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5_osspi\poskytování informací\žádosti o informace 2026\I-79-2026-TM-Kočí-KHA-revitalizace Strašnická\6 Zveřejnění\"/>
    </mc:Choice>
  </mc:AlternateContent>
  <xr:revisionPtr revIDLastSave="0" documentId="8_{FBEE6CB9-BE8C-4925-B03B-D4A42257D62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r:id="rId1"/>
    <sheet name="SO 100 - Komunikace" sheetId="2" r:id="rId2"/>
    <sheet name="SO 100.1 - Sanace AZ" sheetId="3" r:id="rId3"/>
    <sheet name="SO 400 - Přípojka pro zas..." sheetId="4" r:id="rId4"/>
    <sheet name="SO 401 - Přípojka pro SOP" sheetId="5" r:id="rId5"/>
    <sheet name="SO 800 - Mobiliář" sheetId="6" r:id="rId6"/>
    <sheet name="SO 900 - VRN" sheetId="7" r:id="rId7"/>
  </sheets>
  <definedNames>
    <definedName name="_xlnm._FilterDatabase" localSheetId="1" hidden="1">'SO 100 - Komunikace'!$C$128:$L$417</definedName>
    <definedName name="_xlnm._FilterDatabase" localSheetId="2" hidden="1">'SO 100.1 - Sanace AZ'!$C$119:$L$152</definedName>
    <definedName name="_xlnm._FilterDatabase" localSheetId="3" hidden="1">'SO 400 - Přípojka pro zas...'!$C$121:$L$229</definedName>
    <definedName name="_xlnm._FilterDatabase" localSheetId="4" hidden="1">'SO 401 - Přípojka pro SOP'!$C$120:$L$208</definedName>
    <definedName name="_xlnm._FilterDatabase" localSheetId="5" hidden="1">'SO 800 - Mobiliář'!$C$120:$L$164</definedName>
    <definedName name="_xlnm._FilterDatabase" localSheetId="6" hidden="1">'SO 900 - VRN'!$C$122:$L$173</definedName>
    <definedName name="_xlnm.Print_Titles" localSheetId="0">'Rekapitulace stavby'!$92:$92</definedName>
    <definedName name="_xlnm.Print_Titles" localSheetId="1">'SO 100 - Komunikace'!$128:$128</definedName>
    <definedName name="_xlnm.Print_Titles" localSheetId="2">'SO 100.1 - Sanace AZ'!$119:$119</definedName>
    <definedName name="_xlnm.Print_Titles" localSheetId="3">'SO 400 - Přípojka pro zas...'!$121:$121</definedName>
    <definedName name="_xlnm.Print_Titles" localSheetId="4">'SO 401 - Přípojka pro SOP'!$120:$120</definedName>
    <definedName name="_xlnm.Print_Titles" localSheetId="5">'SO 800 - Mobiliář'!$120:$120</definedName>
    <definedName name="_xlnm.Print_Titles" localSheetId="6">'SO 900 - VRN'!$122:$122</definedName>
    <definedName name="_xlnm.Print_Area" localSheetId="0">'Rekapitulace stavby'!$D$4:$AO$76,'Rekapitulace stavby'!$C$82:$AQ$101</definedName>
    <definedName name="_xlnm.Print_Area" localSheetId="1">'SO 100 - Komunikace'!$C$116:$L$417</definedName>
    <definedName name="_xlnm.Print_Area" localSheetId="2">'SO 100.1 - Sanace AZ'!$C$107:$L$152</definedName>
    <definedName name="_xlnm.Print_Area" localSheetId="3">'SO 400 - Přípojka pro zas...'!$C$109:$L$229</definedName>
    <definedName name="_xlnm.Print_Area" localSheetId="4">'SO 401 - Přípojka pro SOP'!$C$108:$L$208</definedName>
    <definedName name="_xlnm.Print_Area" localSheetId="5">'SO 800 - Mobiliář'!$C$108:$L$164</definedName>
    <definedName name="_xlnm.Print_Area" localSheetId="6">'SO 900 - VRN'!$C$110:$L$173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7" l="1"/>
  <c r="K38" i="7"/>
  <c r="BA100" i="1" s="1"/>
  <c r="K37" i="7"/>
  <c r="AZ100" i="1" s="1"/>
  <c r="BI173" i="7"/>
  <c r="BH173" i="7"/>
  <c r="BG173" i="7"/>
  <c r="BF173" i="7"/>
  <c r="X173" i="7"/>
  <c r="V173" i="7"/>
  <c r="T173" i="7"/>
  <c r="P173" i="7"/>
  <c r="BK173" i="7" s="1"/>
  <c r="BI172" i="7"/>
  <c r="BH172" i="7"/>
  <c r="BG172" i="7"/>
  <c r="BF172" i="7"/>
  <c r="X172" i="7"/>
  <c r="V172" i="7"/>
  <c r="T172" i="7"/>
  <c r="P172" i="7"/>
  <c r="BK172" i="7" s="1"/>
  <c r="BI169" i="7"/>
  <c r="BH169" i="7"/>
  <c r="BG169" i="7"/>
  <c r="BF169" i="7"/>
  <c r="X169" i="7"/>
  <c r="X168" i="7" s="1"/>
  <c r="V169" i="7"/>
  <c r="V168" i="7" s="1"/>
  <c r="T169" i="7"/>
  <c r="T168" i="7"/>
  <c r="P169" i="7"/>
  <c r="BI166" i="7"/>
  <c r="BH166" i="7"/>
  <c r="BG166" i="7"/>
  <c r="BF166" i="7"/>
  <c r="X166" i="7"/>
  <c r="X165" i="7" s="1"/>
  <c r="V166" i="7"/>
  <c r="V165" i="7" s="1"/>
  <c r="T166" i="7"/>
  <c r="T165" i="7"/>
  <c r="P166" i="7"/>
  <c r="BK166" i="7" s="1"/>
  <c r="BK165" i="7" s="1"/>
  <c r="K165" i="7" s="1"/>
  <c r="K101" i="7" s="1"/>
  <c r="BI163" i="7"/>
  <c r="BH163" i="7"/>
  <c r="BG163" i="7"/>
  <c r="BF163" i="7"/>
  <c r="X163" i="7"/>
  <c r="V163" i="7"/>
  <c r="T163" i="7"/>
  <c r="P163" i="7"/>
  <c r="BI161" i="7"/>
  <c r="BH161" i="7"/>
  <c r="BG161" i="7"/>
  <c r="BF161" i="7"/>
  <c r="X161" i="7"/>
  <c r="V161" i="7"/>
  <c r="T161" i="7"/>
  <c r="P161" i="7"/>
  <c r="K161" i="7" s="1"/>
  <c r="BE161" i="7" s="1"/>
  <c r="BI159" i="7"/>
  <c r="BH159" i="7"/>
  <c r="BG159" i="7"/>
  <c r="BF159" i="7"/>
  <c r="X159" i="7"/>
  <c r="V159" i="7"/>
  <c r="T159" i="7"/>
  <c r="P159" i="7"/>
  <c r="BI156" i="7"/>
  <c r="BH156" i="7"/>
  <c r="BG156" i="7"/>
  <c r="BF156" i="7"/>
  <c r="X156" i="7"/>
  <c r="V156" i="7"/>
  <c r="T156" i="7"/>
  <c r="P156" i="7"/>
  <c r="BK156" i="7" s="1"/>
  <c r="BI155" i="7"/>
  <c r="BH155" i="7"/>
  <c r="BG155" i="7"/>
  <c r="BF155" i="7"/>
  <c r="X155" i="7"/>
  <c r="V155" i="7"/>
  <c r="T155" i="7"/>
  <c r="P155" i="7"/>
  <c r="BI153" i="7"/>
  <c r="BH153" i="7"/>
  <c r="BG153" i="7"/>
  <c r="BF153" i="7"/>
  <c r="X153" i="7"/>
  <c r="V153" i="7"/>
  <c r="T153" i="7"/>
  <c r="P153" i="7"/>
  <c r="BI151" i="7"/>
  <c r="BH151" i="7"/>
  <c r="BG151" i="7"/>
  <c r="BF151" i="7"/>
  <c r="X151" i="7"/>
  <c r="V151" i="7"/>
  <c r="T151" i="7"/>
  <c r="P151" i="7"/>
  <c r="BI149" i="7"/>
  <c r="BH149" i="7"/>
  <c r="BG149" i="7"/>
  <c r="BF149" i="7"/>
  <c r="X149" i="7"/>
  <c r="V149" i="7"/>
  <c r="T149" i="7"/>
  <c r="P149" i="7"/>
  <c r="BI146" i="7"/>
  <c r="BH146" i="7"/>
  <c r="BG146" i="7"/>
  <c r="BF146" i="7"/>
  <c r="X146" i="7"/>
  <c r="V146" i="7"/>
  <c r="T146" i="7"/>
  <c r="P146" i="7"/>
  <c r="BI144" i="7"/>
  <c r="BH144" i="7"/>
  <c r="BG144" i="7"/>
  <c r="BF144" i="7"/>
  <c r="X144" i="7"/>
  <c r="V144" i="7"/>
  <c r="T144" i="7"/>
  <c r="P144" i="7"/>
  <c r="BI143" i="7"/>
  <c r="BH143" i="7"/>
  <c r="BG143" i="7"/>
  <c r="BF143" i="7"/>
  <c r="X143" i="7"/>
  <c r="V143" i="7"/>
  <c r="T143" i="7"/>
  <c r="P143" i="7"/>
  <c r="BI142" i="7"/>
  <c r="BH142" i="7"/>
  <c r="BG142" i="7"/>
  <c r="BF142" i="7"/>
  <c r="X142" i="7"/>
  <c r="V142" i="7"/>
  <c r="T142" i="7"/>
  <c r="P142" i="7"/>
  <c r="BI140" i="7"/>
  <c r="BH140" i="7"/>
  <c r="BG140" i="7"/>
  <c r="BF140" i="7"/>
  <c r="X140" i="7"/>
  <c r="V140" i="7"/>
  <c r="T140" i="7"/>
  <c r="P140" i="7"/>
  <c r="BI138" i="7"/>
  <c r="BH138" i="7"/>
  <c r="BG138" i="7"/>
  <c r="BF138" i="7"/>
  <c r="X138" i="7"/>
  <c r="V138" i="7"/>
  <c r="T138" i="7"/>
  <c r="P138" i="7"/>
  <c r="BI136" i="7"/>
  <c r="BH136" i="7"/>
  <c r="BG136" i="7"/>
  <c r="BF136" i="7"/>
  <c r="X136" i="7"/>
  <c r="V136" i="7"/>
  <c r="T136" i="7"/>
  <c r="P136" i="7"/>
  <c r="BK136" i="7" s="1"/>
  <c r="BI134" i="7"/>
  <c r="BH134" i="7"/>
  <c r="BG134" i="7"/>
  <c r="BF134" i="7"/>
  <c r="X134" i="7"/>
  <c r="V134" i="7"/>
  <c r="T134" i="7"/>
  <c r="P134" i="7"/>
  <c r="K134" i="7" s="1"/>
  <c r="BE134" i="7" s="1"/>
  <c r="BI132" i="7"/>
  <c r="BH132" i="7"/>
  <c r="BG132" i="7"/>
  <c r="BF132" i="7"/>
  <c r="X132" i="7"/>
  <c r="V132" i="7"/>
  <c r="T132" i="7"/>
  <c r="P132" i="7"/>
  <c r="BI129" i="7"/>
  <c r="BH129" i="7"/>
  <c r="BG129" i="7"/>
  <c r="BF129" i="7"/>
  <c r="X129" i="7"/>
  <c r="V129" i="7"/>
  <c r="T129" i="7"/>
  <c r="P129" i="7"/>
  <c r="BI126" i="7"/>
  <c r="BH126" i="7"/>
  <c r="BG126" i="7"/>
  <c r="BF126" i="7"/>
  <c r="X126" i="7"/>
  <c r="V126" i="7"/>
  <c r="T126" i="7"/>
  <c r="P126" i="7"/>
  <c r="J120" i="7"/>
  <c r="J119" i="7"/>
  <c r="F119" i="7"/>
  <c r="F117" i="7"/>
  <c r="E115" i="7"/>
  <c r="J92" i="7"/>
  <c r="J91" i="7"/>
  <c r="F91" i="7"/>
  <c r="F89" i="7"/>
  <c r="E87" i="7"/>
  <c r="J18" i="7"/>
  <c r="E18" i="7"/>
  <c r="F92" i="7" s="1"/>
  <c r="J17" i="7"/>
  <c r="J12" i="7"/>
  <c r="J117" i="7" s="1"/>
  <c r="E7" i="7"/>
  <c r="E85" i="7" s="1"/>
  <c r="K39" i="6"/>
  <c r="K38" i="6"/>
  <c r="BA99" i="1" s="1"/>
  <c r="K37" i="6"/>
  <c r="AZ99" i="1" s="1"/>
  <c r="BI162" i="6"/>
  <c r="BH162" i="6"/>
  <c r="BG162" i="6"/>
  <c r="BF162" i="6"/>
  <c r="X162" i="6"/>
  <c r="X161" i="6" s="1"/>
  <c r="V162" i="6"/>
  <c r="V161" i="6" s="1"/>
  <c r="T162" i="6"/>
  <c r="T161" i="6" s="1"/>
  <c r="P162" i="6"/>
  <c r="BI159" i="6"/>
  <c r="BH159" i="6"/>
  <c r="BG159" i="6"/>
  <c r="BF159" i="6"/>
  <c r="X159" i="6"/>
  <c r="V159" i="6"/>
  <c r="T159" i="6"/>
  <c r="P159" i="6"/>
  <c r="BK159" i="6" s="1"/>
  <c r="BI157" i="6"/>
  <c r="BH157" i="6"/>
  <c r="BG157" i="6"/>
  <c r="BF157" i="6"/>
  <c r="X157" i="6"/>
  <c r="V157" i="6"/>
  <c r="T157" i="6"/>
  <c r="P157" i="6"/>
  <c r="BI155" i="6"/>
  <c r="BH155" i="6"/>
  <c r="BG155" i="6"/>
  <c r="BF155" i="6"/>
  <c r="X155" i="6"/>
  <c r="V155" i="6"/>
  <c r="T155" i="6"/>
  <c r="P155" i="6"/>
  <c r="BI154" i="6"/>
  <c r="BH154" i="6"/>
  <c r="BG154" i="6"/>
  <c r="BF154" i="6"/>
  <c r="X154" i="6"/>
  <c r="V154" i="6"/>
  <c r="T154" i="6"/>
  <c r="P154" i="6"/>
  <c r="BI152" i="6"/>
  <c r="BH152" i="6"/>
  <c r="BG152" i="6"/>
  <c r="BF152" i="6"/>
  <c r="X152" i="6"/>
  <c r="V152" i="6"/>
  <c r="T152" i="6"/>
  <c r="P152" i="6"/>
  <c r="BI150" i="6"/>
  <c r="BH150" i="6"/>
  <c r="BG150" i="6"/>
  <c r="BF150" i="6"/>
  <c r="X150" i="6"/>
  <c r="V150" i="6"/>
  <c r="T150" i="6"/>
  <c r="P150" i="6"/>
  <c r="BI149" i="6"/>
  <c r="BH149" i="6"/>
  <c r="BG149" i="6"/>
  <c r="BF149" i="6"/>
  <c r="X149" i="6"/>
  <c r="V149" i="6"/>
  <c r="T149" i="6"/>
  <c r="P149" i="6"/>
  <c r="K149" i="6" s="1"/>
  <c r="BE149" i="6" s="1"/>
  <c r="BI142" i="6"/>
  <c r="BH142" i="6"/>
  <c r="BG142" i="6"/>
  <c r="BF142" i="6"/>
  <c r="X142" i="6"/>
  <c r="V142" i="6"/>
  <c r="T142" i="6"/>
  <c r="P142" i="6"/>
  <c r="K142" i="6" s="1"/>
  <c r="BE142" i="6" s="1"/>
  <c r="BI136" i="6"/>
  <c r="BH136" i="6"/>
  <c r="BG136" i="6"/>
  <c r="BF136" i="6"/>
  <c r="X136" i="6"/>
  <c r="V136" i="6"/>
  <c r="T136" i="6"/>
  <c r="P136" i="6"/>
  <c r="BI132" i="6"/>
  <c r="BH132" i="6"/>
  <c r="BG132" i="6"/>
  <c r="BF132" i="6"/>
  <c r="X132" i="6"/>
  <c r="V132" i="6"/>
  <c r="T132" i="6"/>
  <c r="P132" i="6"/>
  <c r="K132" i="6" s="1"/>
  <c r="BE132" i="6" s="1"/>
  <c r="BI130" i="6"/>
  <c r="BH130" i="6"/>
  <c r="BG130" i="6"/>
  <c r="BF130" i="6"/>
  <c r="X130" i="6"/>
  <c r="V130" i="6"/>
  <c r="T130" i="6"/>
  <c r="P130" i="6"/>
  <c r="BI124" i="6"/>
  <c r="BH124" i="6"/>
  <c r="BG124" i="6"/>
  <c r="BF124" i="6"/>
  <c r="X124" i="6"/>
  <c r="V124" i="6"/>
  <c r="T124" i="6"/>
  <c r="P124" i="6"/>
  <c r="K124" i="6" s="1"/>
  <c r="BE124" i="6" s="1"/>
  <c r="J118" i="6"/>
  <c r="J117" i="6"/>
  <c r="F117" i="6"/>
  <c r="F115" i="6"/>
  <c r="E113" i="6"/>
  <c r="J92" i="6"/>
  <c r="J91" i="6"/>
  <c r="F91" i="6"/>
  <c r="F89" i="6"/>
  <c r="E87" i="6"/>
  <c r="J18" i="6"/>
  <c r="E18" i="6"/>
  <c r="F118" i="6" s="1"/>
  <c r="J17" i="6"/>
  <c r="J12" i="6"/>
  <c r="J89" i="6" s="1"/>
  <c r="E7" i="6"/>
  <c r="E111" i="6" s="1"/>
  <c r="K39" i="5"/>
  <c r="K38" i="5"/>
  <c r="BA98" i="1" s="1"/>
  <c r="K37" i="5"/>
  <c r="AZ98" i="1" s="1"/>
  <c r="BI206" i="5"/>
  <c r="BH206" i="5"/>
  <c r="BG206" i="5"/>
  <c r="BF206" i="5"/>
  <c r="X206" i="5"/>
  <c r="V206" i="5"/>
  <c r="T206" i="5"/>
  <c r="P206" i="5"/>
  <c r="BK206" i="5" s="1"/>
  <c r="BI203" i="5"/>
  <c r="BH203" i="5"/>
  <c r="BG203" i="5"/>
  <c r="BF203" i="5"/>
  <c r="X203" i="5"/>
  <c r="V203" i="5"/>
  <c r="T203" i="5"/>
  <c r="P203" i="5"/>
  <c r="K203" i="5" s="1"/>
  <c r="BE203" i="5" s="1"/>
  <c r="BI200" i="5"/>
  <c r="BH200" i="5"/>
  <c r="BG200" i="5"/>
  <c r="BF200" i="5"/>
  <c r="X200" i="5"/>
  <c r="V200" i="5"/>
  <c r="T200" i="5"/>
  <c r="P200" i="5"/>
  <c r="K200" i="5" s="1"/>
  <c r="BE200" i="5" s="1"/>
  <c r="BI196" i="5"/>
  <c r="BH196" i="5"/>
  <c r="BG196" i="5"/>
  <c r="BF196" i="5"/>
  <c r="X196" i="5"/>
  <c r="V196" i="5"/>
  <c r="T196" i="5"/>
  <c r="P196" i="5"/>
  <c r="BK196" i="5" s="1"/>
  <c r="BI194" i="5"/>
  <c r="BH194" i="5"/>
  <c r="BG194" i="5"/>
  <c r="BF194" i="5"/>
  <c r="X194" i="5"/>
  <c r="V194" i="5"/>
  <c r="T194" i="5"/>
  <c r="P194" i="5"/>
  <c r="K194" i="5" s="1"/>
  <c r="BE194" i="5" s="1"/>
  <c r="BI193" i="5"/>
  <c r="BH193" i="5"/>
  <c r="BG193" i="5"/>
  <c r="BF193" i="5"/>
  <c r="X193" i="5"/>
  <c r="V193" i="5"/>
  <c r="T193" i="5"/>
  <c r="P193" i="5"/>
  <c r="K193" i="5" s="1"/>
  <c r="BE193" i="5" s="1"/>
  <c r="BI190" i="5"/>
  <c r="BH190" i="5"/>
  <c r="BG190" i="5"/>
  <c r="BF190" i="5"/>
  <c r="X190" i="5"/>
  <c r="V190" i="5"/>
  <c r="T190" i="5"/>
  <c r="P190" i="5"/>
  <c r="K190" i="5" s="1"/>
  <c r="BE190" i="5" s="1"/>
  <c r="BI187" i="5"/>
  <c r="BH187" i="5"/>
  <c r="BG187" i="5"/>
  <c r="BF187" i="5"/>
  <c r="X187" i="5"/>
  <c r="V187" i="5"/>
  <c r="T187" i="5"/>
  <c r="P187" i="5"/>
  <c r="K187" i="5" s="1"/>
  <c r="BE187" i="5" s="1"/>
  <c r="BI186" i="5"/>
  <c r="BH186" i="5"/>
  <c r="BG186" i="5"/>
  <c r="BF186" i="5"/>
  <c r="X186" i="5"/>
  <c r="V186" i="5"/>
  <c r="T186" i="5"/>
  <c r="P186" i="5"/>
  <c r="K186" i="5" s="1"/>
  <c r="BE186" i="5" s="1"/>
  <c r="BI183" i="5"/>
  <c r="BH183" i="5"/>
  <c r="BG183" i="5"/>
  <c r="BF183" i="5"/>
  <c r="X183" i="5"/>
  <c r="V183" i="5"/>
  <c r="T183" i="5"/>
  <c r="P183" i="5"/>
  <c r="K183" i="5" s="1"/>
  <c r="BE183" i="5" s="1"/>
  <c r="BI180" i="5"/>
  <c r="BH180" i="5"/>
  <c r="BG180" i="5"/>
  <c r="BF180" i="5"/>
  <c r="X180" i="5"/>
  <c r="V180" i="5"/>
  <c r="T180" i="5"/>
  <c r="P180" i="5"/>
  <c r="BK180" i="5" s="1"/>
  <c r="BI176" i="5"/>
  <c r="BH176" i="5"/>
  <c r="BG176" i="5"/>
  <c r="BF176" i="5"/>
  <c r="X176" i="5"/>
  <c r="V176" i="5"/>
  <c r="T176" i="5"/>
  <c r="P176" i="5"/>
  <c r="BK176" i="5" s="1"/>
  <c r="BI172" i="5"/>
  <c r="BH172" i="5"/>
  <c r="BG172" i="5"/>
  <c r="BF172" i="5"/>
  <c r="X172" i="5"/>
  <c r="V172" i="5"/>
  <c r="T172" i="5"/>
  <c r="P172" i="5"/>
  <c r="BK172" i="5" s="1"/>
  <c r="BI168" i="5"/>
  <c r="BH168" i="5"/>
  <c r="BG168" i="5"/>
  <c r="BF168" i="5"/>
  <c r="X168" i="5"/>
  <c r="V168" i="5"/>
  <c r="T168" i="5"/>
  <c r="P168" i="5"/>
  <c r="K168" i="5" s="1"/>
  <c r="BE168" i="5" s="1"/>
  <c r="BI164" i="5"/>
  <c r="BH164" i="5"/>
  <c r="BG164" i="5"/>
  <c r="BF164" i="5"/>
  <c r="X164" i="5"/>
  <c r="V164" i="5"/>
  <c r="T164" i="5"/>
  <c r="P164" i="5"/>
  <c r="BK164" i="5" s="1"/>
  <c r="BI161" i="5"/>
  <c r="BH161" i="5"/>
  <c r="BG161" i="5"/>
  <c r="BF161" i="5"/>
  <c r="X161" i="5"/>
  <c r="V161" i="5"/>
  <c r="T161" i="5"/>
  <c r="P161" i="5"/>
  <c r="K161" i="5" s="1"/>
  <c r="BE161" i="5" s="1"/>
  <c r="BI158" i="5"/>
  <c r="BH158" i="5"/>
  <c r="BG158" i="5"/>
  <c r="BF158" i="5"/>
  <c r="X158" i="5"/>
  <c r="V158" i="5"/>
  <c r="T158" i="5"/>
  <c r="P158" i="5"/>
  <c r="K158" i="5" s="1"/>
  <c r="BE158" i="5" s="1"/>
  <c r="BI154" i="5"/>
  <c r="BH154" i="5"/>
  <c r="BG154" i="5"/>
  <c r="BF154" i="5"/>
  <c r="X154" i="5"/>
  <c r="V154" i="5"/>
  <c r="T154" i="5"/>
  <c r="P154" i="5"/>
  <c r="K154" i="5" s="1"/>
  <c r="BE154" i="5" s="1"/>
  <c r="BI151" i="5"/>
  <c r="BH151" i="5"/>
  <c r="BG151" i="5"/>
  <c r="BF151" i="5"/>
  <c r="X151" i="5"/>
  <c r="V151" i="5"/>
  <c r="T151" i="5"/>
  <c r="P151" i="5"/>
  <c r="BK151" i="5" s="1"/>
  <c r="BI148" i="5"/>
  <c r="BH148" i="5"/>
  <c r="BG148" i="5"/>
  <c r="BF148" i="5"/>
  <c r="X148" i="5"/>
  <c r="V148" i="5"/>
  <c r="T148" i="5"/>
  <c r="P148" i="5"/>
  <c r="BK148" i="5" s="1"/>
  <c r="BI146" i="5"/>
  <c r="BH146" i="5"/>
  <c r="BG146" i="5"/>
  <c r="BF146" i="5"/>
  <c r="X146" i="5"/>
  <c r="V146" i="5"/>
  <c r="T146" i="5"/>
  <c r="P146" i="5"/>
  <c r="BK146" i="5" s="1"/>
  <c r="BI143" i="5"/>
  <c r="BH143" i="5"/>
  <c r="BG143" i="5"/>
  <c r="BF143" i="5"/>
  <c r="X143" i="5"/>
  <c r="V143" i="5"/>
  <c r="T143" i="5"/>
  <c r="P143" i="5"/>
  <c r="K143" i="5" s="1"/>
  <c r="BE143" i="5" s="1"/>
  <c r="BI140" i="5"/>
  <c r="BH140" i="5"/>
  <c r="BG140" i="5"/>
  <c r="BF140" i="5"/>
  <c r="X140" i="5"/>
  <c r="V140" i="5"/>
  <c r="T140" i="5"/>
  <c r="P140" i="5"/>
  <c r="BK140" i="5" s="1"/>
  <c r="BI138" i="5"/>
  <c r="BH138" i="5"/>
  <c r="BG138" i="5"/>
  <c r="BF138" i="5"/>
  <c r="X138" i="5"/>
  <c r="V138" i="5"/>
  <c r="T138" i="5"/>
  <c r="P138" i="5"/>
  <c r="BK138" i="5" s="1"/>
  <c r="BI134" i="5"/>
  <c r="BH134" i="5"/>
  <c r="BG134" i="5"/>
  <c r="BF134" i="5"/>
  <c r="X134" i="5"/>
  <c r="V134" i="5"/>
  <c r="T134" i="5"/>
  <c r="P134" i="5"/>
  <c r="BK134" i="5" s="1"/>
  <c r="BI132" i="5"/>
  <c r="BH132" i="5"/>
  <c r="BG132" i="5"/>
  <c r="BF132" i="5"/>
  <c r="X132" i="5"/>
  <c r="V132" i="5"/>
  <c r="T132" i="5"/>
  <c r="P132" i="5"/>
  <c r="BK132" i="5" s="1"/>
  <c r="BI129" i="5"/>
  <c r="BH129" i="5"/>
  <c r="BG129" i="5"/>
  <c r="BF129" i="5"/>
  <c r="X129" i="5"/>
  <c r="V129" i="5"/>
  <c r="T129" i="5"/>
  <c r="P129" i="5"/>
  <c r="BI127" i="5"/>
  <c r="BH127" i="5"/>
  <c r="BG127" i="5"/>
  <c r="BF127" i="5"/>
  <c r="X127" i="5"/>
  <c r="V127" i="5"/>
  <c r="T127" i="5"/>
  <c r="P127" i="5"/>
  <c r="K127" i="5" s="1"/>
  <c r="BI124" i="5"/>
  <c r="BH124" i="5"/>
  <c r="BG124" i="5"/>
  <c r="BF124" i="5"/>
  <c r="X124" i="5"/>
  <c r="V124" i="5"/>
  <c r="T124" i="5"/>
  <c r="P124" i="5"/>
  <c r="K124" i="5" s="1"/>
  <c r="BE124" i="5" s="1"/>
  <c r="J118" i="5"/>
  <c r="J117" i="5"/>
  <c r="F117" i="5"/>
  <c r="F115" i="5"/>
  <c r="E113" i="5"/>
  <c r="J92" i="5"/>
  <c r="J91" i="5"/>
  <c r="F91" i="5"/>
  <c r="F89" i="5"/>
  <c r="E87" i="5"/>
  <c r="J18" i="5"/>
  <c r="E18" i="5"/>
  <c r="F118" i="5" s="1"/>
  <c r="J17" i="5"/>
  <c r="J12" i="5"/>
  <c r="J115" i="5" s="1"/>
  <c r="E7" i="5"/>
  <c r="E85" i="5" s="1"/>
  <c r="K39" i="4"/>
  <c r="K38" i="4"/>
  <c r="BA97" i="1" s="1"/>
  <c r="K37" i="4"/>
  <c r="AZ97" i="1" s="1"/>
  <c r="BI227" i="4"/>
  <c r="BH227" i="4"/>
  <c r="BG227" i="4"/>
  <c r="BF227" i="4"/>
  <c r="X227" i="4"/>
  <c r="V227" i="4"/>
  <c r="T227" i="4"/>
  <c r="P227" i="4"/>
  <c r="BI224" i="4"/>
  <c r="BH224" i="4"/>
  <c r="BG224" i="4"/>
  <c r="BF224" i="4"/>
  <c r="X224" i="4"/>
  <c r="V224" i="4"/>
  <c r="T224" i="4"/>
  <c r="P224" i="4"/>
  <c r="BK224" i="4" s="1"/>
  <c r="BI221" i="4"/>
  <c r="BH221" i="4"/>
  <c r="BG221" i="4"/>
  <c r="BF221" i="4"/>
  <c r="X221" i="4"/>
  <c r="V221" i="4"/>
  <c r="T221" i="4"/>
  <c r="P221" i="4"/>
  <c r="BK221" i="4" s="1"/>
  <c r="BI217" i="4"/>
  <c r="BH217" i="4"/>
  <c r="BG217" i="4"/>
  <c r="BF217" i="4"/>
  <c r="X217" i="4"/>
  <c r="V217" i="4"/>
  <c r="T217" i="4"/>
  <c r="P217" i="4"/>
  <c r="BI215" i="4"/>
  <c r="BH215" i="4"/>
  <c r="BG215" i="4"/>
  <c r="BF215" i="4"/>
  <c r="X215" i="4"/>
  <c r="V215" i="4"/>
  <c r="T215" i="4"/>
  <c r="P215" i="4"/>
  <c r="K215" i="4" s="1"/>
  <c r="BE215" i="4" s="1"/>
  <c r="BI214" i="4"/>
  <c r="BH214" i="4"/>
  <c r="BG214" i="4"/>
  <c r="BF214" i="4"/>
  <c r="X214" i="4"/>
  <c r="V214" i="4"/>
  <c r="T214" i="4"/>
  <c r="P214" i="4"/>
  <c r="BI211" i="4"/>
  <c r="BH211" i="4"/>
  <c r="BG211" i="4"/>
  <c r="BF211" i="4"/>
  <c r="X211" i="4"/>
  <c r="V211" i="4"/>
  <c r="T211" i="4"/>
  <c r="P211" i="4"/>
  <c r="BI207" i="4"/>
  <c r="BH207" i="4"/>
  <c r="BG207" i="4"/>
  <c r="BF207" i="4"/>
  <c r="X207" i="4"/>
  <c r="V207" i="4"/>
  <c r="T207" i="4"/>
  <c r="P207" i="4"/>
  <c r="BK207" i="4" s="1"/>
  <c r="BI206" i="4"/>
  <c r="BH206" i="4"/>
  <c r="BG206" i="4"/>
  <c r="BF206" i="4"/>
  <c r="X206" i="4"/>
  <c r="V206" i="4"/>
  <c r="T206" i="4"/>
  <c r="P206" i="4"/>
  <c r="BI203" i="4"/>
  <c r="BH203" i="4"/>
  <c r="BG203" i="4"/>
  <c r="BF203" i="4"/>
  <c r="X203" i="4"/>
  <c r="V203" i="4"/>
  <c r="T203" i="4"/>
  <c r="P203" i="4"/>
  <c r="BK203" i="4" s="1"/>
  <c r="BI200" i="4"/>
  <c r="BH200" i="4"/>
  <c r="BG200" i="4"/>
  <c r="BF200" i="4"/>
  <c r="X200" i="4"/>
  <c r="V200" i="4"/>
  <c r="T200" i="4"/>
  <c r="P200" i="4"/>
  <c r="K200" i="4" s="1"/>
  <c r="BE200" i="4" s="1"/>
  <c r="BI195" i="4"/>
  <c r="BH195" i="4"/>
  <c r="BG195" i="4"/>
  <c r="BF195" i="4"/>
  <c r="X195" i="4"/>
  <c r="V195" i="4"/>
  <c r="T195" i="4"/>
  <c r="P195" i="4"/>
  <c r="BI190" i="4"/>
  <c r="BH190" i="4"/>
  <c r="BG190" i="4"/>
  <c r="BF190" i="4"/>
  <c r="X190" i="4"/>
  <c r="V190" i="4"/>
  <c r="T190" i="4"/>
  <c r="P190" i="4"/>
  <c r="BI185" i="4"/>
  <c r="BH185" i="4"/>
  <c r="BG185" i="4"/>
  <c r="BF185" i="4"/>
  <c r="X185" i="4"/>
  <c r="V185" i="4"/>
  <c r="T185" i="4"/>
  <c r="P185" i="4"/>
  <c r="K185" i="4" s="1"/>
  <c r="BE185" i="4" s="1"/>
  <c r="BI180" i="4"/>
  <c r="BH180" i="4"/>
  <c r="BG180" i="4"/>
  <c r="BF180" i="4"/>
  <c r="X180" i="4"/>
  <c r="V180" i="4"/>
  <c r="T180" i="4"/>
  <c r="P180" i="4"/>
  <c r="BI175" i="4"/>
  <c r="BH175" i="4"/>
  <c r="BG175" i="4"/>
  <c r="BF175" i="4"/>
  <c r="X175" i="4"/>
  <c r="V175" i="4"/>
  <c r="T175" i="4"/>
  <c r="P175" i="4"/>
  <c r="BK175" i="4" s="1"/>
  <c r="BI172" i="4"/>
  <c r="BH172" i="4"/>
  <c r="BG172" i="4"/>
  <c r="BF172" i="4"/>
  <c r="X172" i="4"/>
  <c r="V172" i="4"/>
  <c r="T172" i="4"/>
  <c r="P172" i="4"/>
  <c r="K172" i="4" s="1"/>
  <c r="BE172" i="4" s="1"/>
  <c r="BI169" i="4"/>
  <c r="BH169" i="4"/>
  <c r="BG169" i="4"/>
  <c r="BF169" i="4"/>
  <c r="X169" i="4"/>
  <c r="V169" i="4"/>
  <c r="T169" i="4"/>
  <c r="P169" i="4"/>
  <c r="K169" i="4" s="1"/>
  <c r="BE169" i="4" s="1"/>
  <c r="BI166" i="4"/>
  <c r="BH166" i="4"/>
  <c r="BG166" i="4"/>
  <c r="BF166" i="4"/>
  <c r="X166" i="4"/>
  <c r="V166" i="4"/>
  <c r="T166" i="4"/>
  <c r="P166" i="4"/>
  <c r="BI163" i="4"/>
  <c r="BH163" i="4"/>
  <c r="BG163" i="4"/>
  <c r="BF163" i="4"/>
  <c r="X163" i="4"/>
  <c r="V163" i="4"/>
  <c r="T163" i="4"/>
  <c r="P163" i="4"/>
  <c r="BK163" i="4" s="1"/>
  <c r="BI162" i="4"/>
  <c r="BH162" i="4"/>
  <c r="BG162" i="4"/>
  <c r="BF162" i="4"/>
  <c r="X162" i="4"/>
  <c r="V162" i="4"/>
  <c r="T162" i="4"/>
  <c r="P162" i="4"/>
  <c r="BI160" i="4"/>
  <c r="BH160" i="4"/>
  <c r="BG160" i="4"/>
  <c r="BF160" i="4"/>
  <c r="X160" i="4"/>
  <c r="V160" i="4"/>
  <c r="T160" i="4"/>
  <c r="P160" i="4"/>
  <c r="K160" i="4" s="1"/>
  <c r="BE160" i="4" s="1"/>
  <c r="BI156" i="4"/>
  <c r="BH156" i="4"/>
  <c r="BG156" i="4"/>
  <c r="BF156" i="4"/>
  <c r="X156" i="4"/>
  <c r="V156" i="4"/>
  <c r="T156" i="4"/>
  <c r="P156" i="4"/>
  <c r="BI155" i="4"/>
  <c r="BH155" i="4"/>
  <c r="BG155" i="4"/>
  <c r="BF155" i="4"/>
  <c r="X155" i="4"/>
  <c r="V155" i="4"/>
  <c r="T155" i="4"/>
  <c r="P155" i="4"/>
  <c r="BI152" i="4"/>
  <c r="BH152" i="4"/>
  <c r="BG152" i="4"/>
  <c r="BF152" i="4"/>
  <c r="X152" i="4"/>
  <c r="V152" i="4"/>
  <c r="T152" i="4"/>
  <c r="P152" i="4"/>
  <c r="BI150" i="4"/>
  <c r="BH150" i="4"/>
  <c r="BG150" i="4"/>
  <c r="BF150" i="4"/>
  <c r="X150" i="4"/>
  <c r="V150" i="4"/>
  <c r="T150" i="4"/>
  <c r="P150" i="4"/>
  <c r="K150" i="4" s="1"/>
  <c r="BE150" i="4" s="1"/>
  <c r="BI148" i="4"/>
  <c r="BH148" i="4"/>
  <c r="BG148" i="4"/>
  <c r="BF148" i="4"/>
  <c r="X148" i="4"/>
  <c r="V148" i="4"/>
  <c r="T148" i="4"/>
  <c r="P148" i="4"/>
  <c r="BI145" i="4"/>
  <c r="BH145" i="4"/>
  <c r="BG145" i="4"/>
  <c r="BF145" i="4"/>
  <c r="X145" i="4"/>
  <c r="V145" i="4"/>
  <c r="T145" i="4"/>
  <c r="P145" i="4"/>
  <c r="BI141" i="4"/>
  <c r="BH141" i="4"/>
  <c r="BG141" i="4"/>
  <c r="BF141" i="4"/>
  <c r="X141" i="4"/>
  <c r="V141" i="4"/>
  <c r="T141" i="4"/>
  <c r="P141" i="4"/>
  <c r="K141" i="4" s="1"/>
  <c r="BE141" i="4" s="1"/>
  <c r="BI139" i="4"/>
  <c r="BH139" i="4"/>
  <c r="BG139" i="4"/>
  <c r="BF139" i="4"/>
  <c r="X139" i="4"/>
  <c r="V139" i="4"/>
  <c r="T139" i="4"/>
  <c r="P139" i="4"/>
  <c r="K139" i="4" s="1"/>
  <c r="BE139" i="4" s="1"/>
  <c r="BI135" i="4"/>
  <c r="BH135" i="4"/>
  <c r="BG135" i="4"/>
  <c r="BF135" i="4"/>
  <c r="X135" i="4"/>
  <c r="V135" i="4"/>
  <c r="T135" i="4"/>
  <c r="P135" i="4"/>
  <c r="BI133" i="4"/>
  <c r="BH133" i="4"/>
  <c r="BG133" i="4"/>
  <c r="BF133" i="4"/>
  <c r="X133" i="4"/>
  <c r="V133" i="4"/>
  <c r="T133" i="4"/>
  <c r="P133" i="4"/>
  <c r="BK133" i="4" s="1"/>
  <c r="BI130" i="4"/>
  <c r="BH130" i="4"/>
  <c r="BG130" i="4"/>
  <c r="BF130" i="4"/>
  <c r="X130" i="4"/>
  <c r="V130" i="4"/>
  <c r="T130" i="4"/>
  <c r="P130" i="4"/>
  <c r="K130" i="4" s="1"/>
  <c r="BE130" i="4" s="1"/>
  <c r="BI128" i="4"/>
  <c r="BH128" i="4"/>
  <c r="BG128" i="4"/>
  <c r="BF128" i="4"/>
  <c r="X128" i="4"/>
  <c r="V128" i="4"/>
  <c r="T128" i="4"/>
  <c r="P128" i="4"/>
  <c r="BI125" i="4"/>
  <c r="BH125" i="4"/>
  <c r="BG125" i="4"/>
  <c r="BF125" i="4"/>
  <c r="X125" i="4"/>
  <c r="V125" i="4"/>
  <c r="T125" i="4"/>
  <c r="P125" i="4"/>
  <c r="BK125" i="4" s="1"/>
  <c r="J119" i="4"/>
  <c r="J118" i="4"/>
  <c r="F118" i="4"/>
  <c r="F116" i="4"/>
  <c r="E114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85" i="4" s="1"/>
  <c r="K39" i="3"/>
  <c r="K38" i="3"/>
  <c r="BA96" i="1" s="1"/>
  <c r="K37" i="3"/>
  <c r="AZ96" i="1" s="1"/>
  <c r="BI150" i="3"/>
  <c r="BH150" i="3"/>
  <c r="BG150" i="3"/>
  <c r="BF150" i="3"/>
  <c r="X150" i="3"/>
  <c r="V150" i="3"/>
  <c r="T150" i="3"/>
  <c r="P150" i="3"/>
  <c r="BK150" i="3" s="1"/>
  <c r="BI145" i="3"/>
  <c r="BH145" i="3"/>
  <c r="BG145" i="3"/>
  <c r="BF145" i="3"/>
  <c r="X145" i="3"/>
  <c r="V145" i="3"/>
  <c r="T145" i="3"/>
  <c r="P145" i="3"/>
  <c r="K145" i="3" s="1"/>
  <c r="BE145" i="3" s="1"/>
  <c r="BI141" i="3"/>
  <c r="BH141" i="3"/>
  <c r="BG141" i="3"/>
  <c r="BF141" i="3"/>
  <c r="X141" i="3"/>
  <c r="V141" i="3"/>
  <c r="T141" i="3"/>
  <c r="P141" i="3"/>
  <c r="BK141" i="3" s="1"/>
  <c r="BI137" i="3"/>
  <c r="BH137" i="3"/>
  <c r="BG137" i="3"/>
  <c r="BF137" i="3"/>
  <c r="X137" i="3"/>
  <c r="X136" i="3" s="1"/>
  <c r="V137" i="3"/>
  <c r="V136" i="3" s="1"/>
  <c r="T137" i="3"/>
  <c r="T136" i="3" s="1"/>
  <c r="P137" i="3"/>
  <c r="K137" i="3" s="1"/>
  <c r="BE137" i="3" s="1"/>
  <c r="BI133" i="3"/>
  <c r="BH133" i="3"/>
  <c r="BG133" i="3"/>
  <c r="BF133" i="3"/>
  <c r="X133" i="3"/>
  <c r="V133" i="3"/>
  <c r="T133" i="3"/>
  <c r="P133" i="3"/>
  <c r="K133" i="3" s="1"/>
  <c r="BE133" i="3" s="1"/>
  <c r="BI129" i="3"/>
  <c r="BH129" i="3"/>
  <c r="BG129" i="3"/>
  <c r="BF129" i="3"/>
  <c r="X129" i="3"/>
  <c r="V129" i="3"/>
  <c r="T129" i="3"/>
  <c r="P129" i="3"/>
  <c r="K129" i="3" s="1"/>
  <c r="BE129" i="3" s="1"/>
  <c r="BI126" i="3"/>
  <c r="BH126" i="3"/>
  <c r="BG126" i="3"/>
  <c r="BF126" i="3"/>
  <c r="X126" i="3"/>
  <c r="V126" i="3"/>
  <c r="T126" i="3"/>
  <c r="P126" i="3"/>
  <c r="BK126" i="3" s="1"/>
  <c r="BI123" i="3"/>
  <c r="BH123" i="3"/>
  <c r="BG123" i="3"/>
  <c r="BF123" i="3"/>
  <c r="X123" i="3"/>
  <c r="V123" i="3"/>
  <c r="T123" i="3"/>
  <c r="P123" i="3"/>
  <c r="J117" i="3"/>
  <c r="J116" i="3"/>
  <c r="F116" i="3"/>
  <c r="F114" i="3"/>
  <c r="E112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85" i="3" s="1"/>
  <c r="K39" i="2"/>
  <c r="K38" i="2"/>
  <c r="BA95" i="1" s="1"/>
  <c r="K37" i="2"/>
  <c r="AZ95" i="1" s="1"/>
  <c r="BI415" i="2"/>
  <c r="BH415" i="2"/>
  <c r="BG415" i="2"/>
  <c r="BF415" i="2"/>
  <c r="X415" i="2"/>
  <c r="X414" i="2" s="1"/>
  <c r="V415" i="2"/>
  <c r="V414" i="2" s="1"/>
  <c r="T415" i="2"/>
  <c r="T414" i="2" s="1"/>
  <c r="P415" i="2"/>
  <c r="BK415" i="2" s="1"/>
  <c r="BK414" i="2" s="1"/>
  <c r="K414" i="2" s="1"/>
  <c r="K109" i="2" s="1"/>
  <c r="BI412" i="2"/>
  <c r="BH412" i="2"/>
  <c r="BG412" i="2"/>
  <c r="BF412" i="2"/>
  <c r="X412" i="2"/>
  <c r="V412" i="2"/>
  <c r="T412" i="2"/>
  <c r="P412" i="2"/>
  <c r="K412" i="2" s="1"/>
  <c r="BE412" i="2" s="1"/>
  <c r="BI410" i="2"/>
  <c r="BH410" i="2"/>
  <c r="BG410" i="2"/>
  <c r="BF410" i="2"/>
  <c r="X410" i="2"/>
  <c r="V410" i="2"/>
  <c r="T410" i="2"/>
  <c r="P410" i="2"/>
  <c r="K410" i="2" s="1"/>
  <c r="BE410" i="2" s="1"/>
  <c r="BI408" i="2"/>
  <c r="BH408" i="2"/>
  <c r="BG408" i="2"/>
  <c r="BF408" i="2"/>
  <c r="X408" i="2"/>
  <c r="V408" i="2"/>
  <c r="T408" i="2"/>
  <c r="P408" i="2"/>
  <c r="K408" i="2" s="1"/>
  <c r="BE408" i="2" s="1"/>
  <c r="BI403" i="2"/>
  <c r="BH403" i="2"/>
  <c r="BG403" i="2"/>
  <c r="BF403" i="2"/>
  <c r="X403" i="2"/>
  <c r="V403" i="2"/>
  <c r="T403" i="2"/>
  <c r="P403" i="2"/>
  <c r="BK403" i="2" s="1"/>
  <c r="BI401" i="2"/>
  <c r="BH401" i="2"/>
  <c r="BG401" i="2"/>
  <c r="BF401" i="2"/>
  <c r="X401" i="2"/>
  <c r="V401" i="2"/>
  <c r="T401" i="2"/>
  <c r="P401" i="2"/>
  <c r="K401" i="2" s="1"/>
  <c r="BE401" i="2" s="1"/>
  <c r="BI399" i="2"/>
  <c r="BH399" i="2"/>
  <c r="BG399" i="2"/>
  <c r="BF399" i="2"/>
  <c r="X399" i="2"/>
  <c r="V399" i="2"/>
  <c r="T399" i="2"/>
  <c r="P399" i="2"/>
  <c r="K399" i="2" s="1"/>
  <c r="BE399" i="2" s="1"/>
  <c r="BI396" i="2"/>
  <c r="BH396" i="2"/>
  <c r="BG396" i="2"/>
  <c r="BF396" i="2"/>
  <c r="X396" i="2"/>
  <c r="V396" i="2"/>
  <c r="T396" i="2"/>
  <c r="P396" i="2"/>
  <c r="K396" i="2" s="1"/>
  <c r="BE396" i="2" s="1"/>
  <c r="BI391" i="2"/>
  <c r="BH391" i="2"/>
  <c r="BG391" i="2"/>
  <c r="BF391" i="2"/>
  <c r="X391" i="2"/>
  <c r="V391" i="2"/>
  <c r="T391" i="2"/>
  <c r="P391" i="2"/>
  <c r="BK391" i="2" s="1"/>
  <c r="BI389" i="2"/>
  <c r="BH389" i="2"/>
  <c r="BG389" i="2"/>
  <c r="BF389" i="2"/>
  <c r="X389" i="2"/>
  <c r="V389" i="2"/>
  <c r="T389" i="2"/>
  <c r="P389" i="2"/>
  <c r="K389" i="2" s="1"/>
  <c r="BE389" i="2" s="1"/>
  <c r="BI387" i="2"/>
  <c r="BH387" i="2"/>
  <c r="BG387" i="2"/>
  <c r="BF387" i="2"/>
  <c r="X387" i="2"/>
  <c r="V387" i="2"/>
  <c r="T387" i="2"/>
  <c r="P387" i="2"/>
  <c r="BK387" i="2" s="1"/>
  <c r="BI383" i="2"/>
  <c r="BH383" i="2"/>
  <c r="BG383" i="2"/>
  <c r="BF383" i="2"/>
  <c r="X383" i="2"/>
  <c r="V383" i="2"/>
  <c r="T383" i="2"/>
  <c r="P383" i="2"/>
  <c r="K383" i="2" s="1"/>
  <c r="BE383" i="2" s="1"/>
  <c r="BI380" i="2"/>
  <c r="BH380" i="2"/>
  <c r="BG380" i="2"/>
  <c r="BF380" i="2"/>
  <c r="X380" i="2"/>
  <c r="V380" i="2"/>
  <c r="T380" i="2"/>
  <c r="P380" i="2"/>
  <c r="BK380" i="2" s="1"/>
  <c r="BI378" i="2"/>
  <c r="BH378" i="2"/>
  <c r="BG378" i="2"/>
  <c r="BF378" i="2"/>
  <c r="X378" i="2"/>
  <c r="V378" i="2"/>
  <c r="T378" i="2"/>
  <c r="P378" i="2"/>
  <c r="K378" i="2" s="1"/>
  <c r="BE378" i="2" s="1"/>
  <c r="BI376" i="2"/>
  <c r="BH376" i="2"/>
  <c r="BG376" i="2"/>
  <c r="BF376" i="2"/>
  <c r="X376" i="2"/>
  <c r="V376" i="2"/>
  <c r="T376" i="2"/>
  <c r="P376" i="2"/>
  <c r="K376" i="2" s="1"/>
  <c r="BE376" i="2" s="1"/>
  <c r="BI374" i="2"/>
  <c r="BH374" i="2"/>
  <c r="BG374" i="2"/>
  <c r="BF374" i="2"/>
  <c r="X374" i="2"/>
  <c r="V374" i="2"/>
  <c r="T374" i="2"/>
  <c r="P374" i="2"/>
  <c r="BK374" i="2" s="1"/>
  <c r="BI372" i="2"/>
  <c r="BH372" i="2"/>
  <c r="BG372" i="2"/>
  <c r="BF372" i="2"/>
  <c r="X372" i="2"/>
  <c r="V372" i="2"/>
  <c r="T372" i="2"/>
  <c r="P372" i="2"/>
  <c r="K372" i="2" s="1"/>
  <c r="BE372" i="2" s="1"/>
  <c r="BI371" i="2"/>
  <c r="BH371" i="2"/>
  <c r="BG371" i="2"/>
  <c r="BF371" i="2"/>
  <c r="X371" i="2"/>
  <c r="V371" i="2"/>
  <c r="T371" i="2"/>
  <c r="P371" i="2"/>
  <c r="K371" i="2" s="1"/>
  <c r="BE371" i="2" s="1"/>
  <c r="BI369" i="2"/>
  <c r="BH369" i="2"/>
  <c r="BG369" i="2"/>
  <c r="BF369" i="2"/>
  <c r="X369" i="2"/>
  <c r="V369" i="2"/>
  <c r="T369" i="2"/>
  <c r="P369" i="2"/>
  <c r="K369" i="2" s="1"/>
  <c r="BE369" i="2" s="1"/>
  <c r="BI367" i="2"/>
  <c r="BH367" i="2"/>
  <c r="BG367" i="2"/>
  <c r="BF367" i="2"/>
  <c r="X367" i="2"/>
  <c r="V367" i="2"/>
  <c r="T367" i="2"/>
  <c r="P367" i="2"/>
  <c r="BK367" i="2" s="1"/>
  <c r="BI365" i="2"/>
  <c r="BH365" i="2"/>
  <c r="BG365" i="2"/>
  <c r="BF365" i="2"/>
  <c r="X365" i="2"/>
  <c r="V365" i="2"/>
  <c r="T365" i="2"/>
  <c r="P365" i="2"/>
  <c r="K365" i="2" s="1"/>
  <c r="BE365" i="2" s="1"/>
  <c r="BI360" i="2"/>
  <c r="BH360" i="2"/>
  <c r="BG360" i="2"/>
  <c r="BF360" i="2"/>
  <c r="X360" i="2"/>
  <c r="V360" i="2"/>
  <c r="T360" i="2"/>
  <c r="P360" i="2"/>
  <c r="K360" i="2" s="1"/>
  <c r="BE360" i="2" s="1"/>
  <c r="BI357" i="2"/>
  <c r="BH357" i="2"/>
  <c r="BG357" i="2"/>
  <c r="BF357" i="2"/>
  <c r="X357" i="2"/>
  <c r="V357" i="2"/>
  <c r="T357" i="2"/>
  <c r="P357" i="2"/>
  <c r="BK357" i="2" s="1"/>
  <c r="BI354" i="2"/>
  <c r="BH354" i="2"/>
  <c r="BG354" i="2"/>
  <c r="BF354" i="2"/>
  <c r="X354" i="2"/>
  <c r="V354" i="2"/>
  <c r="T354" i="2"/>
  <c r="P354" i="2"/>
  <c r="K354" i="2" s="1"/>
  <c r="BE354" i="2" s="1"/>
  <c r="BI345" i="2"/>
  <c r="BH345" i="2"/>
  <c r="BG345" i="2"/>
  <c r="BF345" i="2"/>
  <c r="X345" i="2"/>
  <c r="V345" i="2"/>
  <c r="T345" i="2"/>
  <c r="P345" i="2"/>
  <c r="K345" i="2" s="1"/>
  <c r="BE345" i="2" s="1"/>
  <c r="BI343" i="2"/>
  <c r="BH343" i="2"/>
  <c r="BG343" i="2"/>
  <c r="BF343" i="2"/>
  <c r="X343" i="2"/>
  <c r="V343" i="2"/>
  <c r="T343" i="2"/>
  <c r="P343" i="2"/>
  <c r="BK343" i="2" s="1"/>
  <c r="BI340" i="2"/>
  <c r="BH340" i="2"/>
  <c r="BG340" i="2"/>
  <c r="BF340" i="2"/>
  <c r="X340" i="2"/>
  <c r="V340" i="2"/>
  <c r="T340" i="2"/>
  <c r="P340" i="2"/>
  <c r="K340" i="2" s="1"/>
  <c r="BE340" i="2" s="1"/>
  <c r="BI336" i="2"/>
  <c r="BH336" i="2"/>
  <c r="BG336" i="2"/>
  <c r="BF336" i="2"/>
  <c r="X336" i="2"/>
  <c r="V336" i="2"/>
  <c r="T336" i="2"/>
  <c r="P336" i="2"/>
  <c r="BK336" i="2" s="1"/>
  <c r="BI333" i="2"/>
  <c r="BH333" i="2"/>
  <c r="BG333" i="2"/>
  <c r="BF333" i="2"/>
  <c r="X333" i="2"/>
  <c r="V333" i="2"/>
  <c r="T333" i="2"/>
  <c r="P333" i="2"/>
  <c r="BK333" i="2" s="1"/>
  <c r="BI330" i="2"/>
  <c r="BH330" i="2"/>
  <c r="BG330" i="2"/>
  <c r="BF330" i="2"/>
  <c r="X330" i="2"/>
  <c r="V330" i="2"/>
  <c r="T330" i="2"/>
  <c r="P330" i="2"/>
  <c r="K330" i="2" s="1"/>
  <c r="BE330" i="2" s="1"/>
  <c r="BI327" i="2"/>
  <c r="BH327" i="2"/>
  <c r="BG327" i="2"/>
  <c r="BF327" i="2"/>
  <c r="X327" i="2"/>
  <c r="V327" i="2"/>
  <c r="T327" i="2"/>
  <c r="P327" i="2"/>
  <c r="K327" i="2" s="1"/>
  <c r="BE327" i="2" s="1"/>
  <c r="BI322" i="2"/>
  <c r="BH322" i="2"/>
  <c r="BG322" i="2"/>
  <c r="BF322" i="2"/>
  <c r="X322" i="2"/>
  <c r="V322" i="2"/>
  <c r="T322" i="2"/>
  <c r="P322" i="2"/>
  <c r="K322" i="2" s="1"/>
  <c r="BE322" i="2" s="1"/>
  <c r="BI319" i="2"/>
  <c r="BH319" i="2"/>
  <c r="BG319" i="2"/>
  <c r="BF319" i="2"/>
  <c r="X319" i="2"/>
  <c r="V319" i="2"/>
  <c r="T319" i="2"/>
  <c r="P319" i="2"/>
  <c r="K319" i="2" s="1"/>
  <c r="BE319" i="2" s="1"/>
  <c r="BI317" i="2"/>
  <c r="BH317" i="2"/>
  <c r="BG317" i="2"/>
  <c r="BF317" i="2"/>
  <c r="X317" i="2"/>
  <c r="V317" i="2"/>
  <c r="T317" i="2"/>
  <c r="P317" i="2"/>
  <c r="K317" i="2" s="1"/>
  <c r="BE317" i="2" s="1"/>
  <c r="BI314" i="2"/>
  <c r="BH314" i="2"/>
  <c r="BG314" i="2"/>
  <c r="BF314" i="2"/>
  <c r="X314" i="2"/>
  <c r="V314" i="2"/>
  <c r="T314" i="2"/>
  <c r="P314" i="2"/>
  <c r="K314" i="2" s="1"/>
  <c r="BE314" i="2" s="1"/>
  <c r="BI311" i="2"/>
  <c r="BH311" i="2"/>
  <c r="BG311" i="2"/>
  <c r="BF311" i="2"/>
  <c r="X311" i="2"/>
  <c r="V311" i="2"/>
  <c r="T311" i="2"/>
  <c r="P311" i="2"/>
  <c r="BK311" i="2" s="1"/>
  <c r="BI309" i="2"/>
  <c r="BH309" i="2"/>
  <c r="BG309" i="2"/>
  <c r="BF309" i="2"/>
  <c r="X309" i="2"/>
  <c r="V309" i="2"/>
  <c r="T309" i="2"/>
  <c r="P309" i="2"/>
  <c r="K309" i="2" s="1"/>
  <c r="BE309" i="2" s="1"/>
  <c r="BI307" i="2"/>
  <c r="BH307" i="2"/>
  <c r="BG307" i="2"/>
  <c r="BF307" i="2"/>
  <c r="X307" i="2"/>
  <c r="V307" i="2"/>
  <c r="T307" i="2"/>
  <c r="P307" i="2"/>
  <c r="BK307" i="2" s="1"/>
  <c r="BI305" i="2"/>
  <c r="BH305" i="2"/>
  <c r="BG305" i="2"/>
  <c r="BF305" i="2"/>
  <c r="X305" i="2"/>
  <c r="V305" i="2"/>
  <c r="T305" i="2"/>
  <c r="P305" i="2"/>
  <c r="BK305" i="2" s="1"/>
  <c r="BI301" i="2"/>
  <c r="BH301" i="2"/>
  <c r="BG301" i="2"/>
  <c r="BF301" i="2"/>
  <c r="X301" i="2"/>
  <c r="V301" i="2"/>
  <c r="T301" i="2"/>
  <c r="P301" i="2"/>
  <c r="K301" i="2" s="1"/>
  <c r="BE301" i="2" s="1"/>
  <c r="BI299" i="2"/>
  <c r="BH299" i="2"/>
  <c r="BG299" i="2"/>
  <c r="BF299" i="2"/>
  <c r="X299" i="2"/>
  <c r="V299" i="2"/>
  <c r="T299" i="2"/>
  <c r="P299" i="2"/>
  <c r="BK299" i="2" s="1"/>
  <c r="BI297" i="2"/>
  <c r="BH297" i="2"/>
  <c r="BG297" i="2"/>
  <c r="BF297" i="2"/>
  <c r="X297" i="2"/>
  <c r="V297" i="2"/>
  <c r="T297" i="2"/>
  <c r="P297" i="2"/>
  <c r="K297" i="2" s="1"/>
  <c r="BE297" i="2" s="1"/>
  <c r="BI293" i="2"/>
  <c r="BH293" i="2"/>
  <c r="BG293" i="2"/>
  <c r="BF293" i="2"/>
  <c r="X293" i="2"/>
  <c r="V293" i="2"/>
  <c r="T293" i="2"/>
  <c r="P293" i="2"/>
  <c r="BK293" i="2" s="1"/>
  <c r="BI289" i="2"/>
  <c r="BH289" i="2"/>
  <c r="BG289" i="2"/>
  <c r="BF289" i="2"/>
  <c r="X289" i="2"/>
  <c r="V289" i="2"/>
  <c r="T289" i="2"/>
  <c r="P289" i="2"/>
  <c r="BK289" i="2" s="1"/>
  <c r="BI283" i="2"/>
  <c r="BH283" i="2"/>
  <c r="BG283" i="2"/>
  <c r="BF283" i="2"/>
  <c r="X283" i="2"/>
  <c r="V283" i="2"/>
  <c r="T283" i="2"/>
  <c r="P283" i="2"/>
  <c r="BK283" i="2" s="1"/>
  <c r="BI281" i="2"/>
  <c r="BH281" i="2"/>
  <c r="BG281" i="2"/>
  <c r="BF281" i="2"/>
  <c r="X281" i="2"/>
  <c r="V281" i="2"/>
  <c r="T281" i="2"/>
  <c r="P281" i="2"/>
  <c r="K281" i="2" s="1"/>
  <c r="BE281" i="2" s="1"/>
  <c r="BI279" i="2"/>
  <c r="BH279" i="2"/>
  <c r="BG279" i="2"/>
  <c r="BF279" i="2"/>
  <c r="X279" i="2"/>
  <c r="V279" i="2"/>
  <c r="T279" i="2"/>
  <c r="P279" i="2"/>
  <c r="K279" i="2" s="1"/>
  <c r="BE279" i="2" s="1"/>
  <c r="BI277" i="2"/>
  <c r="BH277" i="2"/>
  <c r="BG277" i="2"/>
  <c r="BF277" i="2"/>
  <c r="X277" i="2"/>
  <c r="V277" i="2"/>
  <c r="T277" i="2"/>
  <c r="P277" i="2"/>
  <c r="K277" i="2" s="1"/>
  <c r="BE277" i="2" s="1"/>
  <c r="BI275" i="2"/>
  <c r="BH275" i="2"/>
  <c r="BG275" i="2"/>
  <c r="BF275" i="2"/>
  <c r="X275" i="2"/>
  <c r="V275" i="2"/>
  <c r="T275" i="2"/>
  <c r="P275" i="2"/>
  <c r="BK275" i="2" s="1"/>
  <c r="BI274" i="2"/>
  <c r="BH274" i="2"/>
  <c r="BG274" i="2"/>
  <c r="BF274" i="2"/>
  <c r="X274" i="2"/>
  <c r="V274" i="2"/>
  <c r="T274" i="2"/>
  <c r="P274" i="2"/>
  <c r="BK274" i="2" s="1"/>
  <c r="BI272" i="2"/>
  <c r="BH272" i="2"/>
  <c r="BG272" i="2"/>
  <c r="BF272" i="2"/>
  <c r="X272" i="2"/>
  <c r="V272" i="2"/>
  <c r="T272" i="2"/>
  <c r="P272" i="2"/>
  <c r="BK272" i="2" s="1"/>
  <c r="BI270" i="2"/>
  <c r="BH270" i="2"/>
  <c r="BG270" i="2"/>
  <c r="BF270" i="2"/>
  <c r="X270" i="2"/>
  <c r="V270" i="2"/>
  <c r="T270" i="2"/>
  <c r="P270" i="2"/>
  <c r="BK270" i="2" s="1"/>
  <c r="BI266" i="2"/>
  <c r="BH266" i="2"/>
  <c r="BG266" i="2"/>
  <c r="BF266" i="2"/>
  <c r="X266" i="2"/>
  <c r="V266" i="2"/>
  <c r="T266" i="2"/>
  <c r="P266" i="2"/>
  <c r="K266" i="2" s="1"/>
  <c r="BE266" i="2" s="1"/>
  <c r="BI263" i="2"/>
  <c r="BH263" i="2"/>
  <c r="BG263" i="2"/>
  <c r="BF263" i="2"/>
  <c r="X263" i="2"/>
  <c r="V263" i="2"/>
  <c r="T263" i="2"/>
  <c r="P263" i="2"/>
  <c r="BK263" i="2" s="1"/>
  <c r="BI260" i="2"/>
  <c r="BH260" i="2"/>
  <c r="BG260" i="2"/>
  <c r="BF260" i="2"/>
  <c r="X260" i="2"/>
  <c r="V260" i="2"/>
  <c r="T260" i="2"/>
  <c r="P260" i="2"/>
  <c r="K260" i="2" s="1"/>
  <c r="BE260" i="2" s="1"/>
  <c r="BI258" i="2"/>
  <c r="BH258" i="2"/>
  <c r="BG258" i="2"/>
  <c r="BF258" i="2"/>
  <c r="X258" i="2"/>
  <c r="V258" i="2"/>
  <c r="T258" i="2"/>
  <c r="P258" i="2"/>
  <c r="BK258" i="2" s="1"/>
  <c r="BI256" i="2"/>
  <c r="BH256" i="2"/>
  <c r="BG256" i="2"/>
  <c r="BF256" i="2"/>
  <c r="X256" i="2"/>
  <c r="V256" i="2"/>
  <c r="T256" i="2"/>
  <c r="P256" i="2"/>
  <c r="K256" i="2" s="1"/>
  <c r="BE256" i="2" s="1"/>
  <c r="BI254" i="2"/>
  <c r="BH254" i="2"/>
  <c r="BG254" i="2"/>
  <c r="BF254" i="2"/>
  <c r="X254" i="2"/>
  <c r="V254" i="2"/>
  <c r="T254" i="2"/>
  <c r="P254" i="2"/>
  <c r="K254" i="2" s="1"/>
  <c r="BE254" i="2" s="1"/>
  <c r="BI253" i="2"/>
  <c r="BH253" i="2"/>
  <c r="BG253" i="2"/>
  <c r="BF253" i="2"/>
  <c r="X253" i="2"/>
  <c r="V253" i="2"/>
  <c r="T253" i="2"/>
  <c r="P253" i="2"/>
  <c r="BK253" i="2" s="1"/>
  <c r="BI251" i="2"/>
  <c r="BH251" i="2"/>
  <c r="BG251" i="2"/>
  <c r="BF251" i="2"/>
  <c r="X251" i="2"/>
  <c r="V251" i="2"/>
  <c r="T251" i="2"/>
  <c r="P251" i="2"/>
  <c r="K251" i="2" s="1"/>
  <c r="BE251" i="2" s="1"/>
  <c r="BI249" i="2"/>
  <c r="BH249" i="2"/>
  <c r="BG249" i="2"/>
  <c r="BF249" i="2"/>
  <c r="X249" i="2"/>
  <c r="V249" i="2"/>
  <c r="T249" i="2"/>
  <c r="P249" i="2"/>
  <c r="BK249" i="2" s="1"/>
  <c r="BI248" i="2"/>
  <c r="BH248" i="2"/>
  <c r="BG248" i="2"/>
  <c r="BF248" i="2"/>
  <c r="X248" i="2"/>
  <c r="V248" i="2"/>
  <c r="T248" i="2"/>
  <c r="P248" i="2"/>
  <c r="BK248" i="2" s="1"/>
  <c r="BI245" i="2"/>
  <c r="BH245" i="2"/>
  <c r="BG245" i="2"/>
  <c r="BF245" i="2"/>
  <c r="X245" i="2"/>
  <c r="V245" i="2"/>
  <c r="T245" i="2"/>
  <c r="P245" i="2"/>
  <c r="BK245" i="2" s="1"/>
  <c r="BI243" i="2"/>
  <c r="BH243" i="2"/>
  <c r="BG243" i="2"/>
  <c r="BF243" i="2"/>
  <c r="X243" i="2"/>
  <c r="V243" i="2"/>
  <c r="T243" i="2"/>
  <c r="P243" i="2"/>
  <c r="BK243" i="2" s="1"/>
  <c r="BI235" i="2"/>
  <c r="BH235" i="2"/>
  <c r="BG235" i="2"/>
  <c r="BF235" i="2"/>
  <c r="X235" i="2"/>
  <c r="V235" i="2"/>
  <c r="T235" i="2"/>
  <c r="P235" i="2"/>
  <c r="BK235" i="2" s="1"/>
  <c r="BI233" i="2"/>
  <c r="BH233" i="2"/>
  <c r="BG233" i="2"/>
  <c r="BF233" i="2"/>
  <c r="X233" i="2"/>
  <c r="V233" i="2"/>
  <c r="T233" i="2"/>
  <c r="P233" i="2"/>
  <c r="BK233" i="2" s="1"/>
  <c r="BI228" i="2"/>
  <c r="BH228" i="2"/>
  <c r="BG228" i="2"/>
  <c r="BF228" i="2"/>
  <c r="X228" i="2"/>
  <c r="V228" i="2"/>
  <c r="T228" i="2"/>
  <c r="P228" i="2"/>
  <c r="BK228" i="2" s="1"/>
  <c r="BI224" i="2"/>
  <c r="BH224" i="2"/>
  <c r="BG224" i="2"/>
  <c r="BF224" i="2"/>
  <c r="X224" i="2"/>
  <c r="V224" i="2"/>
  <c r="T224" i="2"/>
  <c r="P224" i="2"/>
  <c r="BK224" i="2" s="1"/>
  <c r="BI221" i="2"/>
  <c r="BH221" i="2"/>
  <c r="BG221" i="2"/>
  <c r="BF221" i="2"/>
  <c r="X221" i="2"/>
  <c r="V221" i="2"/>
  <c r="T221" i="2"/>
  <c r="P221" i="2"/>
  <c r="K221" i="2" s="1"/>
  <c r="BE221" i="2" s="1"/>
  <c r="BI218" i="2"/>
  <c r="BH218" i="2"/>
  <c r="BG218" i="2"/>
  <c r="BF218" i="2"/>
  <c r="X218" i="2"/>
  <c r="V218" i="2"/>
  <c r="T218" i="2"/>
  <c r="P218" i="2"/>
  <c r="BK218" i="2" s="1"/>
  <c r="BI215" i="2"/>
  <c r="BH215" i="2"/>
  <c r="BG215" i="2"/>
  <c r="BF215" i="2"/>
  <c r="X215" i="2"/>
  <c r="V215" i="2"/>
  <c r="T215" i="2"/>
  <c r="P215" i="2"/>
  <c r="K215" i="2" s="1"/>
  <c r="BE215" i="2" s="1"/>
  <c r="BI212" i="2"/>
  <c r="BH212" i="2"/>
  <c r="BG212" i="2"/>
  <c r="BF212" i="2"/>
  <c r="X212" i="2"/>
  <c r="V212" i="2"/>
  <c r="T212" i="2"/>
  <c r="P212" i="2"/>
  <c r="K212" i="2" s="1"/>
  <c r="BE212" i="2" s="1"/>
  <c r="BI209" i="2"/>
  <c r="BH209" i="2"/>
  <c r="BG209" i="2"/>
  <c r="BF209" i="2"/>
  <c r="X209" i="2"/>
  <c r="V209" i="2"/>
  <c r="T209" i="2"/>
  <c r="P209" i="2"/>
  <c r="BK209" i="2" s="1"/>
  <c r="BI207" i="2"/>
  <c r="BH207" i="2"/>
  <c r="BG207" i="2"/>
  <c r="BF207" i="2"/>
  <c r="X207" i="2"/>
  <c r="V207" i="2"/>
  <c r="T207" i="2"/>
  <c r="P207" i="2"/>
  <c r="BK207" i="2" s="1"/>
  <c r="BI203" i="2"/>
  <c r="BH203" i="2"/>
  <c r="BG203" i="2"/>
  <c r="BF203" i="2"/>
  <c r="X203" i="2"/>
  <c r="V203" i="2"/>
  <c r="T203" i="2"/>
  <c r="P203" i="2"/>
  <c r="K203" i="2" s="1"/>
  <c r="BE203" i="2" s="1"/>
  <c r="BI198" i="2"/>
  <c r="BH198" i="2"/>
  <c r="BG198" i="2"/>
  <c r="BF198" i="2"/>
  <c r="X198" i="2"/>
  <c r="V198" i="2"/>
  <c r="T198" i="2"/>
  <c r="P198" i="2"/>
  <c r="BK198" i="2" s="1"/>
  <c r="BI196" i="2"/>
  <c r="BH196" i="2"/>
  <c r="BG196" i="2"/>
  <c r="BF196" i="2"/>
  <c r="X196" i="2"/>
  <c r="V196" i="2"/>
  <c r="T196" i="2"/>
  <c r="P196" i="2"/>
  <c r="K196" i="2" s="1"/>
  <c r="BE196" i="2" s="1"/>
  <c r="BI193" i="2"/>
  <c r="BH193" i="2"/>
  <c r="BG193" i="2"/>
  <c r="BF193" i="2"/>
  <c r="X193" i="2"/>
  <c r="V193" i="2"/>
  <c r="T193" i="2"/>
  <c r="P193" i="2"/>
  <c r="K193" i="2" s="1"/>
  <c r="BE193" i="2" s="1"/>
  <c r="BI190" i="2"/>
  <c r="BH190" i="2"/>
  <c r="BG190" i="2"/>
  <c r="BF190" i="2"/>
  <c r="X190" i="2"/>
  <c r="V190" i="2"/>
  <c r="T190" i="2"/>
  <c r="P190" i="2"/>
  <c r="K190" i="2" s="1"/>
  <c r="BE190" i="2" s="1"/>
  <c r="BI184" i="2"/>
  <c r="BH184" i="2"/>
  <c r="BG184" i="2"/>
  <c r="BF184" i="2"/>
  <c r="X184" i="2"/>
  <c r="X183" i="2" s="1"/>
  <c r="V184" i="2"/>
  <c r="V183" i="2" s="1"/>
  <c r="T184" i="2"/>
  <c r="T183" i="2" s="1"/>
  <c r="P184" i="2"/>
  <c r="BK184" i="2" s="1"/>
  <c r="BK183" i="2" s="1"/>
  <c r="K183" i="2" s="1"/>
  <c r="K99" i="2" s="1"/>
  <c r="BI180" i="2"/>
  <c r="BH180" i="2"/>
  <c r="BG180" i="2"/>
  <c r="BF180" i="2"/>
  <c r="X180" i="2"/>
  <c r="V180" i="2"/>
  <c r="T180" i="2"/>
  <c r="P180" i="2"/>
  <c r="K180" i="2" s="1"/>
  <c r="BE180" i="2" s="1"/>
  <c r="BI177" i="2"/>
  <c r="BH177" i="2"/>
  <c r="BG177" i="2"/>
  <c r="BF177" i="2"/>
  <c r="X177" i="2"/>
  <c r="V177" i="2"/>
  <c r="T177" i="2"/>
  <c r="P177" i="2"/>
  <c r="K177" i="2" s="1"/>
  <c r="BE177" i="2" s="1"/>
  <c r="BI174" i="2"/>
  <c r="BH174" i="2"/>
  <c r="BG174" i="2"/>
  <c r="BF174" i="2"/>
  <c r="X174" i="2"/>
  <c r="V174" i="2"/>
  <c r="T174" i="2"/>
  <c r="P174" i="2"/>
  <c r="BK174" i="2" s="1"/>
  <c r="BI169" i="2"/>
  <c r="BH169" i="2"/>
  <c r="BG169" i="2"/>
  <c r="BF169" i="2"/>
  <c r="X169" i="2"/>
  <c r="V169" i="2"/>
  <c r="T169" i="2"/>
  <c r="P169" i="2"/>
  <c r="BK169" i="2" s="1"/>
  <c r="BI162" i="2"/>
  <c r="BH162" i="2"/>
  <c r="BG162" i="2"/>
  <c r="BF162" i="2"/>
  <c r="X162" i="2"/>
  <c r="V162" i="2"/>
  <c r="T162" i="2"/>
  <c r="P162" i="2"/>
  <c r="BK162" i="2" s="1"/>
  <c r="BI159" i="2"/>
  <c r="BH159" i="2"/>
  <c r="BG159" i="2"/>
  <c r="BF159" i="2"/>
  <c r="X159" i="2"/>
  <c r="V159" i="2"/>
  <c r="T159" i="2"/>
  <c r="P159" i="2"/>
  <c r="K159" i="2" s="1"/>
  <c r="BE159" i="2" s="1"/>
  <c r="BI156" i="2"/>
  <c r="BH156" i="2"/>
  <c r="BG156" i="2"/>
  <c r="BF156" i="2"/>
  <c r="X156" i="2"/>
  <c r="V156" i="2"/>
  <c r="T156" i="2"/>
  <c r="P156" i="2"/>
  <c r="K156" i="2" s="1"/>
  <c r="BE156" i="2" s="1"/>
  <c r="BI153" i="2"/>
  <c r="BH153" i="2"/>
  <c r="BG153" i="2"/>
  <c r="BF153" i="2"/>
  <c r="X153" i="2"/>
  <c r="V153" i="2"/>
  <c r="T153" i="2"/>
  <c r="P153" i="2"/>
  <c r="BK153" i="2" s="1"/>
  <c r="BI148" i="2"/>
  <c r="BH148" i="2"/>
  <c r="BG148" i="2"/>
  <c r="BF148" i="2"/>
  <c r="X148" i="2"/>
  <c r="V148" i="2"/>
  <c r="T148" i="2"/>
  <c r="P148" i="2"/>
  <c r="K148" i="2" s="1"/>
  <c r="BE148" i="2" s="1"/>
  <c r="BI145" i="2"/>
  <c r="BH145" i="2"/>
  <c r="BG145" i="2"/>
  <c r="BF145" i="2"/>
  <c r="X145" i="2"/>
  <c r="V145" i="2"/>
  <c r="T145" i="2"/>
  <c r="P145" i="2"/>
  <c r="BK145" i="2" s="1"/>
  <c r="BI140" i="2"/>
  <c r="BH140" i="2"/>
  <c r="BG140" i="2"/>
  <c r="BF140" i="2"/>
  <c r="X140" i="2"/>
  <c r="V140" i="2"/>
  <c r="T140" i="2"/>
  <c r="P140" i="2"/>
  <c r="BK140" i="2" s="1"/>
  <c r="BI135" i="2"/>
  <c r="BH135" i="2"/>
  <c r="BG135" i="2"/>
  <c r="BF135" i="2"/>
  <c r="X135" i="2"/>
  <c r="V135" i="2"/>
  <c r="T135" i="2"/>
  <c r="P135" i="2"/>
  <c r="K135" i="2" s="1"/>
  <c r="BE135" i="2" s="1"/>
  <c r="BI132" i="2"/>
  <c r="BH132" i="2"/>
  <c r="BG132" i="2"/>
  <c r="BF132" i="2"/>
  <c r="X132" i="2"/>
  <c r="V132" i="2"/>
  <c r="T132" i="2"/>
  <c r="P132" i="2"/>
  <c r="K132" i="2" s="1"/>
  <c r="BE132" i="2" s="1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 s="1"/>
  <c r="J17" i="2"/>
  <c r="J12" i="2"/>
  <c r="J123" i="2" s="1"/>
  <c r="E7" i="2"/>
  <c r="E85" i="2" s="1"/>
  <c r="L90" i="1"/>
  <c r="AM90" i="1"/>
  <c r="AM89" i="1"/>
  <c r="L89" i="1"/>
  <c r="AM87" i="1"/>
  <c r="L87" i="1"/>
  <c r="L85" i="1"/>
  <c r="L84" i="1"/>
  <c r="Q163" i="7"/>
  <c r="R159" i="7"/>
  <c r="R149" i="7"/>
  <c r="Q143" i="7"/>
  <c r="Q140" i="7"/>
  <c r="R138" i="7"/>
  <c r="Q134" i="7"/>
  <c r="Q149" i="6"/>
  <c r="R132" i="6"/>
  <c r="R168" i="5"/>
  <c r="Q158" i="5"/>
  <c r="Q143" i="5"/>
  <c r="R129" i="5"/>
  <c r="Q124" i="5"/>
  <c r="Q221" i="4"/>
  <c r="R215" i="4"/>
  <c r="R211" i="4"/>
  <c r="R206" i="4"/>
  <c r="R389" i="2"/>
  <c r="Q387" i="2"/>
  <c r="R371" i="2"/>
  <c r="Q369" i="2"/>
  <c r="R360" i="2"/>
  <c r="Q357" i="2"/>
  <c r="R319" i="2"/>
  <c r="Q314" i="2"/>
  <c r="R307" i="2"/>
  <c r="R305" i="2"/>
  <c r="R299" i="2"/>
  <c r="Q297" i="2"/>
  <c r="Q293" i="2"/>
  <c r="R289" i="2"/>
  <c r="R279" i="2"/>
  <c r="R277" i="2"/>
  <c r="R274" i="2"/>
  <c r="R272" i="2"/>
  <c r="R260" i="2"/>
  <c r="Q258" i="2"/>
  <c r="Q221" i="2"/>
  <c r="R184" i="2"/>
  <c r="Q161" i="7"/>
  <c r="Q159" i="7"/>
  <c r="Q156" i="7"/>
  <c r="R146" i="7"/>
  <c r="R142" i="7"/>
  <c r="Q138" i="7"/>
  <c r="R134" i="7"/>
  <c r="R132" i="7"/>
  <c r="R129" i="7"/>
  <c r="Q159" i="6"/>
  <c r="Q142" i="6"/>
  <c r="Q132" i="6"/>
  <c r="R183" i="5"/>
  <c r="Q168" i="5"/>
  <c r="Q154" i="5"/>
  <c r="Q151" i="5"/>
  <c r="Q132" i="5"/>
  <c r="Q129" i="5"/>
  <c r="R127" i="5"/>
  <c r="R227" i="4"/>
  <c r="Q227" i="4"/>
  <c r="R221" i="4"/>
  <c r="Q207" i="4"/>
  <c r="R195" i="4"/>
  <c r="R172" i="4"/>
  <c r="R345" i="2"/>
  <c r="R258" i="2"/>
  <c r="R254" i="2"/>
  <c r="Q253" i="2"/>
  <c r="R245" i="2"/>
  <c r="R215" i="2"/>
  <c r="Q207" i="2"/>
  <c r="R140" i="2"/>
  <c r="R161" i="7"/>
  <c r="R156" i="7"/>
  <c r="Q169" i="4"/>
  <c r="Q163" i="4"/>
  <c r="Q160" i="4"/>
  <c r="R148" i="4"/>
  <c r="Q145" i="4"/>
  <c r="Q141" i="4"/>
  <c r="Q133" i="4"/>
  <c r="R141" i="3"/>
  <c r="Q133" i="3"/>
  <c r="Q126" i="3"/>
  <c r="Q367" i="2"/>
  <c r="R357" i="2"/>
  <c r="R354" i="2"/>
  <c r="R340" i="2"/>
  <c r="R333" i="2"/>
  <c r="R327" i="2"/>
  <c r="R317" i="2"/>
  <c r="Q307" i="2"/>
  <c r="Q254" i="2"/>
  <c r="Q212" i="2"/>
  <c r="R193" i="2"/>
  <c r="R174" i="2"/>
  <c r="Q135" i="2"/>
  <c r="R154" i="6"/>
  <c r="Q136" i="6"/>
  <c r="Q203" i="5"/>
  <c r="Q200" i="5"/>
  <c r="R194" i="5"/>
  <c r="R172" i="5"/>
  <c r="R164" i="5"/>
  <c r="R148" i="5"/>
  <c r="R146" i="5"/>
  <c r="Q217" i="4"/>
  <c r="Q214" i="4"/>
  <c r="Q203" i="4"/>
  <c r="R190" i="4"/>
  <c r="R180" i="4"/>
  <c r="Q175" i="4"/>
  <c r="R163" i="4"/>
  <c r="R156" i="4"/>
  <c r="R152" i="4"/>
  <c r="R141" i="4"/>
  <c r="Q141" i="3"/>
  <c r="R133" i="3"/>
  <c r="Q383" i="2"/>
  <c r="R378" i="2"/>
  <c r="Q374" i="2"/>
  <c r="Q372" i="2"/>
  <c r="Q371" i="2"/>
  <c r="R367" i="2"/>
  <c r="Q365" i="2"/>
  <c r="R343" i="2"/>
  <c r="Q322" i="2"/>
  <c r="R309" i="2"/>
  <c r="R297" i="2"/>
  <c r="Q283" i="2"/>
  <c r="Q272" i="2"/>
  <c r="Q263" i="2"/>
  <c r="R224" i="2"/>
  <c r="Q218" i="2"/>
  <c r="R209" i="2"/>
  <c r="R207" i="2"/>
  <c r="Q203" i="2"/>
  <c r="Q174" i="2"/>
  <c r="Q145" i="2"/>
  <c r="R132" i="2"/>
  <c r="R173" i="7"/>
  <c r="R140" i="7"/>
  <c r="Q126" i="7"/>
  <c r="R162" i="6"/>
  <c r="Q154" i="6"/>
  <c r="R152" i="6"/>
  <c r="R150" i="6"/>
  <c r="R149" i="6"/>
  <c r="R136" i="6"/>
  <c r="R130" i="6"/>
  <c r="R124" i="6"/>
  <c r="R190" i="5"/>
  <c r="Q187" i="5"/>
  <c r="Q180" i="5"/>
  <c r="Q176" i="5"/>
  <c r="R161" i="5"/>
  <c r="R154" i="5"/>
  <c r="R138" i="5"/>
  <c r="Q127" i="5"/>
  <c r="R160" i="4"/>
  <c r="R135" i="4"/>
  <c r="Q150" i="3"/>
  <c r="R137" i="3"/>
  <c r="R322" i="2"/>
  <c r="Q289" i="2"/>
  <c r="R281" i="2"/>
  <c r="Q277" i="2"/>
  <c r="Q274" i="2"/>
  <c r="Q180" i="2"/>
  <c r="Q156" i="2"/>
  <c r="Q153" i="2"/>
  <c r="Q173" i="7"/>
  <c r="R203" i="5"/>
  <c r="R193" i="5"/>
  <c r="Q186" i="5"/>
  <c r="R151" i="5"/>
  <c r="R134" i="5"/>
  <c r="R124" i="5"/>
  <c r="Q215" i="4"/>
  <c r="R203" i="4"/>
  <c r="Q195" i="4"/>
  <c r="Q190" i="4"/>
  <c r="R166" i="4"/>
  <c r="Q156" i="4"/>
  <c r="Q150" i="4"/>
  <c r="Q139" i="4"/>
  <c r="R133" i="4"/>
  <c r="Q123" i="3"/>
  <c r="R383" i="2"/>
  <c r="Q360" i="2"/>
  <c r="Q343" i="2"/>
  <c r="Q330" i="2"/>
  <c r="R314" i="2"/>
  <c r="Q311" i="2"/>
  <c r="Q260" i="2"/>
  <c r="R256" i="2"/>
  <c r="Q248" i="2"/>
  <c r="Q235" i="2"/>
  <c r="R233" i="2"/>
  <c r="R212" i="2"/>
  <c r="Q184" i="2"/>
  <c r="R180" i="2"/>
  <c r="Q177" i="2"/>
  <c r="Q169" i="2"/>
  <c r="R162" i="2"/>
  <c r="R206" i="5"/>
  <c r="Q206" i="5"/>
  <c r="Q194" i="5"/>
  <c r="R187" i="5"/>
  <c r="Q183" i="5"/>
  <c r="R143" i="5"/>
  <c r="Q224" i="4"/>
  <c r="R217" i="4"/>
  <c r="Q211" i="4"/>
  <c r="R200" i="4"/>
  <c r="R185" i="4"/>
  <c r="Q135" i="4"/>
  <c r="Q128" i="4"/>
  <c r="Q415" i="2"/>
  <c r="Q410" i="2"/>
  <c r="Q408" i="2"/>
  <c r="Q403" i="2"/>
  <c r="R399" i="2"/>
  <c r="R387" i="2"/>
  <c r="R380" i="2"/>
  <c r="Q378" i="2"/>
  <c r="Q345" i="2"/>
  <c r="Q336" i="2"/>
  <c r="R198" i="2"/>
  <c r="Q196" i="2"/>
  <c r="R172" i="7"/>
  <c r="Q172" i="7"/>
  <c r="R169" i="7"/>
  <c r="Q169" i="7"/>
  <c r="R166" i="7"/>
  <c r="Q166" i="7"/>
  <c r="R155" i="7"/>
  <c r="R153" i="7"/>
  <c r="Q151" i="7"/>
  <c r="Q149" i="7"/>
  <c r="Q146" i="7"/>
  <c r="R144" i="7"/>
  <c r="Q142" i="7"/>
  <c r="R142" i="6"/>
  <c r="Q196" i="5"/>
  <c r="Q180" i="4"/>
  <c r="R175" i="4"/>
  <c r="Q166" i="4"/>
  <c r="Q129" i="3"/>
  <c r="R376" i="2"/>
  <c r="R372" i="2"/>
  <c r="Q340" i="2"/>
  <c r="R336" i="2"/>
  <c r="Q333" i="2"/>
  <c r="Q327" i="2"/>
  <c r="Q319" i="2"/>
  <c r="Q317" i="2"/>
  <c r="Q301" i="2"/>
  <c r="R293" i="2"/>
  <c r="Q245" i="2"/>
  <c r="Q243" i="2"/>
  <c r="R203" i="2"/>
  <c r="Q198" i="2"/>
  <c r="Q193" i="2"/>
  <c r="Q190" i="2"/>
  <c r="R177" i="2"/>
  <c r="R169" i="2"/>
  <c r="R163" i="7"/>
  <c r="Q155" i="7"/>
  <c r="Q153" i="7"/>
  <c r="R151" i="7"/>
  <c r="Q144" i="7"/>
  <c r="R143" i="7"/>
  <c r="Q136" i="7"/>
  <c r="Q132" i="7"/>
  <c r="Q124" i="6"/>
  <c r="Q148" i="5"/>
  <c r="Q146" i="5"/>
  <c r="R140" i="5"/>
  <c r="Q138" i="5"/>
  <c r="R132" i="5"/>
  <c r="R155" i="4"/>
  <c r="Q152" i="4"/>
  <c r="Q130" i="4"/>
  <c r="R145" i="3"/>
  <c r="R129" i="3"/>
  <c r="R126" i="3"/>
  <c r="R396" i="2"/>
  <c r="R391" i="2"/>
  <c r="Q376" i="2"/>
  <c r="R369" i="2"/>
  <c r="R365" i="2"/>
  <c r="R330" i="2"/>
  <c r="R311" i="2"/>
  <c r="Q309" i="2"/>
  <c r="Q305" i="2"/>
  <c r="R301" i="2"/>
  <c r="Q299" i="2"/>
  <c r="R283" i="2"/>
  <c r="R248" i="2"/>
  <c r="R221" i="2"/>
  <c r="Q215" i="2"/>
  <c r="R159" i="2"/>
  <c r="R153" i="2"/>
  <c r="Q148" i="2"/>
  <c r="Q140" i="2"/>
  <c r="Q132" i="2"/>
  <c r="Q140" i="5"/>
  <c r="Q134" i="5"/>
  <c r="R224" i="4"/>
  <c r="R207" i="4"/>
  <c r="Q200" i="4"/>
  <c r="Q172" i="4"/>
  <c r="R169" i="4"/>
  <c r="R162" i="4"/>
  <c r="Q155" i="4"/>
  <c r="R150" i="4"/>
  <c r="Q148" i="4"/>
  <c r="R145" i="4"/>
  <c r="R139" i="4"/>
  <c r="R128" i="4"/>
  <c r="Q125" i="4"/>
  <c r="Q145" i="3"/>
  <c r="Q137" i="3"/>
  <c r="R412" i="2"/>
  <c r="R410" i="2"/>
  <c r="R403" i="2"/>
  <c r="Q396" i="2"/>
  <c r="R275" i="2"/>
  <c r="R266" i="2"/>
  <c r="Q249" i="2"/>
  <c r="R235" i="2"/>
  <c r="Q224" i="2"/>
  <c r="R196" i="2"/>
  <c r="Q129" i="7"/>
  <c r="R126" i="7"/>
  <c r="Q162" i="6"/>
  <c r="R157" i="6"/>
  <c r="Q155" i="6"/>
  <c r="Q152" i="6"/>
  <c r="Q150" i="6"/>
  <c r="Q130" i="6"/>
  <c r="R200" i="5"/>
  <c r="R186" i="5"/>
  <c r="R176" i="5"/>
  <c r="Q161" i="5"/>
  <c r="R214" i="4"/>
  <c r="Q206" i="4"/>
  <c r="Q185" i="4"/>
  <c r="R123" i="3"/>
  <c r="R408" i="2"/>
  <c r="Q401" i="2"/>
  <c r="Q399" i="2"/>
  <c r="Q391" i="2"/>
  <c r="Q389" i="2"/>
  <c r="Q380" i="2"/>
  <c r="Q270" i="2"/>
  <c r="Q266" i="2"/>
  <c r="R263" i="2"/>
  <c r="R251" i="2"/>
  <c r="R249" i="2"/>
  <c r="Q233" i="2"/>
  <c r="R228" i="2"/>
  <c r="R136" i="7"/>
  <c r="R159" i="6"/>
  <c r="Q157" i="6"/>
  <c r="R155" i="6"/>
  <c r="R196" i="5"/>
  <c r="Q193" i="5"/>
  <c r="Q190" i="5"/>
  <c r="R180" i="5"/>
  <c r="Q172" i="5"/>
  <c r="Q164" i="5"/>
  <c r="R158" i="5"/>
  <c r="Q162" i="4"/>
  <c r="R130" i="4"/>
  <c r="R125" i="4"/>
  <c r="R150" i="3"/>
  <c r="R415" i="2"/>
  <c r="Q412" i="2"/>
  <c r="R401" i="2"/>
  <c r="R374" i="2"/>
  <c r="Q354" i="2"/>
  <c r="Q281" i="2"/>
  <c r="Q279" i="2"/>
  <c r="Q275" i="2"/>
  <c r="R270" i="2"/>
  <c r="Q256" i="2"/>
  <c r="R253" i="2"/>
  <c r="Q251" i="2"/>
  <c r="R243" i="2"/>
  <c r="Q228" i="2"/>
  <c r="R218" i="2"/>
  <c r="Q209" i="2"/>
  <c r="R190" i="2"/>
  <c r="Q162" i="2"/>
  <c r="Q159" i="2"/>
  <c r="R156" i="2"/>
  <c r="R148" i="2"/>
  <c r="R145" i="2"/>
  <c r="R135" i="2"/>
  <c r="AU94" i="1"/>
  <c r="BK169" i="7"/>
  <c r="BK168" i="7" s="1"/>
  <c r="K168" i="7" s="1"/>
  <c r="K102" i="7" s="1"/>
  <c r="K155" i="7"/>
  <c r="BE155" i="7" s="1"/>
  <c r="K146" i="7"/>
  <c r="BE146" i="7" s="1"/>
  <c r="BK138" i="7"/>
  <c r="BK136" i="6"/>
  <c r="BK130" i="6"/>
  <c r="K206" i="4"/>
  <c r="BE206" i="4" s="1"/>
  <c r="BK156" i="4"/>
  <c r="BK123" i="3"/>
  <c r="BK163" i="7"/>
  <c r="BK153" i="7"/>
  <c r="BK227" i="4"/>
  <c r="K214" i="4"/>
  <c r="BE214" i="4" s="1"/>
  <c r="K155" i="4"/>
  <c r="BE155" i="4" s="1"/>
  <c r="BK148" i="4"/>
  <c r="K135" i="4"/>
  <c r="BE135" i="4"/>
  <c r="K144" i="7"/>
  <c r="BE144" i="7" s="1"/>
  <c r="BK157" i="6"/>
  <c r="BK154" i="6"/>
  <c r="K217" i="4"/>
  <c r="BE217" i="4" s="1"/>
  <c r="K211" i="4"/>
  <c r="BE211" i="4" s="1"/>
  <c r="K195" i="4"/>
  <c r="BE195" i="4" s="1"/>
  <c r="K140" i="7"/>
  <c r="BE140" i="7" s="1"/>
  <c r="K129" i="5"/>
  <c r="BE129" i="5" s="1"/>
  <c r="BK166" i="4"/>
  <c r="BK162" i="4"/>
  <c r="BK159" i="7"/>
  <c r="BK129" i="7"/>
  <c r="K151" i="7"/>
  <c r="BE151" i="7" s="1"/>
  <c r="K143" i="7"/>
  <c r="BE143" i="7" s="1"/>
  <c r="K142" i="7"/>
  <c r="BE142" i="7" s="1"/>
  <c r="K162" i="6"/>
  <c r="BE162" i="6" s="1"/>
  <c r="BK155" i="6"/>
  <c r="BK150" i="6"/>
  <c r="BK127" i="5"/>
  <c r="BK190" i="4"/>
  <c r="K180" i="4"/>
  <c r="BE180" i="4" s="1"/>
  <c r="K145" i="4"/>
  <c r="BE145" i="4" s="1"/>
  <c r="K128" i="4"/>
  <c r="BE128" i="4" s="1"/>
  <c r="BK149" i="7"/>
  <c r="BK132" i="7"/>
  <c r="BK126" i="7"/>
  <c r="BK152" i="6"/>
  <c r="BK152" i="4"/>
  <c r="T135" i="6" l="1"/>
  <c r="X135" i="6"/>
  <c r="K207" i="4"/>
  <c r="BE207" i="4" s="1"/>
  <c r="V135" i="6"/>
  <c r="V131" i="2"/>
  <c r="Q282" i="2"/>
  <c r="I104" i="2" s="1"/>
  <c r="V122" i="3"/>
  <c r="V140" i="3"/>
  <c r="T199" i="5"/>
  <c r="R148" i="6"/>
  <c r="J100" i="6" s="1"/>
  <c r="T148" i="7"/>
  <c r="X148" i="7"/>
  <c r="R124" i="4"/>
  <c r="R123" i="4" s="1"/>
  <c r="T159" i="4"/>
  <c r="T157" i="5"/>
  <c r="T156" i="5" s="1"/>
  <c r="X199" i="5"/>
  <c r="R123" i="6"/>
  <c r="J98" i="6" s="1"/>
  <c r="R148" i="7"/>
  <c r="J99" i="7" s="1"/>
  <c r="X131" i="2"/>
  <c r="V211" i="2"/>
  <c r="R122" i="3"/>
  <c r="V124" i="4"/>
  <c r="V123" i="4"/>
  <c r="Q165" i="4"/>
  <c r="I101" i="4" s="1"/>
  <c r="X123" i="6"/>
  <c r="Q125" i="7"/>
  <c r="X211" i="2"/>
  <c r="Q122" i="3"/>
  <c r="I98" i="3" s="1"/>
  <c r="T140" i="3"/>
  <c r="X124" i="4"/>
  <c r="X123" i="4" s="1"/>
  <c r="X159" i="4"/>
  <c r="Q159" i="4"/>
  <c r="X220" i="4"/>
  <c r="T123" i="6"/>
  <c r="T148" i="6"/>
  <c r="T125" i="7"/>
  <c r="Q189" i="2"/>
  <c r="I100" i="2" s="1"/>
  <c r="R211" i="2"/>
  <c r="J102" i="2" s="1"/>
  <c r="T269" i="2"/>
  <c r="V269" i="2"/>
  <c r="R269" i="2"/>
  <c r="J103" i="2" s="1"/>
  <c r="Q379" i="2"/>
  <c r="I105" i="2" s="1"/>
  <c r="R398" i="2"/>
  <c r="J106" i="2" s="1"/>
  <c r="V123" i="5"/>
  <c r="V122" i="5" s="1"/>
  <c r="Q148" i="6"/>
  <c r="I100" i="6" s="1"/>
  <c r="V125" i="7"/>
  <c r="Q131" i="2"/>
  <c r="X197" i="2"/>
  <c r="T282" i="2"/>
  <c r="V379" i="2"/>
  <c r="X398" i="2"/>
  <c r="Q407" i="2"/>
  <c r="I108" i="2" s="1"/>
  <c r="R140" i="3"/>
  <c r="J100" i="3" s="1"/>
  <c r="X165" i="4"/>
  <c r="R220" i="4"/>
  <c r="J102" i="4" s="1"/>
  <c r="Q157" i="5"/>
  <c r="Q156" i="5" s="1"/>
  <c r="I99" i="5" s="1"/>
  <c r="BK171" i="7"/>
  <c r="K171" i="7" s="1"/>
  <c r="K103" i="7" s="1"/>
  <c r="R189" i="2"/>
  <c r="J100" i="2" s="1"/>
  <c r="X282" i="2"/>
  <c r="R379" i="2"/>
  <c r="J105" i="2" s="1"/>
  <c r="X122" i="3"/>
  <c r="X140" i="3"/>
  <c r="Q124" i="4"/>
  <c r="Q123" i="4" s="1"/>
  <c r="T165" i="4"/>
  <c r="Q220" i="4"/>
  <c r="I102" i="4" s="1"/>
  <c r="X123" i="5"/>
  <c r="X122" i="5" s="1"/>
  <c r="Q199" i="5"/>
  <c r="I101" i="5" s="1"/>
  <c r="R125" i="7"/>
  <c r="T158" i="7"/>
  <c r="V158" i="7"/>
  <c r="X158" i="7"/>
  <c r="Q158" i="7"/>
  <c r="I100" i="7" s="1"/>
  <c r="R158" i="7"/>
  <c r="J100" i="7" s="1"/>
  <c r="Q171" i="7"/>
  <c r="I103" i="7" s="1"/>
  <c r="T131" i="2"/>
  <c r="T197" i="2"/>
  <c r="Q197" i="2"/>
  <c r="I101" i="2" s="1"/>
  <c r="R282" i="2"/>
  <c r="J104" i="2" s="1"/>
  <c r="T407" i="2"/>
  <c r="T406" i="2" s="1"/>
  <c r="Q140" i="3"/>
  <c r="I100" i="3" s="1"/>
  <c r="T124" i="4"/>
  <c r="T123" i="4" s="1"/>
  <c r="T220" i="4"/>
  <c r="R123" i="5"/>
  <c r="J98" i="5" s="1"/>
  <c r="R157" i="5"/>
  <c r="R156" i="5" s="1"/>
  <c r="J99" i="5" s="1"/>
  <c r="V123" i="6"/>
  <c r="V148" i="6"/>
  <c r="X189" i="2"/>
  <c r="Q211" i="2"/>
  <c r="I102" i="2" s="1"/>
  <c r="X269" i="2"/>
  <c r="Q269" i="2"/>
  <c r="I103" i="2" s="1"/>
  <c r="T398" i="2"/>
  <c r="X407" i="2"/>
  <c r="X406" i="2" s="1"/>
  <c r="V159" i="4"/>
  <c r="R159" i="4"/>
  <c r="BK220" i="4"/>
  <c r="K220" i="4" s="1"/>
  <c r="K102" i="4" s="1"/>
  <c r="Q123" i="5"/>
  <c r="Q122" i="5" s="1"/>
  <c r="V199" i="5"/>
  <c r="V171" i="7"/>
  <c r="R131" i="2"/>
  <c r="V189" i="2"/>
  <c r="V197" i="2"/>
  <c r="R197" i="2"/>
  <c r="J101" i="2" s="1"/>
  <c r="V282" i="2"/>
  <c r="T379" i="2"/>
  <c r="Q398" i="2"/>
  <c r="I106" i="2" s="1"/>
  <c r="V407" i="2"/>
  <c r="V406" i="2" s="1"/>
  <c r="V148" i="7"/>
  <c r="Q148" i="7"/>
  <c r="I99" i="7" s="1"/>
  <c r="X171" i="7"/>
  <c r="V165" i="4"/>
  <c r="V220" i="4"/>
  <c r="T123" i="5"/>
  <c r="T122" i="5" s="1"/>
  <c r="X157" i="5"/>
  <c r="X156" i="5" s="1"/>
  <c r="R199" i="5"/>
  <c r="J101" i="5" s="1"/>
  <c r="X125" i="7"/>
  <c r="T171" i="7"/>
  <c r="T189" i="2"/>
  <c r="T211" i="2"/>
  <c r="X379" i="2"/>
  <c r="V398" i="2"/>
  <c r="R407" i="2"/>
  <c r="R406" i="2" s="1"/>
  <c r="J107" i="2" s="1"/>
  <c r="T122" i="3"/>
  <c r="R165" i="4"/>
  <c r="J101" i="4" s="1"/>
  <c r="V157" i="5"/>
  <c r="V156" i="5" s="1"/>
  <c r="Q123" i="6"/>
  <c r="I98" i="6" s="1"/>
  <c r="X148" i="6"/>
  <c r="R171" i="7"/>
  <c r="J103" i="7" s="1"/>
  <c r="E119" i="2"/>
  <c r="J116" i="4"/>
  <c r="F120" i="7"/>
  <c r="E85" i="6"/>
  <c r="F92" i="6"/>
  <c r="Q135" i="6"/>
  <c r="I99" i="6" s="1"/>
  <c r="E113" i="7"/>
  <c r="F92" i="2"/>
  <c r="Q136" i="3"/>
  <c r="I99" i="3" s="1"/>
  <c r="R136" i="3"/>
  <c r="J99" i="3"/>
  <c r="F119" i="4"/>
  <c r="E111" i="5"/>
  <c r="BE127" i="5"/>
  <c r="J89" i="5"/>
  <c r="Q161" i="6"/>
  <c r="I101" i="6" s="1"/>
  <c r="Q168" i="7"/>
  <c r="I102" i="7" s="1"/>
  <c r="J89" i="2"/>
  <c r="Q183" i="2"/>
  <c r="I99" i="2" s="1"/>
  <c r="E110" i="3"/>
  <c r="R168" i="7"/>
  <c r="J102" i="7" s="1"/>
  <c r="R183" i="2"/>
  <c r="J99" i="2" s="1"/>
  <c r="J114" i="3"/>
  <c r="E112" i="4"/>
  <c r="R414" i="2"/>
  <c r="J109" i="2" s="1"/>
  <c r="F117" i="3"/>
  <c r="F92" i="5"/>
  <c r="Q165" i="7"/>
  <c r="I101" i="7"/>
  <c r="R165" i="7"/>
  <c r="J101" i="7" s="1"/>
  <c r="J115" i="6"/>
  <c r="R161" i="6"/>
  <c r="J101" i="6" s="1"/>
  <c r="J89" i="7"/>
  <c r="Q414" i="2"/>
  <c r="I109" i="2" s="1"/>
  <c r="R135" i="6"/>
  <c r="J99" i="6" s="1"/>
  <c r="K36" i="7"/>
  <c r="AY100" i="1" s="1"/>
  <c r="F36" i="6"/>
  <c r="BC99" i="1" s="1"/>
  <c r="K152" i="6"/>
  <c r="BE152" i="6" s="1"/>
  <c r="K263" i="2"/>
  <c r="BE263" i="2" s="1"/>
  <c r="BK161" i="5"/>
  <c r="BK144" i="7"/>
  <c r="F37" i="4"/>
  <c r="BD97" i="1" s="1"/>
  <c r="F39" i="6"/>
  <c r="BF99" i="1" s="1"/>
  <c r="F37" i="3"/>
  <c r="BD96" i="1" s="1"/>
  <c r="F38" i="5"/>
  <c r="BE98" i="1" s="1"/>
  <c r="F39" i="5"/>
  <c r="BF98" i="1" s="1"/>
  <c r="F38" i="3"/>
  <c r="BE96" i="1" s="1"/>
  <c r="F37" i="7"/>
  <c r="BD100" i="1" s="1"/>
  <c r="F38" i="2"/>
  <c r="BE95" i="1" s="1"/>
  <c r="K36" i="4"/>
  <c r="AY97" i="1" s="1"/>
  <c r="F36" i="2"/>
  <c r="BC95" i="1" s="1"/>
  <c r="F39" i="2"/>
  <c r="BF95" i="1" s="1"/>
  <c r="K140" i="2"/>
  <c r="BE140" i="2" s="1"/>
  <c r="BK177" i="2"/>
  <c r="BK180" i="2"/>
  <c r="BK196" i="2"/>
  <c r="K207" i="2"/>
  <c r="BE207" i="2" s="1"/>
  <c r="K209" i="2"/>
  <c r="BE209" i="2" s="1"/>
  <c r="BK221" i="2"/>
  <c r="K243" i="2"/>
  <c r="BE243" i="2" s="1"/>
  <c r="BK254" i="2"/>
  <c r="BK277" i="2"/>
  <c r="BK365" i="2"/>
  <c r="BK378" i="2"/>
  <c r="K380" i="2"/>
  <c r="BE380" i="2" s="1"/>
  <c r="BK401" i="2"/>
  <c r="K150" i="3"/>
  <c r="BE150" i="3" s="1"/>
  <c r="BK135" i="4"/>
  <c r="BK139" i="4"/>
  <c r="BK145" i="4"/>
  <c r="BK160" i="4"/>
  <c r="BK159" i="4" s="1"/>
  <c r="K159" i="4" s="1"/>
  <c r="K100" i="4" s="1"/>
  <c r="BK195" i="4"/>
  <c r="K203" i="4"/>
  <c r="BE203" i="4" s="1"/>
  <c r="K180" i="5"/>
  <c r="BE180" i="5" s="1"/>
  <c r="BK200" i="5"/>
  <c r="BK162" i="6"/>
  <c r="BK161" i="6" s="1"/>
  <c r="K161" i="6" s="1"/>
  <c r="K101" i="6" s="1"/>
  <c r="K253" i="2"/>
  <c r="BE253" i="2" s="1"/>
  <c r="K272" i="2"/>
  <c r="BE272" i="2" s="1"/>
  <c r="K307" i="2"/>
  <c r="BE307" i="2" s="1"/>
  <c r="K403" i="2"/>
  <c r="BE403" i="2" s="1"/>
  <c r="BK410" i="2"/>
  <c r="BK129" i="3"/>
  <c r="BK137" i="3"/>
  <c r="BK136" i="3" s="1"/>
  <c r="K136" i="3" s="1"/>
  <c r="K99" i="3" s="1"/>
  <c r="K166" i="4"/>
  <c r="BE166" i="4"/>
  <c r="K227" i="4"/>
  <c r="BE227" i="4" s="1"/>
  <c r="BK168" i="5"/>
  <c r="BK183" i="5"/>
  <c r="BK203" i="5"/>
  <c r="BK149" i="6"/>
  <c r="K157" i="6"/>
  <c r="BE157" i="6" s="1"/>
  <c r="K169" i="2"/>
  <c r="BE169" i="2" s="1"/>
  <c r="BK193" i="2"/>
  <c r="BK203" i="2"/>
  <c r="BK197" i="2" s="1"/>
  <c r="K197" i="2" s="1"/>
  <c r="K101" i="2" s="1"/>
  <c r="K233" i="2"/>
  <c r="BE233" i="2" s="1"/>
  <c r="BK279" i="2"/>
  <c r="BK317" i="2"/>
  <c r="K391" i="2"/>
  <c r="BE391" i="2"/>
  <c r="BK412" i="2"/>
  <c r="BK141" i="4"/>
  <c r="BK150" i="4"/>
  <c r="K162" i="4"/>
  <c r="BE162" i="4" s="1"/>
  <c r="BK200" i="4"/>
  <c r="BK135" i="2"/>
  <c r="BK148" i="2"/>
  <c r="BK156" i="2"/>
  <c r="K218" i="2"/>
  <c r="BE218" i="2" s="1"/>
  <c r="BK330" i="2"/>
  <c r="BK345" i="2"/>
  <c r="K367" i="2"/>
  <c r="BE367" i="2" s="1"/>
  <c r="K123" i="3"/>
  <c r="BE123" i="3" s="1"/>
  <c r="K125" i="4"/>
  <c r="BE125" i="4" s="1"/>
  <c r="K156" i="4"/>
  <c r="BE156" i="4" s="1"/>
  <c r="K151" i="5"/>
  <c r="BE151" i="5" s="1"/>
  <c r="K136" i="6"/>
  <c r="BE136" i="6" s="1"/>
  <c r="K154" i="6"/>
  <c r="BE154" i="6" s="1"/>
  <c r="BK134" i="7"/>
  <c r="BK140" i="7"/>
  <c r="BK146" i="7"/>
  <c r="BK161" i="7"/>
  <c r="BK158" i="7"/>
  <c r="K158" i="7" s="1"/>
  <c r="K100" i="7" s="1"/>
  <c r="BK159" i="2"/>
  <c r="K224" i="2"/>
  <c r="BE224" i="2" s="1"/>
  <c r="K249" i="2"/>
  <c r="BE249" i="2" s="1"/>
  <c r="BK251" i="2"/>
  <c r="K289" i="2"/>
  <c r="BE289" i="2" s="1"/>
  <c r="K333" i="2"/>
  <c r="BE333" i="2" s="1"/>
  <c r="BK190" i="5"/>
  <c r="BK194" i="5"/>
  <c r="BK143" i="7"/>
  <c r="BK155" i="7"/>
  <c r="K163" i="7"/>
  <c r="BE163" i="7" s="1"/>
  <c r="K166" i="7"/>
  <c r="BE166" i="7" s="1"/>
  <c r="K172" i="7"/>
  <c r="BE172" i="7" s="1"/>
  <c r="BK340" i="2"/>
  <c r="BK354" i="2"/>
  <c r="BK383" i="2"/>
  <c r="BK145" i="3"/>
  <c r="BK140" i="3" s="1"/>
  <c r="K140" i="3" s="1"/>
  <c r="K100" i="3" s="1"/>
  <c r="BK172" i="4"/>
  <c r="K132" i="5"/>
  <c r="BE132" i="5" s="1"/>
  <c r="K172" i="5"/>
  <c r="BE172" i="5" s="1"/>
  <c r="BK396" i="2"/>
  <c r="BK155" i="4"/>
  <c r="K175" i="4"/>
  <c r="BE175" i="4" s="1"/>
  <c r="BK217" i="4"/>
  <c r="K138" i="5"/>
  <c r="BE138" i="5" s="1"/>
  <c r="K140" i="5"/>
  <c r="BE140" i="5" s="1"/>
  <c r="K146" i="5"/>
  <c r="BE146" i="5" s="1"/>
  <c r="BK193" i="5"/>
  <c r="K145" i="2"/>
  <c r="BE145" i="2" s="1"/>
  <c r="BK129" i="5"/>
  <c r="K164" i="5"/>
  <c r="BE164" i="5"/>
  <c r="K155" i="6"/>
  <c r="BE155" i="6" s="1"/>
  <c r="K129" i="7"/>
  <c r="BE129" i="7" s="1"/>
  <c r="K248" i="2"/>
  <c r="BE248" i="2" s="1"/>
  <c r="K293" i="2"/>
  <c r="BE293" i="2"/>
  <c r="BK322" i="2"/>
  <c r="K336" i="2"/>
  <c r="BE336" i="2" s="1"/>
  <c r="BK360" i="2"/>
  <c r="K387" i="2"/>
  <c r="BE387" i="2" s="1"/>
  <c r="K134" i="5"/>
  <c r="BE134" i="5"/>
  <c r="BK154" i="5"/>
  <c r="K159" i="6"/>
  <c r="BE159" i="6" s="1"/>
  <c r="BK190" i="2"/>
  <c r="K159" i="7"/>
  <c r="BE159" i="7" s="1"/>
  <c r="K305" i="2"/>
  <c r="BE305" i="2"/>
  <c r="K136" i="7"/>
  <c r="BE136" i="7" s="1"/>
  <c r="F38" i="6"/>
  <c r="BE99" i="1" s="1"/>
  <c r="F37" i="2"/>
  <c r="BD95" i="1" s="1"/>
  <c r="F36" i="7"/>
  <c r="BC100" i="1" s="1"/>
  <c r="BK143" i="5"/>
  <c r="K275" i="2"/>
  <c r="BE275" i="2" s="1"/>
  <c r="F37" i="5"/>
  <c r="BD98" i="1" s="1"/>
  <c r="F39" i="4"/>
  <c r="BF97" i="1" s="1"/>
  <c r="F36" i="3"/>
  <c r="BC96" i="1" s="1"/>
  <c r="F36" i="4"/>
  <c r="BC97" i="1" s="1"/>
  <c r="K36" i="5"/>
  <c r="AY98" i="1" s="1"/>
  <c r="F39" i="7"/>
  <c r="BF100" i="1" s="1"/>
  <c r="F39" i="3"/>
  <c r="BF96" i="1" s="1"/>
  <c r="F36" i="5"/>
  <c r="BC98" i="1" s="1"/>
  <c r="F37" i="6"/>
  <c r="BD99" i="1" s="1"/>
  <c r="K36" i="2"/>
  <c r="AY95" i="1" s="1"/>
  <c r="K36" i="3"/>
  <c r="AY96" i="1" s="1"/>
  <c r="F38" i="4"/>
  <c r="BE97" i="1" s="1"/>
  <c r="K36" i="6"/>
  <c r="AY99" i="1" s="1"/>
  <c r="F38" i="7"/>
  <c r="BE100" i="1" s="1"/>
  <c r="BK215" i="2"/>
  <c r="K245" i="2"/>
  <c r="BE245" i="2" s="1"/>
  <c r="K258" i="2"/>
  <c r="BE258" i="2" s="1"/>
  <c r="K274" i="2"/>
  <c r="BE274" i="2" s="1"/>
  <c r="K357" i="2"/>
  <c r="BE357" i="2" s="1"/>
  <c r="BK376" i="2"/>
  <c r="K415" i="2"/>
  <c r="BE415" i="2" s="1"/>
  <c r="K152" i="4"/>
  <c r="BE152" i="4"/>
  <c r="BK169" i="4"/>
  <c r="BK215" i="4"/>
  <c r="K176" i="5"/>
  <c r="BE176" i="5" s="1"/>
  <c r="K196" i="5"/>
  <c r="BE196" i="5" s="1"/>
  <c r="K228" i="2"/>
  <c r="BE228" i="2" s="1"/>
  <c r="K270" i="2"/>
  <c r="BE270" i="2" s="1"/>
  <c r="K299" i="2"/>
  <c r="BE299" i="2" s="1"/>
  <c r="BK309" i="2"/>
  <c r="BK399" i="2"/>
  <c r="BK408" i="2"/>
  <c r="K126" i="3"/>
  <c r="BE126" i="3" s="1"/>
  <c r="BK211" i="4"/>
  <c r="K221" i="4"/>
  <c r="BE221" i="4" s="1"/>
  <c r="BK158" i="5"/>
  <c r="BK186" i="5"/>
  <c r="K206" i="5"/>
  <c r="BE206" i="5" s="1"/>
  <c r="BK132" i="6"/>
  <c r="K184" i="2"/>
  <c r="BE184" i="2" s="1"/>
  <c r="BK212" i="2"/>
  <c r="BK266" i="2"/>
  <c r="BK314" i="2"/>
  <c r="BK389" i="2"/>
  <c r="BK133" i="3"/>
  <c r="BK128" i="4"/>
  <c r="K148" i="4"/>
  <c r="BE148" i="4" s="1"/>
  <c r="BK185" i="4"/>
  <c r="K224" i="4"/>
  <c r="BE224" i="4" s="1"/>
  <c r="K153" i="2"/>
  <c r="BE153" i="2" s="1"/>
  <c r="K162" i="2"/>
  <c r="BE162" i="2" s="1"/>
  <c r="K311" i="2"/>
  <c r="BE311" i="2" s="1"/>
  <c r="BK319" i="2"/>
  <c r="K374" i="2"/>
  <c r="BE374" i="2" s="1"/>
  <c r="K141" i="3"/>
  <c r="BE141" i="3" s="1"/>
  <c r="K133" i="4"/>
  <c r="BE133" i="4" s="1"/>
  <c r="K130" i="6"/>
  <c r="BE130" i="6" s="1"/>
  <c r="BK142" i="6"/>
  <c r="BK135" i="6" s="1"/>
  <c r="K135" i="6" s="1"/>
  <c r="K99" i="6" s="1"/>
  <c r="K132" i="7"/>
  <c r="BE132" i="7" s="1"/>
  <c r="K138" i="7"/>
  <c r="BE138" i="7"/>
  <c r="BK142" i="7"/>
  <c r="BK151" i="7"/>
  <c r="K174" i="2"/>
  <c r="BE174" i="2" s="1"/>
  <c r="K235" i="2"/>
  <c r="BE235" i="2" s="1"/>
  <c r="BK281" i="2"/>
  <c r="BK297" i="2"/>
  <c r="K126" i="7"/>
  <c r="BE126" i="7"/>
  <c r="K156" i="7"/>
  <c r="BE156" i="7" s="1"/>
  <c r="K169" i="7"/>
  <c r="BE169" i="7"/>
  <c r="BK371" i="2"/>
  <c r="BK372" i="2"/>
  <c r="K190" i="4"/>
  <c r="BE190" i="4" s="1"/>
  <c r="BK214" i="4"/>
  <c r="BK301" i="2"/>
  <c r="K163" i="4"/>
  <c r="BE163" i="4" s="1"/>
  <c r="BK180" i="4"/>
  <c r="BK187" i="5"/>
  <c r="BK124" i="6"/>
  <c r="K283" i="2"/>
  <c r="BE283" i="2" s="1"/>
  <c r="BK369" i="2"/>
  <c r="BK130" i="4"/>
  <c r="K198" i="2"/>
  <c r="BE198" i="2" s="1"/>
  <c r="BK256" i="2"/>
  <c r="BK260" i="2"/>
  <c r="BK327" i="2"/>
  <c r="K343" i="2"/>
  <c r="BE343" i="2" s="1"/>
  <c r="BK206" i="4"/>
  <c r="BK124" i="5"/>
  <c r="K148" i="5"/>
  <c r="BE148" i="5" s="1"/>
  <c r="K150" i="6"/>
  <c r="BE150" i="6"/>
  <c r="BK132" i="2"/>
  <c r="K153" i="7"/>
  <c r="BE153" i="7" s="1"/>
  <c r="K149" i="7"/>
  <c r="BE149" i="7" s="1"/>
  <c r="K173" i="7"/>
  <c r="BE173" i="7" s="1"/>
  <c r="X124" i="7" l="1"/>
  <c r="X123" i="7" s="1"/>
  <c r="V121" i="3"/>
  <c r="V120" i="3" s="1"/>
  <c r="T121" i="3"/>
  <c r="T120" i="3" s="1"/>
  <c r="AW96" i="1" s="1"/>
  <c r="X130" i="2"/>
  <c r="X129" i="2" s="1"/>
  <c r="BK199" i="5"/>
  <c r="K199" i="5" s="1"/>
  <c r="K101" i="5" s="1"/>
  <c r="Q121" i="5"/>
  <c r="I96" i="5" s="1"/>
  <c r="K30" i="5" s="1"/>
  <c r="AS98" i="1" s="1"/>
  <c r="T121" i="5"/>
  <c r="AW98" i="1" s="1"/>
  <c r="R130" i="2"/>
  <c r="J97" i="2" s="1"/>
  <c r="T130" i="2"/>
  <c r="T129" i="2" s="1"/>
  <c r="AW95" i="1" s="1"/>
  <c r="X122" i="6"/>
  <c r="X121" i="6" s="1"/>
  <c r="R121" i="3"/>
  <c r="J97" i="3" s="1"/>
  <c r="R158" i="4"/>
  <c r="R122" i="4" s="1"/>
  <c r="J96" i="4" s="1"/>
  <c r="K31" i="4" s="1"/>
  <c r="AT97" i="1" s="1"/>
  <c r="V158" i="4"/>
  <c r="V122" i="4" s="1"/>
  <c r="V122" i="6"/>
  <c r="V121" i="6" s="1"/>
  <c r="R124" i="7"/>
  <c r="R123" i="7" s="1"/>
  <c r="J96" i="7" s="1"/>
  <c r="K31" i="7" s="1"/>
  <c r="AT100" i="1" s="1"/>
  <c r="X121" i="5"/>
  <c r="X121" i="3"/>
  <c r="X120" i="3" s="1"/>
  <c r="Q130" i="2"/>
  <c r="V124" i="7"/>
  <c r="V123" i="7" s="1"/>
  <c r="V121" i="5"/>
  <c r="T124" i="7"/>
  <c r="T123" i="7" s="1"/>
  <c r="AW100" i="1" s="1"/>
  <c r="T122" i="6"/>
  <c r="T121" i="6" s="1"/>
  <c r="AW99" i="1" s="1"/>
  <c r="Q124" i="7"/>
  <c r="Q123" i="7" s="1"/>
  <c r="I96" i="7" s="1"/>
  <c r="K30" i="7" s="1"/>
  <c r="AS100" i="1" s="1"/>
  <c r="Q158" i="4"/>
  <c r="I99" i="4" s="1"/>
  <c r="X158" i="4"/>
  <c r="X122" i="4" s="1"/>
  <c r="T158" i="4"/>
  <c r="T122" i="4" s="1"/>
  <c r="AW97" i="1" s="1"/>
  <c r="V130" i="2"/>
  <c r="V129" i="2" s="1"/>
  <c r="BK148" i="6"/>
  <c r="K148" i="6" s="1"/>
  <c r="K100" i="6" s="1"/>
  <c r="I100" i="5"/>
  <c r="R122" i="6"/>
  <c r="R121" i="6" s="1"/>
  <c r="J96" i="6" s="1"/>
  <c r="K31" i="6" s="1"/>
  <c r="AT99" i="1" s="1"/>
  <c r="J108" i="2"/>
  <c r="I100" i="4"/>
  <c r="I98" i="2"/>
  <c r="J97" i="4"/>
  <c r="I97" i="5"/>
  <c r="J98" i="2"/>
  <c r="Q406" i="2"/>
  <c r="I107" i="2" s="1"/>
  <c r="J98" i="3"/>
  <c r="Q121" i="3"/>
  <c r="I97" i="3" s="1"/>
  <c r="I98" i="4"/>
  <c r="I98" i="5"/>
  <c r="R122" i="5"/>
  <c r="J97" i="5" s="1"/>
  <c r="J98" i="4"/>
  <c r="J100" i="4"/>
  <c r="J100" i="5"/>
  <c r="Q122" i="6"/>
  <c r="Q121" i="6" s="1"/>
  <c r="I96" i="6" s="1"/>
  <c r="K30" i="6" s="1"/>
  <c r="AS99" i="1" s="1"/>
  <c r="J98" i="7"/>
  <c r="I97" i="4"/>
  <c r="I98" i="7"/>
  <c r="BK211" i="2"/>
  <c r="K211" i="2" s="1"/>
  <c r="K102" i="2" s="1"/>
  <c r="BK407" i="2"/>
  <c r="BK406" i="2" s="1"/>
  <c r="K406" i="2" s="1"/>
  <c r="K107" i="2" s="1"/>
  <c r="BK157" i="5"/>
  <c r="K157" i="5" s="1"/>
  <c r="K100" i="5" s="1"/>
  <c r="BK123" i="5"/>
  <c r="K123" i="5" s="1"/>
  <c r="K98" i="5" s="1"/>
  <c r="BK123" i="6"/>
  <c r="BK189" i="2"/>
  <c r="K189" i="2" s="1"/>
  <c r="K100" i="2" s="1"/>
  <c r="BK124" i="4"/>
  <c r="K124" i="4" s="1"/>
  <c r="K98" i="4" s="1"/>
  <c r="BK398" i="2"/>
  <c r="K398" i="2" s="1"/>
  <c r="K106" i="2" s="1"/>
  <c r="BK122" i="3"/>
  <c r="BK121" i="3" s="1"/>
  <c r="BK120" i="3" s="1"/>
  <c r="K120" i="3" s="1"/>
  <c r="K96" i="3" s="1"/>
  <c r="BK165" i="4"/>
  <c r="K165" i="4" s="1"/>
  <c r="K101" i="4" s="1"/>
  <c r="BK131" i="2"/>
  <c r="K131" i="2" s="1"/>
  <c r="K98" i="2" s="1"/>
  <c r="BK269" i="2"/>
  <c r="K269" i="2" s="1"/>
  <c r="K103" i="2" s="1"/>
  <c r="BK379" i="2"/>
  <c r="K379" i="2" s="1"/>
  <c r="K105" i="2" s="1"/>
  <c r="BK125" i="7"/>
  <c r="BK282" i="2"/>
  <c r="K282" i="2" s="1"/>
  <c r="K104" i="2" s="1"/>
  <c r="BK148" i="7"/>
  <c r="K148" i="7" s="1"/>
  <c r="K99" i="7" s="1"/>
  <c r="K35" i="4"/>
  <c r="AX97" i="1" s="1"/>
  <c r="AV97" i="1" s="1"/>
  <c r="BD94" i="1"/>
  <c r="W31" i="1" s="1"/>
  <c r="F35" i="2"/>
  <c r="BB95" i="1" s="1"/>
  <c r="F35" i="3"/>
  <c r="BB96" i="1" s="1"/>
  <c r="BC94" i="1"/>
  <c r="W30" i="1" s="1"/>
  <c r="K35" i="6"/>
  <c r="AX99" i="1" s="1"/>
  <c r="AV99" i="1" s="1"/>
  <c r="BF94" i="1"/>
  <c r="W33" i="1" s="1"/>
  <c r="K35" i="5"/>
  <c r="AX98" i="1" s="1"/>
  <c r="AV98" i="1" s="1"/>
  <c r="K35" i="3"/>
  <c r="AX96" i="1" s="1"/>
  <c r="AV96" i="1" s="1"/>
  <c r="BE94" i="1"/>
  <c r="W32" i="1" s="1"/>
  <c r="K35" i="7"/>
  <c r="AX100" i="1" s="1"/>
  <c r="AV100" i="1" s="1"/>
  <c r="F35" i="7"/>
  <c r="BB100" i="1" s="1"/>
  <c r="F35" i="5"/>
  <c r="BB98" i="1" s="1"/>
  <c r="F35" i="6"/>
  <c r="BB99" i="1" s="1"/>
  <c r="F35" i="4"/>
  <c r="BB97" i="1" s="1"/>
  <c r="K35" i="2"/>
  <c r="AX95" i="1" s="1"/>
  <c r="AV95" i="1" s="1"/>
  <c r="J99" i="4" l="1"/>
  <c r="BK124" i="7"/>
  <c r="K124" i="7" s="1"/>
  <c r="K97" i="7" s="1"/>
  <c r="BK122" i="6"/>
  <c r="BK121" i="6" s="1"/>
  <c r="K121" i="6" s="1"/>
  <c r="K32" i="6" s="1"/>
  <c r="AG99" i="1" s="1"/>
  <c r="AN99" i="1" s="1"/>
  <c r="Q129" i="2"/>
  <c r="I96" i="2" s="1"/>
  <c r="K30" i="2" s="1"/>
  <c r="AS95" i="1" s="1"/>
  <c r="Q122" i="4"/>
  <c r="I96" i="4"/>
  <c r="K30" i="4"/>
  <c r="AS97" i="1" s="1"/>
  <c r="BK158" i="4"/>
  <c r="K158" i="4" s="1"/>
  <c r="K99" i="4" s="1"/>
  <c r="K121" i="3"/>
  <c r="K97" i="3" s="1"/>
  <c r="BK122" i="5"/>
  <c r="K122" i="5" s="1"/>
  <c r="K97" i="5" s="1"/>
  <c r="J97" i="7"/>
  <c r="I97" i="6"/>
  <c r="Q120" i="3"/>
  <c r="I96" i="3" s="1"/>
  <c r="K30" i="3" s="1"/>
  <c r="AS96" i="1" s="1"/>
  <c r="R120" i="3"/>
  <c r="J96" i="3" s="1"/>
  <c r="K31" i="3" s="1"/>
  <c r="AT96" i="1" s="1"/>
  <c r="R129" i="2"/>
  <c r="J96" i="2" s="1"/>
  <c r="K31" i="2" s="1"/>
  <c r="AT95" i="1" s="1"/>
  <c r="K407" i="2"/>
  <c r="K108" i="2"/>
  <c r="K123" i="6"/>
  <c r="K98" i="6" s="1"/>
  <c r="K122" i="3"/>
  <c r="K98" i="3" s="1"/>
  <c r="BK130" i="2"/>
  <c r="BK129" i="2" s="1"/>
  <c r="K129" i="2" s="1"/>
  <c r="K96" i="2" s="1"/>
  <c r="R121" i="5"/>
  <c r="J96" i="5" s="1"/>
  <c r="K31" i="5" s="1"/>
  <c r="AT98" i="1" s="1"/>
  <c r="BK156" i="5"/>
  <c r="K156" i="5" s="1"/>
  <c r="K99" i="5" s="1"/>
  <c r="J97" i="6"/>
  <c r="I97" i="7"/>
  <c r="BK123" i="4"/>
  <c r="K123" i="4" s="1"/>
  <c r="K97" i="4" s="1"/>
  <c r="K125" i="7"/>
  <c r="K98" i="7" s="1"/>
  <c r="I97" i="2"/>
  <c r="BB94" i="1"/>
  <c r="W29" i="1" s="1"/>
  <c r="AY94" i="1"/>
  <c r="AK30" i="1" s="1"/>
  <c r="AW94" i="1"/>
  <c r="BA94" i="1"/>
  <c r="K32" i="3"/>
  <c r="AG96" i="1" s="1"/>
  <c r="AN96" i="1" s="1"/>
  <c r="AZ94" i="1"/>
  <c r="BK123" i="7" l="1"/>
  <c r="K123" i="7" s="1"/>
  <c r="K96" i="7" s="1"/>
  <c r="K41" i="6"/>
  <c r="K122" i="6"/>
  <c r="K97" i="6" s="1"/>
  <c r="K96" i="6"/>
  <c r="K130" i="2"/>
  <c r="K97" i="2" s="1"/>
  <c r="K41" i="3"/>
  <c r="BK121" i="5"/>
  <c r="K121" i="5" s="1"/>
  <c r="K96" i="5" s="1"/>
  <c r="BK122" i="4"/>
  <c r="K122" i="4" s="1"/>
  <c r="K32" i="4" s="1"/>
  <c r="AG97" i="1" s="1"/>
  <c r="AN97" i="1" s="1"/>
  <c r="AX94" i="1"/>
  <c r="AK29" i="1" s="1"/>
  <c r="K32" i="2"/>
  <c r="AG95" i="1" s="1"/>
  <c r="AN95" i="1" s="1"/>
  <c r="AT94" i="1"/>
  <c r="AS94" i="1"/>
  <c r="K32" i="7" l="1"/>
  <c r="AG100" i="1" s="1"/>
  <c r="AN100" i="1" s="1"/>
  <c r="K41" i="2"/>
  <c r="K96" i="4"/>
  <c r="K41" i="4"/>
  <c r="AV94" i="1"/>
  <c r="K32" i="5"/>
  <c r="AG98" i="1" s="1"/>
  <c r="AN98" i="1" s="1"/>
  <c r="K41" i="7" l="1"/>
  <c r="K41" i="5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<sst xmlns="http://schemas.openxmlformats.org/spreadsheetml/2006/main" count="6696" uniqueCount="1144">
  <si>
    <t>Export Komplet</t>
  </si>
  <si>
    <t/>
  </si>
  <si>
    <t>2.0</t>
  </si>
  <si>
    <t>ZAMOK</t>
  </si>
  <si>
    <t>False</t>
  </si>
  <si>
    <t>True</t>
  </si>
  <si>
    <t>{de7c5b80-c2ce-4230-8633-3a080b836f73}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</si>
  <si>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</si>
  <si>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</si>
  <si>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</si>
  <si>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</si>
  <si>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</si>
  <si>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</si>
  <si>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</si>
  <si>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</si>
  <si>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058-2025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</si>
  <si>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</si>
  <si>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</si>
  <si>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Projektová dokumentace okolí metra Strašnická</t>
  </si>
  <si>
    <t>KSO:</t>
  </si>
  <si>
    <t>CC-CZ:</t>
  </si>
  <si>
    <t>Místo:</t>
  </si>
  <si>
    <t>Okolí metra Strašnická</t>
  </si>
  <si>
    <t>Datum:</t>
  </si>
  <si>
    <t>3. 2. 2026</t>
  </si>
  <si>
    <t>Zadavatel:</t>
  </si>
  <si>
    <t>IČ:</t>
  </si>
  <si>
    <t>00063941</t>
  </si>
  <si>
    <t>MČ Praha 10</t>
  </si>
  <si>
    <t>DIČ:</t>
  </si>
  <si>
    <t>CZ00063941</t>
  </si>
  <si>
    <t>Uchazeč:</t>
  </si>
  <si>
    <t>Projektant:</t>
  </si>
  <si>
    <t>62584332</t>
  </si>
  <si>
    <t>Sinpps s.r.o</t>
  </si>
  <si>
    <t>CZ62584332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</si>
  <si>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</si>
  <si>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</si>
  <si>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</si>
  <si>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</si>
  <si>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</si>
  <si>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</si>
  <si>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</si>
  <si>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</si>
  <si>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</si>
  <si>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</si>
  <si>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</si>
  <si>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</si>
  <si>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</si>
  <si>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</si>
  <si>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</si>
  <si>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</si>
  <si>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</si>
  <si>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</si>
  <si>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</si>
  <si>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</si>
  <si>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</si>
  <si>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</si>
  <si>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</si>
  <si>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</si>
  <si>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</si>
  <si>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</si>
  <si>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</si>
  <si>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</si>
  <si>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</si>
  <si>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</si>
  <si>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</si>
  <si>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</si>
  <si>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</si>
  <si>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</si>
  <si>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</si>
  <si>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</si>
  <si>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</si>
  <si>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</si>
  <si>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</si>
  <si>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</si>
  <si>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</si>
  <si>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</si>
  <si>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</si>
  <si>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</si>
  <si>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</si>
  <si>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</si>
  <si>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</si>
  <si>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</si>
  <si>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</si>
  <si>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100</t>
  </si>
  <si>
    <t>Komunikace</t>
  </si>
  <si>
    <t>STA</t>
  </si>
  <si>
    <t>1</t>
  </si>
  <si>
    <t>{816992c2-f122-49dd-a89c-01ac2bbeb6c8}</t>
  </si>
  <si>
    <t>2</t>
  </si>
  <si>
    <t>SO 100.1</t>
  </si>
  <si>
    <t>Sanace AZ</t>
  </si>
  <si>
    <t>{db4433dc-0b54-4517-bbe7-6456f707a291}</t>
  </si>
  <si>
    <t>SO 400</t>
  </si>
  <si>
    <t>Přípojka pro zastávkový přístřešek</t>
  </si>
  <si>
    <t>{b0c9b126-08d0-4416-8c7e-35a3faf60b32}</t>
  </si>
  <si>
    <t>SO 401</t>
  </si>
  <si>
    <t>Přípojka pro SOP</t>
  </si>
  <si>
    <t>{ccb709e9-90fb-4cad-9b41-e1130e08f0f8}</t>
  </si>
  <si>
    <t>SO 800</t>
  </si>
  <si>
    <t>Mobiliář</t>
  </si>
  <si>
    <t>{dfc96248-3916-48a2-823d-c518dd31e2a8}</t>
  </si>
  <si>
    <t>SO 900</t>
  </si>
  <si>
    <t>VRN</t>
  </si>
  <si>
    <t>{20a2e418-37d6-495b-a2c2-25ab6b036e1d}</t>
  </si>
  <si>
    <t>KRYCÍ LIST SOUPISU PRACÍ</t>
  </si>
  <si>
    <t>Objekt:</t>
  </si>
  <si>
    <t>SO 100 - Komunikace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</si>
  <si>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</si>
  <si>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</si>
  <si>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</si>
  <si>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</si>
  <si>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</si>
  <si>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</si>
  <si>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</si>
  <si>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</si>
  <si>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</si>
  <si>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</si>
  <si>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</si>
  <si>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</si>
  <si>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</si>
  <si>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</si>
  <si>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</si>
  <si>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</si>
  <si>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</si>
  <si>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</si>
  <si>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</si>
  <si>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</si>
  <si>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</si>
  <si>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HZS - Hodinové zúčtovací sazby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</si>
  <si>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</si>
  <si>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</si>
  <si>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</si>
  <si>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</si>
  <si>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</si>
  <si>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</si>
  <si>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</si>
  <si>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</si>
  <si>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</si>
  <si>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</si>
  <si>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</si>
  <si>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</si>
  <si>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</si>
  <si>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</si>
  <si>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</si>
  <si>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</si>
  <si>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</si>
  <si>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</si>
  <si>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</si>
  <si>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</si>
  <si>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</si>
  <si>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</si>
  <si>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113106134</t>
  </si>
  <si>
    <t>Rozebrání dlažeb ze zámkových dlaždic komunikací pro pěší strojně pl do 50 m2</t>
  </si>
  <si>
    <t>m2</t>
  </si>
  <si>
    <t>CS ÚRS 2026 01</t>
  </si>
  <si>
    <t>4</t>
  </si>
  <si>
    <t>-865214829</t>
  </si>
  <si>
    <t>Online PSC</t>
  </si>
  <si>
    <t>https://podminky.urs.cz/item/CS_URS_2026_01/113106134</t>
  </si>
  <si>
    <t>VV</t>
  </si>
  <si>
    <t>20 "stávající slepecká dlažba</t>
  </si>
  <si>
    <t>113107182</t>
  </si>
  <si>
    <t>Odstranění podkladu živičného tl přes 50 do 100 mm strojně pl přes 50 do 200 m2</t>
  </si>
  <si>
    <t>-2001366581</t>
  </si>
  <si>
    <t>https://podminky.urs.cz/item/CS_URS_2026_01/113107182</t>
  </si>
  <si>
    <t>1545 "stávající asf. krytu chodníků</t>
  </si>
  <si>
    <t>95+10 "oprava stávajícího asf. krytu vozovky u obruby</t>
  </si>
  <si>
    <t>Součet</t>
  </si>
  <si>
    <t>3</t>
  </si>
  <si>
    <t>113107170</t>
  </si>
  <si>
    <t>Odstranění podkladu z betonu prostého tl do 100 mm strojně pl přes 50 do 200 m2</t>
  </si>
  <si>
    <t>1537082478</t>
  </si>
  <si>
    <t>https://podminky.urs.cz/item/CS_URS_2026_01/113107170</t>
  </si>
  <si>
    <t>1545 "stávající kce chodníku s asf. krytem</t>
  </si>
  <si>
    <t>(95+10)*0,5 "oprava stávajícího asf. krytu vozovky u obruby</t>
  </si>
  <si>
    <t>113107162</t>
  </si>
  <si>
    <t>Odstranění podkladu z kameniva drceného tl přes 100 do 200 mm strojně pl přes 50 do 200 m2</t>
  </si>
  <si>
    <t>-2013334670</t>
  </si>
  <si>
    <t>https://podminky.urs.cz/item/CS_URS_2026_01/113107162</t>
  </si>
  <si>
    <t>5</t>
  </si>
  <si>
    <t>113201112</t>
  </si>
  <si>
    <t>Vytrhání obrub silničních ležatých</t>
  </si>
  <si>
    <t>m</t>
  </si>
  <si>
    <t>1308529380</t>
  </si>
  <si>
    <t>https://podminky.urs.cz/item/CS_URS_2026_01/113201112</t>
  </si>
  <si>
    <t>95 "Obruby OP3 v ulici Mrštíkova, předpoklad znovuvyužití 90%</t>
  </si>
  <si>
    <t>10 "Obruby OP1 v ulici v Olšicnách (vyrovnávka směrově či výškově vychýlených obrub)</t>
  </si>
  <si>
    <t>6</t>
  </si>
  <si>
    <t>113203111</t>
  </si>
  <si>
    <t>Vytrhání obrub z dlažebních kostek</t>
  </si>
  <si>
    <t>2098260132</t>
  </si>
  <si>
    <t>https://podminky.urs.cz/item/CS_URS_2026_01/113203111</t>
  </si>
  <si>
    <t>9 "dvoulinka z VD v ulici V Olšinách</t>
  </si>
  <si>
    <t>7</t>
  </si>
  <si>
    <t>113204111</t>
  </si>
  <si>
    <t>Vytrhání obrub záhonových</t>
  </si>
  <si>
    <t>2124222855</t>
  </si>
  <si>
    <t>https://podminky.urs.cz/item/CS_URS_2026_01/113204111</t>
  </si>
  <si>
    <t>31+50+64+90+102 "bet obruby v prostoru parku</t>
  </si>
  <si>
    <t>8</t>
  </si>
  <si>
    <t>122211101</t>
  </si>
  <si>
    <t>Odkopávky a prokopávky v hornině třídy těžitelnosti I, skupiny 3 ručně</t>
  </si>
  <si>
    <t>m3</t>
  </si>
  <si>
    <t>-1345860303</t>
  </si>
  <si>
    <t>https://podminky.urs.cz/item/CS_URS_2026_01/122211101</t>
  </si>
  <si>
    <t>1,8*3+0,5*6,2 "odkopávky pro květináče v okolí trakčních stožárů</t>
  </si>
  <si>
    <t>9</t>
  </si>
  <si>
    <t>122251101</t>
  </si>
  <si>
    <t>Odkopávky a prokopávky nezapažené v hornině třídy těžitelnosti I skupiny 3 objem do 20 m3 strojně</t>
  </si>
  <si>
    <t>-1260802388</t>
  </si>
  <si>
    <t>https://podminky.urs.cz/item/CS_URS_2026_01/122251101</t>
  </si>
  <si>
    <t>(6+11+23)*0,25 "dotěžení na základovou spáru v místě sjezdů</t>
  </si>
  <si>
    <t>(29+10+23+3+2+25)*0,25 "odkopávky v prostoru parku (pro lavičky, šlapáky atd.)</t>
  </si>
  <si>
    <t>0,5*7+1,35*3,8+4*0,5+0,3*3,6+0,3*2,4+0,3*1+1,2*5,2+0,8*3,4+0,6*4,4 "odkopávky pro osazení květináčů</t>
  </si>
  <si>
    <t xml:space="preserve">0,4*30 "svahování po výkopu pro květináče </t>
  </si>
  <si>
    <t>10</t>
  </si>
  <si>
    <t>132251101</t>
  </si>
  <si>
    <t>Hloubení rýh nezapažených š do 800 mm v hornině třídy těžitelnosti I skupiny 3 objem do 20 m3 strojně</t>
  </si>
  <si>
    <t>2054260705</t>
  </si>
  <si>
    <t>https://podminky.urs.cz/item/CS_URS_2026_01/132251101</t>
  </si>
  <si>
    <t>(96+83+47+2+23+23)*0,25*0,2 "rýha pro osazení ocelové obruby</t>
  </si>
  <si>
    <t>(95+10)*0,25*0,5 "rýha pro osazení silničních obrub</t>
  </si>
  <si>
    <t>11</t>
  </si>
  <si>
    <t>162751117</t>
  </si>
  <si>
    <t>Vodorovné přemístění přes 9 000 do 10000 m výkopku/sypaniny z horniny třídy těžitelnosti I skupiny 1 až 3</t>
  </si>
  <si>
    <t>1673696265</t>
  </si>
  <si>
    <t>https://podminky.urs.cz/item/CS_URS_2026_01/162751117</t>
  </si>
  <si>
    <t>8,5+69,33+26,825</t>
  </si>
  <si>
    <t>162751119</t>
  </si>
  <si>
    <t>Příplatek k vodorovnému přemístění výkopku/sypaniny z horniny třídy těžitelnosti I skupiny 1 až 3 ZKD 1000 m přes 10000 m</t>
  </si>
  <si>
    <t>1475022470</t>
  </si>
  <si>
    <t>https://podminky.urs.cz/item/CS_URS_2026_01/162751119</t>
  </si>
  <si>
    <t>104,655*20 'Přepočtené koeficientem množství</t>
  </si>
  <si>
    <t>13</t>
  </si>
  <si>
    <t>181152302</t>
  </si>
  <si>
    <t>Úprava pláně pro silnice a dálnice v zářezech se zhutněním</t>
  </si>
  <si>
    <t>2145194067</t>
  </si>
  <si>
    <t>https://podminky.urs.cz/item/CS_URS_2026_01/181152302</t>
  </si>
  <si>
    <t>1500+15+20+2+8+35+10+25+20+8+20+5</t>
  </si>
  <si>
    <t>Zakládání</t>
  </si>
  <si>
    <t>14</t>
  </si>
  <si>
    <t>279113131</t>
  </si>
  <si>
    <t>Základová zeď tl přes 100 do 150 mm z tvárnic ztraceného bednění včetně výplně z betonu tř. C 16/20</t>
  </si>
  <si>
    <t>309513348</t>
  </si>
  <si>
    <t>https://podminky.urs.cz/item/CS_URS_2026_01/279113131</t>
  </si>
  <si>
    <t>(11+8+14+10+7+13+8+12+12)*0,15 "základové pasy pro květináče</t>
  </si>
  <si>
    <t>(6+4+4)*0,3 "základové pasy pro opěrné zídky v místech pro sezení</t>
  </si>
  <si>
    <t>Svislé a kompletní konstrukce</t>
  </si>
  <si>
    <t>15</t>
  </si>
  <si>
    <t>311351121</t>
  </si>
  <si>
    <t>Zřízení oboustranného bednění nosných nadzákladových zdí</t>
  </si>
  <si>
    <t>745962575</t>
  </si>
  <si>
    <t>https://podminky.urs.cz/item/CS_URS_2026_01/311351121</t>
  </si>
  <si>
    <t>23*0,5*2 "ochranná nadbetonávka upravované oprné zdi</t>
  </si>
  <si>
    <t>16</t>
  </si>
  <si>
    <t>311351122</t>
  </si>
  <si>
    <t>Odstranění oboustranného bednění nosných nadzákladových zdí</t>
  </si>
  <si>
    <t>1689249390</t>
  </si>
  <si>
    <t>https://podminky.urs.cz/item/CS_URS_2026_01/311351122</t>
  </si>
  <si>
    <t>17</t>
  </si>
  <si>
    <t>953961111R</t>
  </si>
  <si>
    <t>Spřahující kotva 300x150 mm kotvená chemickým tmelem M 8 hl 100 mm do betonu, ŽB nebo kamene s vyvrtáním otvoru</t>
  </si>
  <si>
    <t>kus</t>
  </si>
  <si>
    <t>-1525372825</t>
  </si>
  <si>
    <t>Vodorovné konstrukce</t>
  </si>
  <si>
    <t>18</t>
  </si>
  <si>
    <t>273322511</t>
  </si>
  <si>
    <t>Základové desky ze ŽB se zvýšenými nároky na prostředí tř. C 25/30</t>
  </si>
  <si>
    <t>1706900225</t>
  </si>
  <si>
    <t>https://podminky.urs.cz/item/CS_URS_2026_01/273322511</t>
  </si>
  <si>
    <t>3+3+3 "schodiště</t>
  </si>
  <si>
    <t>23*0,1 "ochranná nadbetonávka</t>
  </si>
  <si>
    <t>19</t>
  </si>
  <si>
    <t>430362021</t>
  </si>
  <si>
    <t>Výztuž schodišťové konstrukce a rampy svařovanými sítěmi Kari</t>
  </si>
  <si>
    <t>t</t>
  </si>
  <si>
    <t>60969373</t>
  </si>
  <si>
    <t>https://podminky.urs.cz/item/CS_URS_2026_01/430362021</t>
  </si>
  <si>
    <t>0,135+0,135+0,135</t>
  </si>
  <si>
    <t>0,405*1,5 'Přepočtené koeficientem množství</t>
  </si>
  <si>
    <t>20</t>
  </si>
  <si>
    <t>431351121</t>
  </si>
  <si>
    <t>Zřízení bednění podest schodišť a ramp přímočarých v do 4 m</t>
  </si>
  <si>
    <t>1633147339</t>
  </si>
  <si>
    <t>https://podminky.urs.cz/item/CS_URS_2026_01/431351121</t>
  </si>
  <si>
    <t>431351122</t>
  </si>
  <si>
    <t>Odstranění bednění podest schodišť a ramp přímočarých v do 4 m</t>
  </si>
  <si>
    <t>-60647090</t>
  </si>
  <si>
    <t>https://podminky.urs.cz/item/CS_URS_2026_01/431351122</t>
  </si>
  <si>
    <t>Komunikace pozemní</t>
  </si>
  <si>
    <t>22</t>
  </si>
  <si>
    <t>564831111</t>
  </si>
  <si>
    <t>Podklad ze štěrkodrtě ŠD plochy přes 100 m2 tl 100 mm</t>
  </si>
  <si>
    <t>-673139149</t>
  </si>
  <si>
    <t>https://podminky.urs.cz/item/CS_URS_2026_01/564831111</t>
  </si>
  <si>
    <t>850+10+25 "kce chodníku s SC</t>
  </si>
  <si>
    <t>23</t>
  </si>
  <si>
    <t>564851111</t>
  </si>
  <si>
    <t>Podklad ze štěrkodrtě ŠD plochy přes 100 m2 tl 150 mm</t>
  </si>
  <si>
    <t>-1383139905</t>
  </si>
  <si>
    <t>https://podminky.urs.cz/item/CS_URS_2026_01/564851111</t>
  </si>
  <si>
    <t>620 "kce parkových cest</t>
  </si>
  <si>
    <t>24</t>
  </si>
  <si>
    <t>564861111</t>
  </si>
  <si>
    <t>Podklad ze štěrkodrtě ŠD plochy přes 100 m2 tl 200 mm</t>
  </si>
  <si>
    <t>-1443542073</t>
  </si>
  <si>
    <t>https://podminky.urs.cz/item/CS_URS_2026_01/564861111</t>
  </si>
  <si>
    <t>38 "kce sjezdů</t>
  </si>
  <si>
    <t>25</t>
  </si>
  <si>
    <t>564871116</t>
  </si>
  <si>
    <t>Podklad ze štěrkodrtě ŠD plochy přes 100 m2 tl. 300 mm</t>
  </si>
  <si>
    <t>-1570743933</t>
  </si>
  <si>
    <t>https://podminky.urs.cz/item/CS_URS_2026_01/564871116</t>
  </si>
  <si>
    <t>63 "doplnění kce pod květináče a pro místa k sezení</t>
  </si>
  <si>
    <t>26</t>
  </si>
  <si>
    <t>567122111</t>
  </si>
  <si>
    <t>Podklad ze směsi stmelené cementem SC C 8/10 tl 100 mm</t>
  </si>
  <si>
    <t>1409962574</t>
  </si>
  <si>
    <t>https://podminky.urs.cz/item/CS_URS_2026_01/567122111</t>
  </si>
  <si>
    <t>PSC</t>
  </si>
  <si>
    <t xml:space="preserve">Poznámka k souboru cen:_x000D_
1. V cenách jsou započteny i náklady na ošetření povrchu podkladu vodou. 2. V cenách 567 1.-4 jsou započteny i náklady postřik proti odpařování vody. 3. V cenách nejsou započteny náklady na: a) příp. postřik, který se oceňuje cenou 919 74-8111 Postřik popř. zdrsnění povrchu cementobetonového krytu nebo podkladu ochrannou emulzí, b) zřízení dilatačních spár a jejich vyplnění; tyto práce se oceňují cenami souborů cen 919 11-1 Řezání dilatačních spár, 919 12-. Těsnění dilatačních spár a 919 13 Vyztužení dilatačních spár. </t>
  </si>
  <si>
    <t>27</t>
  </si>
  <si>
    <t>567122113</t>
  </si>
  <si>
    <t>Podklad ze směsi stmelené cementem SC C 8/10 tl 140 mm</t>
  </si>
  <si>
    <t>1387718081</t>
  </si>
  <si>
    <t>https://podminky.urs.cz/item/CS_URS_2026_01/567122113</t>
  </si>
  <si>
    <t>(95+10)*0,5 "doplění betonu u oprav vozovky u obruby</t>
  </si>
  <si>
    <t>28</t>
  </si>
  <si>
    <t>567911111</t>
  </si>
  <si>
    <t>Podklad z mezerovitého betonu MCB tl 100 mm</t>
  </si>
  <si>
    <t>636109868</t>
  </si>
  <si>
    <t>https://podminky.urs.cz/item/CS_URS_2026_01/567911111</t>
  </si>
  <si>
    <t>29</t>
  </si>
  <si>
    <t>591442111</t>
  </si>
  <si>
    <t>Kladení dlažby z mozaiky dvou a vícebarevné komunikací pro pěší lože z MC</t>
  </si>
  <si>
    <t>2024661677</t>
  </si>
  <si>
    <t>https://podminky.urs.cz/item/CS_URS_2026_01/591442111</t>
  </si>
  <si>
    <t xml:space="preserve">Poznámka k souboru cen:_x000D_
1. V cenách jsou započteny i náklady na dodání hmot pro lože a na dodání téhož materiálu pro výplň spár a zhotovení šablon, popř. rámů. 2. V cenách nejsou započteny náklady na dodání mozaiky, které se oceňuje ve specifikaci; ztratné lze dohodnout ve výši 2 %. 3. Část lože přesahující tloušťku 40 mm se oceňuje cenami souboru cen 451 ..-9 Příplatek za každých dalších 10 mm tloušťky podkladu nebo lože. </t>
  </si>
  <si>
    <t>830 "kce chodníku s SC</t>
  </si>
  <si>
    <t>7 "místa k sezení</t>
  </si>
  <si>
    <t>25 "kce schodiště</t>
  </si>
  <si>
    <t>30</t>
  </si>
  <si>
    <t>M</t>
  </si>
  <si>
    <t>58381006R</t>
  </si>
  <si>
    <t>kostka dlažební mozaika řezaná mramor 4/6</t>
  </si>
  <si>
    <t>-1673908268</t>
  </si>
  <si>
    <t>1482*1,03 'Přepočtené koeficientem množství</t>
  </si>
  <si>
    <t>31</t>
  </si>
  <si>
    <t>596841220</t>
  </si>
  <si>
    <t>Kladení dlažby komunikací pro pěší do lože z cement malty velikosti přes 0,09 do 0,25 m2 pl do 50 m2</t>
  </si>
  <si>
    <t>1177488365</t>
  </si>
  <si>
    <t>https://podminky.urs.cz/item/CS_URS_2026_01/596841220</t>
  </si>
  <si>
    <t>20+13,2+28,5+3+1,75</t>
  </si>
  <si>
    <t>32</t>
  </si>
  <si>
    <t>59246002R1</t>
  </si>
  <si>
    <t>dlažba reliéfní umělý kámen tl. 30 mm</t>
  </si>
  <si>
    <t>73890788</t>
  </si>
  <si>
    <t>33</t>
  </si>
  <si>
    <t>59246002R2</t>
  </si>
  <si>
    <t>umělá vodící linie umělý kámen tl. 30 mm</t>
  </si>
  <si>
    <t>-1659584587</t>
  </si>
  <si>
    <t>(9+2+22)*0,4</t>
  </si>
  <si>
    <t>34</t>
  </si>
  <si>
    <t>58384634R</t>
  </si>
  <si>
    <t>deska dlažební broušená formátovaná mramor tl 30mm</t>
  </si>
  <si>
    <t>328804140</t>
  </si>
  <si>
    <t>(7+10+10+4+24+22+7+14+16)*0,25</t>
  </si>
  <si>
    <t>35</t>
  </si>
  <si>
    <t>59246115R2</t>
  </si>
  <si>
    <t>dlažba reliéfní umělý kámen tl. 60 mm</t>
  </si>
  <si>
    <t>1529001363</t>
  </si>
  <si>
    <t>36</t>
  </si>
  <si>
    <t>58384653R</t>
  </si>
  <si>
    <t>deska dlažební leštěná formátovaná tl 60mm</t>
  </si>
  <si>
    <t>233071521</t>
  </si>
  <si>
    <t>7*0,25</t>
  </si>
  <si>
    <t>37</t>
  </si>
  <si>
    <t>591211111</t>
  </si>
  <si>
    <t>Kladení dlažby z kostek drobných z kamene do lože z kameniva tl 50 mm</t>
  </si>
  <si>
    <t>446843402</t>
  </si>
  <si>
    <t>https://podminky.urs.cz/item/CS_URS_2026_01/591211111</t>
  </si>
  <si>
    <t>38</t>
  </si>
  <si>
    <t>58381007</t>
  </si>
  <si>
    <t>kostka štípaná dlažební žula drobná 8/10</t>
  </si>
  <si>
    <t>-1039467015</t>
  </si>
  <si>
    <t>33*1,03 'Přepočtené koeficientem množství</t>
  </si>
  <si>
    <t>39</t>
  </si>
  <si>
    <t>565135101</t>
  </si>
  <si>
    <t>Asfaltový beton vrstva podkladní ACP 16 S tl 50 mm š do 1,5 m z nemodifikovaného asfaltu</t>
  </si>
  <si>
    <t>-922732905</t>
  </si>
  <si>
    <t>https://podminky.urs.cz/item/CS_URS_2026_01/565135101</t>
  </si>
  <si>
    <t>(95+10)*0,75 " oprava vozovky u obruby</t>
  </si>
  <si>
    <t>40</t>
  </si>
  <si>
    <t>573231108</t>
  </si>
  <si>
    <t>Postřik živičný spojovací ze silniční emulze v množství 0,50 kg/m2</t>
  </si>
  <si>
    <t>337784077</t>
  </si>
  <si>
    <t>https://podminky.urs.cz/item/CS_URS_2026_01/573231108</t>
  </si>
  <si>
    <t>95+10" oprava vozovky u obruby</t>
  </si>
  <si>
    <t>41</t>
  </si>
  <si>
    <t>577134111</t>
  </si>
  <si>
    <t>Asfaltový beton vrstva obrusná ACO 11+ tř. I tl 40 mm š do 3 m z nemodifikovaného asfaltu</t>
  </si>
  <si>
    <t>-1977258156</t>
  </si>
  <si>
    <t>https://podminky.urs.cz/item/CS_URS_2026_01/577134111</t>
  </si>
  <si>
    <t>Trubní vedení</t>
  </si>
  <si>
    <t>42</t>
  </si>
  <si>
    <t>899101211</t>
  </si>
  <si>
    <t>Demontáž poklopů litinových nebo ocelových včetně rámů hmotnosti do 50 kg</t>
  </si>
  <si>
    <t>-2126905071</t>
  </si>
  <si>
    <t>https://podminky.urs.cz/item/CS_URS_2026_01/899101211</t>
  </si>
  <si>
    <t>43</t>
  </si>
  <si>
    <t>899401112</t>
  </si>
  <si>
    <t>Osazení poklopů uličních litinových šoupátkových</t>
  </si>
  <si>
    <t>36894305</t>
  </si>
  <si>
    <t>https://podminky.urs.cz/item/CS_URS_2026_01/899401112</t>
  </si>
  <si>
    <t>44</t>
  </si>
  <si>
    <t>55241101</t>
  </si>
  <si>
    <t>poklop šoupátkový litinový bez ventilace tř D400 v pevném rámu</t>
  </si>
  <si>
    <t>-1717117367</t>
  </si>
  <si>
    <t>45</t>
  </si>
  <si>
    <t>899104211</t>
  </si>
  <si>
    <t>Demontáž poklopů litinových nebo ocelových včetně rámů hmotnosti přes 150 kg</t>
  </si>
  <si>
    <t>2080708742</t>
  </si>
  <si>
    <t>https://podminky.urs.cz/item/CS_URS_2026_01/899104211</t>
  </si>
  <si>
    <t>46</t>
  </si>
  <si>
    <t>899104112</t>
  </si>
  <si>
    <t>Osazení poklopů litinových, ocelových nebo železobetonových včetně rámů pro třídu zatížení D400, E600</t>
  </si>
  <si>
    <t>-416545705</t>
  </si>
  <si>
    <t>https://podminky.urs.cz/item/CS_URS_2026_01/899104112</t>
  </si>
  <si>
    <t>47</t>
  </si>
  <si>
    <t>899133211</t>
  </si>
  <si>
    <t>Výměna (výšková úprava) vtokové mříže uliční vpusti s použitím betonových vyrovnávacích prvků</t>
  </si>
  <si>
    <t>38797894</t>
  </si>
  <si>
    <t>https://podminky.urs.cz/item/CS_URS_2026_01/899133211</t>
  </si>
  <si>
    <t>48</t>
  </si>
  <si>
    <t>59224481</t>
  </si>
  <si>
    <t>mříž vtoková s rámem pro uliční vpusť 500x500, zatížení 40 tun</t>
  </si>
  <si>
    <t>-166739613</t>
  </si>
  <si>
    <t>Ostatní konstrukce a práce, bourání</t>
  </si>
  <si>
    <t>49</t>
  </si>
  <si>
    <t>916111113R</t>
  </si>
  <si>
    <t>Osazení ocelové obruby vč. drobných zámečnických prací (svařování pásů k sobě, navaření trnů fixačních atd.)</t>
  </si>
  <si>
    <t>44783589</t>
  </si>
  <si>
    <t>96+3,8+23+7+30+12+12"ocelová obruba s nášlapem +0 mm</t>
  </si>
  <si>
    <t>10+16+40 "ocelová obruba s nášlapem +60 mm (CORTEN)</t>
  </si>
  <si>
    <t>3*8+2+5+8+6*3+3,5*2+7*1,5+6+4*3+1 "podstupnice (CORTEN)</t>
  </si>
  <si>
    <t>11*1,6 + 17*2,6 + 20*3,6 + 27*4,6 + 9*5,6 + 12*6,6 + 11*7,6 + 4*8,6 "ocelové rámy šlapáků</t>
  </si>
  <si>
    <t>50</t>
  </si>
  <si>
    <t>13513116</t>
  </si>
  <si>
    <t>ocel široká 180x8mm</t>
  </si>
  <si>
    <t>-2063353711</t>
  </si>
  <si>
    <t>(96+3,8+23+7+30+12+12)*0,0115 "ocelová obruba s nášlapem +0 mm (1m=11,5kg)</t>
  </si>
  <si>
    <t>(11*1,6 + 17*2,6 + 20*3,6 + 27*4,6 + 9*5,6 + 12*6,6 + 11*7,6 + 4*8,6)*0,0115 "ocelové rámy šlapáků (1m=11,5kg)</t>
  </si>
  <si>
    <t>51</t>
  </si>
  <si>
    <t>13513116R</t>
  </si>
  <si>
    <t>ocel široká 180x8mm CORTEN</t>
  </si>
  <si>
    <t>68616911</t>
  </si>
  <si>
    <t>(10+16+40)*0,0126 "ocelová obruba s nášlapem +60 mm (1m=12,6kg)</t>
  </si>
  <si>
    <t>(3*8+2+5+8+6*3+3,5*2+7*1,5+6+4*3+1)*0,0126 "podstupnice  (1m=12,6kg)</t>
  </si>
  <si>
    <t>52</t>
  </si>
  <si>
    <t>13021012</t>
  </si>
  <si>
    <t>tyč ocelová kruhová žebírková DIN 488 jakost B500B (10 505) výztuž do betonu D 10mm</t>
  </si>
  <si>
    <t>824149674</t>
  </si>
  <si>
    <t>848,9*1*0,75*0,00061 "fixace pásoviny po 1m, délka trnu 0,75m (1m=0,61kg)</t>
  </si>
  <si>
    <t>53</t>
  </si>
  <si>
    <t>R 911121111-1</t>
  </si>
  <si>
    <t>Schodišťové zábradlí výšky 0,9 m dle specifikace v PD (zámečnická výroba, dovoz, montáž včetně spoj. materiálu atd.)</t>
  </si>
  <si>
    <t>-105420771</t>
  </si>
  <si>
    <t>2,4*2</t>
  </si>
  <si>
    <t>54</t>
  </si>
  <si>
    <t>916241113</t>
  </si>
  <si>
    <t>Osazení obrubníku kamenného ležatého s boční opěrou do lože z betonu prostého</t>
  </si>
  <si>
    <t>1236805792</t>
  </si>
  <si>
    <t>https://podminky.urs.cz/item/CS_URS_2026_01/916241113</t>
  </si>
  <si>
    <t xml:space="preserve">Poznámka k souboru cen:_x000D_
1. Ceny -1211, -1212 a -1213 lze použít i pro osazení krajníků z kamene. 2. V cenách chodníkových obrubníků ležatých i stojatých jsou započteny pro osazení: a) do lože z kameniva těženého i náklady na dodání hmot pro lože tl. 80 až 100 mm, b) do lože z betonu prostého i náklady na dodání hmot pro lože tl. 80 až 100 mm; v cenách -1113 a -1213 též náklady na zřízení boční opěry. 3. Část lože z betonu prostého přesahující tl. 100 mm se oceňuje cenou 916 99-1121 Lože pod obrubníky, krajníky nebo obruby z dlažebních kostek. 4. V cenách nejsou započteny náklady na dodání obrubníků nebo krajníků, tyto se oceňují ve specifikaci. </t>
  </si>
  <si>
    <t>95+10</t>
  </si>
  <si>
    <t>55</t>
  </si>
  <si>
    <t>58380002</t>
  </si>
  <si>
    <t>obrubník kamenný žulový přímý 1000x320x240mm</t>
  </si>
  <si>
    <t>-1777871740</t>
  </si>
  <si>
    <t>5 "nahrazení stávajících dožilých obrubu</t>
  </si>
  <si>
    <t>56</t>
  </si>
  <si>
    <t>58380004</t>
  </si>
  <si>
    <t>obrubník kamenný žulový přímý 1000x250x200mm</t>
  </si>
  <si>
    <t>1164276489</t>
  </si>
  <si>
    <t>10 "nahrazení stávajících dožilých obrubu</t>
  </si>
  <si>
    <t>57</t>
  </si>
  <si>
    <t>916241213</t>
  </si>
  <si>
    <t>Osazení obrubníku kamenného stojatého s boční opěrou do lože z betonu prostého</t>
  </si>
  <si>
    <t>-1475624171</t>
  </si>
  <si>
    <t>https://podminky.urs.cz/item/CS_URS_2026_01/916241213</t>
  </si>
  <si>
    <t>58</t>
  </si>
  <si>
    <t>58380374R</t>
  </si>
  <si>
    <t>obrubník kamenný žulový přímý 1000x80x250mm</t>
  </si>
  <si>
    <t>1636351198</t>
  </si>
  <si>
    <t>30*1,03 'Přepočtené koeficientem množství</t>
  </si>
  <si>
    <t>59</t>
  </si>
  <si>
    <t>916111113</t>
  </si>
  <si>
    <t>Osazení obruby z velkých kostek s boční opěrou do lože z betonu prostého</t>
  </si>
  <si>
    <t>-293332409</t>
  </si>
  <si>
    <t>https://podminky.urs.cz/item/CS_URS_2026_01/916111113</t>
  </si>
  <si>
    <t>5*2+12+1,5*2+1+2</t>
  </si>
  <si>
    <t>60</t>
  </si>
  <si>
    <t>58381008</t>
  </si>
  <si>
    <t>kostka štípaná dlažební žula velká 15/17</t>
  </si>
  <si>
    <t>748608727</t>
  </si>
  <si>
    <t>(5*2+12+1,5*2+1+2)/6,3</t>
  </si>
  <si>
    <t>61</t>
  </si>
  <si>
    <t>916991121</t>
  </si>
  <si>
    <t>Lože pod obrubníky, krajníky nebo obruby z dlažebních kostek z betonu prostého</t>
  </si>
  <si>
    <t>-266624249</t>
  </si>
  <si>
    <t>https://podminky.urs.cz/item/CS_URS_2026_01/916991121</t>
  </si>
  <si>
    <t>(95+10+31+28)*0,07</t>
  </si>
  <si>
    <t>62</t>
  </si>
  <si>
    <t>919724122</t>
  </si>
  <si>
    <t>Drenážní geosyntetikum oboustranně laminované geotextilií</t>
  </si>
  <si>
    <t>404868699</t>
  </si>
  <si>
    <t>https://podminky.urs.cz/item/CS_URS_2026_01/919724122</t>
  </si>
  <si>
    <t>260*0,5 "odvodnění SC u obruby</t>
  </si>
  <si>
    <t>25*2 "kce schodiště</t>
  </si>
  <si>
    <t>63</t>
  </si>
  <si>
    <t>919732211</t>
  </si>
  <si>
    <t>Styčná spára napojení nového živičného povrchu na stávající za tepla š 15 mm hl 25 mm s prořezáním</t>
  </si>
  <si>
    <t>1023489226</t>
  </si>
  <si>
    <t>https://podminky.urs.cz/item/CS_URS_2026_01/919732211</t>
  </si>
  <si>
    <t>97+12</t>
  </si>
  <si>
    <t>64</t>
  </si>
  <si>
    <t>919732221</t>
  </si>
  <si>
    <t>Styčná spára napojení nového živičného povrchu na stávající za tepla š 15 mm hl 25 mm bez prořezání</t>
  </si>
  <si>
    <t>-2102047602</t>
  </si>
  <si>
    <t>https://podminky.urs.cz/item/CS_URS_2026_01/919732221</t>
  </si>
  <si>
    <t>95+10+2+5</t>
  </si>
  <si>
    <t>65</t>
  </si>
  <si>
    <t>919735111</t>
  </si>
  <si>
    <t>Řezání stávajícího živičného krytu hl do 50 mm</t>
  </si>
  <si>
    <t>-1926063969</t>
  </si>
  <si>
    <t>https://podminky.urs.cz/item/CS_URS_2026_01/919735111</t>
  </si>
  <si>
    <t>(96+12)*2+2+5</t>
  </si>
  <si>
    <t>66</t>
  </si>
  <si>
    <t>919735123</t>
  </si>
  <si>
    <t>Řezání stávajícího betonového krytu hl přes 100 do 150 mm</t>
  </si>
  <si>
    <t>-1090893241</t>
  </si>
  <si>
    <t>https://podminky.urs.cz/item/CS_URS_2026_01/919735123</t>
  </si>
  <si>
    <t xml:space="preserve">Poznámka k souboru cen:_x000D_
1. V cenách jsou započteny i náklady na spotřebu vody. </t>
  </si>
  <si>
    <t>96+12+2+5</t>
  </si>
  <si>
    <t>67</t>
  </si>
  <si>
    <t>914511111</t>
  </si>
  <si>
    <t>Montáž sloupku dopravních značek délky do 3,5 m s betonovým základem</t>
  </si>
  <si>
    <t>CS ÚRS 2025 02</t>
  </si>
  <si>
    <t>1041166303</t>
  </si>
  <si>
    <t>https://podminky.urs.cz/item/CS_URS_2025_02/914511111</t>
  </si>
  <si>
    <t xml:space="preserve">Poznámka k souboru cen:_x000D_
1. V cenách jsou započteny i náklady na: a) vykopání jamek s odhozem výkopku na vzdálenost do 3 m, b) osazení sloupku včetně montáže a dodávky plastového víčka, 2. V cenách -1111 jsou započteny i náklady na betonový základ. 3. V cenách -1112 jsou započteny i náklady na hliníkovou patku s betonovým základem. 4. V cenách nejsou započteny náklady na: a) dodání sloupku, tyto se oceňují ve specifikaci b) naložení a odklizení výkopku, tyto se oceňují cenami části A01 katalogu 800-1 Zemní práce. </t>
  </si>
  <si>
    <t>68</t>
  </si>
  <si>
    <t>966006132</t>
  </si>
  <si>
    <t>Odstranění značek dopravních nebo orientačních se sloupky s betonovými patkami</t>
  </si>
  <si>
    <t>-227544589</t>
  </si>
  <si>
    <t>https://podminky.urs.cz/item/CS_URS_2025_02/966006132</t>
  </si>
  <si>
    <t>69</t>
  </si>
  <si>
    <t>961055111</t>
  </si>
  <si>
    <t>Bourání základů ze ŽB</t>
  </si>
  <si>
    <t>1122595111</t>
  </si>
  <si>
    <t>https://podminky.urs.cz/item/CS_URS_2026_01/961055111</t>
  </si>
  <si>
    <t>21*1,4 "kompletní odstranění severovýchodní části opěrné zdi do hloubky pro osazení květináčů. Práce probíhají nad stropní deskou stanice metra!!!</t>
  </si>
  <si>
    <t>2*2 "kompletní odstranění jihozápadní části opěrné zdi do hloubky pro osazení květináče 2c</t>
  </si>
  <si>
    <t>3*1,1 "odstanění předsazené zídky v  jihozápadní části nástupiště</t>
  </si>
  <si>
    <t>13,5*0,35 "reprofilace opěrné zdi v jihozápadní části nástupiště</t>
  </si>
  <si>
    <t>1,1*0,8 "odstranění opěrné zdi v místě květináče 3c</t>
  </si>
  <si>
    <t>3­*0,5 "odstranění základu lavičky</t>
  </si>
  <si>
    <t>Součet (výpočet objemu plocha x výška)</t>
  </si>
  <si>
    <t>70</t>
  </si>
  <si>
    <t>963053936</t>
  </si>
  <si>
    <t>Bourání ŽB schodišťových ramen monolitických samonosných</t>
  </si>
  <si>
    <t>-386388808</t>
  </si>
  <si>
    <t>https://podminky.urs.cz/item/CS_URS_2026_01/963053936</t>
  </si>
  <si>
    <t>10 "Stávající centrální schodiště</t>
  </si>
  <si>
    <t>71</t>
  </si>
  <si>
    <t>985321211</t>
  </si>
  <si>
    <t>Ochranný nátěr výztuže na epoxidové bázi stěn, líce kleneb a podhledů 1 vrstva tl 1 mm</t>
  </si>
  <si>
    <t>1793306022</t>
  </si>
  <si>
    <t>https://podminky.urs.cz/item/CS_URS_2026_01/985321211</t>
  </si>
  <si>
    <t>(23*0,7+23*0,55)*2</t>
  </si>
  <si>
    <t>72</t>
  </si>
  <si>
    <t>979024443</t>
  </si>
  <si>
    <t>Očištění vybouraných obrubníků a krajníků silničních</t>
  </si>
  <si>
    <t>2012471106</t>
  </si>
  <si>
    <t>https://podminky.urs.cz/item/CS_URS_2026_01/979024443</t>
  </si>
  <si>
    <t>73</t>
  </si>
  <si>
    <t>Pol16</t>
  </si>
  <si>
    <t>Návoz a rozprostření substrátu do květináčů po vrstvách 0,3 m</t>
  </si>
  <si>
    <t>-793340473</t>
  </si>
  <si>
    <t>72-2,55-7,65</t>
  </si>
  <si>
    <t>74</t>
  </si>
  <si>
    <t>Pol19</t>
  </si>
  <si>
    <t>Substrát Vulkaplus intensiv 0-12 mm</t>
  </si>
  <si>
    <t>-1914700394</t>
  </si>
  <si>
    <t>75</t>
  </si>
  <si>
    <t>Pol31-1</t>
  </si>
  <si>
    <t>Návoz a rozprostření mulčovacích vrstev</t>
  </si>
  <si>
    <t>626585134</t>
  </si>
  <si>
    <t>2,55+7,65</t>
  </si>
  <si>
    <t>76</t>
  </si>
  <si>
    <t>Pol32-1</t>
  </si>
  <si>
    <t>Mulčování vrstvou štěrku o mocnosti 50 mm</t>
  </si>
  <si>
    <t>2021136584</t>
  </si>
  <si>
    <t>77</t>
  </si>
  <si>
    <t>Pol34</t>
  </si>
  <si>
    <t>Lávový tuf barvy hnědé, frakce mulče 8-16 mm</t>
  </si>
  <si>
    <t>-2030727893</t>
  </si>
  <si>
    <t>51*0,05</t>
  </si>
  <si>
    <t>78</t>
  </si>
  <si>
    <t>Pol34-1</t>
  </si>
  <si>
    <t>HDK 24-48 mm pro drenáž květináčů</t>
  </si>
  <si>
    <t>1630387137</t>
  </si>
  <si>
    <t>51*0,15</t>
  </si>
  <si>
    <t>79</t>
  </si>
  <si>
    <t>R1</t>
  </si>
  <si>
    <t>Montáž plastové dělené chráničky do DN150 vč dodání, zemních prací, obetonování tl 100 mm, skládkovného se zhutněným zásypem</t>
  </si>
  <si>
    <t>512</t>
  </si>
  <si>
    <t>-1510624942</t>
  </si>
  <si>
    <t>50"odhad</t>
  </si>
  <si>
    <t>80</t>
  </si>
  <si>
    <t>R6.1</t>
  </si>
  <si>
    <t>Zabetonování základu označníku zastávky vč. výkopu, odvozu a uložení odpadu na skládce a dodání základu</t>
  </si>
  <si>
    <t>399321399</t>
  </si>
  <si>
    <t>997</t>
  </si>
  <si>
    <t>Přesun sutě</t>
  </si>
  <si>
    <t>81</t>
  </si>
  <si>
    <t>997211511</t>
  </si>
  <si>
    <t>Vodorovná doprava suti po suchu na vzdálenost do 1 km</t>
  </si>
  <si>
    <t>1501212026</t>
  </si>
  <si>
    <t>https://podminky.urs.cz/item/CS_URS_2026_01/997211511</t>
  </si>
  <si>
    <t>402,08+363+452,535+105,852</t>
  </si>
  <si>
    <t>82</t>
  </si>
  <si>
    <t>997211519</t>
  </si>
  <si>
    <t>Příplatek ZKD 1 km u vodorovné dopravy suti</t>
  </si>
  <si>
    <t>-2146758728</t>
  </si>
  <si>
    <t>https://podminky.urs.cz/item/CS_URS_2026_01/997211519</t>
  </si>
  <si>
    <t>402,08+363+452,535</t>
  </si>
  <si>
    <t>1217,615*29 'Přepočtené koeficientem množství</t>
  </si>
  <si>
    <t>83</t>
  </si>
  <si>
    <t>997013862</t>
  </si>
  <si>
    <t>Poplatek za předání recyklačnímu zařízení stavebního odpadu z armovaného betonu kód odpadu 17 01 01</t>
  </si>
  <si>
    <t>-1732134985</t>
  </si>
  <si>
    <t>https://podminky.urs.cz/item/CS_URS_2026_01/997013862</t>
  </si>
  <si>
    <t>84</t>
  </si>
  <si>
    <t>997013861</t>
  </si>
  <si>
    <t>Poplatek za předání recyklačnímu zařízení stavebního odpadu z prostého betonu kód odpadu 17 01 01</t>
  </si>
  <si>
    <t>-1438318821</t>
  </si>
  <si>
    <t>https://podminky.urs.cz/item/CS_URS_2026_01/997013861</t>
  </si>
  <si>
    <t>85</t>
  </si>
  <si>
    <t>997013873</t>
  </si>
  <si>
    <t>Poplatek za předání recyklačnímu zařízení zeminy a kamení kód odpadu 17 05 04</t>
  </si>
  <si>
    <t>-1944080395</t>
  </si>
  <si>
    <t>https://podminky.urs.cz/item/CS_URS_2026_01/997013873</t>
  </si>
  <si>
    <t>452,535 "kamení</t>
  </si>
  <si>
    <t>104,655*1,8 "zemina</t>
  </si>
  <si>
    <t>86</t>
  </si>
  <si>
    <t>997013875</t>
  </si>
  <si>
    <t>Poplatek za předání recyklačnímu zařízení stavebního odpadu asfaltového bez obsahu dehtu kód odpadu 17 03 02</t>
  </si>
  <si>
    <t>469426817</t>
  </si>
  <si>
    <t>https://podminky.urs.cz/item/CS_URS_2026_01/997013875</t>
  </si>
  <si>
    <t>998</t>
  </si>
  <si>
    <t>Přesun hmot</t>
  </si>
  <si>
    <t>87</t>
  </si>
  <si>
    <t>998225111</t>
  </si>
  <si>
    <t>Přesun hmot pro pozemní komunikace s krytem z kamene, monolitickým betonovým nebo živičným</t>
  </si>
  <si>
    <t>-847501317</t>
  </si>
  <si>
    <t>https://podminky.urs.cz/item/CS_URS_2026_01/998225111</t>
  </si>
  <si>
    <t>88</t>
  </si>
  <si>
    <t>998225194</t>
  </si>
  <si>
    <t>Příplatek k přesunu hmot pro pozemní komunikace s krytem z kamene, živičným, betonovým do 5000 m</t>
  </si>
  <si>
    <t>253982658</t>
  </si>
  <si>
    <t>https://podminky.urs.cz/item/CS_URS_2026_01/998225194</t>
  </si>
  <si>
    <t>89</t>
  </si>
  <si>
    <t>998225195</t>
  </si>
  <si>
    <t>Příplatek k přesunu hmot pro pozemní komunikace s krytem z kamene, živičným, betonovým ZKD 5000 m</t>
  </si>
  <si>
    <t>-836510261</t>
  </si>
  <si>
    <t>https://podminky.urs.cz/item/CS_URS_2026_01/998225195</t>
  </si>
  <si>
    <t>772,62*2 'Přepočtené koeficientem množství</t>
  </si>
  <si>
    <t>PSV</t>
  </si>
  <si>
    <t>Práce a dodávky PSV</t>
  </si>
  <si>
    <t>767</t>
  </si>
  <si>
    <t>Konstrukce zámečnické</t>
  </si>
  <si>
    <t>90</t>
  </si>
  <si>
    <t>767415112R</t>
  </si>
  <si>
    <t xml:space="preserve">Montáž obkladu z cortenového plechu tl. 3 mm dle specifiakce PD vč. fixačního materiálu, roštové konstrukce, výroby a dodání </t>
  </si>
  <si>
    <t>1823097439</t>
  </si>
  <si>
    <t>23*1,1</t>
  </si>
  <si>
    <t>91</t>
  </si>
  <si>
    <t>767415112R2</t>
  </si>
  <si>
    <t xml:space="preserve">Osazení květináčů z cortenového plechu tl. 3 mm dle specifiakce PD vč. výroby a dodání </t>
  </si>
  <si>
    <t>kpl</t>
  </si>
  <si>
    <t>1525753057</t>
  </si>
  <si>
    <t>1 "celkem 9 ks specifikovaných v PD</t>
  </si>
  <si>
    <t>92</t>
  </si>
  <si>
    <t>767415112R3</t>
  </si>
  <si>
    <t xml:space="preserve">Montáž úhlových zdí výšky 0,6 z cortenového plechu tl. 3 mm dle specifiakce PD vč. výroby, dodání </t>
  </si>
  <si>
    <t>-1490416042</t>
  </si>
  <si>
    <t>6+4+4</t>
  </si>
  <si>
    <t>HZS</t>
  </si>
  <si>
    <t>Hodinové zúčtovací sazby</t>
  </si>
  <si>
    <t>93</t>
  </si>
  <si>
    <t>HZS2131</t>
  </si>
  <si>
    <t>Hodinová zúčtovací sazba zámečník</t>
  </si>
  <si>
    <t>hod</t>
  </si>
  <si>
    <t>374264839</t>
  </si>
  <si>
    <t>https://podminky.urs.cz/item/CS_URS_2026_01/HZS2131</t>
  </si>
  <si>
    <t>110*0,5 "výroba ocelových rámů šlapáků</t>
  </si>
  <si>
    <t>SO 100.1 - Sanace AZ</t>
  </si>
  <si>
    <t>122252204</t>
  </si>
  <si>
    <t>Odkopávky a prokopávky nezapažené pro silnice a dálnice v hornině třídy těžitelnosti I objem do 500 m3 strojně</t>
  </si>
  <si>
    <t>1222710267</t>
  </si>
  <si>
    <t>https://podminky.urs.cz/item/CS_URS_2026_01/122252204</t>
  </si>
  <si>
    <t>555*0,25 " předpoklad 100% plochy parkových cest v tl. 250 mm</t>
  </si>
  <si>
    <t>-959144860</t>
  </si>
  <si>
    <t>-1014570863</t>
  </si>
  <si>
    <t>138,75*20 'Přepočtené koeficientem množství</t>
  </si>
  <si>
    <t>181951112</t>
  </si>
  <si>
    <t>Úprava pláně v hornině třídy těžitelnosti I skupiny 1 až 3 se zhutněním strojně</t>
  </si>
  <si>
    <t>2133574877</t>
  </si>
  <si>
    <t>https://podminky.urs.cz/item/CS_URS_2026_01/181951112</t>
  </si>
  <si>
    <t>555 " předpoklad 100% plochy parkových cest v tl. 250 mm</t>
  </si>
  <si>
    <t>564971315</t>
  </si>
  <si>
    <t>Podklad z betonového recyklátu plochy přes 100 m2 tl 250 mm</t>
  </si>
  <si>
    <t>-350816027</t>
  </si>
  <si>
    <t>https://podminky.urs.cz/item/CS_URS_2026_01/564971315</t>
  </si>
  <si>
    <t>555" předpoklad 100% plochy parkových cest v tl. 250 mm</t>
  </si>
  <si>
    <t>-1015099381</t>
  </si>
  <si>
    <t xml:space="preserve">Poznámka k souboru cen:_x000D_
1. Ceny nelze použít pro vodorovnou dopravu po železnici, po vodě nebo neobvyklými dopravními prostředky. 2. Je-li na dopravní dráze pro vodorovnou dopravu překážka, pro kterou je nutné překládat suť nebo vybourané hmoty z jednoho obvyklého dopravního prostředku na jiný, oceňuje se tato lomená doprava v každém úseku samostatně. </t>
  </si>
  <si>
    <t>138,750*1,8</t>
  </si>
  <si>
    <t>-1452152637</t>
  </si>
  <si>
    <t>249,75*29 'Přepočtené koeficientem množství</t>
  </si>
  <si>
    <t>1690526699</t>
  </si>
  <si>
    <t>SO 400 - Přípojka pro zastávkový přístřešek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</si>
  <si>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</si>
  <si>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</si>
  <si>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</si>
  <si>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</si>
  <si>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741</t>
  </si>
  <si>
    <t>Elektroinstalace - silnoproud</t>
  </si>
  <si>
    <t>741122133</t>
  </si>
  <si>
    <t>Montáž kabel Cu plný kulatý žíla 4x10 mm2 zatažený v trubkách (např. CYKY)</t>
  </si>
  <si>
    <t>1807813730</t>
  </si>
  <si>
    <t>https://podminky.urs.cz/item/CS_URS_2026_01/741122133</t>
  </si>
  <si>
    <t>41,35+(2*2)*1,20 "odečteno ze situace stavby, 1,20 (rezerva 20%)"</t>
  </si>
  <si>
    <t>34111076</t>
  </si>
  <si>
    <t>kabel instalační jádro Cu plné izolace PVC plášť PVC 450/750V (CYKY) 4x10mm2</t>
  </si>
  <si>
    <t>1902409102</t>
  </si>
  <si>
    <t>P</t>
  </si>
  <si>
    <t>Poznámka k položce:_x000D_
CYKY, průměr kabelu 16,1mm</t>
  </si>
  <si>
    <t>741122134</t>
  </si>
  <si>
    <t>Montáž kabel Cu plný kulatý žíla 4x16 až 25 mm2 zatažený v trubkách (např. CYKY, CYKFY)</t>
  </si>
  <si>
    <t>404384219</t>
  </si>
  <si>
    <t>https://podminky.urs.cz/item/CS_URS_2026_01/741122134</t>
  </si>
  <si>
    <t>1,7+(2*2)*1,20 "odečteno ze situace stavby, 1,20 (rezerva 20%)"</t>
  </si>
  <si>
    <t>34111080</t>
  </si>
  <si>
    <t>kabel instalační jádro Cu plné izolace PVC plášť PVC 450/750V (CYKY) 4x16mm2</t>
  </si>
  <si>
    <t>-227232432</t>
  </si>
  <si>
    <t>Poznámka k položce:_x000D_
CYKY, průměr kabelu 18,6mm</t>
  </si>
  <si>
    <t>741128002</t>
  </si>
  <si>
    <t>Ostatní práce při montáži vodičů a kabelů - označení dalším štítkem</t>
  </si>
  <si>
    <t>192559690</t>
  </si>
  <si>
    <t>https://podminky.urs.cz/item/CS_URS_2026_01/741128002</t>
  </si>
  <si>
    <t>4 "odečteno ze situace stavby"</t>
  </si>
  <si>
    <t>10.438.306</t>
  </si>
  <si>
    <t>Štítek Weidmuller WKM 8/20</t>
  </si>
  <si>
    <t>-1622443438</t>
  </si>
  <si>
    <t>Poznámka k položce:_x000D_
WKM, Označení vodičů a kabelů, 7 - 115 mm,  x 8 mm, Transparentní</t>
  </si>
  <si>
    <t>741130005</t>
  </si>
  <si>
    <t>Ukončení vodič izolovaný do 10 mm2 v rozváděči nebo na přístroji</t>
  </si>
  <si>
    <t>-2081675451</t>
  </si>
  <si>
    <t>https://podminky.urs.cz/item/CS_URS_2026_01/741130005</t>
  </si>
  <si>
    <t>2 "odečteno ze situace stavby"</t>
  </si>
  <si>
    <t>741130006</t>
  </si>
  <si>
    <t>Ukončení vodič izolovaný do 16 mm2 v rozváděči nebo na přístroji</t>
  </si>
  <si>
    <t>-1987519049</t>
  </si>
  <si>
    <t>https://podminky.urs.cz/item/CS_URS_2026_01/741130006</t>
  </si>
  <si>
    <t>741410041</t>
  </si>
  <si>
    <t>Montáž drátu nebo lana uzemňovacího průměru do 10 mm v městské zástavbě v zemi</t>
  </si>
  <si>
    <t>1482335727</t>
  </si>
  <si>
    <t>42,75*1,2 "odečteno ze situace stavby, 1,2 (rezerva 20%)"</t>
  </si>
  <si>
    <t>35441073</t>
  </si>
  <si>
    <t>drát D 10mm FeZn</t>
  </si>
  <si>
    <t>kg</t>
  </si>
  <si>
    <t>-283110733</t>
  </si>
  <si>
    <t>51,3*0,62 "1m váží 0,62kg"</t>
  </si>
  <si>
    <t>741420021</t>
  </si>
  <si>
    <t>Montáž svorka hromosvodná se 2 šrouby</t>
  </si>
  <si>
    <t>968317162</t>
  </si>
  <si>
    <t>https://podminky.urs.cz/item/CS_URS_2026_01/741420021</t>
  </si>
  <si>
    <t>8 "odečteno ze situace stavby"</t>
  </si>
  <si>
    <t>35441996</t>
  </si>
  <si>
    <t>svorka odbočovací a spojovací pro spojování kruhových a páskových vodičů, FeZn</t>
  </si>
  <si>
    <t>1196320275</t>
  </si>
  <si>
    <t>741810001</t>
  </si>
  <si>
    <t>Celková prohlídka elektrického rozvodu a zařízení do 100 000,- Kč</t>
  </si>
  <si>
    <t>1936833897</t>
  </si>
  <si>
    <t>https://podminky.urs.cz/item/CS_URS_2026_01/741810001</t>
  </si>
  <si>
    <t>Práce a dodávky M</t>
  </si>
  <si>
    <t>21-M</t>
  </si>
  <si>
    <t>Elektromontáže</t>
  </si>
  <si>
    <t>210191543.R</t>
  </si>
  <si>
    <t>Montáž pilířů skříní, bez zapojení vodičů</t>
  </si>
  <si>
    <t>-331629286</t>
  </si>
  <si>
    <t>1 "odečteno ze situace stavby"</t>
  </si>
  <si>
    <t>35711672.R</t>
  </si>
  <si>
    <t>skříň rozváděče elektroměrového pro přímé měření kompaktní pilíř celoplastové provedení pro 1x jednosazbový třífázový elektroměr přístroje na elektroměrové desce s plombovatelným krytem jističů (ER513/PKP7P)</t>
  </si>
  <si>
    <t>128</t>
  </si>
  <si>
    <t>-646558619</t>
  </si>
  <si>
    <t>210280001</t>
  </si>
  <si>
    <t>Zkoušky a prohlídky el rozvodů a zařízení celková prohlídka pro objem montážních prací do 100 tis Kč</t>
  </si>
  <si>
    <t>-1473908603</t>
  </si>
  <si>
    <t>https://podminky.urs.cz/item/CS_URS_2026_01/210280001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</si>
  <si>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</si>
  <si>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</si>
  <si>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</si>
  <si>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</si>
  <si>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</si>
  <si>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651990689</t>
  </si>
  <si>
    <t>https://podminky.urs.cz/item/CS_URS_2026_01/460010024</t>
  </si>
  <si>
    <t>42,75*0,001 "odečteno ze situace stavby, 0,001 koeficient na přepočet"</t>
  </si>
  <si>
    <t>460131114</t>
  </si>
  <si>
    <t>Hloubení nezapažených jam při elektromontážích ručně v hornině tř II skupiny 4</t>
  </si>
  <si>
    <t>770253980</t>
  </si>
  <si>
    <t>https://podminky.urs.cz/item/CS_URS_2026_01/460131114</t>
  </si>
  <si>
    <t>0,5*0,65*0,25 "odečteno ze situace stavby"</t>
  </si>
  <si>
    <t>460161163</t>
  </si>
  <si>
    <t>Hloubení kabelových rýh ručně š 35 cm hl 70 cm v hornině tř II skupiny 4</t>
  </si>
  <si>
    <t>1362608357</t>
  </si>
  <si>
    <t>https://podminky.urs.cz/item/CS_URS_2026_01/460161163</t>
  </si>
  <si>
    <t>42,75 "odečteno ze situace stavby"</t>
  </si>
  <si>
    <t>460341113</t>
  </si>
  <si>
    <t>Vodorovné přemístění horniny jakékoliv třídy dopravními prostředky při elektromontážích přes 500 do 1000 m</t>
  </si>
  <si>
    <t>1483410864</t>
  </si>
  <si>
    <t>https://podminky.urs.cz/item/CS_URS_2026_01/460341113</t>
  </si>
  <si>
    <t>(42,75)*(0,3*0,35) "odečteno ze situace stavby"</t>
  </si>
  <si>
    <t>0,5*0,55*0,25 "odečteno ze situace stavby"</t>
  </si>
  <si>
    <t>460341121</t>
  </si>
  <si>
    <t>Příplatek k vodorovnému přemístění horniny dopravními prostředky při elektromontážích za každých dalších i započatých 1000 m</t>
  </si>
  <si>
    <t>-919649235</t>
  </si>
  <si>
    <t>https://podminky.urs.cz/item/CS_URS_2026_01/460341121</t>
  </si>
  <si>
    <t>(42,75)*(0,3*0,35)*29 "odečteno ze situace stavby, 29 km - odvoz do 30 km"</t>
  </si>
  <si>
    <t>0,5*0,55*0,25*29 "odečteno ze situace stavby, 29 km - odvoz do 30 km"</t>
  </si>
  <si>
    <t>460361111</t>
  </si>
  <si>
    <t>Poplatek za uložení zeminy na skládce (skládkovné) kód odpadu 17 05 04</t>
  </si>
  <si>
    <t>115144440</t>
  </si>
  <si>
    <t>https://podminky.urs.cz/item/CS_URS_2026_01/460361111</t>
  </si>
  <si>
    <t>(42,75)*(0,3*0,35)*1,8 "odečteno ze situace stavby, 1,8 koeficient na přepočet zeminy"</t>
  </si>
  <si>
    <t>0,5*0,55*0,25*1,8 "odečteno ze situace stavby, 1,8 koeficient na přepočet zeminy"</t>
  </si>
  <si>
    <t>460381251</t>
  </si>
  <si>
    <t>Příplatek k násypu za ruční prohození sypaniny sítem</t>
  </si>
  <si>
    <t>-578792678</t>
  </si>
  <si>
    <t>https://podminky.urs.cz/item/CS_URS_2026_01/460381251</t>
  </si>
  <si>
    <t>460391124</t>
  </si>
  <si>
    <t>Zásyp jam při elektromontážích ručně se zhutněním z hornin třídy II skupiny 4</t>
  </si>
  <si>
    <t>410111894</t>
  </si>
  <si>
    <t>https://podminky.urs.cz/item/CS_URS_2026_01/460391124</t>
  </si>
  <si>
    <t>0,5*0,1*0,25 "odečteno ze situace stavby, zem"</t>
  </si>
  <si>
    <t>0,5*0,55*0,25 "odečteno ze situace stavby, písek"</t>
  </si>
  <si>
    <t>460431143</t>
  </si>
  <si>
    <t>Zásyp kabelových rýh ručně se zhutněním š 35 cm hl 40 cm z horniny tř II skupiny 4</t>
  </si>
  <si>
    <t>1898643780</t>
  </si>
  <si>
    <t>https://podminky.urs.cz/item/CS_URS_2026_01/460431143</t>
  </si>
  <si>
    <t>460661512</t>
  </si>
  <si>
    <t>Kabelové lože z písku pro kabely nn kryté plastovou fólií š lože přes 25 do 50 cm</t>
  </si>
  <si>
    <t>2054632547</t>
  </si>
  <si>
    <t>https://podminky.urs.cz/item/CS_URS_2026_01/460661512</t>
  </si>
  <si>
    <t>34575105</t>
  </si>
  <si>
    <t>deska kabelová krycí PVC červená, 300x2mm</t>
  </si>
  <si>
    <t>256</t>
  </si>
  <si>
    <t>332037908</t>
  </si>
  <si>
    <t>23531469</t>
  </si>
  <si>
    <t>písek křemičitý frakce 0,1/0,5mm</t>
  </si>
  <si>
    <t>-949396186</t>
  </si>
  <si>
    <t>(42,75)*0,3*0,35*1800"odečeteno ze situace stavby, 1800 koeficient na přepočet kg"</t>
  </si>
  <si>
    <t>0,5*0,55*0,25*1800 "odečteno ze situace stavby, 1800 koeficient na přepočet zeminy"</t>
  </si>
  <si>
    <t>460791113</t>
  </si>
  <si>
    <t>Montáž trubek ochranných plastových uložených volně do rýhy tuhých D přes 50 do 90 mm</t>
  </si>
  <si>
    <t>-812880732</t>
  </si>
  <si>
    <t>https://podminky.urs.cz/item/CS_URS_2026_01/460791113</t>
  </si>
  <si>
    <t>(41,35+1,7)*1,20 "odečteno ze situace stavby, 1,20 (rezerva 20%)"</t>
  </si>
  <si>
    <t>34571352</t>
  </si>
  <si>
    <t>trubka elektroinstalační ohebná dvouplášťová korugovaná HDPE (chránička) D 52/63mm</t>
  </si>
  <si>
    <t>131089942</t>
  </si>
  <si>
    <t>469981111</t>
  </si>
  <si>
    <t>Přesun hmot pro pomocné stavební práce při elektromotážích</t>
  </si>
  <si>
    <t>-282355904</t>
  </si>
  <si>
    <t>https://podminky.urs.cz/item/CS_URS_2026_01/469981111</t>
  </si>
  <si>
    <t>469981211</t>
  </si>
  <si>
    <t>Příplatek k přesunu hmot pro pomocné stavební práce při elektromotážích ZKD 1000 m</t>
  </si>
  <si>
    <t>139508672</t>
  </si>
  <si>
    <t>https://podminky.urs.cz/item/CS_URS_2026_01/469981211</t>
  </si>
  <si>
    <t>8,263*29 "odečteno ze situace stavby, 29 km - odvoz do 30 km"</t>
  </si>
  <si>
    <t>HZS2232</t>
  </si>
  <si>
    <t>Hodinová zúčtovací sazba elektrikář odborný</t>
  </si>
  <si>
    <t>-1019112994</t>
  </si>
  <si>
    <t>https://podminky.urs.cz/item/CS_URS_2026_01/HZS2232</t>
  </si>
  <si>
    <t>2+(1)*4+8+2</t>
  </si>
  <si>
    <t>HZS4211</t>
  </si>
  <si>
    <t>Hodinová zúčtovací sazba revizní technik</t>
  </si>
  <si>
    <t>419880621</t>
  </si>
  <si>
    <t>https://podminky.urs.cz/item/CS_URS_2026_01/HZS4211</t>
  </si>
  <si>
    <t>4+(1)*3+8+4</t>
  </si>
  <si>
    <t>HZS4232</t>
  </si>
  <si>
    <t>Hodinová zúčtovací sazba technik odborný</t>
  </si>
  <si>
    <t>-873565376</t>
  </si>
  <si>
    <t>https://podminky.urs.cz/item/CS_URS_2026_01/HZS4232</t>
  </si>
  <si>
    <t>3+1*2+3</t>
  </si>
  <si>
    <t>SO 401 - Přípojka pro SOP</t>
  </si>
  <si>
    <t>741122142</t>
  </si>
  <si>
    <t>Montáž kabel Cu plný kulatý žíla 5x1,5 až 2,5 mm2 zatažený v trubkách (např. CYKY, CYKFY)</t>
  </si>
  <si>
    <t>663151561</t>
  </si>
  <si>
    <t>https://podminky.urs.cz/item/CS_URS_2026_01/741122142</t>
  </si>
  <si>
    <t>12,81+10+(2*2)*1,20 "odečteno ze situace stavby, 1,20 (rezerva 20%)"</t>
  </si>
  <si>
    <t>34111094</t>
  </si>
  <si>
    <t>kabel instalační jádro Cu plné izolace PVC plášť PVC 450/750V (CYKY) 5x2,5mm2</t>
  </si>
  <si>
    <t>-782934342</t>
  </si>
  <si>
    <t>Poznámka k položce:_x000D_
CYKY, průměr kabelu 11,2mm</t>
  </si>
  <si>
    <t>741122143</t>
  </si>
  <si>
    <t>Montáž kabel Cu plný kulatý žíla 5x4 až 6 mm2 zatažený v trubkách (např. CYKY, CYKFY)</t>
  </si>
  <si>
    <t>66202249</t>
  </si>
  <si>
    <t>https://podminky.urs.cz/item/CS_URS_2026_01/741122143</t>
  </si>
  <si>
    <t>4,05+(2*2)*1,20 "odečteno ze situace stavby, 1,20 (rezerva 20%)"</t>
  </si>
  <si>
    <t>34111098</t>
  </si>
  <si>
    <t>kabel instalační jádro Cu plné izolace PVC plášť PVC 450/750V (CYKY) 5x4mm2</t>
  </si>
  <si>
    <t>-819206463</t>
  </si>
  <si>
    <t>Poznámka k položce:_x000D_
CYKY, průměr kabelu 13,8mm</t>
  </si>
  <si>
    <t>-845975201</t>
  </si>
  <si>
    <t>1538695355</t>
  </si>
  <si>
    <t>741130001</t>
  </si>
  <si>
    <t>Ukončení vodič izolovaný do 2,5 mm2 v rozváděči nebo na přístroji</t>
  </si>
  <si>
    <t>-177750028</t>
  </si>
  <si>
    <t>https://podminky.urs.cz/item/CS_URS_2026_01/741130001</t>
  </si>
  <si>
    <t>741130003</t>
  </si>
  <si>
    <t>Ukončení vodič izolovaný do 4 mm2 v rozváděči nebo na přístroji</t>
  </si>
  <si>
    <t>515048282</t>
  </si>
  <si>
    <t>https://podminky.urs.cz/item/CS_URS_2026_01/741130003</t>
  </si>
  <si>
    <t>-718540773</t>
  </si>
  <si>
    <t>(12,81+4,05)*1,2 "odečteno ze situace stavby, 1,2 (rezerva 20%)"</t>
  </si>
  <si>
    <t>34140846</t>
  </si>
  <si>
    <t>vodič propojovací jádro Cu lanované izolace PVC 450/750V (H07V-R) 1x10mm2</t>
  </si>
  <si>
    <t>-203514474</t>
  </si>
  <si>
    <t>Poznámka k položce:_x000D_
H07V-R, průměr vodiče 5,9mm</t>
  </si>
  <si>
    <t>(4,05)*1,2 "odečteno ze situace stavby, 1,2 (rezerva 20%)"</t>
  </si>
  <si>
    <t>34140846.R</t>
  </si>
  <si>
    <t>vodič propojovací jádro Cu lanované izolace PVC 450/750V (H07V-R) 1x6mm2</t>
  </si>
  <si>
    <t>622592669</t>
  </si>
  <si>
    <t>Poznámka k položce:_x000D_
H07V-R, průměr vodiče 4,4mm</t>
  </si>
  <si>
    <t>(12,81)*1,2 "odečteno ze situace stavby, 1,2 (rezerva 20%)"</t>
  </si>
  <si>
    <t>-1950016158</t>
  </si>
  <si>
    <t>-1086044952</t>
  </si>
  <si>
    <t>(12,81+4,05)*0,001 "odečteno ze situace stavby, 0,001 koeficient na přepočet"</t>
  </si>
  <si>
    <t>-756891003</t>
  </si>
  <si>
    <t>12,81+4,05 "odečteno ze situace stavby"</t>
  </si>
  <si>
    <t>-832906889</t>
  </si>
  <si>
    <t>(12,81+4,05)*(0,3*0,35) "odečteno ze situace stavby"</t>
  </si>
  <si>
    <t>1971733815</t>
  </si>
  <si>
    <t>(12,81+4,05)*(0,3*0,35)*29 "odečteno ze situace stavby, 29 km - odvoz do 30 km"</t>
  </si>
  <si>
    <t>1230045024</t>
  </si>
  <si>
    <t>(12,81+4,05)*(0,3*0,35)*1,8 "odečteno ze situace stavby, 1,8 koeficient na přepočet zeminy"</t>
  </si>
  <si>
    <t>-1812419605</t>
  </si>
  <si>
    <t>-2092815268</t>
  </si>
  <si>
    <t>-561207600</t>
  </si>
  <si>
    <t>-1185315596</t>
  </si>
  <si>
    <t>-1675969720</t>
  </si>
  <si>
    <t>(12,81+4,05)*0,3*0,35*1800"odečeteno ze situace stavby, 1800 koeficient na přepočet kg"</t>
  </si>
  <si>
    <t>196312599</t>
  </si>
  <si>
    <t>(12,81+4,05)*1,20 "odečteno ze situace stavby, 1,20 (rezerva 20%)"</t>
  </si>
  <si>
    <t>10031488</t>
  </si>
  <si>
    <t>-1295586218</t>
  </si>
  <si>
    <t>1369434792</t>
  </si>
  <si>
    <t>3,210*29 "odečteno ze situace stavby, 29 km - odvoz do 30 km"</t>
  </si>
  <si>
    <t>-1472106749</t>
  </si>
  <si>
    <t>2+(1+1)*4+8+2</t>
  </si>
  <si>
    <t>-1389901522</t>
  </si>
  <si>
    <t>4+(1+1)*2+8+4</t>
  </si>
  <si>
    <t>466826374</t>
  </si>
  <si>
    <t>3+(1+1)*2+3</t>
  </si>
  <si>
    <t>SO 800 - Mobiliář</t>
  </si>
  <si>
    <t xml:space="preserve">    5.1 - Montáž prvků městské architektury</t>
  </si>
  <si>
    <t>131213702</t>
  </si>
  <si>
    <t>Hloubení nezapažených jam v nesoudržných horninách třídy těžitelnosti I skupiny 3 ručně</t>
  </si>
  <si>
    <t>1674328147</t>
  </si>
  <si>
    <t>https://podminky.urs.cz/item/CS_URS_2026_01/131213702</t>
  </si>
  <si>
    <t>(2*0,24*0,2)*2*11 "lavičky</t>
  </si>
  <si>
    <t>(0,4*0,4*0,25)*4 "stojany na sáčky</t>
  </si>
  <si>
    <t>(0,55*0,35*0,25)*5 "koše</t>
  </si>
  <si>
    <t>867693913</t>
  </si>
  <si>
    <t>-1002304238</t>
  </si>
  <si>
    <t>2,513*20 'Přepočtené koeficientem množství</t>
  </si>
  <si>
    <t>275313711</t>
  </si>
  <si>
    <t>Základové patky z betonu tř. C 20/25</t>
  </si>
  <si>
    <t>-631343759</t>
  </si>
  <si>
    <t>https://podminky.urs.cz/item/CS_URS_2026_01/275313711</t>
  </si>
  <si>
    <t>953961115</t>
  </si>
  <si>
    <t>Kotva chemickým tmelem hl 170 mm do betonu, ŽB nebo kamene s vyvrtáním otvoru</t>
  </si>
  <si>
    <t>1302514615</t>
  </si>
  <si>
    <t>https://podminky.urs.cz/item/CS_URS_2026_01/953961115</t>
  </si>
  <si>
    <t>Poznámka k položce:_x000D_
Poznámka k položce: Kotevní šrouby u jednotlivých výrobků.</t>
  </si>
  <si>
    <t>4*11 "lavička</t>
  </si>
  <si>
    <t>4*4 "stojan na sáčky</t>
  </si>
  <si>
    <t>4*5 "koše</t>
  </si>
  <si>
    <t>5.1</t>
  </si>
  <si>
    <t>Montáž prvků městské architektury</t>
  </si>
  <si>
    <t>936104213R</t>
  </si>
  <si>
    <t>Demontáž stávajícího mobiliáře</t>
  </si>
  <si>
    <t>853876243</t>
  </si>
  <si>
    <t>936104213</t>
  </si>
  <si>
    <t>Montáž odpadkového koše kotevními šrouby na pevný podklad</t>
  </si>
  <si>
    <t>982740901</t>
  </si>
  <si>
    <t>https://podminky.urs.cz/item/CS_URS_2026_01/936104213</t>
  </si>
  <si>
    <t>MB/03b</t>
  </si>
  <si>
    <t>koš odpadkový UK.2 dle katalogu IPR</t>
  </si>
  <si>
    <t>633454567</t>
  </si>
  <si>
    <t>Poznámka k položce:_x000D_
Poznámka k položce: materiál - ocel povrch - pozink, práškově lakováno, barva bude vzorkována, ref výrobek - odpadkové koše IPR viz PD -  číslo výkresu D.1.7 ASŘ</t>
  </si>
  <si>
    <t>936104213-2</t>
  </si>
  <si>
    <t>Montáž stojanu na sáčky kotevními šrouby na  pevný podklad</t>
  </si>
  <si>
    <t>490899619</t>
  </si>
  <si>
    <t>MB/04b</t>
  </si>
  <si>
    <t>Stojan na sáčky US.1 dle katalogu IPR</t>
  </si>
  <si>
    <t>-1430706335</t>
  </si>
  <si>
    <t>936124113</t>
  </si>
  <si>
    <t>Montáž lavičky stabilní kotvené šrouby na pevný podklad</t>
  </si>
  <si>
    <t>700907254</t>
  </si>
  <si>
    <t>https://podminky.urs.cz/item/CS_URS_2026_01/936124113</t>
  </si>
  <si>
    <t>MB/02</t>
  </si>
  <si>
    <t>lavička s opěradlem UL.1 dle katalogu IPR</t>
  </si>
  <si>
    <t>-1344165429</t>
  </si>
  <si>
    <t>Poznámka k položce:_x000D_
Poznámka k položce: materiál - ocel, dřevo povrch - pozink, práškově lakováno (barva bude předmětem vzorkování) ref. výrobek - lavička IPR viz PD -  číslo výkresu D.1.7 ASŘ</t>
  </si>
  <si>
    <t>1511599985</t>
  </si>
  <si>
    <t>2,513*1,8</t>
  </si>
  <si>
    <t>SO 900 -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</si>
  <si>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</si>
  <si>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</si>
  <si>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</si>
  <si>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</si>
  <si>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</si>
  <si>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</si>
  <si>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</si>
  <si>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</si>
  <si>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</si>
  <si>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</si>
  <si>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013274000</t>
  </si>
  <si>
    <t>Pasportizace objektu před započetím prací</t>
  </si>
  <si>
    <t>1024</t>
  </si>
  <si>
    <t>1082735648</t>
  </si>
  <si>
    <t>https://podminky.urs.cz/item/CS_URS_2026_01/013274000</t>
  </si>
  <si>
    <t>1 "včetně případného pasportu objektu metra</t>
  </si>
  <si>
    <t>013284000</t>
  </si>
  <si>
    <t>Pasportizace objektu po provedení prací</t>
  </si>
  <si>
    <t>259489352</t>
  </si>
  <si>
    <t>https://podminky.urs.cz/item/CS_URS_2026_01/013284000</t>
  </si>
  <si>
    <t>011434000</t>
  </si>
  <si>
    <t>Měření (monitoring) vibrace (před, při a po výstavbě)</t>
  </si>
  <si>
    <t>562615688</t>
  </si>
  <si>
    <t>https://podminky.urs.cz/item/CS_URS_2026_01/011434000</t>
  </si>
  <si>
    <t>012103000</t>
  </si>
  <si>
    <t>Geodetické práce před výstavbou - vytyčení IS</t>
  </si>
  <si>
    <t>-621382271</t>
  </si>
  <si>
    <t>https://podminky.urs.cz/item/CS_URS_2026_01/012103000</t>
  </si>
  <si>
    <t>012203000</t>
  </si>
  <si>
    <t>Geodetické práce při provádění stavby - vytyčení stavby</t>
  </si>
  <si>
    <t>-97351775</t>
  </si>
  <si>
    <t>https://podminky.urs.cz/item/CS_URS_2026_01/012203000</t>
  </si>
  <si>
    <t>012002000</t>
  </si>
  <si>
    <t>Geodetické práce - zaměření skutečného provedení stavby</t>
  </si>
  <si>
    <t>-1877226746</t>
  </si>
  <si>
    <t>https://podminky.urs.cz/item/CS_URS_2026_01/012002000</t>
  </si>
  <si>
    <t>013244000</t>
  </si>
  <si>
    <t>Dokumentace pro provádění stavby - RDS | SO 100 a 800</t>
  </si>
  <si>
    <t>-1781325249</t>
  </si>
  <si>
    <t xml:space="preserve">1 "RDS pro SO 100 a 800 včetně výrobní dokumentace pro cortenový obklad zdi </t>
  </si>
  <si>
    <t>013244000-2</t>
  </si>
  <si>
    <t>Dokumentace pro provádění stavby - RDS | SO 400</t>
  </si>
  <si>
    <t>-231750267</t>
  </si>
  <si>
    <t>013244000-3</t>
  </si>
  <si>
    <t>Dokumentace pro provádění stavby - RDS | SO 401</t>
  </si>
  <si>
    <t>-467888818</t>
  </si>
  <si>
    <t>013254000</t>
  </si>
  <si>
    <t>Dokumentace skutečného provedení stavby - DSPS komplet</t>
  </si>
  <si>
    <t>111673106</t>
  </si>
  <si>
    <t>https://podminky.urs.cz/item/CS_URS_2026_01/013254000</t>
  </si>
  <si>
    <t>072103001</t>
  </si>
  <si>
    <t>Zpracování projektu DIO vč. projednání a zajištění DIR</t>
  </si>
  <si>
    <t>-408605692</t>
  </si>
  <si>
    <t>https://podminky.urs.cz/item/CS_URS_2026_01/072103001</t>
  </si>
  <si>
    <t>VRN3</t>
  </si>
  <si>
    <t>Zařízení staveniště</t>
  </si>
  <si>
    <t>030001000</t>
  </si>
  <si>
    <t>699596495</t>
  </si>
  <si>
    <t>https://podminky.urs.cz/item/CS_URS_2026_01/030001000</t>
  </si>
  <si>
    <t>034103000.1</t>
  </si>
  <si>
    <t>Zajištění staveniště dle požadavků BOZP - oplocení včetně dodání, montáže, demontáže a odvozu (mobilní plotová zábrana v 2 m s patkou; pronájem 250 polí a 250 patek)</t>
  </si>
  <si>
    <t>den</t>
  </si>
  <si>
    <t>-2093926482</t>
  </si>
  <si>
    <t>https://podminky.urs.cz/item/CS_URS_2026_01/034103000.1</t>
  </si>
  <si>
    <t>034303000</t>
  </si>
  <si>
    <t>Dopravní značení na staveništi - realizace etap DIO vč. drobných stavebních úprav</t>
  </si>
  <si>
    <t>401346032</t>
  </si>
  <si>
    <t>https://podminky.urs.cz/item/CS_URS_2026_01/034303000</t>
  </si>
  <si>
    <t>034303000-1</t>
  </si>
  <si>
    <t xml:space="preserve">Zajištění trakčních stožárů při výstavbě (účast statika před a během realizace staby, posouzení a případný návrh zajíštění) </t>
  </si>
  <si>
    <t>962518932</t>
  </si>
  <si>
    <t>034503000</t>
  </si>
  <si>
    <t>Informační tabule na staveništi</t>
  </si>
  <si>
    <t>-59110239</t>
  </si>
  <si>
    <t>https://podminky.urs.cz/item/CS_URS_2026_01/034503000</t>
  </si>
  <si>
    <t>VRN4</t>
  </si>
  <si>
    <t>Inženýrská činnost</t>
  </si>
  <si>
    <t>042503000</t>
  </si>
  <si>
    <t>Plán POV - zajistí zhotovitel</t>
  </si>
  <si>
    <t>1936109321</t>
  </si>
  <si>
    <t>https://podminky.urs.cz/item/CS_URS_2026_01/042503000</t>
  </si>
  <si>
    <t>043002000</t>
  </si>
  <si>
    <t>Zkoušky a ostatní měření - statická zatěžovací zkouška (kontrola únosnosti pláně Edef,2)</t>
  </si>
  <si>
    <t>ks</t>
  </si>
  <si>
    <t>-1189821328</t>
  </si>
  <si>
    <t>https://podminky.urs.cz/item/CS_URS_2026_01/043002000</t>
  </si>
  <si>
    <t>043194000</t>
  </si>
  <si>
    <t>Ostatní zkoušky - kamerový průzkum UV</t>
  </si>
  <si>
    <t>-958195577</t>
  </si>
  <si>
    <t>https://podminky.urs.cz/item/CS_URS_2026_01/043194000</t>
  </si>
  <si>
    <t>VRN6</t>
  </si>
  <si>
    <t>Územní vlivy</t>
  </si>
  <si>
    <t>060001000</t>
  </si>
  <si>
    <t>-1849656852</t>
  </si>
  <si>
    <t>https://podminky.urs.cz/item/CS_URS_2026_01/060001000</t>
  </si>
  <si>
    <t>VRN7</t>
  </si>
  <si>
    <t>Provozní vlivy</t>
  </si>
  <si>
    <t>070001000</t>
  </si>
  <si>
    <t>764571463</t>
  </si>
  <si>
    <t>https://podminky.urs.cz/item/CS_URS_2026_01/070001000</t>
  </si>
  <si>
    <t>VRN9</t>
  </si>
  <si>
    <t>Ostatní náklady</t>
  </si>
  <si>
    <t>091002000</t>
  </si>
  <si>
    <t>Ostatní náklady související s objektem - vyčištění tělesa a tlakový proplach přípojek uličních vpustí</t>
  </si>
  <si>
    <t>-1316973417</t>
  </si>
  <si>
    <t>R4</t>
  </si>
  <si>
    <t>Ochrana stromů bedněním</t>
  </si>
  <si>
    <t>31329603</t>
  </si>
  <si>
    <t>INPROS PRAHA a.s.</t>
  </si>
  <si>
    <t>47114444</t>
  </si>
  <si>
    <t>CZ47114444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</si>
</sst>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4" fontId="32" fillId="0" borderId="12" xfId="0" applyNumberFormat="1" applyFont="1" applyBorder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>
      <alignment vertical="center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4" fontId="23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307340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245745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1215390</xdr:colOff>
      <xdr:row>115</xdr:row>
      <xdr:rowOff>0</xdr:rowOff>
    </xdr:from>
    <xdr:to>
      <xdr:col>10</xdr:col>
      <xdr:colOff>1215390</xdr:colOff>
      <xdr:row>118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1215390</xdr:colOff>
      <xdr:row>106</xdr:row>
      <xdr:rowOff>0</xdr:rowOff>
    </xdr:from>
    <xdr:to>
      <xdr:col>10</xdr:col>
      <xdr:colOff>1215390</xdr:colOff>
      <xdr:row>109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1215390</xdr:colOff>
      <xdr:row>108</xdr:row>
      <xdr:rowOff>0</xdr:rowOff>
    </xdr:from>
    <xdr:to>
      <xdr:col>10</xdr:col>
      <xdr:colOff>1215390</xdr:colOff>
      <xdr:row>111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1215390</xdr:colOff>
      <xdr:row>107</xdr:row>
      <xdr:rowOff>0</xdr:rowOff>
    </xdr:from>
    <xdr:to>
      <xdr:col>10</xdr:col>
      <xdr:colOff>1215390</xdr:colOff>
      <xdr:row>110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1215390</xdr:colOff>
      <xdr:row>107</xdr:row>
      <xdr:rowOff>0</xdr:rowOff>
    </xdr:from>
    <xdr:to>
      <xdr:col>10</xdr:col>
      <xdr:colOff>1215390</xdr:colOff>
      <xdr:row>110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1215390</xdr:colOff>
      <xdr:row>3</xdr:row>
      <xdr:rowOff>0</xdr:rowOff>
    </xdr:from>
    <xdr:to>
      <xdr:col>10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1215390</xdr:colOff>
      <xdr:row>109</xdr:row>
      <xdr:rowOff>0</xdr:rowOff>
    </xdr:from>
    <xdr:to>
      <xdr:col>10</xdr:col>
      <xdr:colOff>1215390</xdr:colOff>
      <xdr:row>112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81152302" TargetMode="External"/><Relationship Id="rId18" Type="http://schemas.openxmlformats.org/officeDocument/2006/relationships/hyperlink" Target="https://podminky.urs.cz/item/CS_URS_2026_01/430362021" TargetMode="External"/><Relationship Id="rId26" Type="http://schemas.openxmlformats.org/officeDocument/2006/relationships/hyperlink" Target="https://podminky.urs.cz/item/CS_URS_2026_01/567122113" TargetMode="External"/><Relationship Id="rId39" Type="http://schemas.openxmlformats.org/officeDocument/2006/relationships/hyperlink" Target="https://podminky.urs.cz/item/CS_URS_2026_01/916241113" TargetMode="External"/><Relationship Id="rId21" Type="http://schemas.openxmlformats.org/officeDocument/2006/relationships/hyperlink" Target="https://podminky.urs.cz/item/CS_URS_2026_01/564831111" TargetMode="External"/><Relationship Id="rId34" Type="http://schemas.openxmlformats.org/officeDocument/2006/relationships/hyperlink" Target="https://podminky.urs.cz/item/CS_URS_2026_01/899101211" TargetMode="External"/><Relationship Id="rId42" Type="http://schemas.openxmlformats.org/officeDocument/2006/relationships/hyperlink" Target="https://podminky.urs.cz/item/CS_URS_2026_01/916991121" TargetMode="External"/><Relationship Id="rId47" Type="http://schemas.openxmlformats.org/officeDocument/2006/relationships/hyperlink" Target="https://podminky.urs.cz/item/CS_URS_2026_01/919735123" TargetMode="External"/><Relationship Id="rId50" Type="http://schemas.openxmlformats.org/officeDocument/2006/relationships/hyperlink" Target="https://podminky.urs.cz/item/CS_URS_2026_01/961055111" TargetMode="External"/><Relationship Id="rId55" Type="http://schemas.openxmlformats.org/officeDocument/2006/relationships/hyperlink" Target="https://podminky.urs.cz/item/CS_URS_2026_01/997211519" TargetMode="External"/><Relationship Id="rId63" Type="http://schemas.openxmlformats.org/officeDocument/2006/relationships/hyperlink" Target="https://podminky.urs.cz/item/CS_URS_2026_01/HZS2131" TargetMode="External"/><Relationship Id="rId7" Type="http://schemas.openxmlformats.org/officeDocument/2006/relationships/hyperlink" Target="https://podminky.urs.cz/item/CS_URS_2026_01/113204111" TargetMode="External"/><Relationship Id="rId2" Type="http://schemas.openxmlformats.org/officeDocument/2006/relationships/hyperlink" Target="https://podminky.urs.cz/item/CS_URS_2026_01/113107182" TargetMode="External"/><Relationship Id="rId16" Type="http://schemas.openxmlformats.org/officeDocument/2006/relationships/hyperlink" Target="https://podminky.urs.cz/item/CS_URS_2026_01/311351122" TargetMode="External"/><Relationship Id="rId29" Type="http://schemas.openxmlformats.org/officeDocument/2006/relationships/hyperlink" Target="https://podminky.urs.cz/item/CS_URS_2026_01/596841220" TargetMode="External"/><Relationship Id="rId11" Type="http://schemas.openxmlformats.org/officeDocument/2006/relationships/hyperlink" Target="https://podminky.urs.cz/item/CS_URS_2026_01/162751117" TargetMode="External"/><Relationship Id="rId24" Type="http://schemas.openxmlformats.org/officeDocument/2006/relationships/hyperlink" Target="https://podminky.urs.cz/item/CS_URS_2026_01/564871116" TargetMode="External"/><Relationship Id="rId32" Type="http://schemas.openxmlformats.org/officeDocument/2006/relationships/hyperlink" Target="https://podminky.urs.cz/item/CS_URS_2026_01/573231108" TargetMode="External"/><Relationship Id="rId37" Type="http://schemas.openxmlformats.org/officeDocument/2006/relationships/hyperlink" Target="https://podminky.urs.cz/item/CS_URS_2026_01/899104112" TargetMode="External"/><Relationship Id="rId40" Type="http://schemas.openxmlformats.org/officeDocument/2006/relationships/hyperlink" Target="https://podminky.urs.cz/item/CS_URS_2026_01/916241213" TargetMode="External"/><Relationship Id="rId45" Type="http://schemas.openxmlformats.org/officeDocument/2006/relationships/hyperlink" Target="https://podminky.urs.cz/item/CS_URS_2026_01/919732221" TargetMode="External"/><Relationship Id="rId53" Type="http://schemas.openxmlformats.org/officeDocument/2006/relationships/hyperlink" Target="https://podminky.urs.cz/item/CS_URS_2026_01/979024443" TargetMode="External"/><Relationship Id="rId58" Type="http://schemas.openxmlformats.org/officeDocument/2006/relationships/hyperlink" Target="https://podminky.urs.cz/item/CS_URS_2026_01/997013873" TargetMode="External"/><Relationship Id="rId5" Type="http://schemas.openxmlformats.org/officeDocument/2006/relationships/hyperlink" Target="https://podminky.urs.cz/item/CS_URS_2026_01/113201112" TargetMode="External"/><Relationship Id="rId61" Type="http://schemas.openxmlformats.org/officeDocument/2006/relationships/hyperlink" Target="https://podminky.urs.cz/item/CS_URS_2026_01/998225194" TargetMode="External"/><Relationship Id="rId19" Type="http://schemas.openxmlformats.org/officeDocument/2006/relationships/hyperlink" Target="https://podminky.urs.cz/item/CS_URS_2026_01/431351121" TargetMode="External"/><Relationship Id="rId14" Type="http://schemas.openxmlformats.org/officeDocument/2006/relationships/hyperlink" Target="https://podminky.urs.cz/item/CS_URS_2026_01/279113131" TargetMode="External"/><Relationship Id="rId22" Type="http://schemas.openxmlformats.org/officeDocument/2006/relationships/hyperlink" Target="https://podminky.urs.cz/item/CS_URS_2026_01/564851111" TargetMode="External"/><Relationship Id="rId27" Type="http://schemas.openxmlformats.org/officeDocument/2006/relationships/hyperlink" Target="https://podminky.urs.cz/item/CS_URS_2026_01/567911111" TargetMode="External"/><Relationship Id="rId30" Type="http://schemas.openxmlformats.org/officeDocument/2006/relationships/hyperlink" Target="https://podminky.urs.cz/item/CS_URS_2026_01/591211111" TargetMode="External"/><Relationship Id="rId35" Type="http://schemas.openxmlformats.org/officeDocument/2006/relationships/hyperlink" Target="https://podminky.urs.cz/item/CS_URS_2026_01/899401112" TargetMode="External"/><Relationship Id="rId43" Type="http://schemas.openxmlformats.org/officeDocument/2006/relationships/hyperlink" Target="https://podminky.urs.cz/item/CS_URS_2026_01/919724122" TargetMode="External"/><Relationship Id="rId48" Type="http://schemas.openxmlformats.org/officeDocument/2006/relationships/hyperlink" Target="https://podminky.urs.cz/item/CS_URS_2025_02/914511111" TargetMode="External"/><Relationship Id="rId56" Type="http://schemas.openxmlformats.org/officeDocument/2006/relationships/hyperlink" Target="https://podminky.urs.cz/item/CS_URS_2026_01/997013862" TargetMode="External"/><Relationship Id="rId64" Type="http://schemas.openxmlformats.org/officeDocument/2006/relationships/drawing" Target="../drawings/drawing2.xml"/><Relationship Id="rId8" Type="http://schemas.openxmlformats.org/officeDocument/2006/relationships/hyperlink" Target="https://podminky.urs.cz/item/CS_URS_2026_01/122211101" TargetMode="External"/><Relationship Id="rId51" Type="http://schemas.openxmlformats.org/officeDocument/2006/relationships/hyperlink" Target="https://podminky.urs.cz/item/CS_URS_2026_01/963053936" TargetMode="External"/><Relationship Id="rId3" Type="http://schemas.openxmlformats.org/officeDocument/2006/relationships/hyperlink" Target="https://podminky.urs.cz/item/CS_URS_2026_01/113107170" TargetMode="External"/><Relationship Id="rId12" Type="http://schemas.openxmlformats.org/officeDocument/2006/relationships/hyperlink" Target="https://podminky.urs.cz/item/CS_URS_2026_01/162751119" TargetMode="External"/><Relationship Id="rId17" Type="http://schemas.openxmlformats.org/officeDocument/2006/relationships/hyperlink" Target="https://podminky.urs.cz/item/CS_URS_2026_01/273322511" TargetMode="External"/><Relationship Id="rId25" Type="http://schemas.openxmlformats.org/officeDocument/2006/relationships/hyperlink" Target="https://podminky.urs.cz/item/CS_URS_2026_01/567122111" TargetMode="External"/><Relationship Id="rId33" Type="http://schemas.openxmlformats.org/officeDocument/2006/relationships/hyperlink" Target="https://podminky.urs.cz/item/CS_URS_2026_01/577134111" TargetMode="External"/><Relationship Id="rId38" Type="http://schemas.openxmlformats.org/officeDocument/2006/relationships/hyperlink" Target="https://podminky.urs.cz/item/CS_URS_2026_01/899133211" TargetMode="External"/><Relationship Id="rId46" Type="http://schemas.openxmlformats.org/officeDocument/2006/relationships/hyperlink" Target="https://podminky.urs.cz/item/CS_URS_2026_01/919735111" TargetMode="External"/><Relationship Id="rId59" Type="http://schemas.openxmlformats.org/officeDocument/2006/relationships/hyperlink" Target="https://podminky.urs.cz/item/CS_URS_2026_01/997013875" TargetMode="External"/><Relationship Id="rId20" Type="http://schemas.openxmlformats.org/officeDocument/2006/relationships/hyperlink" Target="https://podminky.urs.cz/item/CS_URS_2026_01/431351122" TargetMode="External"/><Relationship Id="rId41" Type="http://schemas.openxmlformats.org/officeDocument/2006/relationships/hyperlink" Target="https://podminky.urs.cz/item/CS_URS_2026_01/916111113" TargetMode="External"/><Relationship Id="rId54" Type="http://schemas.openxmlformats.org/officeDocument/2006/relationships/hyperlink" Target="https://podminky.urs.cz/item/CS_URS_2026_01/997211511" TargetMode="External"/><Relationship Id="rId62" Type="http://schemas.openxmlformats.org/officeDocument/2006/relationships/hyperlink" Target="https://podminky.urs.cz/item/CS_URS_2026_01/998225195" TargetMode="External"/><Relationship Id="rId1" Type="http://schemas.openxmlformats.org/officeDocument/2006/relationships/hyperlink" Target="https://podminky.urs.cz/item/CS_URS_2026_01/113106134" TargetMode="External"/><Relationship Id="rId6" Type="http://schemas.openxmlformats.org/officeDocument/2006/relationships/hyperlink" Target="https://podminky.urs.cz/item/CS_URS_2026_01/113203111" TargetMode="External"/><Relationship Id="rId15" Type="http://schemas.openxmlformats.org/officeDocument/2006/relationships/hyperlink" Target="https://podminky.urs.cz/item/CS_URS_2026_01/311351121" TargetMode="External"/><Relationship Id="rId23" Type="http://schemas.openxmlformats.org/officeDocument/2006/relationships/hyperlink" Target="https://podminky.urs.cz/item/CS_URS_2026_01/564861111" TargetMode="External"/><Relationship Id="rId28" Type="http://schemas.openxmlformats.org/officeDocument/2006/relationships/hyperlink" Target="https://podminky.urs.cz/item/CS_URS_2026_01/591442111" TargetMode="External"/><Relationship Id="rId36" Type="http://schemas.openxmlformats.org/officeDocument/2006/relationships/hyperlink" Target="https://podminky.urs.cz/item/CS_URS_2026_01/899104211" TargetMode="External"/><Relationship Id="rId49" Type="http://schemas.openxmlformats.org/officeDocument/2006/relationships/hyperlink" Target="https://podminky.urs.cz/item/CS_URS_2025_02/966006132" TargetMode="External"/><Relationship Id="rId57" Type="http://schemas.openxmlformats.org/officeDocument/2006/relationships/hyperlink" Target="https://podminky.urs.cz/item/CS_URS_2026_01/997013861" TargetMode="External"/><Relationship Id="rId10" Type="http://schemas.openxmlformats.org/officeDocument/2006/relationships/hyperlink" Target="https://podminky.urs.cz/item/CS_URS_2026_01/132251101" TargetMode="External"/><Relationship Id="rId31" Type="http://schemas.openxmlformats.org/officeDocument/2006/relationships/hyperlink" Target="https://podminky.urs.cz/item/CS_URS_2026_01/565135101" TargetMode="External"/><Relationship Id="rId44" Type="http://schemas.openxmlformats.org/officeDocument/2006/relationships/hyperlink" Target="https://podminky.urs.cz/item/CS_URS_2026_01/919732211" TargetMode="External"/><Relationship Id="rId52" Type="http://schemas.openxmlformats.org/officeDocument/2006/relationships/hyperlink" Target="https://podminky.urs.cz/item/CS_URS_2026_01/985321211" TargetMode="External"/><Relationship Id="rId60" Type="http://schemas.openxmlformats.org/officeDocument/2006/relationships/hyperlink" Target="https://podminky.urs.cz/item/CS_URS_2026_01/998225111" TargetMode="External"/><Relationship Id="rId4" Type="http://schemas.openxmlformats.org/officeDocument/2006/relationships/hyperlink" Target="https://podminky.urs.cz/item/CS_URS_2026_01/113107162" TargetMode="External"/><Relationship Id="rId9" Type="http://schemas.openxmlformats.org/officeDocument/2006/relationships/hyperlink" Target="https://podminky.urs.cz/item/CS_URS_2026_01/1222511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7013873" TargetMode="External"/><Relationship Id="rId3" Type="http://schemas.openxmlformats.org/officeDocument/2006/relationships/hyperlink" Target="https://podminky.urs.cz/item/CS_URS_2026_01/162751119" TargetMode="External"/><Relationship Id="rId7" Type="http://schemas.openxmlformats.org/officeDocument/2006/relationships/hyperlink" Target="https://podminky.urs.cz/item/CS_URS_2026_01/997211519" TargetMode="External"/><Relationship Id="rId2" Type="http://schemas.openxmlformats.org/officeDocument/2006/relationships/hyperlink" Target="https://podminky.urs.cz/item/CS_URS_2026_01/162751117" TargetMode="External"/><Relationship Id="rId1" Type="http://schemas.openxmlformats.org/officeDocument/2006/relationships/hyperlink" Target="https://podminky.urs.cz/item/CS_URS_2026_01/122252204" TargetMode="External"/><Relationship Id="rId6" Type="http://schemas.openxmlformats.org/officeDocument/2006/relationships/hyperlink" Target="https://podminky.urs.cz/item/CS_URS_2026_01/997211511" TargetMode="External"/><Relationship Id="rId5" Type="http://schemas.openxmlformats.org/officeDocument/2006/relationships/hyperlink" Target="https://podminky.urs.cz/item/CS_URS_2026_01/564971315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6_01/181951112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210280001" TargetMode="External"/><Relationship Id="rId13" Type="http://schemas.openxmlformats.org/officeDocument/2006/relationships/hyperlink" Target="https://podminky.urs.cz/item/CS_URS_2026_01/460341121" TargetMode="External"/><Relationship Id="rId18" Type="http://schemas.openxmlformats.org/officeDocument/2006/relationships/hyperlink" Target="https://podminky.urs.cz/item/CS_URS_2026_01/460661512" TargetMode="External"/><Relationship Id="rId26" Type="http://schemas.openxmlformats.org/officeDocument/2006/relationships/drawing" Target="../drawings/drawing4.xml"/><Relationship Id="rId3" Type="http://schemas.openxmlformats.org/officeDocument/2006/relationships/hyperlink" Target="https://podminky.urs.cz/item/CS_URS_2026_01/741128002" TargetMode="External"/><Relationship Id="rId21" Type="http://schemas.openxmlformats.org/officeDocument/2006/relationships/hyperlink" Target="https://podminky.urs.cz/item/CS_URS_2026_01/469981211" TargetMode="External"/><Relationship Id="rId7" Type="http://schemas.openxmlformats.org/officeDocument/2006/relationships/hyperlink" Target="https://podminky.urs.cz/item/CS_URS_2026_01/741810001" TargetMode="External"/><Relationship Id="rId12" Type="http://schemas.openxmlformats.org/officeDocument/2006/relationships/hyperlink" Target="https://podminky.urs.cz/item/CS_URS_2026_01/460341113" TargetMode="External"/><Relationship Id="rId17" Type="http://schemas.openxmlformats.org/officeDocument/2006/relationships/hyperlink" Target="https://podminky.urs.cz/item/CS_URS_2026_01/460431143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podminky.urs.cz/item/CS_URS_2026_01/741122134" TargetMode="External"/><Relationship Id="rId16" Type="http://schemas.openxmlformats.org/officeDocument/2006/relationships/hyperlink" Target="https://podminky.urs.cz/item/CS_URS_2026_01/460391124" TargetMode="External"/><Relationship Id="rId20" Type="http://schemas.openxmlformats.org/officeDocument/2006/relationships/hyperlink" Target="https://podminky.urs.cz/item/CS_URS_2026_01/469981111" TargetMode="External"/><Relationship Id="rId1" Type="http://schemas.openxmlformats.org/officeDocument/2006/relationships/hyperlink" Target="https://podminky.urs.cz/item/CS_URS_2026_01/741122133" TargetMode="External"/><Relationship Id="rId6" Type="http://schemas.openxmlformats.org/officeDocument/2006/relationships/hyperlink" Target="https://podminky.urs.cz/item/CS_URS_2026_01/741420021" TargetMode="External"/><Relationship Id="rId11" Type="http://schemas.openxmlformats.org/officeDocument/2006/relationships/hyperlink" Target="https://podminky.urs.cz/item/CS_URS_2026_01/460161163" TargetMode="External"/><Relationship Id="rId24" Type="http://schemas.openxmlformats.org/officeDocument/2006/relationships/hyperlink" Target="https://podminky.urs.cz/item/CS_URS_2026_01/HZS4232" TargetMode="External"/><Relationship Id="rId5" Type="http://schemas.openxmlformats.org/officeDocument/2006/relationships/hyperlink" Target="https://podminky.urs.cz/item/CS_URS_2026_01/741130006" TargetMode="External"/><Relationship Id="rId15" Type="http://schemas.openxmlformats.org/officeDocument/2006/relationships/hyperlink" Target="https://podminky.urs.cz/item/CS_URS_2026_01/460381251" TargetMode="External"/><Relationship Id="rId23" Type="http://schemas.openxmlformats.org/officeDocument/2006/relationships/hyperlink" Target="https://podminky.urs.cz/item/CS_URS_2026_01/HZS4211" TargetMode="External"/><Relationship Id="rId10" Type="http://schemas.openxmlformats.org/officeDocument/2006/relationships/hyperlink" Target="https://podminky.urs.cz/item/CS_URS_2026_01/460131114" TargetMode="External"/><Relationship Id="rId19" Type="http://schemas.openxmlformats.org/officeDocument/2006/relationships/hyperlink" Target="https://podminky.urs.cz/item/CS_URS_2026_01/460791113" TargetMode="External"/><Relationship Id="rId4" Type="http://schemas.openxmlformats.org/officeDocument/2006/relationships/hyperlink" Target="https://podminky.urs.cz/item/CS_URS_2026_01/741130005" TargetMode="External"/><Relationship Id="rId9" Type="http://schemas.openxmlformats.org/officeDocument/2006/relationships/hyperlink" Target="https://podminky.urs.cz/item/CS_URS_2026_01/460010024" TargetMode="External"/><Relationship Id="rId14" Type="http://schemas.openxmlformats.org/officeDocument/2006/relationships/hyperlink" Target="https://podminky.urs.cz/item/CS_URS_2026_01/460361111" TargetMode="External"/><Relationship Id="rId22" Type="http://schemas.openxmlformats.org/officeDocument/2006/relationships/hyperlink" Target="https://podminky.urs.cz/item/CS_URS_2026_01/HZS223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460161163" TargetMode="External"/><Relationship Id="rId13" Type="http://schemas.openxmlformats.org/officeDocument/2006/relationships/hyperlink" Target="https://podminky.urs.cz/item/CS_URS_2026_01/460431143" TargetMode="External"/><Relationship Id="rId18" Type="http://schemas.openxmlformats.org/officeDocument/2006/relationships/hyperlink" Target="https://podminky.urs.cz/item/CS_URS_2026_01/HZS2232" TargetMode="External"/><Relationship Id="rId3" Type="http://schemas.openxmlformats.org/officeDocument/2006/relationships/hyperlink" Target="https://podminky.urs.cz/item/CS_URS_2026_01/741128002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s://podminky.urs.cz/item/CS_URS_2026_01/460010024" TargetMode="External"/><Relationship Id="rId12" Type="http://schemas.openxmlformats.org/officeDocument/2006/relationships/hyperlink" Target="https://podminky.urs.cz/item/CS_URS_2026_01/460381251" TargetMode="External"/><Relationship Id="rId17" Type="http://schemas.openxmlformats.org/officeDocument/2006/relationships/hyperlink" Target="https://podminky.urs.cz/item/CS_URS_2026_01/469981211" TargetMode="External"/><Relationship Id="rId2" Type="http://schemas.openxmlformats.org/officeDocument/2006/relationships/hyperlink" Target="https://podminky.urs.cz/item/CS_URS_2026_01/741122143" TargetMode="External"/><Relationship Id="rId16" Type="http://schemas.openxmlformats.org/officeDocument/2006/relationships/hyperlink" Target="https://podminky.urs.cz/item/CS_URS_2026_01/469981111" TargetMode="External"/><Relationship Id="rId20" Type="http://schemas.openxmlformats.org/officeDocument/2006/relationships/hyperlink" Target="https://podminky.urs.cz/item/CS_URS_2026_01/HZS4232" TargetMode="External"/><Relationship Id="rId1" Type="http://schemas.openxmlformats.org/officeDocument/2006/relationships/hyperlink" Target="https://podminky.urs.cz/item/CS_URS_2026_01/741122142" TargetMode="External"/><Relationship Id="rId6" Type="http://schemas.openxmlformats.org/officeDocument/2006/relationships/hyperlink" Target="https://podminky.urs.cz/item/CS_URS_2026_01/741810001" TargetMode="External"/><Relationship Id="rId11" Type="http://schemas.openxmlformats.org/officeDocument/2006/relationships/hyperlink" Target="https://podminky.urs.cz/item/CS_URS_2026_01/460361111" TargetMode="External"/><Relationship Id="rId5" Type="http://schemas.openxmlformats.org/officeDocument/2006/relationships/hyperlink" Target="https://podminky.urs.cz/item/CS_URS_2026_01/741130003" TargetMode="External"/><Relationship Id="rId15" Type="http://schemas.openxmlformats.org/officeDocument/2006/relationships/hyperlink" Target="https://podminky.urs.cz/item/CS_URS_2026_01/460791113" TargetMode="External"/><Relationship Id="rId10" Type="http://schemas.openxmlformats.org/officeDocument/2006/relationships/hyperlink" Target="https://podminky.urs.cz/item/CS_URS_2026_01/460341121" TargetMode="External"/><Relationship Id="rId19" Type="http://schemas.openxmlformats.org/officeDocument/2006/relationships/hyperlink" Target="https://podminky.urs.cz/item/CS_URS_2026_01/HZS4211" TargetMode="External"/><Relationship Id="rId4" Type="http://schemas.openxmlformats.org/officeDocument/2006/relationships/hyperlink" Target="https://podminky.urs.cz/item/CS_URS_2026_01/741130001" TargetMode="External"/><Relationship Id="rId9" Type="http://schemas.openxmlformats.org/officeDocument/2006/relationships/hyperlink" Target="https://podminky.urs.cz/item/CS_URS_2026_01/460341113" TargetMode="External"/><Relationship Id="rId14" Type="http://schemas.openxmlformats.org/officeDocument/2006/relationships/hyperlink" Target="https://podminky.urs.cz/item/CS_URS_2026_01/460661512" TargetMode="External"/><Relationship Id="rId2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7013873" TargetMode="External"/><Relationship Id="rId3" Type="http://schemas.openxmlformats.org/officeDocument/2006/relationships/hyperlink" Target="https://podminky.urs.cz/item/CS_URS_2026_01/162751119" TargetMode="External"/><Relationship Id="rId7" Type="http://schemas.openxmlformats.org/officeDocument/2006/relationships/hyperlink" Target="https://podminky.urs.cz/item/CS_URS_2026_01/936124113" TargetMode="External"/><Relationship Id="rId2" Type="http://schemas.openxmlformats.org/officeDocument/2006/relationships/hyperlink" Target="https://podminky.urs.cz/item/CS_URS_2026_01/162751117" TargetMode="External"/><Relationship Id="rId1" Type="http://schemas.openxmlformats.org/officeDocument/2006/relationships/hyperlink" Target="https://podminky.urs.cz/item/CS_URS_2026_01/131213702" TargetMode="External"/><Relationship Id="rId6" Type="http://schemas.openxmlformats.org/officeDocument/2006/relationships/hyperlink" Target="https://podminky.urs.cz/item/CS_URS_2026_01/936104213" TargetMode="External"/><Relationship Id="rId5" Type="http://schemas.openxmlformats.org/officeDocument/2006/relationships/hyperlink" Target="https://podminky.urs.cz/item/CS_URS_2026_01/953961115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podminky.urs.cz/item/CS_URS_2026_01/275313711" TargetMode="External"/><Relationship Id="rId9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72103001" TargetMode="External"/><Relationship Id="rId13" Type="http://schemas.openxmlformats.org/officeDocument/2006/relationships/hyperlink" Target="https://podminky.urs.cz/item/CS_URS_2026_01/042503000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https://podminky.urs.cz/item/CS_URS_2026_01/011434000" TargetMode="External"/><Relationship Id="rId7" Type="http://schemas.openxmlformats.org/officeDocument/2006/relationships/hyperlink" Target="https://podminky.urs.cz/item/CS_URS_2026_01/013254000" TargetMode="External"/><Relationship Id="rId12" Type="http://schemas.openxmlformats.org/officeDocument/2006/relationships/hyperlink" Target="https://podminky.urs.cz/item/CS_URS_2026_01/034503000" TargetMode="External"/><Relationship Id="rId17" Type="http://schemas.openxmlformats.org/officeDocument/2006/relationships/hyperlink" Target="https://podminky.urs.cz/item/CS_URS_2026_01/070001000" TargetMode="External"/><Relationship Id="rId2" Type="http://schemas.openxmlformats.org/officeDocument/2006/relationships/hyperlink" Target="https://podminky.urs.cz/item/CS_URS_2026_01/013284000" TargetMode="External"/><Relationship Id="rId16" Type="http://schemas.openxmlformats.org/officeDocument/2006/relationships/hyperlink" Target="https://podminky.urs.cz/item/CS_URS_2026_01/060001000" TargetMode="External"/><Relationship Id="rId1" Type="http://schemas.openxmlformats.org/officeDocument/2006/relationships/hyperlink" Target="https://podminky.urs.cz/item/CS_URS_2026_01/013274000" TargetMode="External"/><Relationship Id="rId6" Type="http://schemas.openxmlformats.org/officeDocument/2006/relationships/hyperlink" Target="https://podminky.urs.cz/item/CS_URS_2026_01/012002000" TargetMode="External"/><Relationship Id="rId11" Type="http://schemas.openxmlformats.org/officeDocument/2006/relationships/hyperlink" Target="https://podminky.urs.cz/item/CS_URS_2026_01/034303000" TargetMode="External"/><Relationship Id="rId5" Type="http://schemas.openxmlformats.org/officeDocument/2006/relationships/hyperlink" Target="https://podminky.urs.cz/item/CS_URS_2026_01/012203000" TargetMode="External"/><Relationship Id="rId15" Type="http://schemas.openxmlformats.org/officeDocument/2006/relationships/hyperlink" Target="https://podminky.urs.cz/item/CS_URS_2026_01/043194000" TargetMode="External"/><Relationship Id="rId10" Type="http://schemas.openxmlformats.org/officeDocument/2006/relationships/hyperlink" Target="https://podminky.urs.cz/item/CS_URS_2026_01/034103000.1" TargetMode="External"/><Relationship Id="rId4" Type="http://schemas.openxmlformats.org/officeDocument/2006/relationships/hyperlink" Target="https://podminky.urs.cz/item/CS_URS_2026_01/012103000" TargetMode="External"/><Relationship Id="rId9" Type="http://schemas.openxmlformats.org/officeDocument/2006/relationships/hyperlink" Target="https://podminky.urs.cz/item/CS_URS_2026_01/030001000" TargetMode="External"/><Relationship Id="rId14" Type="http://schemas.openxmlformats.org/officeDocument/2006/relationships/hyperlink" Target="https://podminky.urs.cz/item/CS_URS_2026_01/04300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workbookViewId="0">
      <selection activeCell="AN15" sqref="AN1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5</v>
      </c>
      <c r="BV1" s="15" t="s">
        <v>6</v>
      </c>
    </row>
    <row r="2" spans="1:74" ht="36.950000000000003" customHeight="1" x14ac:dyDescent="0.2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S2" s="16" t="s">
        <v>7</v>
      </c>
      <c r="BT2" s="16" t="s">
        <v>8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4.95" customHeight="1" x14ac:dyDescent="0.2">
      <c r="B4" s="19"/>
      <c r="D4" s="20" t="s">
        <v>10</v>
      </c>
      <c r="AR4" s="19"/>
      <c r="AS4" s="21" t="s">
        <v>11</v>
      </c>
      <c r="BG4" s="22" t="s">
        <v>12</v>
      </c>
      <c r="BS4" s="16" t="s">
        <v>13</v>
      </c>
    </row>
    <row r="5" spans="1:74" ht="12" customHeight="1" x14ac:dyDescent="0.2">
      <c r="B5" s="19"/>
      <c r="D5" s="23" t="s">
        <v>14</v>
      </c>
      <c r="K5" s="204" t="s">
        <v>15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9"/>
      <c r="BG5" s="201" t="s">
        <v>16</v>
      </c>
      <c r="BS5" s="16" t="s">
        <v>7</v>
      </c>
    </row>
    <row r="6" spans="1:74" ht="36.950000000000003" customHeight="1" x14ac:dyDescent="0.2">
      <c r="B6" s="19"/>
      <c r="D6" s="25" t="s">
        <v>17</v>
      </c>
      <c r="K6" s="205" t="s">
        <v>18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9"/>
      <c r="BG6" s="202"/>
      <c r="BS6" s="16" t="s">
        <v>7</v>
      </c>
    </row>
    <row r="7" spans="1:74" ht="12" customHeight="1" x14ac:dyDescent="0.2">
      <c r="B7" s="19"/>
      <c r="D7" s="26" t="s">
        <v>19</v>
      </c>
      <c r="K7" s="24" t="s">
        <v>1</v>
      </c>
      <c r="AK7" s="26" t="s">
        <v>20</v>
      </c>
      <c r="AN7" s="24" t="s">
        <v>1</v>
      </c>
      <c r="AR7" s="19"/>
      <c r="BG7" s="202"/>
      <c r="BS7" s="16" t="s">
        <v>7</v>
      </c>
    </row>
    <row r="8" spans="1:74" ht="12" customHeight="1" x14ac:dyDescent="0.2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G8" s="202"/>
      <c r="BS8" s="16" t="s">
        <v>7</v>
      </c>
    </row>
    <row r="9" spans="1:74" ht="14.45" customHeight="1" x14ac:dyDescent="0.2">
      <c r="B9" s="19"/>
      <c r="AR9" s="19"/>
      <c r="BG9" s="202"/>
      <c r="BS9" s="16" t="s">
        <v>7</v>
      </c>
    </row>
    <row r="10" spans="1:74" ht="12" customHeight="1" x14ac:dyDescent="0.2">
      <c r="B10" s="19"/>
      <c r="D10" s="26" t="s">
        <v>25</v>
      </c>
      <c r="AK10" s="26" t="s">
        <v>26</v>
      </c>
      <c r="AN10" s="24" t="s">
        <v>27</v>
      </c>
      <c r="AR10" s="19"/>
      <c r="BG10" s="202"/>
      <c r="BS10" s="16" t="s">
        <v>7</v>
      </c>
    </row>
    <row r="11" spans="1:74" ht="18.399999999999999" customHeight="1" x14ac:dyDescent="0.2">
      <c r="B11" s="19"/>
      <c r="E11" s="24" t="s">
        <v>28</v>
      </c>
      <c r="AK11" s="26" t="s">
        <v>29</v>
      </c>
      <c r="AN11" s="24" t="s">
        <v>30</v>
      </c>
      <c r="AR11" s="19"/>
      <c r="BG11" s="202"/>
      <c r="BS11" s="16" t="s">
        <v>7</v>
      </c>
    </row>
    <row r="12" spans="1:74" ht="6.95" customHeight="1" x14ac:dyDescent="0.2">
      <c r="B12" s="19"/>
      <c r="AR12" s="19"/>
      <c r="BG12" s="202"/>
      <c r="BS12" s="16" t="s">
        <v>7</v>
      </c>
    </row>
    <row r="13" spans="1:74" ht="12" customHeight="1" x14ac:dyDescent="0.2">
      <c r="B13" s="19"/>
      <c r="D13" s="26" t="s">
        <v>31</v>
      </c>
      <c r="AK13" s="26" t="s">
        <v>26</v>
      </c>
      <c r="AN13" s="28" t="s">
        <v>1142</v>
      </c>
      <c r="AR13" s="19"/>
      <c r="BG13" s="202"/>
      <c r="BS13" s="16" t="s">
        <v>7</v>
      </c>
    </row>
    <row r="14" spans="1:74" ht="12.75" x14ac:dyDescent="0.2">
      <c r="B14" s="19"/>
      <c r="E14" s="206" t="s">
        <v>1141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6" t="s">
        <v>29</v>
      </c>
      <c r="AN14" s="28" t="s">
        <v>1143</v>
      </c>
      <c r="AR14" s="19"/>
      <c r="BG14" s="202"/>
      <c r="BS14" s="16" t="s">
        <v>7</v>
      </c>
    </row>
    <row r="15" spans="1:74" ht="6.95" customHeight="1" x14ac:dyDescent="0.2">
      <c r="B15" s="19"/>
      <c r="AR15" s="19"/>
      <c r="BG15" s="202"/>
      <c r="BS15" s="16" t="s">
        <v>4</v>
      </c>
    </row>
    <row r="16" spans="1:74" ht="12" customHeight="1" x14ac:dyDescent="0.2">
      <c r="B16" s="19"/>
      <c r="D16" s="26" t="s">
        <v>32</v>
      </c>
      <c r="AK16" s="26" t="s">
        <v>26</v>
      </c>
      <c r="AN16" s="24" t="s">
        <v>33</v>
      </c>
      <c r="AR16" s="19"/>
      <c r="BG16" s="202"/>
      <c r="BS16" s="16" t="s">
        <v>4</v>
      </c>
    </row>
    <row r="17" spans="2:71" ht="18.399999999999999" customHeight="1" x14ac:dyDescent="0.2">
      <c r="B17" s="19"/>
      <c r="E17" s="24" t="s">
        <v>34</v>
      </c>
      <c r="AK17" s="26" t="s">
        <v>29</v>
      </c>
      <c r="AN17" s="24" t="s">
        <v>35</v>
      </c>
      <c r="AR17" s="19"/>
      <c r="BG17" s="202"/>
      <c r="BS17" s="16" t="s">
        <v>4</v>
      </c>
    </row>
    <row r="18" spans="2:71" ht="6.95" customHeight="1" x14ac:dyDescent="0.2">
      <c r="B18" s="19"/>
      <c r="AR18" s="19"/>
      <c r="BG18" s="202"/>
      <c r="BS18" s="16" t="s">
        <v>7</v>
      </c>
    </row>
    <row r="19" spans="2:71" ht="12" customHeight="1" x14ac:dyDescent="0.2">
      <c r="B19" s="19"/>
      <c r="D19" s="26" t="s">
        <v>36</v>
      </c>
      <c r="AK19" s="26" t="s">
        <v>26</v>
      </c>
      <c r="AN19" s="24" t="s">
        <v>33</v>
      </c>
      <c r="AR19" s="19"/>
      <c r="BG19" s="202"/>
      <c r="BS19" s="16" t="s">
        <v>7</v>
      </c>
    </row>
    <row r="20" spans="2:71" ht="18.399999999999999" customHeight="1" x14ac:dyDescent="0.2">
      <c r="B20" s="19"/>
      <c r="E20" s="24" t="s">
        <v>34</v>
      </c>
      <c r="AK20" s="26" t="s">
        <v>29</v>
      </c>
      <c r="AN20" s="24" t="s">
        <v>35</v>
      </c>
      <c r="AR20" s="19"/>
      <c r="BG20" s="202"/>
      <c r="BS20" s="16" t="s">
        <v>5</v>
      </c>
    </row>
    <row r="21" spans="2:71" ht="6.95" customHeight="1" x14ac:dyDescent="0.2">
      <c r="B21" s="19"/>
      <c r="AR21" s="19"/>
      <c r="BG21" s="202"/>
    </row>
    <row r="22" spans="2:71" ht="12" customHeight="1" x14ac:dyDescent="0.2">
      <c r="B22" s="19"/>
      <c r="D22" s="26" t="s">
        <v>37</v>
      </c>
      <c r="AR22" s="19"/>
      <c r="BG22" s="202"/>
    </row>
    <row r="23" spans="2:71" ht="16.5" customHeight="1" x14ac:dyDescent="0.2">
      <c r="B23" s="19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9"/>
      <c r="BG23" s="202"/>
    </row>
    <row r="24" spans="2:71" ht="6.95" customHeight="1" x14ac:dyDescent="0.2">
      <c r="B24" s="19"/>
      <c r="AR24" s="19"/>
      <c r="BG24" s="202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G25" s="202"/>
    </row>
    <row r="26" spans="2:71" s="1" customFormat="1" ht="25.9" customHeight="1" x14ac:dyDescent="0.2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9">
        <f>ROUND(AG94,2)</f>
        <v>12564913.539999999</v>
      </c>
      <c r="AL26" s="210"/>
      <c r="AM26" s="210"/>
      <c r="AN26" s="210"/>
      <c r="AO26" s="210"/>
      <c r="AR26" s="31"/>
      <c r="BG26" s="202"/>
    </row>
    <row r="27" spans="2:71" s="1" customFormat="1" ht="6.95" customHeight="1" x14ac:dyDescent="0.2">
      <c r="B27" s="31"/>
      <c r="AR27" s="31"/>
      <c r="BG27" s="202"/>
    </row>
    <row r="28" spans="2:71" s="1" customFormat="1" ht="12.75" x14ac:dyDescent="0.2">
      <c r="B28" s="31"/>
      <c r="L28" s="211" t="s">
        <v>39</v>
      </c>
      <c r="M28" s="211"/>
      <c r="N28" s="211"/>
      <c r="O28" s="211"/>
      <c r="P28" s="211"/>
      <c r="W28" s="211" t="s">
        <v>40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41</v>
      </c>
      <c r="AL28" s="211"/>
      <c r="AM28" s="211"/>
      <c r="AN28" s="211"/>
      <c r="AO28" s="211"/>
      <c r="AR28" s="31"/>
      <c r="BG28" s="202"/>
    </row>
    <row r="29" spans="2:71" s="2" customFormat="1" ht="14.45" customHeight="1" x14ac:dyDescent="0.2">
      <c r="B29" s="35"/>
      <c r="D29" s="26" t="s">
        <v>42</v>
      </c>
      <c r="F29" s="26" t="s">
        <v>43</v>
      </c>
      <c r="L29" s="196">
        <v>0.21</v>
      </c>
      <c r="M29" s="195"/>
      <c r="N29" s="195"/>
      <c r="O29" s="195"/>
      <c r="P29" s="195"/>
      <c r="W29" s="194">
        <f>ROUND(BB94, 2)</f>
        <v>12564913.539999999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ROUND(AX94, 2)</f>
        <v>2638631.84</v>
      </c>
      <c r="AL29" s="195"/>
      <c r="AM29" s="195"/>
      <c r="AN29" s="195"/>
      <c r="AO29" s="195"/>
      <c r="AR29" s="35"/>
      <c r="BG29" s="203"/>
    </row>
    <row r="30" spans="2:71" s="2" customFormat="1" ht="14.45" customHeight="1" x14ac:dyDescent="0.2">
      <c r="B30" s="35"/>
      <c r="F30" s="26" t="s">
        <v>44</v>
      </c>
      <c r="L30" s="196">
        <v>0.12</v>
      </c>
      <c r="M30" s="195"/>
      <c r="N30" s="195"/>
      <c r="O30" s="195"/>
      <c r="P30" s="195"/>
      <c r="W30" s="194">
        <f>ROUND(BC94,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ROUND(AY94, 2)</f>
        <v>0</v>
      </c>
      <c r="AL30" s="195"/>
      <c r="AM30" s="195"/>
      <c r="AN30" s="195"/>
      <c r="AO30" s="195"/>
      <c r="AR30" s="35"/>
      <c r="BG30" s="203"/>
    </row>
    <row r="31" spans="2:71" s="2" customFormat="1" ht="14.45" hidden="1" customHeight="1" x14ac:dyDescent="0.2">
      <c r="B31" s="35"/>
      <c r="F31" s="26" t="s">
        <v>45</v>
      </c>
      <c r="L31" s="196">
        <v>0.21</v>
      </c>
      <c r="M31" s="195"/>
      <c r="N31" s="195"/>
      <c r="O31" s="195"/>
      <c r="P31" s="195"/>
      <c r="W31" s="194">
        <f>ROUND(BD94,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5"/>
      <c r="BG31" s="203"/>
    </row>
    <row r="32" spans="2:71" s="2" customFormat="1" ht="14.45" hidden="1" customHeight="1" x14ac:dyDescent="0.2">
      <c r="B32" s="35"/>
      <c r="F32" s="26" t="s">
        <v>46</v>
      </c>
      <c r="L32" s="196">
        <v>0.12</v>
      </c>
      <c r="M32" s="195"/>
      <c r="N32" s="195"/>
      <c r="O32" s="195"/>
      <c r="P32" s="195"/>
      <c r="W32" s="194">
        <f>ROUND(BE94,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5"/>
      <c r="BG32" s="203"/>
    </row>
    <row r="33" spans="2:59" s="2" customFormat="1" ht="14.45" hidden="1" customHeight="1" x14ac:dyDescent="0.2">
      <c r="B33" s="35"/>
      <c r="F33" s="26" t="s">
        <v>47</v>
      </c>
      <c r="L33" s="196">
        <v>0</v>
      </c>
      <c r="M33" s="195"/>
      <c r="N33" s="195"/>
      <c r="O33" s="195"/>
      <c r="P33" s="195"/>
      <c r="W33" s="194">
        <f>ROUND(BF94,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5"/>
      <c r="BG33" s="203"/>
    </row>
    <row r="34" spans="2:59" s="1" customFormat="1" ht="6.95" customHeight="1" x14ac:dyDescent="0.2">
      <c r="B34" s="31"/>
      <c r="AR34" s="31"/>
      <c r="BG34" s="202"/>
    </row>
    <row r="35" spans="2:59" s="1" customFormat="1" ht="25.9" customHeight="1" x14ac:dyDescent="0.2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00" t="s">
        <v>50</v>
      </c>
      <c r="Y35" s="198"/>
      <c r="Z35" s="198"/>
      <c r="AA35" s="198"/>
      <c r="AB35" s="198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15203545.379999999</v>
      </c>
      <c r="AL35" s="198"/>
      <c r="AM35" s="198"/>
      <c r="AN35" s="198"/>
      <c r="AO35" s="199"/>
      <c r="AP35" s="36"/>
      <c r="AQ35" s="36"/>
      <c r="AR35" s="31"/>
    </row>
    <row r="36" spans="2:59" s="1" customFormat="1" ht="6.95" customHeight="1" x14ac:dyDescent="0.2">
      <c r="B36" s="31"/>
      <c r="AR36" s="31"/>
    </row>
    <row r="37" spans="2:59" s="1" customFormat="1" ht="14.45" customHeight="1" x14ac:dyDescent="0.2">
      <c r="B37" s="31"/>
      <c r="AR37" s="31"/>
    </row>
    <row r="38" spans="2:59" ht="14.45" customHeight="1" x14ac:dyDescent="0.2">
      <c r="B38" s="19"/>
      <c r="AR38" s="19"/>
    </row>
    <row r="39" spans="2:59" ht="14.45" customHeight="1" x14ac:dyDescent="0.2">
      <c r="B39" s="19"/>
      <c r="AR39" s="19"/>
    </row>
    <row r="40" spans="2:59" ht="14.45" customHeight="1" x14ac:dyDescent="0.2">
      <c r="B40" s="19"/>
      <c r="AR40" s="19"/>
    </row>
    <row r="41" spans="2:59" ht="14.45" customHeight="1" x14ac:dyDescent="0.2">
      <c r="B41" s="19"/>
      <c r="AR41" s="19"/>
    </row>
    <row r="42" spans="2:59" ht="14.45" customHeight="1" x14ac:dyDescent="0.2">
      <c r="B42" s="19"/>
      <c r="AR42" s="19"/>
    </row>
    <row r="43" spans="2:59" ht="14.45" customHeight="1" x14ac:dyDescent="0.2">
      <c r="B43" s="19"/>
      <c r="AR43" s="19"/>
    </row>
    <row r="44" spans="2:59" ht="14.45" customHeight="1" x14ac:dyDescent="0.2">
      <c r="B44" s="19"/>
      <c r="AR44" s="19"/>
    </row>
    <row r="45" spans="2:59" ht="14.45" customHeight="1" x14ac:dyDescent="0.2">
      <c r="B45" s="19"/>
      <c r="AR45" s="19"/>
    </row>
    <row r="46" spans="2:59" ht="14.45" customHeight="1" x14ac:dyDescent="0.2">
      <c r="B46" s="19"/>
      <c r="AR46" s="19"/>
    </row>
    <row r="47" spans="2:59" ht="14.45" customHeight="1" x14ac:dyDescent="0.2">
      <c r="B47" s="19"/>
      <c r="AR47" s="19"/>
    </row>
    <row r="48" spans="2:59" ht="14.45" customHeight="1" x14ac:dyDescent="0.2">
      <c r="B48" s="19"/>
      <c r="AR48" s="19"/>
    </row>
    <row r="49" spans="2:44" s="1" customFormat="1" ht="14.45" customHeight="1" x14ac:dyDescent="0.2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 x14ac:dyDescent="0.2">
      <c r="B82" s="31"/>
      <c r="C82" s="20" t="s">
        <v>57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47"/>
      <c r="C84" s="26" t="s">
        <v>14</v>
      </c>
      <c r="L84" s="3" t="str">
        <f>K5</f>
        <v>058-2025</v>
      </c>
      <c r="AR84" s="47"/>
    </row>
    <row r="85" spans="1:91" s="4" customFormat="1" ht="36.950000000000003" customHeight="1" x14ac:dyDescent="0.2">
      <c r="B85" s="48"/>
      <c r="C85" s="49" t="s">
        <v>17</v>
      </c>
      <c r="L85" s="217" t="str">
        <f>K6</f>
        <v>Projektová dokumentace okolí metra Strašnická</v>
      </c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R85" s="48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21</v>
      </c>
      <c r="L87" s="50" t="str">
        <f>IF(K8="","",K8)</f>
        <v>Okolí metra Strašnická</v>
      </c>
      <c r="AI87" s="26" t="s">
        <v>23</v>
      </c>
      <c r="AM87" s="219" t="str">
        <f>IF(AN8= "","",AN8)</f>
        <v>3. 2. 2026</v>
      </c>
      <c r="AN87" s="219"/>
      <c r="AR87" s="31"/>
    </row>
    <row r="88" spans="1:91" s="1" customFormat="1" ht="6.95" customHeight="1" x14ac:dyDescent="0.2">
      <c r="B88" s="31"/>
      <c r="AR88" s="31"/>
    </row>
    <row r="89" spans="1:91" s="1" customFormat="1" ht="15.2" customHeight="1" x14ac:dyDescent="0.2">
      <c r="B89" s="31"/>
      <c r="C89" s="26" t="s">
        <v>25</v>
      </c>
      <c r="L89" s="3" t="str">
        <f>IF(E11= "","",E11)</f>
        <v>MČ Praha 10</v>
      </c>
      <c r="AI89" s="26" t="s">
        <v>32</v>
      </c>
      <c r="AM89" s="220" t="str">
        <f>IF(E17="","",E17)</f>
        <v>Sinpps s.r.o</v>
      </c>
      <c r="AN89" s="221"/>
      <c r="AO89" s="221"/>
      <c r="AP89" s="221"/>
      <c r="AR89" s="31"/>
      <c r="AS89" s="225" t="s">
        <v>58</v>
      </c>
      <c r="AT89" s="226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3"/>
    </row>
    <row r="90" spans="1:91" s="1" customFormat="1" ht="15.2" customHeight="1" x14ac:dyDescent="0.2">
      <c r="B90" s="31"/>
      <c r="C90" s="26" t="s">
        <v>31</v>
      </c>
      <c r="L90" s="3" t="str">
        <f>IF(E14= "Vyplň údaj","",E14)</f>
        <v>INPROS PRAHA a.s.</v>
      </c>
      <c r="AI90" s="26" t="s">
        <v>36</v>
      </c>
      <c r="AM90" s="220" t="str">
        <f>IF(E20="","",E20)</f>
        <v>Sinpps s.r.o</v>
      </c>
      <c r="AN90" s="221"/>
      <c r="AO90" s="221"/>
      <c r="AP90" s="221"/>
      <c r="AR90" s="31"/>
      <c r="AS90" s="227"/>
      <c r="AT90" s="228"/>
      <c r="BF90" s="55"/>
    </row>
    <row r="91" spans="1:91" s="1" customFormat="1" ht="10.9" customHeight="1" x14ac:dyDescent="0.2">
      <c r="B91" s="31"/>
      <c r="AR91" s="31"/>
      <c r="AS91" s="227"/>
      <c r="AT91" s="228"/>
      <c r="BF91" s="55"/>
    </row>
    <row r="92" spans="1:91" s="1" customFormat="1" ht="29.25" customHeight="1" x14ac:dyDescent="0.2">
      <c r="B92" s="31"/>
      <c r="C92" s="229" t="s">
        <v>59</v>
      </c>
      <c r="D92" s="215"/>
      <c r="E92" s="215"/>
      <c r="F92" s="215"/>
      <c r="G92" s="215"/>
      <c r="H92" s="56"/>
      <c r="I92" s="214" t="s">
        <v>60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30" t="s">
        <v>61</v>
      </c>
      <c r="AH92" s="215"/>
      <c r="AI92" s="215"/>
      <c r="AJ92" s="215"/>
      <c r="AK92" s="215"/>
      <c r="AL92" s="215"/>
      <c r="AM92" s="215"/>
      <c r="AN92" s="214" t="s">
        <v>62</v>
      </c>
      <c r="AO92" s="215"/>
      <c r="AP92" s="216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59" t="s">
        <v>75</v>
      </c>
      <c r="BE92" s="59" t="s">
        <v>76</v>
      </c>
      <c r="BF92" s="60" t="s">
        <v>77</v>
      </c>
    </row>
    <row r="93" spans="1:91" s="1" customFormat="1" ht="10.9" customHeight="1" x14ac:dyDescent="0.2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3"/>
    </row>
    <row r="94" spans="1:91" s="5" customFormat="1" ht="32.450000000000003" customHeight="1" x14ac:dyDescent="0.2">
      <c r="B94" s="62"/>
      <c r="C94" s="63" t="s">
        <v>78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3">
        <f>ROUND(SUM(AG95:AG100),2)</f>
        <v>12564913.539999999</v>
      </c>
      <c r="AH94" s="223"/>
      <c r="AI94" s="223"/>
      <c r="AJ94" s="223"/>
      <c r="AK94" s="223"/>
      <c r="AL94" s="223"/>
      <c r="AM94" s="223"/>
      <c r="AN94" s="224">
        <f t="shared" ref="AN94:AN100" si="0">SUM(AG94,AV94)</f>
        <v>15203545.379999999</v>
      </c>
      <c r="AO94" s="224"/>
      <c r="AP94" s="224"/>
      <c r="AQ94" s="66" t="s">
        <v>1</v>
      </c>
      <c r="AR94" s="62"/>
      <c r="AS94" s="67">
        <f>ROUND(SUM(AS95:AS100),2)</f>
        <v>6322832.6399999997</v>
      </c>
      <c r="AT94" s="68">
        <f>ROUND(SUM(AT95:AT100),2)</f>
        <v>6242080.9000000004</v>
      </c>
      <c r="AU94" s="69">
        <f>ROUND(SUM(AU95:AU100),2)</f>
        <v>0</v>
      </c>
      <c r="AV94" s="69">
        <f t="shared" ref="AV94:AV100" si="1">ROUND(SUM(AX94:AY94),2)</f>
        <v>2638631.84</v>
      </c>
      <c r="AW94" s="70">
        <f>ROUND(SUM(AW95:AW100),5)</f>
        <v>0</v>
      </c>
      <c r="AX94" s="69">
        <f>ROUND(BB94*L29,2)</f>
        <v>2638631.84</v>
      </c>
      <c r="AY94" s="69">
        <f>ROUND(BC94*L30,2)</f>
        <v>0</v>
      </c>
      <c r="AZ94" s="69">
        <f>ROUND(BD94*L29,2)</f>
        <v>0</v>
      </c>
      <c r="BA94" s="69">
        <f>ROUND(BE94*L30,2)</f>
        <v>0</v>
      </c>
      <c r="BB94" s="69">
        <f>ROUND(SUM(BB95:BB100),2)</f>
        <v>12564913.539999999</v>
      </c>
      <c r="BC94" s="69">
        <f>ROUND(SUM(BC95:BC100),2)</f>
        <v>0</v>
      </c>
      <c r="BD94" s="69">
        <f>ROUND(SUM(BD95:BD100),2)</f>
        <v>0</v>
      </c>
      <c r="BE94" s="69">
        <f>ROUND(SUM(BE95:BE100),2)</f>
        <v>0</v>
      </c>
      <c r="BF94" s="71">
        <f>ROUND(SUM(BF95:BF100),2)</f>
        <v>0</v>
      </c>
      <c r="BS94" s="72" t="s">
        <v>79</v>
      </c>
      <c r="BT94" s="72" t="s">
        <v>80</v>
      </c>
      <c r="BU94" s="73" t="s">
        <v>81</v>
      </c>
      <c r="BV94" s="72" t="s">
        <v>82</v>
      </c>
      <c r="BW94" s="72" t="s">
        <v>6</v>
      </c>
      <c r="BX94" s="72" t="s">
        <v>83</v>
      </c>
      <c r="CL94" s="72" t="s">
        <v>1</v>
      </c>
    </row>
    <row r="95" spans="1:91" s="6" customFormat="1" ht="16.5" customHeight="1" x14ac:dyDescent="0.2">
      <c r="A95" s="74" t="s">
        <v>84</v>
      </c>
      <c r="B95" s="75"/>
      <c r="C95" s="76"/>
      <c r="D95" s="222" t="s">
        <v>85</v>
      </c>
      <c r="E95" s="222"/>
      <c r="F95" s="222"/>
      <c r="G95" s="222"/>
      <c r="H95" s="222"/>
      <c r="I95" s="77"/>
      <c r="J95" s="222" t="s">
        <v>86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12">
        <f>'SO 100 - Komunikace'!K32</f>
        <v>9727952.2599999998</v>
      </c>
      <c r="AH95" s="213"/>
      <c r="AI95" s="213"/>
      <c r="AJ95" s="213"/>
      <c r="AK95" s="213"/>
      <c r="AL95" s="213"/>
      <c r="AM95" s="213"/>
      <c r="AN95" s="212">
        <f t="shared" si="0"/>
        <v>11770822.23</v>
      </c>
      <c r="AO95" s="213"/>
      <c r="AP95" s="213"/>
      <c r="AQ95" s="78" t="s">
        <v>87</v>
      </c>
      <c r="AR95" s="75"/>
      <c r="AS95" s="79">
        <f>'SO 100 - Komunikace'!K30</f>
        <v>5901033.5499999998</v>
      </c>
      <c r="AT95" s="80">
        <f>'SO 100 - Komunikace'!K31</f>
        <v>3826918.71</v>
      </c>
      <c r="AU95" s="80">
        <v>0</v>
      </c>
      <c r="AV95" s="80">
        <f t="shared" si="1"/>
        <v>2042869.97</v>
      </c>
      <c r="AW95" s="81">
        <f>'SO 100 - Komunikace'!T129</f>
        <v>0</v>
      </c>
      <c r="AX95" s="80">
        <f>'SO 100 - Komunikace'!K35</f>
        <v>2042869.97</v>
      </c>
      <c r="AY95" s="80">
        <f>'SO 100 - Komunikace'!K36</f>
        <v>0</v>
      </c>
      <c r="AZ95" s="80">
        <f>'SO 100 - Komunikace'!K37</f>
        <v>0</v>
      </c>
      <c r="BA95" s="80">
        <f>'SO 100 - Komunikace'!K38</f>
        <v>0</v>
      </c>
      <c r="BB95" s="80">
        <f>'SO 100 - Komunikace'!F35</f>
        <v>9727952.2599999998</v>
      </c>
      <c r="BC95" s="80">
        <f>'SO 100 - Komunikace'!F36</f>
        <v>0</v>
      </c>
      <c r="BD95" s="80">
        <f>'SO 100 - Komunikace'!F37</f>
        <v>0</v>
      </c>
      <c r="BE95" s="80">
        <f>'SO 100 - Komunikace'!F38</f>
        <v>0</v>
      </c>
      <c r="BF95" s="82">
        <f>'SO 100 - Komunikace'!F39</f>
        <v>0</v>
      </c>
      <c r="BT95" s="83" t="s">
        <v>88</v>
      </c>
      <c r="BV95" s="83" t="s">
        <v>82</v>
      </c>
      <c r="BW95" s="83" t="s">
        <v>89</v>
      </c>
      <c r="BX95" s="83" t="s">
        <v>6</v>
      </c>
      <c r="CL95" s="83" t="s">
        <v>1</v>
      </c>
      <c r="CM95" s="83" t="s">
        <v>90</v>
      </c>
    </row>
    <row r="96" spans="1:91" s="6" customFormat="1" ht="24.75" customHeight="1" x14ac:dyDescent="0.2">
      <c r="A96" s="74" t="s">
        <v>84</v>
      </c>
      <c r="B96" s="75"/>
      <c r="C96" s="76"/>
      <c r="D96" s="222" t="s">
        <v>91</v>
      </c>
      <c r="E96" s="222"/>
      <c r="F96" s="222"/>
      <c r="G96" s="222"/>
      <c r="H96" s="222"/>
      <c r="I96" s="77"/>
      <c r="J96" s="222" t="s">
        <v>92</v>
      </c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12">
        <f>'SO 100.1 - Sanace AZ'!K32</f>
        <v>424824.75</v>
      </c>
      <c r="AH96" s="213"/>
      <c r="AI96" s="213"/>
      <c r="AJ96" s="213"/>
      <c r="AK96" s="213"/>
      <c r="AL96" s="213"/>
      <c r="AM96" s="213"/>
      <c r="AN96" s="212">
        <f t="shared" si="0"/>
        <v>514037.95</v>
      </c>
      <c r="AO96" s="213"/>
      <c r="AP96" s="213"/>
      <c r="AQ96" s="78" t="s">
        <v>87</v>
      </c>
      <c r="AR96" s="75"/>
      <c r="AS96" s="79">
        <f>'SO 100.1 - Sanace AZ'!K30</f>
        <v>110667</v>
      </c>
      <c r="AT96" s="80">
        <f>'SO 100.1 - Sanace AZ'!K31</f>
        <v>314157.75</v>
      </c>
      <c r="AU96" s="80">
        <v>0</v>
      </c>
      <c r="AV96" s="80">
        <f t="shared" si="1"/>
        <v>89213.2</v>
      </c>
      <c r="AW96" s="81">
        <f>'SO 100.1 - Sanace AZ'!T120</f>
        <v>0</v>
      </c>
      <c r="AX96" s="80">
        <f>'SO 100.1 - Sanace AZ'!K35</f>
        <v>89213.2</v>
      </c>
      <c r="AY96" s="80">
        <f>'SO 100.1 - Sanace AZ'!K36</f>
        <v>0</v>
      </c>
      <c r="AZ96" s="80">
        <f>'SO 100.1 - Sanace AZ'!K37</f>
        <v>0</v>
      </c>
      <c r="BA96" s="80">
        <f>'SO 100.1 - Sanace AZ'!K38</f>
        <v>0</v>
      </c>
      <c r="BB96" s="80">
        <f>'SO 100.1 - Sanace AZ'!F35</f>
        <v>424824.75</v>
      </c>
      <c r="BC96" s="80">
        <f>'SO 100.1 - Sanace AZ'!F36</f>
        <v>0</v>
      </c>
      <c r="BD96" s="80">
        <f>'SO 100.1 - Sanace AZ'!F37</f>
        <v>0</v>
      </c>
      <c r="BE96" s="80">
        <f>'SO 100.1 - Sanace AZ'!F38</f>
        <v>0</v>
      </c>
      <c r="BF96" s="82">
        <f>'SO 100.1 - Sanace AZ'!F39</f>
        <v>0</v>
      </c>
      <c r="BT96" s="83" t="s">
        <v>88</v>
      </c>
      <c r="BV96" s="83" t="s">
        <v>82</v>
      </c>
      <c r="BW96" s="83" t="s">
        <v>93</v>
      </c>
      <c r="BX96" s="83" t="s">
        <v>6</v>
      </c>
      <c r="CL96" s="83" t="s">
        <v>1</v>
      </c>
      <c r="CM96" s="83" t="s">
        <v>90</v>
      </c>
    </row>
    <row r="97" spans="1:91" s="6" customFormat="1" ht="16.5" customHeight="1" x14ac:dyDescent="0.2">
      <c r="A97" s="74" t="s">
        <v>84</v>
      </c>
      <c r="B97" s="75"/>
      <c r="C97" s="76"/>
      <c r="D97" s="222" t="s">
        <v>94</v>
      </c>
      <c r="E97" s="222"/>
      <c r="F97" s="222"/>
      <c r="G97" s="222"/>
      <c r="H97" s="222"/>
      <c r="I97" s="77"/>
      <c r="J97" s="222" t="s">
        <v>95</v>
      </c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12">
        <f>'SO 400 - Přípojka pro zas...'!K32</f>
        <v>173430.88</v>
      </c>
      <c r="AH97" s="213"/>
      <c r="AI97" s="213"/>
      <c r="AJ97" s="213"/>
      <c r="AK97" s="213"/>
      <c r="AL97" s="213"/>
      <c r="AM97" s="213"/>
      <c r="AN97" s="212">
        <f t="shared" si="0"/>
        <v>209851.36000000002</v>
      </c>
      <c r="AO97" s="213"/>
      <c r="AP97" s="213"/>
      <c r="AQ97" s="78" t="s">
        <v>87</v>
      </c>
      <c r="AR97" s="75"/>
      <c r="AS97" s="79">
        <f>'SO 400 - Přípojka pro zas...'!K30</f>
        <v>40700.25</v>
      </c>
      <c r="AT97" s="80">
        <f>'SO 400 - Přípojka pro zas...'!K31</f>
        <v>132730.63</v>
      </c>
      <c r="AU97" s="80">
        <v>0</v>
      </c>
      <c r="AV97" s="80">
        <f t="shared" si="1"/>
        <v>36420.480000000003</v>
      </c>
      <c r="AW97" s="81">
        <f>'SO 400 - Přípojka pro zas...'!T122</f>
        <v>0</v>
      </c>
      <c r="AX97" s="80">
        <f>'SO 400 - Přípojka pro zas...'!K35</f>
        <v>36420.480000000003</v>
      </c>
      <c r="AY97" s="80">
        <f>'SO 400 - Přípojka pro zas...'!K36</f>
        <v>0</v>
      </c>
      <c r="AZ97" s="80">
        <f>'SO 400 - Přípojka pro zas...'!K37</f>
        <v>0</v>
      </c>
      <c r="BA97" s="80">
        <f>'SO 400 - Přípojka pro zas...'!K38</f>
        <v>0</v>
      </c>
      <c r="BB97" s="80">
        <f>'SO 400 - Přípojka pro zas...'!F35</f>
        <v>173430.88</v>
      </c>
      <c r="BC97" s="80">
        <f>'SO 400 - Přípojka pro zas...'!F36</f>
        <v>0</v>
      </c>
      <c r="BD97" s="80">
        <f>'SO 400 - Přípojka pro zas...'!F37</f>
        <v>0</v>
      </c>
      <c r="BE97" s="80">
        <f>'SO 400 - Přípojka pro zas...'!F38</f>
        <v>0</v>
      </c>
      <c r="BF97" s="82">
        <f>'SO 400 - Přípojka pro zas...'!F39</f>
        <v>0</v>
      </c>
      <c r="BT97" s="83" t="s">
        <v>88</v>
      </c>
      <c r="BV97" s="83" t="s">
        <v>82</v>
      </c>
      <c r="BW97" s="83" t="s">
        <v>96</v>
      </c>
      <c r="BX97" s="83" t="s">
        <v>6</v>
      </c>
      <c r="CL97" s="83" t="s">
        <v>1</v>
      </c>
      <c r="CM97" s="83" t="s">
        <v>90</v>
      </c>
    </row>
    <row r="98" spans="1:91" s="6" customFormat="1" ht="16.5" customHeight="1" x14ac:dyDescent="0.2">
      <c r="A98" s="74" t="s">
        <v>84</v>
      </c>
      <c r="B98" s="75"/>
      <c r="C98" s="76"/>
      <c r="D98" s="222" t="s">
        <v>97</v>
      </c>
      <c r="E98" s="222"/>
      <c r="F98" s="222"/>
      <c r="G98" s="222"/>
      <c r="H98" s="222"/>
      <c r="I98" s="77"/>
      <c r="J98" s="222" t="s">
        <v>98</v>
      </c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12">
        <f>'SO 401 - Přípojka pro SOP'!K32</f>
        <v>105165.27</v>
      </c>
      <c r="AH98" s="213"/>
      <c r="AI98" s="213"/>
      <c r="AJ98" s="213"/>
      <c r="AK98" s="213"/>
      <c r="AL98" s="213"/>
      <c r="AM98" s="213"/>
      <c r="AN98" s="212">
        <f t="shared" si="0"/>
        <v>127249.98000000001</v>
      </c>
      <c r="AO98" s="213"/>
      <c r="AP98" s="213"/>
      <c r="AQ98" s="78" t="s">
        <v>87</v>
      </c>
      <c r="AR98" s="75"/>
      <c r="AS98" s="79">
        <f>'SO 401 - Přípojka pro SOP'!K30</f>
        <v>11480.74</v>
      </c>
      <c r="AT98" s="80">
        <f>'SO 401 - Přípojka pro SOP'!K31</f>
        <v>93684.53</v>
      </c>
      <c r="AU98" s="80">
        <v>0</v>
      </c>
      <c r="AV98" s="80">
        <f t="shared" si="1"/>
        <v>22084.71</v>
      </c>
      <c r="AW98" s="81">
        <f>'SO 401 - Přípojka pro SOP'!T121</f>
        <v>0</v>
      </c>
      <c r="AX98" s="80">
        <f>'SO 401 - Přípojka pro SOP'!K35</f>
        <v>22084.71</v>
      </c>
      <c r="AY98" s="80">
        <f>'SO 401 - Přípojka pro SOP'!K36</f>
        <v>0</v>
      </c>
      <c r="AZ98" s="80">
        <f>'SO 401 - Přípojka pro SOP'!K37</f>
        <v>0</v>
      </c>
      <c r="BA98" s="80">
        <f>'SO 401 - Přípojka pro SOP'!K38</f>
        <v>0</v>
      </c>
      <c r="BB98" s="80">
        <f>'SO 401 - Přípojka pro SOP'!F35</f>
        <v>105165.27</v>
      </c>
      <c r="BC98" s="80">
        <f>'SO 401 - Přípojka pro SOP'!F36</f>
        <v>0</v>
      </c>
      <c r="BD98" s="80">
        <f>'SO 401 - Přípojka pro SOP'!F37</f>
        <v>0</v>
      </c>
      <c r="BE98" s="80">
        <f>'SO 401 - Přípojka pro SOP'!F38</f>
        <v>0</v>
      </c>
      <c r="BF98" s="82">
        <f>'SO 401 - Přípojka pro SOP'!F39</f>
        <v>0</v>
      </c>
      <c r="BT98" s="83" t="s">
        <v>88</v>
      </c>
      <c r="BV98" s="83" t="s">
        <v>82</v>
      </c>
      <c r="BW98" s="83" t="s">
        <v>99</v>
      </c>
      <c r="BX98" s="83" t="s">
        <v>6</v>
      </c>
      <c r="CL98" s="83" t="s">
        <v>1</v>
      </c>
      <c r="CM98" s="83" t="s">
        <v>90</v>
      </c>
    </row>
    <row r="99" spans="1:91" s="6" customFormat="1" ht="16.5" customHeight="1" x14ac:dyDescent="0.2">
      <c r="A99" s="74" t="s">
        <v>84</v>
      </c>
      <c r="B99" s="75"/>
      <c r="C99" s="76"/>
      <c r="D99" s="222" t="s">
        <v>100</v>
      </c>
      <c r="E99" s="222"/>
      <c r="F99" s="222"/>
      <c r="G99" s="222"/>
      <c r="H99" s="222"/>
      <c r="I99" s="77"/>
      <c r="J99" s="222" t="s">
        <v>101</v>
      </c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12">
        <f>'SO 800 - Mobiliář'!K32</f>
        <v>303150.38</v>
      </c>
      <c r="AH99" s="213"/>
      <c r="AI99" s="213"/>
      <c r="AJ99" s="213"/>
      <c r="AK99" s="213"/>
      <c r="AL99" s="213"/>
      <c r="AM99" s="213"/>
      <c r="AN99" s="212">
        <f t="shared" si="0"/>
        <v>366811.96</v>
      </c>
      <c r="AO99" s="213"/>
      <c r="AP99" s="213"/>
      <c r="AQ99" s="78" t="s">
        <v>87</v>
      </c>
      <c r="AR99" s="75"/>
      <c r="AS99" s="79">
        <f>'SO 800 - Mobiliář'!K30</f>
        <v>258951.1</v>
      </c>
      <c r="AT99" s="80">
        <f>'SO 800 - Mobiliář'!K31</f>
        <v>44199.28</v>
      </c>
      <c r="AU99" s="80">
        <v>0</v>
      </c>
      <c r="AV99" s="80">
        <f t="shared" si="1"/>
        <v>63661.58</v>
      </c>
      <c r="AW99" s="81">
        <f>'SO 800 - Mobiliář'!T121</f>
        <v>0</v>
      </c>
      <c r="AX99" s="80">
        <f>'SO 800 - Mobiliář'!K35</f>
        <v>63661.58</v>
      </c>
      <c r="AY99" s="80">
        <f>'SO 800 - Mobiliář'!K36</f>
        <v>0</v>
      </c>
      <c r="AZ99" s="80">
        <f>'SO 800 - Mobiliář'!K37</f>
        <v>0</v>
      </c>
      <c r="BA99" s="80">
        <f>'SO 800 - Mobiliář'!K38</f>
        <v>0</v>
      </c>
      <c r="BB99" s="80">
        <f>'SO 800 - Mobiliář'!F35</f>
        <v>303150.38</v>
      </c>
      <c r="BC99" s="80">
        <f>'SO 800 - Mobiliář'!F36</f>
        <v>0</v>
      </c>
      <c r="BD99" s="80">
        <f>'SO 800 - Mobiliář'!F37</f>
        <v>0</v>
      </c>
      <c r="BE99" s="80">
        <f>'SO 800 - Mobiliář'!F38</f>
        <v>0</v>
      </c>
      <c r="BF99" s="82">
        <f>'SO 800 - Mobiliář'!F39</f>
        <v>0</v>
      </c>
      <c r="BT99" s="83" t="s">
        <v>88</v>
      </c>
      <c r="BV99" s="83" t="s">
        <v>82</v>
      </c>
      <c r="BW99" s="83" t="s">
        <v>102</v>
      </c>
      <c r="BX99" s="83" t="s">
        <v>6</v>
      </c>
      <c r="CL99" s="83" t="s">
        <v>1</v>
      </c>
      <c r="CM99" s="83" t="s">
        <v>90</v>
      </c>
    </row>
    <row r="100" spans="1:91" s="6" customFormat="1" ht="16.5" customHeight="1" x14ac:dyDescent="0.2">
      <c r="A100" s="74" t="s">
        <v>84</v>
      </c>
      <c r="B100" s="75"/>
      <c r="C100" s="76"/>
      <c r="D100" s="222" t="s">
        <v>103</v>
      </c>
      <c r="E100" s="222"/>
      <c r="F100" s="222"/>
      <c r="G100" s="222"/>
      <c r="H100" s="222"/>
      <c r="I100" s="77"/>
      <c r="J100" s="222" t="s">
        <v>104</v>
      </c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12">
        <f>'SO 900 - VRN'!K32</f>
        <v>1830390</v>
      </c>
      <c r="AH100" s="213"/>
      <c r="AI100" s="213"/>
      <c r="AJ100" s="213"/>
      <c r="AK100" s="213"/>
      <c r="AL100" s="213"/>
      <c r="AM100" s="213"/>
      <c r="AN100" s="212">
        <f t="shared" si="0"/>
        <v>2214771.9</v>
      </c>
      <c r="AO100" s="213"/>
      <c r="AP100" s="213"/>
      <c r="AQ100" s="78" t="s">
        <v>87</v>
      </c>
      <c r="AR100" s="75"/>
      <c r="AS100" s="84">
        <f>'SO 900 - VRN'!K30</f>
        <v>0</v>
      </c>
      <c r="AT100" s="85">
        <f>'SO 900 - VRN'!K31</f>
        <v>1830390</v>
      </c>
      <c r="AU100" s="85">
        <v>0</v>
      </c>
      <c r="AV100" s="85">
        <f t="shared" si="1"/>
        <v>384381.9</v>
      </c>
      <c r="AW100" s="86">
        <f>'SO 900 - VRN'!T123</f>
        <v>0</v>
      </c>
      <c r="AX100" s="85">
        <f>'SO 900 - VRN'!K35</f>
        <v>384381.9</v>
      </c>
      <c r="AY100" s="85">
        <f>'SO 900 - VRN'!K36</f>
        <v>0</v>
      </c>
      <c r="AZ100" s="85">
        <f>'SO 900 - VRN'!K37</f>
        <v>0</v>
      </c>
      <c r="BA100" s="85">
        <f>'SO 900 - VRN'!K38</f>
        <v>0</v>
      </c>
      <c r="BB100" s="85">
        <f>'SO 900 - VRN'!F35</f>
        <v>1830390</v>
      </c>
      <c r="BC100" s="85">
        <f>'SO 900 - VRN'!F36</f>
        <v>0</v>
      </c>
      <c r="BD100" s="85">
        <f>'SO 900 - VRN'!F37</f>
        <v>0</v>
      </c>
      <c r="BE100" s="85">
        <f>'SO 900 - VRN'!F38</f>
        <v>0</v>
      </c>
      <c r="BF100" s="87">
        <f>'SO 900 - VRN'!F39</f>
        <v>0</v>
      </c>
      <c r="BT100" s="83" t="s">
        <v>88</v>
      </c>
      <c r="BV100" s="83" t="s">
        <v>82</v>
      </c>
      <c r="BW100" s="83" t="s">
        <v>105</v>
      </c>
      <c r="BX100" s="83" t="s">
        <v>6</v>
      </c>
      <c r="CL100" s="83" t="s">
        <v>1</v>
      </c>
      <c r="CM100" s="83" t="s">
        <v>90</v>
      </c>
    </row>
    <row r="101" spans="1:91" s="1" customFormat="1" ht="30" customHeight="1" x14ac:dyDescent="0.2">
      <c r="B101" s="31"/>
      <c r="AR101" s="31"/>
    </row>
    <row r="102" spans="1:91" s="1" customFormat="1" ht="6.95" customHeight="1" x14ac:dyDescent="0.2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sheetProtection algorithmName="SHA-512" hashValue="3RBFKKLi1EjX+vJK7/Cs415R1upuPMUBhmbivAXxpabxf0nbrhmbTsCHzJpUFmNgEtX4MGfzCXJuzd0TxS+dww==" saltValue="lhRkoOU/R3EBkJw9FzuUWN3fzNnKKsoLEdt3YzfTvLOFA8CRldDTNgMIXFrg1vGwOm9ZEDiB0ufYccbsHUXM5Q==" spinCount="100000" sheet="1" objects="1" scenarios="1" formatColumns="0" formatRows="0"/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G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G5:BG34"/>
    <mergeCell ref="K5:AJ5"/>
    <mergeCell ref="K6:AJ6"/>
    <mergeCell ref="E14:AJ14"/>
    <mergeCell ref="E23:AN23"/>
  </mergeCells>
  <hyperlinks>
    <hyperlink ref="A95" location="'SO 100 - Komunikace'!C2" display="/" xr:uid="{00000000-0004-0000-0000-000000000000}"/>
    <hyperlink ref="A96" location="'SO 100.1 - Sanace AZ'!C2" display="/" xr:uid="{00000000-0004-0000-0000-000001000000}"/>
    <hyperlink ref="A97" location="'SO 400 - Přípojka pro zas...'!C2" display="/" xr:uid="{00000000-0004-0000-0000-000002000000}"/>
    <hyperlink ref="A98" location="'SO 401 - Přípojka pro SOP'!C2" display="/" xr:uid="{00000000-0004-0000-0000-000003000000}"/>
    <hyperlink ref="A99" location="'SO 800 - Mobiliář'!C2" display="/" xr:uid="{00000000-0004-0000-0000-000004000000}"/>
    <hyperlink ref="A100" location="'SO 900 - VRN'!C2" display="/" xr:uid="{00000000-0004-0000-0000-000005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8"/>
  <sheetViews>
    <sheetView showGridLines="0" tabSelected="1" workbookViewId="0">
      <selection activeCell="H116" sqref="H11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6" t="s">
        <v>89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90</v>
      </c>
    </row>
    <row r="4" spans="2:46" ht="24.95" hidden="1" customHeight="1" x14ac:dyDescent="0.2">
      <c r="B4" s="19"/>
      <c r="D4" s="20" t="s">
        <v>106</v>
      </c>
      <c r="M4" s="19"/>
      <c r="N4" s="88" t="s">
        <v>11</v>
      </c>
      <c r="AT4" s="16" t="s">
        <v>4</v>
      </c>
    </row>
    <row r="5" spans="2:46" ht="6.95" hidden="1" customHeight="1" x14ac:dyDescent="0.2">
      <c r="B5" s="19"/>
      <c r="M5" s="19"/>
    </row>
    <row r="6" spans="2:46" ht="12" hidden="1" customHeight="1" x14ac:dyDescent="0.2">
      <c r="B6" s="19"/>
      <c r="D6" s="26" t="s">
        <v>17</v>
      </c>
      <c r="M6" s="19"/>
    </row>
    <row r="7" spans="2:46" ht="16.5" hidden="1" customHeight="1" x14ac:dyDescent="0.2">
      <c r="B7" s="19"/>
      <c r="E7" s="232" t="str">
        <f>'Rekapitulace stavby'!K6</f>
        <v>Projektová dokumentace okolí metra Strašnická</v>
      </c>
      <c r="F7" s="233"/>
      <c r="G7" s="233"/>
      <c r="H7" s="233"/>
      <c r="M7" s="19"/>
    </row>
    <row r="8" spans="2:46" s="1" customFormat="1" ht="12" hidden="1" customHeight="1" x14ac:dyDescent="0.2">
      <c r="B8" s="31"/>
      <c r="D8" s="26" t="s">
        <v>107</v>
      </c>
      <c r="M8" s="31"/>
    </row>
    <row r="9" spans="2:46" s="1" customFormat="1" ht="16.5" hidden="1" customHeight="1" x14ac:dyDescent="0.2">
      <c r="B9" s="31"/>
      <c r="E9" s="217" t="s">
        <v>108</v>
      </c>
      <c r="F9" s="231"/>
      <c r="G9" s="231"/>
      <c r="H9" s="231"/>
      <c r="M9" s="31"/>
    </row>
    <row r="10" spans="2:46" s="1" customFormat="1" hidden="1" x14ac:dyDescent="0.2">
      <c r="B10" s="31"/>
      <c r="M10" s="31"/>
    </row>
    <row r="11" spans="2:46" s="1" customFormat="1" ht="12" hidden="1" customHeight="1" x14ac:dyDescent="0.2">
      <c r="B11" s="31"/>
      <c r="D11" s="26" t="s">
        <v>19</v>
      </c>
      <c r="F11" s="24" t="s">
        <v>1</v>
      </c>
      <c r="I11" s="26" t="s">
        <v>20</v>
      </c>
      <c r="J11" s="24" t="s">
        <v>1</v>
      </c>
      <c r="M11" s="31"/>
    </row>
    <row r="12" spans="2:46" s="1" customFormat="1" ht="12" hidden="1" customHeight="1" x14ac:dyDescent="0.2">
      <c r="B12" s="31"/>
      <c r="D12" s="26" t="s">
        <v>21</v>
      </c>
      <c r="F12" s="24" t="s">
        <v>22</v>
      </c>
      <c r="I12" s="26" t="s">
        <v>23</v>
      </c>
      <c r="J12" s="51" t="str">
        <f>'Rekapitulace stavby'!AN8</f>
        <v>3. 2. 2026</v>
      </c>
      <c r="M12" s="31"/>
    </row>
    <row r="13" spans="2:46" s="1" customFormat="1" ht="10.9" hidden="1" customHeight="1" x14ac:dyDescent="0.2">
      <c r="B13" s="31"/>
      <c r="M13" s="31"/>
    </row>
    <row r="14" spans="2:46" s="1" customFormat="1" ht="12" hidden="1" customHeight="1" x14ac:dyDescent="0.2">
      <c r="B14" s="31"/>
      <c r="D14" s="26" t="s">
        <v>25</v>
      </c>
      <c r="I14" s="26" t="s">
        <v>26</v>
      </c>
      <c r="J14" s="24" t="s">
        <v>27</v>
      </c>
      <c r="M14" s="31"/>
    </row>
    <row r="15" spans="2:46" s="1" customFormat="1" ht="18" hidden="1" customHeight="1" x14ac:dyDescent="0.2">
      <c r="B15" s="31"/>
      <c r="E15" s="24" t="s">
        <v>28</v>
      </c>
      <c r="I15" s="26" t="s">
        <v>29</v>
      </c>
      <c r="J15" s="24" t="s">
        <v>30</v>
      </c>
      <c r="M15" s="31"/>
    </row>
    <row r="16" spans="2:46" s="1" customFormat="1" ht="6.95" hidden="1" customHeight="1" x14ac:dyDescent="0.2">
      <c r="B16" s="31"/>
      <c r="M16" s="31"/>
    </row>
    <row r="17" spans="2:13" s="1" customFormat="1" ht="12" hidden="1" customHeight="1" x14ac:dyDescent="0.2">
      <c r="B17" s="31"/>
      <c r="D17" s="26" t="s">
        <v>31</v>
      </c>
      <c r="I17" s="26" t="s">
        <v>26</v>
      </c>
      <c r="J17" s="27" t="str">
        <f>'Rekapitulace stavby'!AN13</f>
        <v>47114444</v>
      </c>
      <c r="M17" s="31"/>
    </row>
    <row r="18" spans="2:13" s="1" customFormat="1" ht="18" hidden="1" customHeight="1" x14ac:dyDescent="0.2">
      <c r="B18" s="31"/>
      <c r="E18" s="234" t="str">
        <f>'Rekapitulace stavby'!E14</f>
        <v>INPROS PRAHA a.s.</v>
      </c>
      <c r="F18" s="204"/>
      <c r="G18" s="204"/>
      <c r="H18" s="204"/>
      <c r="I18" s="26" t="s">
        <v>29</v>
      </c>
      <c r="J18" s="27" t="str">
        <f>'Rekapitulace stavby'!AN14</f>
        <v>CZ47114444</v>
      </c>
      <c r="M18" s="31"/>
    </row>
    <row r="19" spans="2:13" s="1" customFormat="1" ht="6.95" hidden="1" customHeight="1" x14ac:dyDescent="0.2">
      <c r="B19" s="31"/>
      <c r="M19" s="31"/>
    </row>
    <row r="20" spans="2:13" s="1" customFormat="1" ht="12" hidden="1" customHeight="1" x14ac:dyDescent="0.2">
      <c r="B20" s="31"/>
      <c r="D20" s="26" t="s">
        <v>32</v>
      </c>
      <c r="I20" s="26" t="s">
        <v>26</v>
      </c>
      <c r="J20" s="24" t="s">
        <v>33</v>
      </c>
      <c r="M20" s="31"/>
    </row>
    <row r="21" spans="2:13" s="1" customFormat="1" ht="18" hidden="1" customHeight="1" x14ac:dyDescent="0.2">
      <c r="B21" s="31"/>
      <c r="E21" s="24" t="s">
        <v>34</v>
      </c>
      <c r="I21" s="26" t="s">
        <v>29</v>
      </c>
      <c r="J21" s="24" t="s">
        <v>35</v>
      </c>
      <c r="M21" s="31"/>
    </row>
    <row r="22" spans="2:13" s="1" customFormat="1" ht="6.95" hidden="1" customHeight="1" x14ac:dyDescent="0.2">
      <c r="B22" s="31"/>
      <c r="M22" s="31"/>
    </row>
    <row r="23" spans="2:13" s="1" customFormat="1" ht="12" hidden="1" customHeight="1" x14ac:dyDescent="0.2">
      <c r="B23" s="31"/>
      <c r="D23" s="26" t="s">
        <v>36</v>
      </c>
      <c r="I23" s="26" t="s">
        <v>26</v>
      </c>
      <c r="J23" s="24" t="s">
        <v>33</v>
      </c>
      <c r="M23" s="31"/>
    </row>
    <row r="24" spans="2:13" s="1" customFormat="1" ht="18" hidden="1" customHeight="1" x14ac:dyDescent="0.2">
      <c r="B24" s="31"/>
      <c r="E24" s="24" t="s">
        <v>34</v>
      </c>
      <c r="I24" s="26" t="s">
        <v>29</v>
      </c>
      <c r="J24" s="24" t="s">
        <v>35</v>
      </c>
      <c r="M24" s="31"/>
    </row>
    <row r="25" spans="2:13" s="1" customFormat="1" ht="6.95" hidden="1" customHeight="1" x14ac:dyDescent="0.2">
      <c r="B25" s="31"/>
      <c r="M25" s="31"/>
    </row>
    <row r="26" spans="2:13" s="1" customFormat="1" ht="12" hidden="1" customHeight="1" x14ac:dyDescent="0.2">
      <c r="B26" s="31"/>
      <c r="D26" s="26" t="s">
        <v>37</v>
      </c>
      <c r="M26" s="31"/>
    </row>
    <row r="27" spans="2:13" s="7" customFormat="1" ht="16.5" hidden="1" customHeight="1" x14ac:dyDescent="0.2">
      <c r="B27" s="89"/>
      <c r="E27" s="208" t="s">
        <v>1</v>
      </c>
      <c r="F27" s="208"/>
      <c r="G27" s="208"/>
      <c r="H27" s="208"/>
      <c r="M27" s="89"/>
    </row>
    <row r="28" spans="2:13" s="1" customFormat="1" ht="6.95" hidden="1" customHeight="1" x14ac:dyDescent="0.2">
      <c r="B28" s="31"/>
      <c r="M28" s="31"/>
    </row>
    <row r="29" spans="2:13" s="1" customFormat="1" ht="6.95" hidden="1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52"/>
      <c r="M29" s="31"/>
    </row>
    <row r="30" spans="2:13" s="1" customFormat="1" ht="12.75" hidden="1" x14ac:dyDescent="0.2">
      <c r="B30" s="31"/>
      <c r="E30" s="26" t="s">
        <v>109</v>
      </c>
      <c r="K30" s="90">
        <f>I96</f>
        <v>5901033.5499999998</v>
      </c>
      <c r="M30" s="31"/>
    </row>
    <row r="31" spans="2:13" s="1" customFormat="1" ht="12.75" hidden="1" x14ac:dyDescent="0.2">
      <c r="B31" s="31"/>
      <c r="E31" s="26" t="s">
        <v>110</v>
      </c>
      <c r="K31" s="90">
        <f>J96</f>
        <v>3826918.71</v>
      </c>
      <c r="M31" s="31"/>
    </row>
    <row r="32" spans="2:13" s="1" customFormat="1" ht="25.35" hidden="1" customHeight="1" x14ac:dyDescent="0.2">
      <c r="B32" s="31"/>
      <c r="D32" s="91" t="s">
        <v>38</v>
      </c>
      <c r="K32" s="65">
        <f>ROUND(K129, 2)</f>
        <v>9727952.2599999998</v>
      </c>
      <c r="M32" s="31"/>
    </row>
    <row r="33" spans="2:13" s="1" customFormat="1" ht="6.95" hidden="1" customHeight="1" x14ac:dyDescent="0.2">
      <c r="B33" s="31"/>
      <c r="D33" s="52"/>
      <c r="E33" s="52"/>
      <c r="F33" s="52"/>
      <c r="G33" s="52"/>
      <c r="H33" s="52"/>
      <c r="I33" s="52"/>
      <c r="J33" s="52"/>
      <c r="K33" s="52"/>
      <c r="L33" s="52"/>
      <c r="M33" s="31"/>
    </row>
    <row r="34" spans="2:13" s="1" customFormat="1" ht="14.45" hidden="1" customHeight="1" x14ac:dyDescent="0.2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5" hidden="1" customHeight="1" x14ac:dyDescent="0.2">
      <c r="B35" s="31"/>
      <c r="D35" s="54" t="s">
        <v>42</v>
      </c>
      <c r="E35" s="26" t="s">
        <v>43</v>
      </c>
      <c r="F35" s="90">
        <f>ROUND((SUM(BE129:BE417)),  2)</f>
        <v>9727952.2599999998</v>
      </c>
      <c r="I35" s="92">
        <v>0.21</v>
      </c>
      <c r="K35" s="90">
        <f>ROUND(((SUM(BE129:BE417))*I35),  2)</f>
        <v>2042869.97</v>
      </c>
      <c r="M35" s="31"/>
    </row>
    <row r="36" spans="2:13" s="1" customFormat="1" ht="14.45" hidden="1" customHeight="1" x14ac:dyDescent="0.2">
      <c r="B36" s="31"/>
      <c r="E36" s="26" t="s">
        <v>44</v>
      </c>
      <c r="F36" s="90">
        <f>ROUND((SUM(BF129:BF417)),  2)</f>
        <v>0</v>
      </c>
      <c r="I36" s="92">
        <v>0.12</v>
      </c>
      <c r="K36" s="90">
        <f>ROUND(((SUM(BF129:BF417))*I36),  2)</f>
        <v>0</v>
      </c>
      <c r="M36" s="31"/>
    </row>
    <row r="37" spans="2:13" s="1" customFormat="1" ht="14.45" hidden="1" customHeight="1" x14ac:dyDescent="0.2">
      <c r="B37" s="31"/>
      <c r="E37" s="26" t="s">
        <v>45</v>
      </c>
      <c r="F37" s="90">
        <f>ROUND((SUM(BG129:BG417)),  2)</f>
        <v>0</v>
      </c>
      <c r="I37" s="92">
        <v>0.21</v>
      </c>
      <c r="K37" s="90">
        <f>0</f>
        <v>0</v>
      </c>
      <c r="M37" s="31"/>
    </row>
    <row r="38" spans="2:13" s="1" customFormat="1" ht="14.45" hidden="1" customHeight="1" x14ac:dyDescent="0.2">
      <c r="B38" s="31"/>
      <c r="E38" s="26" t="s">
        <v>46</v>
      </c>
      <c r="F38" s="90">
        <f>ROUND((SUM(BH129:BH417)),  2)</f>
        <v>0</v>
      </c>
      <c r="I38" s="92">
        <v>0.12</v>
      </c>
      <c r="K38" s="90">
        <f>0</f>
        <v>0</v>
      </c>
      <c r="M38" s="31"/>
    </row>
    <row r="39" spans="2:13" s="1" customFormat="1" ht="14.45" hidden="1" customHeight="1" x14ac:dyDescent="0.2">
      <c r="B39" s="31"/>
      <c r="E39" s="26" t="s">
        <v>47</v>
      </c>
      <c r="F39" s="90">
        <f>ROUND((SUM(BI129:BI417)),  2)</f>
        <v>0</v>
      </c>
      <c r="I39" s="92">
        <v>0</v>
      </c>
      <c r="K39" s="90">
        <f>0</f>
        <v>0</v>
      </c>
      <c r="M39" s="31"/>
    </row>
    <row r="40" spans="2:13" s="1" customFormat="1" ht="6.95" hidden="1" customHeight="1" x14ac:dyDescent="0.2">
      <c r="B40" s="31"/>
      <c r="M40" s="31"/>
    </row>
    <row r="41" spans="2:13" s="1" customFormat="1" ht="25.35" hidden="1" customHeight="1" x14ac:dyDescent="0.2">
      <c r="B41" s="31"/>
      <c r="C41" s="93"/>
      <c r="D41" s="94" t="s">
        <v>48</v>
      </c>
      <c r="E41" s="56"/>
      <c r="F41" s="56"/>
      <c r="G41" s="95" t="s">
        <v>49</v>
      </c>
      <c r="H41" s="96" t="s">
        <v>50</v>
      </c>
      <c r="I41" s="56"/>
      <c r="J41" s="56"/>
      <c r="K41" s="97">
        <f>SUM(K32:K39)</f>
        <v>11770822.23</v>
      </c>
      <c r="L41" s="98"/>
      <c r="M41" s="31"/>
    </row>
    <row r="42" spans="2:13" s="1" customFormat="1" ht="14.45" hidden="1" customHeight="1" x14ac:dyDescent="0.2">
      <c r="B42" s="31"/>
      <c r="M42" s="31"/>
    </row>
    <row r="43" spans="2:13" ht="14.45" hidden="1" customHeight="1" x14ac:dyDescent="0.2">
      <c r="B43" s="19"/>
      <c r="M43" s="19"/>
    </row>
    <row r="44" spans="2:13" ht="14.45" hidden="1" customHeight="1" x14ac:dyDescent="0.2">
      <c r="B44" s="19"/>
      <c r="M44" s="19"/>
    </row>
    <row r="45" spans="2:13" ht="14.45" hidden="1" customHeight="1" x14ac:dyDescent="0.2">
      <c r="B45" s="19"/>
      <c r="M45" s="19"/>
    </row>
    <row r="46" spans="2:13" ht="14.45" hidden="1" customHeight="1" x14ac:dyDescent="0.2">
      <c r="B46" s="19"/>
      <c r="M46" s="19"/>
    </row>
    <row r="47" spans="2:13" ht="14.45" hidden="1" customHeight="1" x14ac:dyDescent="0.2">
      <c r="B47" s="19"/>
      <c r="M47" s="19"/>
    </row>
    <row r="48" spans="2:13" ht="14.45" hidden="1" customHeight="1" x14ac:dyDescent="0.2">
      <c r="B48" s="19"/>
      <c r="M48" s="19"/>
    </row>
    <row r="49" spans="2:13" ht="14.45" hidden="1" customHeight="1" x14ac:dyDescent="0.2">
      <c r="B49" s="19"/>
      <c r="M49" s="19"/>
    </row>
    <row r="50" spans="2:13" s="1" customFormat="1" ht="14.45" hidden="1" customHeight="1" x14ac:dyDescent="0.2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41"/>
      <c r="M50" s="31"/>
    </row>
    <row r="51" spans="2:13" hidden="1" x14ac:dyDescent="0.2">
      <c r="B51" s="19"/>
      <c r="M51" s="19"/>
    </row>
    <row r="52" spans="2:13" hidden="1" x14ac:dyDescent="0.2">
      <c r="B52" s="19"/>
      <c r="M52" s="19"/>
    </row>
    <row r="53" spans="2:13" hidden="1" x14ac:dyDescent="0.2">
      <c r="B53" s="19"/>
      <c r="M53" s="19"/>
    </row>
    <row r="54" spans="2:13" hidden="1" x14ac:dyDescent="0.2">
      <c r="B54" s="19"/>
      <c r="M54" s="19"/>
    </row>
    <row r="55" spans="2:13" hidden="1" x14ac:dyDescent="0.2">
      <c r="B55" s="19"/>
      <c r="M55" s="19"/>
    </row>
    <row r="56" spans="2:13" hidden="1" x14ac:dyDescent="0.2">
      <c r="B56" s="19"/>
      <c r="M56" s="19"/>
    </row>
    <row r="57" spans="2:13" hidden="1" x14ac:dyDescent="0.2">
      <c r="B57" s="19"/>
      <c r="M57" s="19"/>
    </row>
    <row r="58" spans="2:13" hidden="1" x14ac:dyDescent="0.2">
      <c r="B58" s="19"/>
      <c r="M58" s="19"/>
    </row>
    <row r="59" spans="2:13" hidden="1" x14ac:dyDescent="0.2">
      <c r="B59" s="19"/>
      <c r="M59" s="19"/>
    </row>
    <row r="60" spans="2:13" hidden="1" x14ac:dyDescent="0.2">
      <c r="B60" s="19"/>
      <c r="M60" s="19"/>
    </row>
    <row r="61" spans="2:13" s="1" customFormat="1" ht="12.75" hidden="1" x14ac:dyDescent="0.2">
      <c r="B61" s="31"/>
      <c r="D61" s="42" t="s">
        <v>53</v>
      </c>
      <c r="E61" s="33"/>
      <c r="F61" s="99" t="s">
        <v>54</v>
      </c>
      <c r="G61" s="42" t="s">
        <v>53</v>
      </c>
      <c r="H61" s="33"/>
      <c r="I61" s="33"/>
      <c r="J61" s="100" t="s">
        <v>54</v>
      </c>
      <c r="K61" s="33"/>
      <c r="L61" s="33"/>
      <c r="M61" s="31"/>
    </row>
    <row r="62" spans="2:13" hidden="1" x14ac:dyDescent="0.2">
      <c r="B62" s="19"/>
      <c r="M62" s="19"/>
    </row>
    <row r="63" spans="2:13" hidden="1" x14ac:dyDescent="0.2">
      <c r="B63" s="19"/>
      <c r="M63" s="19"/>
    </row>
    <row r="64" spans="2:13" hidden="1" x14ac:dyDescent="0.2">
      <c r="B64" s="19"/>
      <c r="M64" s="19"/>
    </row>
    <row r="65" spans="2:13" s="1" customFormat="1" ht="12.75" hidden="1" x14ac:dyDescent="0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41"/>
      <c r="M65" s="31"/>
    </row>
    <row r="66" spans="2:13" hidden="1" x14ac:dyDescent="0.2">
      <c r="B66" s="19"/>
      <c r="M66" s="19"/>
    </row>
    <row r="67" spans="2:13" hidden="1" x14ac:dyDescent="0.2">
      <c r="B67" s="19"/>
      <c r="M67" s="19"/>
    </row>
    <row r="68" spans="2:13" hidden="1" x14ac:dyDescent="0.2">
      <c r="B68" s="19"/>
      <c r="M68" s="19"/>
    </row>
    <row r="69" spans="2:13" hidden="1" x14ac:dyDescent="0.2">
      <c r="B69" s="19"/>
      <c r="M69" s="19"/>
    </row>
    <row r="70" spans="2:13" hidden="1" x14ac:dyDescent="0.2">
      <c r="B70" s="19"/>
      <c r="M70" s="19"/>
    </row>
    <row r="71" spans="2:13" hidden="1" x14ac:dyDescent="0.2">
      <c r="B71" s="19"/>
      <c r="M71" s="19"/>
    </row>
    <row r="72" spans="2:13" hidden="1" x14ac:dyDescent="0.2">
      <c r="B72" s="19"/>
      <c r="M72" s="19"/>
    </row>
    <row r="73" spans="2:13" hidden="1" x14ac:dyDescent="0.2">
      <c r="B73" s="19"/>
      <c r="M73" s="19"/>
    </row>
    <row r="74" spans="2:13" hidden="1" x14ac:dyDescent="0.2">
      <c r="B74" s="19"/>
      <c r="M74" s="19"/>
    </row>
    <row r="75" spans="2:13" hidden="1" x14ac:dyDescent="0.2">
      <c r="B75" s="19"/>
      <c r="M75" s="19"/>
    </row>
    <row r="76" spans="2:13" s="1" customFormat="1" ht="12.75" hidden="1" x14ac:dyDescent="0.2">
      <c r="B76" s="31"/>
      <c r="D76" s="42" t="s">
        <v>53</v>
      </c>
      <c r="E76" s="33"/>
      <c r="F76" s="99" t="s">
        <v>54</v>
      </c>
      <c r="G76" s="42" t="s">
        <v>53</v>
      </c>
      <c r="H76" s="33"/>
      <c r="I76" s="33"/>
      <c r="J76" s="100" t="s">
        <v>54</v>
      </c>
      <c r="K76" s="33"/>
      <c r="L76" s="33"/>
      <c r="M76" s="31"/>
    </row>
    <row r="77" spans="2:13" s="1" customFormat="1" ht="14.45" hidden="1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31"/>
    </row>
    <row r="78" spans="2:13" hidden="1" x14ac:dyDescent="0.2"/>
    <row r="79" spans="2:13" hidden="1" x14ac:dyDescent="0.2"/>
    <row r="80" spans="2:13" hidden="1" x14ac:dyDescent="0.2"/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1"/>
    </row>
    <row r="82" spans="2:47" s="1" customFormat="1" ht="24.95" hidden="1" customHeight="1" x14ac:dyDescent="0.2">
      <c r="B82" s="31"/>
      <c r="C82" s="20" t="s">
        <v>111</v>
      </c>
      <c r="M82" s="31"/>
    </row>
    <row r="83" spans="2:47" s="1" customFormat="1" ht="6.95" hidden="1" customHeight="1" x14ac:dyDescent="0.2">
      <c r="B83" s="31"/>
      <c r="M83" s="31"/>
    </row>
    <row r="84" spans="2:47" s="1" customFormat="1" ht="12" hidden="1" customHeight="1" x14ac:dyDescent="0.2">
      <c r="B84" s="31"/>
      <c r="C84" s="26" t="s">
        <v>17</v>
      </c>
      <c r="M84" s="31"/>
    </row>
    <row r="85" spans="2:47" s="1" customFormat="1" ht="16.5" hidden="1" customHeight="1" x14ac:dyDescent="0.2">
      <c r="B85" s="31"/>
      <c r="E85" s="232" t="str">
        <f>E7</f>
        <v>Projektová dokumentace okolí metra Strašnická</v>
      </c>
      <c r="F85" s="233"/>
      <c r="G85" s="233"/>
      <c r="H85" s="233"/>
      <c r="M85" s="31"/>
    </row>
    <row r="86" spans="2:47" s="1" customFormat="1" ht="12" hidden="1" customHeight="1" x14ac:dyDescent="0.2">
      <c r="B86" s="31"/>
      <c r="C86" s="26" t="s">
        <v>107</v>
      </c>
      <c r="M86" s="31"/>
    </row>
    <row r="87" spans="2:47" s="1" customFormat="1" ht="16.5" hidden="1" customHeight="1" x14ac:dyDescent="0.2">
      <c r="B87" s="31"/>
      <c r="E87" s="217" t="str">
        <f>E9</f>
        <v>SO 100 - Komunikace</v>
      </c>
      <c r="F87" s="231"/>
      <c r="G87" s="231"/>
      <c r="H87" s="231"/>
      <c r="M87" s="31"/>
    </row>
    <row r="88" spans="2:47" s="1" customFormat="1" ht="6.95" hidden="1" customHeight="1" x14ac:dyDescent="0.2">
      <c r="B88" s="31"/>
      <c r="M88" s="31"/>
    </row>
    <row r="89" spans="2:47" s="1" customFormat="1" ht="12" hidden="1" customHeight="1" x14ac:dyDescent="0.2">
      <c r="B89" s="31"/>
      <c r="C89" s="26" t="s">
        <v>21</v>
      </c>
      <c r="F89" s="24" t="str">
        <f>F12</f>
        <v>Okolí metra Strašnická</v>
      </c>
      <c r="I89" s="26" t="s">
        <v>23</v>
      </c>
      <c r="J89" s="51" t="str">
        <f>IF(J12="","",J12)</f>
        <v>3. 2. 2026</v>
      </c>
      <c r="M89" s="31"/>
    </row>
    <row r="90" spans="2:47" s="1" customFormat="1" ht="6.95" hidden="1" customHeight="1" x14ac:dyDescent="0.2">
      <c r="B90" s="31"/>
      <c r="M90" s="31"/>
    </row>
    <row r="91" spans="2:47" s="1" customFormat="1" ht="15.2" hidden="1" customHeight="1" x14ac:dyDescent="0.2">
      <c r="B91" s="31"/>
      <c r="C91" s="26" t="s">
        <v>25</v>
      </c>
      <c r="F91" s="24" t="str">
        <f>E15</f>
        <v>MČ Praha 10</v>
      </c>
      <c r="I91" s="26" t="s">
        <v>32</v>
      </c>
      <c r="J91" s="29" t="str">
        <f>E21</f>
        <v>Sinpps s.r.o</v>
      </c>
      <c r="M91" s="31"/>
    </row>
    <row r="92" spans="2:47" s="1" customFormat="1" ht="15.2" hidden="1" customHeight="1" x14ac:dyDescent="0.2">
      <c r="B92" s="31"/>
      <c r="C92" s="26" t="s">
        <v>31</v>
      </c>
      <c r="F92" s="24" t="str">
        <f>IF(E18="","",E18)</f>
        <v>INPROS PRAHA a.s.</v>
      </c>
      <c r="I92" s="26" t="s">
        <v>36</v>
      </c>
      <c r="J92" s="29" t="str">
        <f>E24</f>
        <v>Sinpps s.r.o</v>
      </c>
      <c r="M92" s="31"/>
    </row>
    <row r="93" spans="2:47" s="1" customFormat="1" ht="10.35" hidden="1" customHeight="1" x14ac:dyDescent="0.2">
      <c r="B93" s="31"/>
      <c r="M93" s="31"/>
    </row>
    <row r="94" spans="2:47" s="1" customFormat="1" ht="29.25" hidden="1" customHeight="1" x14ac:dyDescent="0.2">
      <c r="B94" s="31"/>
      <c r="C94" s="101" t="s">
        <v>112</v>
      </c>
      <c r="D94" s="93"/>
      <c r="E94" s="93"/>
      <c r="F94" s="93"/>
      <c r="G94" s="93"/>
      <c r="H94" s="93"/>
      <c r="I94" s="102" t="s">
        <v>113</v>
      </c>
      <c r="J94" s="102" t="s">
        <v>114</v>
      </c>
      <c r="K94" s="102" t="s">
        <v>115</v>
      </c>
      <c r="L94" s="93"/>
      <c r="M94" s="31"/>
    </row>
    <row r="95" spans="2:47" s="1" customFormat="1" ht="10.35" hidden="1" customHeight="1" x14ac:dyDescent="0.2">
      <c r="B95" s="31"/>
      <c r="M95" s="31"/>
    </row>
    <row r="96" spans="2:47" s="1" customFormat="1" ht="22.9" hidden="1" customHeight="1" x14ac:dyDescent="0.2">
      <c r="B96" s="31"/>
      <c r="C96" s="103" t="s">
        <v>116</v>
      </c>
      <c r="I96" s="65">
        <f t="shared" ref="I96:J98" si="0">Q129</f>
        <v>5901033.5499999998</v>
      </c>
      <c r="J96" s="65">
        <f t="shared" si="0"/>
        <v>3826918.71</v>
      </c>
      <c r="K96" s="65">
        <f>K129</f>
        <v>9727952.2600000016</v>
      </c>
      <c r="M96" s="31"/>
      <c r="AU96" s="16" t="s">
        <v>117</v>
      </c>
    </row>
    <row r="97" spans="2:13" s="8" customFormat="1" ht="24.95" hidden="1" customHeight="1" x14ac:dyDescent="0.2">
      <c r="B97" s="104"/>
      <c r="D97" s="105" t="s">
        <v>118</v>
      </c>
      <c r="E97" s="106"/>
      <c r="F97" s="106"/>
      <c r="G97" s="106"/>
      <c r="H97" s="106"/>
      <c r="I97" s="107">
        <f t="shared" si="0"/>
        <v>5086999.45</v>
      </c>
      <c r="J97" s="107">
        <f t="shared" si="0"/>
        <v>3745636.11</v>
      </c>
      <c r="K97" s="107">
        <f>K130</f>
        <v>8832635.5600000024</v>
      </c>
      <c r="M97" s="104"/>
    </row>
    <row r="98" spans="2:13" s="9" customFormat="1" ht="19.899999999999999" hidden="1" customHeight="1" x14ac:dyDescent="0.2">
      <c r="B98" s="108"/>
      <c r="D98" s="109" t="s">
        <v>119</v>
      </c>
      <c r="E98" s="110"/>
      <c r="F98" s="110"/>
      <c r="G98" s="110"/>
      <c r="H98" s="110"/>
      <c r="I98" s="111">
        <f t="shared" si="0"/>
        <v>0</v>
      </c>
      <c r="J98" s="111">
        <f t="shared" si="0"/>
        <v>789068.26</v>
      </c>
      <c r="K98" s="111">
        <f>K131</f>
        <v>789068.26</v>
      </c>
      <c r="M98" s="108"/>
    </row>
    <row r="99" spans="2:13" s="9" customFormat="1" ht="19.899999999999999" hidden="1" customHeight="1" x14ac:dyDescent="0.2">
      <c r="B99" s="108"/>
      <c r="D99" s="109" t="s">
        <v>120</v>
      </c>
      <c r="E99" s="110"/>
      <c r="F99" s="110"/>
      <c r="G99" s="110"/>
      <c r="H99" s="110"/>
      <c r="I99" s="111">
        <f>Q183</f>
        <v>17029.349999999999</v>
      </c>
      <c r="J99" s="111">
        <f>R183</f>
        <v>10368.9</v>
      </c>
      <c r="K99" s="111">
        <f>K183</f>
        <v>27398.25</v>
      </c>
      <c r="M99" s="108"/>
    </row>
    <row r="100" spans="2:13" s="9" customFormat="1" ht="19.899999999999999" hidden="1" customHeight="1" x14ac:dyDescent="0.2">
      <c r="B100" s="108"/>
      <c r="D100" s="109" t="s">
        <v>121</v>
      </c>
      <c r="E100" s="110"/>
      <c r="F100" s="110"/>
      <c r="G100" s="110"/>
      <c r="H100" s="110"/>
      <c r="I100" s="111">
        <f>Q189</f>
        <v>6753.5</v>
      </c>
      <c r="J100" s="111">
        <f>R189</f>
        <v>18198</v>
      </c>
      <c r="K100" s="111">
        <f>K189</f>
        <v>24951.5</v>
      </c>
      <c r="M100" s="108"/>
    </row>
    <row r="101" spans="2:13" s="9" customFormat="1" ht="19.899999999999999" hidden="1" customHeight="1" x14ac:dyDescent="0.2">
      <c r="B101" s="108"/>
      <c r="D101" s="109" t="s">
        <v>122</v>
      </c>
      <c r="E101" s="110"/>
      <c r="F101" s="110"/>
      <c r="G101" s="110"/>
      <c r="H101" s="110"/>
      <c r="I101" s="111">
        <f>Q197</f>
        <v>76594</v>
      </c>
      <c r="J101" s="111">
        <f>R197</f>
        <v>39081.35</v>
      </c>
      <c r="K101" s="111">
        <f>K197</f>
        <v>115675.35</v>
      </c>
      <c r="M101" s="108"/>
    </row>
    <row r="102" spans="2:13" s="9" customFormat="1" ht="19.899999999999999" hidden="1" customHeight="1" x14ac:dyDescent="0.2">
      <c r="B102" s="108"/>
      <c r="D102" s="109" t="s">
        <v>123</v>
      </c>
      <c r="E102" s="110"/>
      <c r="F102" s="110"/>
      <c r="G102" s="110"/>
      <c r="H102" s="110"/>
      <c r="I102" s="111">
        <f>Q211</f>
        <v>3435169.65</v>
      </c>
      <c r="J102" s="111">
        <f>R211</f>
        <v>1351445.5</v>
      </c>
      <c r="K102" s="111">
        <f>K211</f>
        <v>4786615.1500000004</v>
      </c>
      <c r="M102" s="108"/>
    </row>
    <row r="103" spans="2:13" s="9" customFormat="1" ht="19.899999999999999" hidden="1" customHeight="1" x14ac:dyDescent="0.2">
      <c r="B103" s="108"/>
      <c r="D103" s="109" t="s">
        <v>124</v>
      </c>
      <c r="E103" s="110"/>
      <c r="F103" s="110"/>
      <c r="G103" s="110"/>
      <c r="H103" s="110"/>
      <c r="I103" s="111">
        <f>Q269</f>
        <v>58180</v>
      </c>
      <c r="J103" s="111">
        <f>R269</f>
        <v>21216</v>
      </c>
      <c r="K103" s="111">
        <f>K269</f>
        <v>79396</v>
      </c>
      <c r="M103" s="108"/>
    </row>
    <row r="104" spans="2:13" s="9" customFormat="1" ht="19.899999999999999" hidden="1" customHeight="1" x14ac:dyDescent="0.2">
      <c r="B104" s="108"/>
      <c r="D104" s="109" t="s">
        <v>125</v>
      </c>
      <c r="E104" s="110"/>
      <c r="F104" s="110"/>
      <c r="G104" s="110"/>
      <c r="H104" s="110"/>
      <c r="I104" s="111">
        <f>Q282</f>
        <v>1073337.2400000002</v>
      </c>
      <c r="J104" s="111">
        <f>R282</f>
        <v>595684.01</v>
      </c>
      <c r="K104" s="111">
        <f>K282</f>
        <v>1669021.25</v>
      </c>
      <c r="M104" s="108"/>
    </row>
    <row r="105" spans="2:13" s="9" customFormat="1" ht="19.899999999999999" hidden="1" customHeight="1" x14ac:dyDescent="0.2">
      <c r="B105" s="108"/>
      <c r="D105" s="109" t="s">
        <v>126</v>
      </c>
      <c r="E105" s="110"/>
      <c r="F105" s="110"/>
      <c r="G105" s="110"/>
      <c r="H105" s="110"/>
      <c r="I105" s="111">
        <f>Q379</f>
        <v>419935.71</v>
      </c>
      <c r="J105" s="111">
        <f>R379</f>
        <v>787683.45</v>
      </c>
      <c r="K105" s="111">
        <f>K379</f>
        <v>1207619.1600000001</v>
      </c>
      <c r="M105" s="108"/>
    </row>
    <row r="106" spans="2:13" s="9" customFormat="1" ht="19.899999999999999" hidden="1" customHeight="1" x14ac:dyDescent="0.2">
      <c r="B106" s="108"/>
      <c r="D106" s="109" t="s">
        <v>127</v>
      </c>
      <c r="E106" s="110"/>
      <c r="F106" s="110"/>
      <c r="G106" s="110"/>
      <c r="H106" s="110"/>
      <c r="I106" s="111">
        <f>Q398</f>
        <v>0</v>
      </c>
      <c r="J106" s="111">
        <f>R398</f>
        <v>132890.64000000001</v>
      </c>
      <c r="K106" s="111">
        <f>K398</f>
        <v>132890.64000000001</v>
      </c>
      <c r="M106" s="108"/>
    </row>
    <row r="107" spans="2:13" s="8" customFormat="1" ht="24.95" hidden="1" customHeight="1" x14ac:dyDescent="0.2">
      <c r="B107" s="104"/>
      <c r="D107" s="105" t="s">
        <v>128</v>
      </c>
      <c r="E107" s="106"/>
      <c r="F107" s="106"/>
      <c r="G107" s="106"/>
      <c r="H107" s="106"/>
      <c r="I107" s="107">
        <f>Q406</f>
        <v>814034.1</v>
      </c>
      <c r="J107" s="107">
        <f>R406</f>
        <v>51527.6</v>
      </c>
      <c r="K107" s="107">
        <f>K406</f>
        <v>865561.7</v>
      </c>
      <c r="M107" s="104"/>
    </row>
    <row r="108" spans="2:13" s="9" customFormat="1" ht="19.899999999999999" hidden="1" customHeight="1" x14ac:dyDescent="0.2">
      <c r="B108" s="108"/>
      <c r="D108" s="109" t="s">
        <v>129</v>
      </c>
      <c r="E108" s="110"/>
      <c r="F108" s="110"/>
      <c r="G108" s="110"/>
      <c r="H108" s="110"/>
      <c r="I108" s="111">
        <f>Q407</f>
        <v>814034.1</v>
      </c>
      <c r="J108" s="111">
        <f>R407</f>
        <v>51527.6</v>
      </c>
      <c r="K108" s="111">
        <f>K407</f>
        <v>865561.7</v>
      </c>
      <c r="M108" s="108"/>
    </row>
    <row r="109" spans="2:13" s="8" customFormat="1" ht="24.95" hidden="1" customHeight="1" x14ac:dyDescent="0.2">
      <c r="B109" s="104"/>
      <c r="D109" s="105" t="s">
        <v>130</v>
      </c>
      <c r="E109" s="106"/>
      <c r="F109" s="106"/>
      <c r="G109" s="106"/>
      <c r="H109" s="106"/>
      <c r="I109" s="107">
        <f>Q414</f>
        <v>0</v>
      </c>
      <c r="J109" s="107">
        <f>R414</f>
        <v>29755</v>
      </c>
      <c r="K109" s="107">
        <f>K414</f>
        <v>29755</v>
      </c>
      <c r="M109" s="104"/>
    </row>
    <row r="110" spans="2:13" s="1" customFormat="1" ht="21.75" hidden="1" customHeight="1" x14ac:dyDescent="0.2">
      <c r="B110" s="31"/>
      <c r="M110" s="31"/>
    </row>
    <row r="111" spans="2:13" s="1" customFormat="1" ht="6.95" hidden="1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31"/>
    </row>
    <row r="112" spans="2:13" hidden="1" x14ac:dyDescent="0.2"/>
    <row r="113" spans="2:24" hidden="1" x14ac:dyDescent="0.2"/>
    <row r="114" spans="2:24" hidden="1" x14ac:dyDescent="0.2"/>
    <row r="115" spans="2:24" s="1" customFormat="1" ht="6.95" customHeight="1" x14ac:dyDescent="0.2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31"/>
    </row>
    <row r="116" spans="2:24" s="1" customFormat="1" ht="24.95" customHeight="1" x14ac:dyDescent="0.2">
      <c r="B116" s="31"/>
      <c r="C116" s="20" t="s">
        <v>131</v>
      </c>
      <c r="M116" s="31"/>
    </row>
    <row r="117" spans="2:24" s="1" customFormat="1" ht="6.95" customHeight="1" x14ac:dyDescent="0.2">
      <c r="B117" s="31"/>
      <c r="M117" s="31"/>
    </row>
    <row r="118" spans="2:24" s="1" customFormat="1" ht="12" customHeight="1" x14ac:dyDescent="0.2">
      <c r="B118" s="31"/>
      <c r="C118" s="26" t="s">
        <v>17</v>
      </c>
      <c r="M118" s="31"/>
    </row>
    <row r="119" spans="2:24" s="1" customFormat="1" ht="16.5" customHeight="1" x14ac:dyDescent="0.2">
      <c r="B119" s="31"/>
      <c r="E119" s="232" t="str">
        <f>E7</f>
        <v>Projektová dokumentace okolí metra Strašnická</v>
      </c>
      <c r="F119" s="233"/>
      <c r="G119" s="233"/>
      <c r="H119" s="233"/>
      <c r="M119" s="31"/>
    </row>
    <row r="120" spans="2:24" s="1" customFormat="1" ht="12" customHeight="1" x14ac:dyDescent="0.2">
      <c r="B120" s="31"/>
      <c r="C120" s="26" t="s">
        <v>107</v>
      </c>
      <c r="M120" s="31"/>
    </row>
    <row r="121" spans="2:24" s="1" customFormat="1" ht="16.5" customHeight="1" x14ac:dyDescent="0.2">
      <c r="B121" s="31"/>
      <c r="E121" s="217" t="str">
        <f>E9</f>
        <v>SO 100 - Komunikace</v>
      </c>
      <c r="F121" s="231"/>
      <c r="G121" s="231"/>
      <c r="H121" s="231"/>
      <c r="M121" s="31"/>
    </row>
    <row r="122" spans="2:24" s="1" customFormat="1" ht="6.95" customHeight="1" x14ac:dyDescent="0.2">
      <c r="B122" s="31"/>
      <c r="M122" s="31"/>
    </row>
    <row r="123" spans="2:24" s="1" customFormat="1" ht="12" customHeight="1" x14ac:dyDescent="0.2">
      <c r="B123" s="31"/>
      <c r="C123" s="26" t="s">
        <v>21</v>
      </c>
      <c r="F123" s="24" t="str">
        <f>F12</f>
        <v>Okolí metra Strašnická</v>
      </c>
      <c r="I123" s="26" t="s">
        <v>23</v>
      </c>
      <c r="J123" s="51" t="str">
        <f>IF(J12="","",J12)</f>
        <v>3. 2. 2026</v>
      </c>
      <c r="M123" s="31"/>
    </row>
    <row r="124" spans="2:24" s="1" customFormat="1" ht="6.95" customHeight="1" x14ac:dyDescent="0.2">
      <c r="B124" s="31"/>
      <c r="M124" s="31"/>
    </row>
    <row r="125" spans="2:24" s="1" customFormat="1" ht="15.2" customHeight="1" x14ac:dyDescent="0.2">
      <c r="B125" s="31"/>
      <c r="C125" s="26" t="s">
        <v>25</v>
      </c>
      <c r="F125" s="24" t="str">
        <f>E15</f>
        <v>MČ Praha 10</v>
      </c>
      <c r="I125" s="26" t="s">
        <v>32</v>
      </c>
      <c r="J125" s="29" t="str">
        <f>E21</f>
        <v>Sinpps s.r.o</v>
      </c>
      <c r="M125" s="31"/>
    </row>
    <row r="126" spans="2:24" s="1" customFormat="1" ht="15.2" customHeight="1" x14ac:dyDescent="0.2">
      <c r="B126" s="31"/>
      <c r="C126" s="26" t="s">
        <v>31</v>
      </c>
      <c r="F126" s="24" t="str">
        <f>IF(E18="","",E18)</f>
        <v>INPROS PRAHA a.s.</v>
      </c>
      <c r="I126" s="26" t="s">
        <v>36</v>
      </c>
      <c r="J126" s="29" t="str">
        <f>E24</f>
        <v>Sinpps s.r.o</v>
      </c>
      <c r="M126" s="31"/>
    </row>
    <row r="127" spans="2:24" s="1" customFormat="1" ht="10.35" customHeight="1" x14ac:dyDescent="0.2">
      <c r="B127" s="31"/>
      <c r="M127" s="31"/>
    </row>
    <row r="128" spans="2:24" s="10" customFormat="1" ht="29.25" customHeight="1" x14ac:dyDescent="0.2">
      <c r="B128" s="112"/>
      <c r="C128" s="113" t="s">
        <v>132</v>
      </c>
      <c r="D128" s="114" t="s">
        <v>63</v>
      </c>
      <c r="E128" s="114" t="s">
        <v>59</v>
      </c>
      <c r="F128" s="114" t="s">
        <v>60</v>
      </c>
      <c r="G128" s="114" t="s">
        <v>133</v>
      </c>
      <c r="H128" s="114" t="s">
        <v>134</v>
      </c>
      <c r="I128" s="114" t="s">
        <v>135</v>
      </c>
      <c r="J128" s="114" t="s">
        <v>136</v>
      </c>
      <c r="K128" s="114" t="s">
        <v>115</v>
      </c>
      <c r="L128" s="115" t="s">
        <v>137</v>
      </c>
      <c r="M128" s="112"/>
      <c r="N128" s="58" t="s">
        <v>1</v>
      </c>
      <c r="O128" s="59" t="s">
        <v>42</v>
      </c>
      <c r="P128" s="59" t="s">
        <v>138</v>
      </c>
      <c r="Q128" s="59" t="s">
        <v>139</v>
      </c>
      <c r="R128" s="59" t="s">
        <v>140</v>
      </c>
      <c r="S128" s="59" t="s">
        <v>141</v>
      </c>
      <c r="T128" s="59" t="s">
        <v>142</v>
      </c>
      <c r="U128" s="59" t="s">
        <v>143</v>
      </c>
      <c r="V128" s="59" t="s">
        <v>144</v>
      </c>
      <c r="W128" s="59" t="s">
        <v>145</v>
      </c>
      <c r="X128" s="60" t="s">
        <v>146</v>
      </c>
    </row>
    <row r="129" spans="2:65" s="1" customFormat="1" ht="22.9" customHeight="1" x14ac:dyDescent="0.25">
      <c r="B129" s="31"/>
      <c r="C129" s="63" t="s">
        <v>147</v>
      </c>
      <c r="K129" s="116">
        <f>BK129</f>
        <v>9727952.2600000016</v>
      </c>
      <c r="M129" s="31"/>
      <c r="N129" s="61"/>
      <c r="O129" s="52"/>
      <c r="P129" s="52"/>
      <c r="Q129" s="117">
        <f>Q130+Q406+Q414</f>
        <v>5901033.5499999998</v>
      </c>
      <c r="R129" s="117">
        <f>R130+R406+R414</f>
        <v>3826918.71</v>
      </c>
      <c r="S129" s="52"/>
      <c r="T129" s="118">
        <f>T130+T406+T414</f>
        <v>0</v>
      </c>
      <c r="U129" s="52"/>
      <c r="V129" s="118">
        <f>V130+V406+V414</f>
        <v>772.62089086000003</v>
      </c>
      <c r="W129" s="52"/>
      <c r="X129" s="119">
        <f>X130+X406+X414</f>
        <v>1352.5310000000002</v>
      </c>
      <c r="AT129" s="16" t="s">
        <v>79</v>
      </c>
      <c r="AU129" s="16" t="s">
        <v>117</v>
      </c>
      <c r="BK129" s="120">
        <f>BK130+BK406+BK414</f>
        <v>9727952.2600000016</v>
      </c>
    </row>
    <row r="130" spans="2:65" s="11" customFormat="1" ht="25.9" customHeight="1" x14ac:dyDescent="0.2">
      <c r="B130" s="121"/>
      <c r="D130" s="122" t="s">
        <v>79</v>
      </c>
      <c r="E130" s="123" t="s">
        <v>148</v>
      </c>
      <c r="F130" s="123" t="s">
        <v>149</v>
      </c>
      <c r="I130" s="124"/>
      <c r="J130" s="124"/>
      <c r="K130" s="125">
        <f>BK130</f>
        <v>8832635.5600000024</v>
      </c>
      <c r="M130" s="121"/>
      <c r="N130" s="126"/>
      <c r="Q130" s="127">
        <f>Q131+Q183+Q189+Q197+Q211+Q269+Q282+Q379+Q398</f>
        <v>5086999.45</v>
      </c>
      <c r="R130" s="127">
        <f>R131+R183+R189+R197+R211+R269+R282+R379+R398</f>
        <v>3745636.11</v>
      </c>
      <c r="T130" s="128">
        <f>T131+T183+T189+T197+T211+T269+T282+T379+T398</f>
        <v>0</v>
      </c>
      <c r="V130" s="128">
        <f>V131+V183+V189+V197+V211+V269+V282+V379+V398</f>
        <v>772.62048786000003</v>
      </c>
      <c r="X130" s="129">
        <f>X131+X183+X189+X197+X211+X269+X282+X379+X398</f>
        <v>1352.5310000000002</v>
      </c>
      <c r="AR130" s="122" t="s">
        <v>88</v>
      </c>
      <c r="AT130" s="130" t="s">
        <v>79</v>
      </c>
      <c r="AU130" s="130" t="s">
        <v>80</v>
      </c>
      <c r="AY130" s="122" t="s">
        <v>150</v>
      </c>
      <c r="BK130" s="131">
        <f>BK131+BK183+BK189+BK197+BK211+BK269+BK282+BK379+BK398</f>
        <v>8832635.5600000024</v>
      </c>
    </row>
    <row r="131" spans="2:65" s="11" customFormat="1" ht="22.9" customHeight="1" x14ac:dyDescent="0.2">
      <c r="B131" s="121"/>
      <c r="D131" s="122" t="s">
        <v>79</v>
      </c>
      <c r="E131" s="132" t="s">
        <v>88</v>
      </c>
      <c r="F131" s="132" t="s">
        <v>151</v>
      </c>
      <c r="I131" s="124"/>
      <c r="J131" s="124"/>
      <c r="K131" s="133">
        <f>BK131</f>
        <v>789068.26</v>
      </c>
      <c r="M131" s="121"/>
      <c r="N131" s="126"/>
      <c r="Q131" s="127">
        <f>SUM(Q132:Q182)</f>
        <v>0</v>
      </c>
      <c r="R131" s="127">
        <f>SUM(R132:R182)</f>
        <v>789068.26</v>
      </c>
      <c r="T131" s="128">
        <f>SUM(T132:T182)</f>
        <v>0</v>
      </c>
      <c r="V131" s="128">
        <f>SUM(V132:V182)</f>
        <v>0</v>
      </c>
      <c r="X131" s="129">
        <f>SUM(X132:X182)</f>
        <v>1244.615</v>
      </c>
      <c r="AR131" s="122" t="s">
        <v>88</v>
      </c>
      <c r="AT131" s="130" t="s">
        <v>79</v>
      </c>
      <c r="AU131" s="130" t="s">
        <v>88</v>
      </c>
      <c r="AY131" s="122" t="s">
        <v>150</v>
      </c>
      <c r="BK131" s="131">
        <f>SUM(BK132:BK182)</f>
        <v>789068.26</v>
      </c>
    </row>
    <row r="132" spans="2:65" s="1" customFormat="1" ht="24.2" customHeight="1" x14ac:dyDescent="0.2">
      <c r="B132" s="31"/>
      <c r="C132" s="134" t="s">
        <v>88</v>
      </c>
      <c r="D132" s="134" t="s">
        <v>152</v>
      </c>
      <c r="E132" s="135" t="s">
        <v>153</v>
      </c>
      <c r="F132" s="136" t="s">
        <v>154</v>
      </c>
      <c r="G132" s="137" t="s">
        <v>155</v>
      </c>
      <c r="H132" s="138">
        <v>20</v>
      </c>
      <c r="I132" s="139"/>
      <c r="J132" s="139">
        <v>39</v>
      </c>
      <c r="K132" s="140">
        <f>ROUND(P132*H132,2)</f>
        <v>780</v>
      </c>
      <c r="L132" s="136" t="s">
        <v>156</v>
      </c>
      <c r="M132" s="31"/>
      <c r="N132" s="141" t="s">
        <v>1</v>
      </c>
      <c r="O132" s="142" t="s">
        <v>43</v>
      </c>
      <c r="P132" s="143">
        <f>I132+J132</f>
        <v>39</v>
      </c>
      <c r="Q132" s="143">
        <f>ROUND(I132*H132,2)</f>
        <v>0</v>
      </c>
      <c r="R132" s="143">
        <f>ROUND(J132*H132,2)</f>
        <v>780</v>
      </c>
      <c r="T132" s="144">
        <f>S132*H132</f>
        <v>0</v>
      </c>
      <c r="U132" s="144">
        <v>0</v>
      </c>
      <c r="V132" s="144">
        <f>U132*H132</f>
        <v>0</v>
      </c>
      <c r="W132" s="144">
        <v>0.26</v>
      </c>
      <c r="X132" s="145">
        <f>W132*H132</f>
        <v>5.2</v>
      </c>
      <c r="AR132" s="146" t="s">
        <v>157</v>
      </c>
      <c r="AT132" s="146" t="s">
        <v>152</v>
      </c>
      <c r="AU132" s="146" t="s">
        <v>90</v>
      </c>
      <c r="AY132" s="16" t="s">
        <v>150</v>
      </c>
      <c r="BE132" s="147">
        <f>IF(O132="základní",K132,0)</f>
        <v>780</v>
      </c>
      <c r="BF132" s="147">
        <f>IF(O132="snížená",K132,0)</f>
        <v>0</v>
      </c>
      <c r="BG132" s="147">
        <f>IF(O132="zákl. přenesená",K132,0)</f>
        <v>0</v>
      </c>
      <c r="BH132" s="147">
        <f>IF(O132="sníž. přenesená",K132,0)</f>
        <v>0</v>
      </c>
      <c r="BI132" s="147">
        <f>IF(O132="nulová",K132,0)</f>
        <v>0</v>
      </c>
      <c r="BJ132" s="16" t="s">
        <v>88</v>
      </c>
      <c r="BK132" s="147">
        <f>ROUND(P132*H132,2)</f>
        <v>780</v>
      </c>
      <c r="BL132" s="16" t="s">
        <v>157</v>
      </c>
      <c r="BM132" s="146" t="s">
        <v>158</v>
      </c>
    </row>
    <row r="133" spans="2:65" s="1" customFormat="1" x14ac:dyDescent="0.2">
      <c r="B133" s="31"/>
      <c r="D133" s="148" t="s">
        <v>159</v>
      </c>
      <c r="F133" s="149" t="s">
        <v>160</v>
      </c>
      <c r="I133" s="150"/>
      <c r="J133" s="150"/>
      <c r="M133" s="31"/>
      <c r="N133" s="151"/>
      <c r="X133" s="55"/>
      <c r="AT133" s="16" t="s">
        <v>159</v>
      </c>
      <c r="AU133" s="16" t="s">
        <v>90</v>
      </c>
    </row>
    <row r="134" spans="2:65" s="12" customFormat="1" x14ac:dyDescent="0.2">
      <c r="B134" s="152"/>
      <c r="D134" s="153" t="s">
        <v>161</v>
      </c>
      <c r="E134" s="154" t="s">
        <v>1</v>
      </c>
      <c r="F134" s="155" t="s">
        <v>162</v>
      </c>
      <c r="H134" s="156">
        <v>20</v>
      </c>
      <c r="I134" s="157"/>
      <c r="J134" s="157"/>
      <c r="M134" s="152"/>
      <c r="N134" s="158"/>
      <c r="X134" s="159"/>
      <c r="AT134" s="154" t="s">
        <v>161</v>
      </c>
      <c r="AU134" s="154" t="s">
        <v>90</v>
      </c>
      <c r="AV134" s="12" t="s">
        <v>90</v>
      </c>
      <c r="AW134" s="12" t="s">
        <v>5</v>
      </c>
      <c r="AX134" s="12" t="s">
        <v>88</v>
      </c>
      <c r="AY134" s="154" t="s">
        <v>150</v>
      </c>
    </row>
    <row r="135" spans="2:65" s="1" customFormat="1" ht="24.2" customHeight="1" x14ac:dyDescent="0.2">
      <c r="B135" s="31"/>
      <c r="C135" s="134" t="s">
        <v>90</v>
      </c>
      <c r="D135" s="134" t="s">
        <v>152</v>
      </c>
      <c r="E135" s="135" t="s">
        <v>163</v>
      </c>
      <c r="F135" s="136" t="s">
        <v>164</v>
      </c>
      <c r="G135" s="137" t="s">
        <v>155</v>
      </c>
      <c r="H135" s="138">
        <v>1650</v>
      </c>
      <c r="I135" s="139"/>
      <c r="J135" s="139">
        <v>75</v>
      </c>
      <c r="K135" s="140">
        <f>ROUND(P135*H135,2)</f>
        <v>123750</v>
      </c>
      <c r="L135" s="136" t="s">
        <v>156</v>
      </c>
      <c r="M135" s="31"/>
      <c r="N135" s="141" t="s">
        <v>1</v>
      </c>
      <c r="O135" s="142" t="s">
        <v>43</v>
      </c>
      <c r="P135" s="143">
        <f>I135+J135</f>
        <v>75</v>
      </c>
      <c r="Q135" s="143">
        <f>ROUND(I135*H135,2)</f>
        <v>0</v>
      </c>
      <c r="R135" s="143">
        <f>ROUND(J135*H135,2)</f>
        <v>123750</v>
      </c>
      <c r="T135" s="144">
        <f>S135*H135</f>
        <v>0</v>
      </c>
      <c r="U135" s="144">
        <v>0</v>
      </c>
      <c r="V135" s="144">
        <f>U135*H135</f>
        <v>0</v>
      </c>
      <c r="W135" s="144">
        <v>0.22</v>
      </c>
      <c r="X135" s="145">
        <f>W135*H135</f>
        <v>363</v>
      </c>
      <c r="AR135" s="146" t="s">
        <v>157</v>
      </c>
      <c r="AT135" s="146" t="s">
        <v>152</v>
      </c>
      <c r="AU135" s="146" t="s">
        <v>90</v>
      </c>
      <c r="AY135" s="16" t="s">
        <v>150</v>
      </c>
      <c r="BE135" s="147">
        <f>IF(O135="základní",K135,0)</f>
        <v>123750</v>
      </c>
      <c r="BF135" s="147">
        <f>IF(O135="snížená",K135,0)</f>
        <v>0</v>
      </c>
      <c r="BG135" s="147">
        <f>IF(O135="zákl. přenesená",K135,0)</f>
        <v>0</v>
      </c>
      <c r="BH135" s="147">
        <f>IF(O135="sníž. přenesená",K135,0)</f>
        <v>0</v>
      </c>
      <c r="BI135" s="147">
        <f>IF(O135="nulová",K135,0)</f>
        <v>0</v>
      </c>
      <c r="BJ135" s="16" t="s">
        <v>88</v>
      </c>
      <c r="BK135" s="147">
        <f>ROUND(P135*H135,2)</f>
        <v>123750</v>
      </c>
      <c r="BL135" s="16" t="s">
        <v>157</v>
      </c>
      <c r="BM135" s="146" t="s">
        <v>165</v>
      </c>
    </row>
    <row r="136" spans="2:65" s="1" customFormat="1" x14ac:dyDescent="0.2">
      <c r="B136" s="31"/>
      <c r="D136" s="148" t="s">
        <v>159</v>
      </c>
      <c r="F136" s="149" t="s">
        <v>166</v>
      </c>
      <c r="I136" s="150"/>
      <c r="J136" s="150"/>
      <c r="M136" s="31"/>
      <c r="N136" s="151"/>
      <c r="X136" s="55"/>
      <c r="AT136" s="16" t="s">
        <v>159</v>
      </c>
      <c r="AU136" s="16" t="s">
        <v>90</v>
      </c>
    </row>
    <row r="137" spans="2:65" s="12" customFormat="1" x14ac:dyDescent="0.2">
      <c r="B137" s="152"/>
      <c r="D137" s="153" t="s">
        <v>161</v>
      </c>
      <c r="E137" s="154" t="s">
        <v>1</v>
      </c>
      <c r="F137" s="155" t="s">
        <v>167</v>
      </c>
      <c r="H137" s="156">
        <v>1545</v>
      </c>
      <c r="I137" s="157"/>
      <c r="J137" s="157"/>
      <c r="M137" s="152"/>
      <c r="N137" s="158"/>
      <c r="X137" s="159"/>
      <c r="AT137" s="154" t="s">
        <v>161</v>
      </c>
      <c r="AU137" s="154" t="s">
        <v>90</v>
      </c>
      <c r="AV137" s="12" t="s">
        <v>90</v>
      </c>
      <c r="AW137" s="12" t="s">
        <v>5</v>
      </c>
      <c r="AX137" s="12" t="s">
        <v>80</v>
      </c>
      <c r="AY137" s="154" t="s">
        <v>150</v>
      </c>
    </row>
    <row r="138" spans="2:65" s="12" customFormat="1" x14ac:dyDescent="0.2">
      <c r="B138" s="152"/>
      <c r="D138" s="153" t="s">
        <v>161</v>
      </c>
      <c r="E138" s="154" t="s">
        <v>1</v>
      </c>
      <c r="F138" s="155" t="s">
        <v>168</v>
      </c>
      <c r="H138" s="156">
        <v>105</v>
      </c>
      <c r="I138" s="157"/>
      <c r="J138" s="157"/>
      <c r="M138" s="152"/>
      <c r="N138" s="158"/>
      <c r="X138" s="159"/>
      <c r="AT138" s="154" t="s">
        <v>161</v>
      </c>
      <c r="AU138" s="154" t="s">
        <v>90</v>
      </c>
      <c r="AV138" s="12" t="s">
        <v>90</v>
      </c>
      <c r="AW138" s="12" t="s">
        <v>5</v>
      </c>
      <c r="AX138" s="12" t="s">
        <v>80</v>
      </c>
      <c r="AY138" s="154" t="s">
        <v>150</v>
      </c>
    </row>
    <row r="139" spans="2:65" s="13" customFormat="1" x14ac:dyDescent="0.2">
      <c r="B139" s="160"/>
      <c r="D139" s="153" t="s">
        <v>161</v>
      </c>
      <c r="E139" s="161" t="s">
        <v>1</v>
      </c>
      <c r="F139" s="162" t="s">
        <v>169</v>
      </c>
      <c r="H139" s="163">
        <v>1650</v>
      </c>
      <c r="I139" s="164"/>
      <c r="J139" s="164"/>
      <c r="M139" s="160"/>
      <c r="N139" s="165"/>
      <c r="X139" s="166"/>
      <c r="AT139" s="161" t="s">
        <v>161</v>
      </c>
      <c r="AU139" s="161" t="s">
        <v>90</v>
      </c>
      <c r="AV139" s="13" t="s">
        <v>157</v>
      </c>
      <c r="AW139" s="13" t="s">
        <v>5</v>
      </c>
      <c r="AX139" s="13" t="s">
        <v>88</v>
      </c>
      <c r="AY139" s="161" t="s">
        <v>150</v>
      </c>
    </row>
    <row r="140" spans="2:65" s="1" customFormat="1" ht="24.2" customHeight="1" x14ac:dyDescent="0.2">
      <c r="B140" s="31"/>
      <c r="C140" s="134" t="s">
        <v>170</v>
      </c>
      <c r="D140" s="134" t="s">
        <v>152</v>
      </c>
      <c r="E140" s="135" t="s">
        <v>171</v>
      </c>
      <c r="F140" s="136" t="s">
        <v>172</v>
      </c>
      <c r="G140" s="137" t="s">
        <v>155</v>
      </c>
      <c r="H140" s="138">
        <v>1597.5</v>
      </c>
      <c r="I140" s="139"/>
      <c r="J140" s="139">
        <v>195</v>
      </c>
      <c r="K140" s="140">
        <f>ROUND(P140*H140,2)</f>
        <v>311512.5</v>
      </c>
      <c r="L140" s="136" t="s">
        <v>156</v>
      </c>
      <c r="M140" s="31"/>
      <c r="N140" s="141" t="s">
        <v>1</v>
      </c>
      <c r="O140" s="142" t="s">
        <v>43</v>
      </c>
      <c r="P140" s="143">
        <f>I140+J140</f>
        <v>195</v>
      </c>
      <c r="Q140" s="143">
        <f>ROUND(I140*H140,2)</f>
        <v>0</v>
      </c>
      <c r="R140" s="143">
        <f>ROUND(J140*H140,2)</f>
        <v>311512.5</v>
      </c>
      <c r="T140" s="144">
        <f>S140*H140</f>
        <v>0</v>
      </c>
      <c r="U140" s="144">
        <v>0</v>
      </c>
      <c r="V140" s="144">
        <f>U140*H140</f>
        <v>0</v>
      </c>
      <c r="W140" s="144">
        <v>0.24</v>
      </c>
      <c r="X140" s="145">
        <f>W140*H140</f>
        <v>383.4</v>
      </c>
      <c r="AR140" s="146" t="s">
        <v>157</v>
      </c>
      <c r="AT140" s="146" t="s">
        <v>152</v>
      </c>
      <c r="AU140" s="146" t="s">
        <v>90</v>
      </c>
      <c r="AY140" s="16" t="s">
        <v>150</v>
      </c>
      <c r="BE140" s="147">
        <f>IF(O140="základní",K140,0)</f>
        <v>311512.5</v>
      </c>
      <c r="BF140" s="147">
        <f>IF(O140="snížená",K140,0)</f>
        <v>0</v>
      </c>
      <c r="BG140" s="147">
        <f>IF(O140="zákl. přenesená",K140,0)</f>
        <v>0</v>
      </c>
      <c r="BH140" s="147">
        <f>IF(O140="sníž. přenesená",K140,0)</f>
        <v>0</v>
      </c>
      <c r="BI140" s="147">
        <f>IF(O140="nulová",K140,0)</f>
        <v>0</v>
      </c>
      <c r="BJ140" s="16" t="s">
        <v>88</v>
      </c>
      <c r="BK140" s="147">
        <f>ROUND(P140*H140,2)</f>
        <v>311512.5</v>
      </c>
      <c r="BL140" s="16" t="s">
        <v>157</v>
      </c>
      <c r="BM140" s="146" t="s">
        <v>173</v>
      </c>
    </row>
    <row r="141" spans="2:65" s="1" customFormat="1" x14ac:dyDescent="0.2">
      <c r="B141" s="31"/>
      <c r="D141" s="148" t="s">
        <v>159</v>
      </c>
      <c r="F141" s="149" t="s">
        <v>174</v>
      </c>
      <c r="I141" s="150"/>
      <c r="J141" s="150"/>
      <c r="M141" s="31"/>
      <c r="N141" s="151"/>
      <c r="X141" s="55"/>
      <c r="AT141" s="16" t="s">
        <v>159</v>
      </c>
      <c r="AU141" s="16" t="s">
        <v>90</v>
      </c>
    </row>
    <row r="142" spans="2:65" s="12" customFormat="1" x14ac:dyDescent="0.2">
      <c r="B142" s="152"/>
      <c r="D142" s="153" t="s">
        <v>161</v>
      </c>
      <c r="E142" s="154" t="s">
        <v>1</v>
      </c>
      <c r="F142" s="155" t="s">
        <v>175</v>
      </c>
      <c r="H142" s="156">
        <v>1545</v>
      </c>
      <c r="I142" s="157"/>
      <c r="J142" s="157"/>
      <c r="M142" s="152"/>
      <c r="N142" s="158"/>
      <c r="X142" s="159"/>
      <c r="AT142" s="154" t="s">
        <v>161</v>
      </c>
      <c r="AU142" s="154" t="s">
        <v>90</v>
      </c>
      <c r="AV142" s="12" t="s">
        <v>90</v>
      </c>
      <c r="AW142" s="12" t="s">
        <v>5</v>
      </c>
      <c r="AX142" s="12" t="s">
        <v>80</v>
      </c>
      <c r="AY142" s="154" t="s">
        <v>150</v>
      </c>
    </row>
    <row r="143" spans="2:65" s="12" customFormat="1" ht="22.5" x14ac:dyDescent="0.2">
      <c r="B143" s="152"/>
      <c r="D143" s="153" t="s">
        <v>161</v>
      </c>
      <c r="E143" s="154" t="s">
        <v>1</v>
      </c>
      <c r="F143" s="155" t="s">
        <v>176</v>
      </c>
      <c r="H143" s="156">
        <v>52.5</v>
      </c>
      <c r="I143" s="157"/>
      <c r="J143" s="157"/>
      <c r="M143" s="152"/>
      <c r="N143" s="158"/>
      <c r="X143" s="159"/>
      <c r="AT143" s="154" t="s">
        <v>161</v>
      </c>
      <c r="AU143" s="154" t="s">
        <v>90</v>
      </c>
      <c r="AV143" s="12" t="s">
        <v>90</v>
      </c>
      <c r="AW143" s="12" t="s">
        <v>5</v>
      </c>
      <c r="AX143" s="12" t="s">
        <v>80</v>
      </c>
      <c r="AY143" s="154" t="s">
        <v>150</v>
      </c>
    </row>
    <row r="144" spans="2:65" s="13" customFormat="1" x14ac:dyDescent="0.2">
      <c r="B144" s="160"/>
      <c r="D144" s="153" t="s">
        <v>161</v>
      </c>
      <c r="E144" s="161" t="s">
        <v>1</v>
      </c>
      <c r="F144" s="162" t="s">
        <v>169</v>
      </c>
      <c r="H144" s="163">
        <v>1597.5</v>
      </c>
      <c r="I144" s="164"/>
      <c r="J144" s="164"/>
      <c r="M144" s="160"/>
      <c r="N144" s="165"/>
      <c r="X144" s="166"/>
      <c r="AT144" s="161" t="s">
        <v>161</v>
      </c>
      <c r="AU144" s="161" t="s">
        <v>90</v>
      </c>
      <c r="AV144" s="13" t="s">
        <v>157</v>
      </c>
      <c r="AW144" s="13" t="s">
        <v>5</v>
      </c>
      <c r="AX144" s="13" t="s">
        <v>88</v>
      </c>
      <c r="AY144" s="161" t="s">
        <v>150</v>
      </c>
    </row>
    <row r="145" spans="2:65" s="1" customFormat="1" ht="33" customHeight="1" x14ac:dyDescent="0.2">
      <c r="B145" s="31"/>
      <c r="C145" s="134" t="s">
        <v>157</v>
      </c>
      <c r="D145" s="134" t="s">
        <v>152</v>
      </c>
      <c r="E145" s="135" t="s">
        <v>177</v>
      </c>
      <c r="F145" s="136" t="s">
        <v>178</v>
      </c>
      <c r="G145" s="137" t="s">
        <v>155</v>
      </c>
      <c r="H145" s="138">
        <v>1545</v>
      </c>
      <c r="I145" s="139"/>
      <c r="J145" s="139">
        <v>89</v>
      </c>
      <c r="K145" s="140">
        <f>ROUND(P145*H145,2)</f>
        <v>137505</v>
      </c>
      <c r="L145" s="136" t="s">
        <v>156</v>
      </c>
      <c r="M145" s="31"/>
      <c r="N145" s="141" t="s">
        <v>1</v>
      </c>
      <c r="O145" s="142" t="s">
        <v>43</v>
      </c>
      <c r="P145" s="143">
        <f>I145+J145</f>
        <v>89</v>
      </c>
      <c r="Q145" s="143">
        <f>ROUND(I145*H145,2)</f>
        <v>0</v>
      </c>
      <c r="R145" s="143">
        <f>ROUND(J145*H145,2)</f>
        <v>137505</v>
      </c>
      <c r="T145" s="144">
        <f>S145*H145</f>
        <v>0</v>
      </c>
      <c r="U145" s="144">
        <v>0</v>
      </c>
      <c r="V145" s="144">
        <f>U145*H145</f>
        <v>0</v>
      </c>
      <c r="W145" s="144">
        <v>0.28999999999999998</v>
      </c>
      <c r="X145" s="145">
        <f>W145*H145</f>
        <v>448.04999999999995</v>
      </c>
      <c r="AR145" s="146" t="s">
        <v>157</v>
      </c>
      <c r="AT145" s="146" t="s">
        <v>152</v>
      </c>
      <c r="AU145" s="146" t="s">
        <v>90</v>
      </c>
      <c r="AY145" s="16" t="s">
        <v>150</v>
      </c>
      <c r="BE145" s="147">
        <f>IF(O145="základní",K145,0)</f>
        <v>137505</v>
      </c>
      <c r="BF145" s="147">
        <f>IF(O145="snížená",K145,0)</f>
        <v>0</v>
      </c>
      <c r="BG145" s="147">
        <f>IF(O145="zákl. přenesená",K145,0)</f>
        <v>0</v>
      </c>
      <c r="BH145" s="147">
        <f>IF(O145="sníž. přenesená",K145,0)</f>
        <v>0</v>
      </c>
      <c r="BI145" s="147">
        <f>IF(O145="nulová",K145,0)</f>
        <v>0</v>
      </c>
      <c r="BJ145" s="16" t="s">
        <v>88</v>
      </c>
      <c r="BK145" s="147">
        <f>ROUND(P145*H145,2)</f>
        <v>137505</v>
      </c>
      <c r="BL145" s="16" t="s">
        <v>157</v>
      </c>
      <c r="BM145" s="146" t="s">
        <v>179</v>
      </c>
    </row>
    <row r="146" spans="2:65" s="1" customFormat="1" x14ac:dyDescent="0.2">
      <c r="B146" s="31"/>
      <c r="D146" s="148" t="s">
        <v>159</v>
      </c>
      <c r="F146" s="149" t="s">
        <v>180</v>
      </c>
      <c r="I146" s="150"/>
      <c r="J146" s="150"/>
      <c r="M146" s="31"/>
      <c r="N146" s="151"/>
      <c r="X146" s="55"/>
      <c r="AT146" s="16" t="s">
        <v>159</v>
      </c>
      <c r="AU146" s="16" t="s">
        <v>90</v>
      </c>
    </row>
    <row r="147" spans="2:65" s="12" customFormat="1" x14ac:dyDescent="0.2">
      <c r="B147" s="152"/>
      <c r="D147" s="153" t="s">
        <v>161</v>
      </c>
      <c r="E147" s="154" t="s">
        <v>1</v>
      </c>
      <c r="F147" s="155" t="s">
        <v>175</v>
      </c>
      <c r="H147" s="156">
        <v>1545</v>
      </c>
      <c r="I147" s="157"/>
      <c r="J147" s="157"/>
      <c r="M147" s="152"/>
      <c r="N147" s="158"/>
      <c r="X147" s="159"/>
      <c r="AT147" s="154" t="s">
        <v>161</v>
      </c>
      <c r="AU147" s="154" t="s">
        <v>90</v>
      </c>
      <c r="AV147" s="12" t="s">
        <v>90</v>
      </c>
      <c r="AW147" s="12" t="s">
        <v>5</v>
      </c>
      <c r="AX147" s="12" t="s">
        <v>88</v>
      </c>
      <c r="AY147" s="154" t="s">
        <v>150</v>
      </c>
    </row>
    <row r="148" spans="2:65" s="1" customFormat="1" ht="24.2" customHeight="1" x14ac:dyDescent="0.2">
      <c r="B148" s="31"/>
      <c r="C148" s="134" t="s">
        <v>181</v>
      </c>
      <c r="D148" s="134" t="s">
        <v>152</v>
      </c>
      <c r="E148" s="135" t="s">
        <v>182</v>
      </c>
      <c r="F148" s="136" t="s">
        <v>183</v>
      </c>
      <c r="G148" s="137" t="s">
        <v>184</v>
      </c>
      <c r="H148" s="138">
        <v>105</v>
      </c>
      <c r="I148" s="139"/>
      <c r="J148" s="139">
        <v>159</v>
      </c>
      <c r="K148" s="140">
        <f>ROUND(P148*H148,2)</f>
        <v>16695</v>
      </c>
      <c r="L148" s="136" t="s">
        <v>156</v>
      </c>
      <c r="M148" s="31"/>
      <c r="N148" s="141" t="s">
        <v>1</v>
      </c>
      <c r="O148" s="142" t="s">
        <v>43</v>
      </c>
      <c r="P148" s="143">
        <f>I148+J148</f>
        <v>159</v>
      </c>
      <c r="Q148" s="143">
        <f>ROUND(I148*H148,2)</f>
        <v>0</v>
      </c>
      <c r="R148" s="143">
        <f>ROUND(J148*H148,2)</f>
        <v>16695</v>
      </c>
      <c r="T148" s="144">
        <f>S148*H148</f>
        <v>0</v>
      </c>
      <c r="U148" s="144">
        <v>0</v>
      </c>
      <c r="V148" s="144">
        <f>U148*H148</f>
        <v>0</v>
      </c>
      <c r="W148" s="144">
        <v>0.28999999999999998</v>
      </c>
      <c r="X148" s="145">
        <f>W148*H148</f>
        <v>30.45</v>
      </c>
      <c r="AR148" s="146" t="s">
        <v>157</v>
      </c>
      <c r="AT148" s="146" t="s">
        <v>152</v>
      </c>
      <c r="AU148" s="146" t="s">
        <v>90</v>
      </c>
      <c r="AY148" s="16" t="s">
        <v>150</v>
      </c>
      <c r="BE148" s="147">
        <f>IF(O148="základní",K148,0)</f>
        <v>16695</v>
      </c>
      <c r="BF148" s="147">
        <f>IF(O148="snížená",K148,0)</f>
        <v>0</v>
      </c>
      <c r="BG148" s="147">
        <f>IF(O148="zákl. přenesená",K148,0)</f>
        <v>0</v>
      </c>
      <c r="BH148" s="147">
        <f>IF(O148="sníž. přenesená",K148,0)</f>
        <v>0</v>
      </c>
      <c r="BI148" s="147">
        <f>IF(O148="nulová",K148,0)</f>
        <v>0</v>
      </c>
      <c r="BJ148" s="16" t="s">
        <v>88</v>
      </c>
      <c r="BK148" s="147">
        <f>ROUND(P148*H148,2)</f>
        <v>16695</v>
      </c>
      <c r="BL148" s="16" t="s">
        <v>157</v>
      </c>
      <c r="BM148" s="146" t="s">
        <v>185</v>
      </c>
    </row>
    <row r="149" spans="2:65" s="1" customFormat="1" x14ac:dyDescent="0.2">
      <c r="B149" s="31"/>
      <c r="D149" s="148" t="s">
        <v>159</v>
      </c>
      <c r="F149" s="149" t="s">
        <v>186</v>
      </c>
      <c r="I149" s="150"/>
      <c r="J149" s="150"/>
      <c r="M149" s="31"/>
      <c r="N149" s="151"/>
      <c r="X149" s="55"/>
      <c r="AT149" s="16" t="s">
        <v>159</v>
      </c>
      <c r="AU149" s="16" t="s">
        <v>90</v>
      </c>
    </row>
    <row r="150" spans="2:65" s="12" customFormat="1" ht="22.5" x14ac:dyDescent="0.2">
      <c r="B150" s="152"/>
      <c r="D150" s="153" t="s">
        <v>161</v>
      </c>
      <c r="E150" s="154" t="s">
        <v>1</v>
      </c>
      <c r="F150" s="155" t="s">
        <v>187</v>
      </c>
      <c r="H150" s="156">
        <v>95</v>
      </c>
      <c r="I150" s="157"/>
      <c r="J150" s="157"/>
      <c r="M150" s="152"/>
      <c r="N150" s="158"/>
      <c r="X150" s="159"/>
      <c r="AT150" s="154" t="s">
        <v>161</v>
      </c>
      <c r="AU150" s="154" t="s">
        <v>90</v>
      </c>
      <c r="AV150" s="12" t="s">
        <v>90</v>
      </c>
      <c r="AW150" s="12" t="s">
        <v>5</v>
      </c>
      <c r="AX150" s="12" t="s">
        <v>80</v>
      </c>
      <c r="AY150" s="154" t="s">
        <v>150</v>
      </c>
    </row>
    <row r="151" spans="2:65" s="12" customFormat="1" ht="22.5" x14ac:dyDescent="0.2">
      <c r="B151" s="152"/>
      <c r="D151" s="153" t="s">
        <v>161</v>
      </c>
      <c r="E151" s="154" t="s">
        <v>1</v>
      </c>
      <c r="F151" s="155" t="s">
        <v>188</v>
      </c>
      <c r="H151" s="156">
        <v>10</v>
      </c>
      <c r="I151" s="157"/>
      <c r="J151" s="157"/>
      <c r="M151" s="152"/>
      <c r="N151" s="158"/>
      <c r="X151" s="159"/>
      <c r="AT151" s="154" t="s">
        <v>161</v>
      </c>
      <c r="AU151" s="154" t="s">
        <v>90</v>
      </c>
      <c r="AV151" s="12" t="s">
        <v>90</v>
      </c>
      <c r="AW151" s="12" t="s">
        <v>5</v>
      </c>
      <c r="AX151" s="12" t="s">
        <v>80</v>
      </c>
      <c r="AY151" s="154" t="s">
        <v>150</v>
      </c>
    </row>
    <row r="152" spans="2:65" s="13" customFormat="1" x14ac:dyDescent="0.2">
      <c r="B152" s="160"/>
      <c r="D152" s="153" t="s">
        <v>161</v>
      </c>
      <c r="E152" s="161" t="s">
        <v>1</v>
      </c>
      <c r="F152" s="162" t="s">
        <v>169</v>
      </c>
      <c r="H152" s="163">
        <v>105</v>
      </c>
      <c r="I152" s="164"/>
      <c r="J152" s="164"/>
      <c r="M152" s="160"/>
      <c r="N152" s="165"/>
      <c r="X152" s="166"/>
      <c r="AT152" s="161" t="s">
        <v>161</v>
      </c>
      <c r="AU152" s="161" t="s">
        <v>90</v>
      </c>
      <c r="AV152" s="13" t="s">
        <v>157</v>
      </c>
      <c r="AW152" s="13" t="s">
        <v>5</v>
      </c>
      <c r="AX152" s="13" t="s">
        <v>88</v>
      </c>
      <c r="AY152" s="161" t="s">
        <v>150</v>
      </c>
    </row>
    <row r="153" spans="2:65" s="1" customFormat="1" ht="24.2" customHeight="1" x14ac:dyDescent="0.2">
      <c r="B153" s="31"/>
      <c r="C153" s="134" t="s">
        <v>189</v>
      </c>
      <c r="D153" s="134" t="s">
        <v>152</v>
      </c>
      <c r="E153" s="135" t="s">
        <v>190</v>
      </c>
      <c r="F153" s="136" t="s">
        <v>191</v>
      </c>
      <c r="G153" s="137" t="s">
        <v>184</v>
      </c>
      <c r="H153" s="138">
        <v>9</v>
      </c>
      <c r="I153" s="139"/>
      <c r="J153" s="139">
        <v>79</v>
      </c>
      <c r="K153" s="140">
        <f>ROUND(P153*H153,2)</f>
        <v>711</v>
      </c>
      <c r="L153" s="136" t="s">
        <v>156</v>
      </c>
      <c r="M153" s="31"/>
      <c r="N153" s="141" t="s">
        <v>1</v>
      </c>
      <c r="O153" s="142" t="s">
        <v>43</v>
      </c>
      <c r="P153" s="143">
        <f>I153+J153</f>
        <v>79</v>
      </c>
      <c r="Q153" s="143">
        <f>ROUND(I153*H153,2)</f>
        <v>0</v>
      </c>
      <c r="R153" s="143">
        <f>ROUND(J153*H153,2)</f>
        <v>711</v>
      </c>
      <c r="T153" s="144">
        <f>S153*H153</f>
        <v>0</v>
      </c>
      <c r="U153" s="144">
        <v>0</v>
      </c>
      <c r="V153" s="144">
        <f>U153*H153</f>
        <v>0</v>
      </c>
      <c r="W153" s="144">
        <v>0.115</v>
      </c>
      <c r="X153" s="145">
        <f>W153*H153</f>
        <v>1.0350000000000001</v>
      </c>
      <c r="AR153" s="146" t="s">
        <v>157</v>
      </c>
      <c r="AT153" s="146" t="s">
        <v>152</v>
      </c>
      <c r="AU153" s="146" t="s">
        <v>90</v>
      </c>
      <c r="AY153" s="16" t="s">
        <v>150</v>
      </c>
      <c r="BE153" s="147">
        <f>IF(O153="základní",K153,0)</f>
        <v>711</v>
      </c>
      <c r="BF153" s="147">
        <f>IF(O153="snížená",K153,0)</f>
        <v>0</v>
      </c>
      <c r="BG153" s="147">
        <f>IF(O153="zákl. přenesená",K153,0)</f>
        <v>0</v>
      </c>
      <c r="BH153" s="147">
        <f>IF(O153="sníž. přenesená",K153,0)</f>
        <v>0</v>
      </c>
      <c r="BI153" s="147">
        <f>IF(O153="nulová",K153,0)</f>
        <v>0</v>
      </c>
      <c r="BJ153" s="16" t="s">
        <v>88</v>
      </c>
      <c r="BK153" s="147">
        <f>ROUND(P153*H153,2)</f>
        <v>711</v>
      </c>
      <c r="BL153" s="16" t="s">
        <v>157</v>
      </c>
      <c r="BM153" s="146" t="s">
        <v>192</v>
      </c>
    </row>
    <row r="154" spans="2:65" s="1" customFormat="1" x14ac:dyDescent="0.2">
      <c r="B154" s="31"/>
      <c r="D154" s="148" t="s">
        <v>159</v>
      </c>
      <c r="F154" s="149" t="s">
        <v>193</v>
      </c>
      <c r="I154" s="150"/>
      <c r="J154" s="150"/>
      <c r="M154" s="31"/>
      <c r="N154" s="151"/>
      <c r="X154" s="55"/>
      <c r="AT154" s="16" t="s">
        <v>159</v>
      </c>
      <c r="AU154" s="16" t="s">
        <v>90</v>
      </c>
    </row>
    <row r="155" spans="2:65" s="12" customFormat="1" x14ac:dyDescent="0.2">
      <c r="B155" s="152"/>
      <c r="D155" s="153" t="s">
        <v>161</v>
      </c>
      <c r="E155" s="154" t="s">
        <v>1</v>
      </c>
      <c r="F155" s="155" t="s">
        <v>194</v>
      </c>
      <c r="H155" s="156">
        <v>9</v>
      </c>
      <c r="I155" s="157"/>
      <c r="J155" s="157"/>
      <c r="M155" s="152"/>
      <c r="N155" s="158"/>
      <c r="X155" s="159"/>
      <c r="AT155" s="154" t="s">
        <v>161</v>
      </c>
      <c r="AU155" s="154" t="s">
        <v>90</v>
      </c>
      <c r="AV155" s="12" t="s">
        <v>90</v>
      </c>
      <c r="AW155" s="12" t="s">
        <v>5</v>
      </c>
      <c r="AX155" s="12" t="s">
        <v>88</v>
      </c>
      <c r="AY155" s="154" t="s">
        <v>150</v>
      </c>
    </row>
    <row r="156" spans="2:65" s="1" customFormat="1" ht="24.2" customHeight="1" x14ac:dyDescent="0.2">
      <c r="B156" s="31"/>
      <c r="C156" s="134" t="s">
        <v>195</v>
      </c>
      <c r="D156" s="134" t="s">
        <v>152</v>
      </c>
      <c r="E156" s="135" t="s">
        <v>196</v>
      </c>
      <c r="F156" s="136" t="s">
        <v>197</v>
      </c>
      <c r="G156" s="137" t="s">
        <v>184</v>
      </c>
      <c r="H156" s="138">
        <v>337</v>
      </c>
      <c r="I156" s="139"/>
      <c r="J156" s="139">
        <v>55</v>
      </c>
      <c r="K156" s="140">
        <f>ROUND(P156*H156,2)</f>
        <v>18535</v>
      </c>
      <c r="L156" s="136" t="s">
        <v>156</v>
      </c>
      <c r="M156" s="31"/>
      <c r="N156" s="141" t="s">
        <v>1</v>
      </c>
      <c r="O156" s="142" t="s">
        <v>43</v>
      </c>
      <c r="P156" s="143">
        <f>I156+J156</f>
        <v>55</v>
      </c>
      <c r="Q156" s="143">
        <f>ROUND(I156*H156,2)</f>
        <v>0</v>
      </c>
      <c r="R156" s="143">
        <f>ROUND(J156*H156,2)</f>
        <v>18535</v>
      </c>
      <c r="T156" s="144">
        <f>S156*H156</f>
        <v>0</v>
      </c>
      <c r="U156" s="144">
        <v>0</v>
      </c>
      <c r="V156" s="144">
        <f>U156*H156</f>
        <v>0</v>
      </c>
      <c r="W156" s="144">
        <v>0.04</v>
      </c>
      <c r="X156" s="145">
        <f>W156*H156</f>
        <v>13.48</v>
      </c>
      <c r="AR156" s="146" t="s">
        <v>157</v>
      </c>
      <c r="AT156" s="146" t="s">
        <v>152</v>
      </c>
      <c r="AU156" s="146" t="s">
        <v>90</v>
      </c>
      <c r="AY156" s="16" t="s">
        <v>150</v>
      </c>
      <c r="BE156" s="147">
        <f>IF(O156="základní",K156,0)</f>
        <v>18535</v>
      </c>
      <c r="BF156" s="147">
        <f>IF(O156="snížená",K156,0)</f>
        <v>0</v>
      </c>
      <c r="BG156" s="147">
        <f>IF(O156="zákl. přenesená",K156,0)</f>
        <v>0</v>
      </c>
      <c r="BH156" s="147">
        <f>IF(O156="sníž. přenesená",K156,0)</f>
        <v>0</v>
      </c>
      <c r="BI156" s="147">
        <f>IF(O156="nulová",K156,0)</f>
        <v>0</v>
      </c>
      <c r="BJ156" s="16" t="s">
        <v>88</v>
      </c>
      <c r="BK156" s="147">
        <f>ROUND(P156*H156,2)</f>
        <v>18535</v>
      </c>
      <c r="BL156" s="16" t="s">
        <v>157</v>
      </c>
      <c r="BM156" s="146" t="s">
        <v>198</v>
      </c>
    </row>
    <row r="157" spans="2:65" s="1" customFormat="1" x14ac:dyDescent="0.2">
      <c r="B157" s="31"/>
      <c r="D157" s="148" t="s">
        <v>159</v>
      </c>
      <c r="F157" s="149" t="s">
        <v>199</v>
      </c>
      <c r="I157" s="150"/>
      <c r="J157" s="150"/>
      <c r="M157" s="31"/>
      <c r="N157" s="151"/>
      <c r="X157" s="55"/>
      <c r="AT157" s="16" t="s">
        <v>159</v>
      </c>
      <c r="AU157" s="16" t="s">
        <v>90</v>
      </c>
    </row>
    <row r="158" spans="2:65" s="12" customFormat="1" x14ac:dyDescent="0.2">
      <c r="B158" s="152"/>
      <c r="D158" s="153" t="s">
        <v>161</v>
      </c>
      <c r="E158" s="154" t="s">
        <v>1</v>
      </c>
      <c r="F158" s="155" t="s">
        <v>200</v>
      </c>
      <c r="H158" s="156">
        <v>337</v>
      </c>
      <c r="I158" s="157"/>
      <c r="J158" s="157"/>
      <c r="M158" s="152"/>
      <c r="N158" s="158"/>
      <c r="X158" s="159"/>
      <c r="AT158" s="154" t="s">
        <v>161</v>
      </c>
      <c r="AU158" s="154" t="s">
        <v>90</v>
      </c>
      <c r="AV158" s="12" t="s">
        <v>90</v>
      </c>
      <c r="AW158" s="12" t="s">
        <v>5</v>
      </c>
      <c r="AX158" s="12" t="s">
        <v>88</v>
      </c>
      <c r="AY158" s="154" t="s">
        <v>150</v>
      </c>
    </row>
    <row r="159" spans="2:65" s="1" customFormat="1" ht="24.2" customHeight="1" x14ac:dyDescent="0.2">
      <c r="B159" s="31"/>
      <c r="C159" s="134" t="s">
        <v>201</v>
      </c>
      <c r="D159" s="134" t="s">
        <v>152</v>
      </c>
      <c r="E159" s="135" t="s">
        <v>202</v>
      </c>
      <c r="F159" s="136" t="s">
        <v>203</v>
      </c>
      <c r="G159" s="137" t="s">
        <v>204</v>
      </c>
      <c r="H159" s="138">
        <v>8.5</v>
      </c>
      <c r="I159" s="139"/>
      <c r="J159" s="139">
        <v>1140</v>
      </c>
      <c r="K159" s="140">
        <f>ROUND(P159*H159,2)</f>
        <v>9690</v>
      </c>
      <c r="L159" s="136" t="s">
        <v>156</v>
      </c>
      <c r="M159" s="31"/>
      <c r="N159" s="141" t="s">
        <v>1</v>
      </c>
      <c r="O159" s="142" t="s">
        <v>43</v>
      </c>
      <c r="P159" s="143">
        <f>I159+J159</f>
        <v>1140</v>
      </c>
      <c r="Q159" s="143">
        <f>ROUND(I159*H159,2)</f>
        <v>0</v>
      </c>
      <c r="R159" s="143">
        <f>ROUND(J159*H159,2)</f>
        <v>9690</v>
      </c>
      <c r="T159" s="144">
        <f>S159*H159</f>
        <v>0</v>
      </c>
      <c r="U159" s="144">
        <v>0</v>
      </c>
      <c r="V159" s="144">
        <f>U159*H159</f>
        <v>0</v>
      </c>
      <c r="W159" s="144">
        <v>0</v>
      </c>
      <c r="X159" s="145">
        <f>W159*H159</f>
        <v>0</v>
      </c>
      <c r="AR159" s="146" t="s">
        <v>157</v>
      </c>
      <c r="AT159" s="146" t="s">
        <v>152</v>
      </c>
      <c r="AU159" s="146" t="s">
        <v>90</v>
      </c>
      <c r="AY159" s="16" t="s">
        <v>150</v>
      </c>
      <c r="BE159" s="147">
        <f>IF(O159="základní",K159,0)</f>
        <v>9690</v>
      </c>
      <c r="BF159" s="147">
        <f>IF(O159="snížená",K159,0)</f>
        <v>0</v>
      </c>
      <c r="BG159" s="147">
        <f>IF(O159="zákl. přenesená",K159,0)</f>
        <v>0</v>
      </c>
      <c r="BH159" s="147">
        <f>IF(O159="sníž. přenesená",K159,0)</f>
        <v>0</v>
      </c>
      <c r="BI159" s="147">
        <f>IF(O159="nulová",K159,0)</f>
        <v>0</v>
      </c>
      <c r="BJ159" s="16" t="s">
        <v>88</v>
      </c>
      <c r="BK159" s="147">
        <f>ROUND(P159*H159,2)</f>
        <v>9690</v>
      </c>
      <c r="BL159" s="16" t="s">
        <v>157</v>
      </c>
      <c r="BM159" s="146" t="s">
        <v>205</v>
      </c>
    </row>
    <row r="160" spans="2:65" s="1" customFormat="1" x14ac:dyDescent="0.2">
      <c r="B160" s="31"/>
      <c r="D160" s="148" t="s">
        <v>159</v>
      </c>
      <c r="F160" s="149" t="s">
        <v>206</v>
      </c>
      <c r="I160" s="150"/>
      <c r="J160" s="150"/>
      <c r="M160" s="31"/>
      <c r="N160" s="151"/>
      <c r="X160" s="55"/>
      <c r="AT160" s="16" t="s">
        <v>159</v>
      </c>
      <c r="AU160" s="16" t="s">
        <v>90</v>
      </c>
    </row>
    <row r="161" spans="2:65" s="12" customFormat="1" ht="22.5" x14ac:dyDescent="0.2">
      <c r="B161" s="152"/>
      <c r="D161" s="153" t="s">
        <v>161</v>
      </c>
      <c r="E161" s="154" t="s">
        <v>1</v>
      </c>
      <c r="F161" s="155" t="s">
        <v>207</v>
      </c>
      <c r="H161" s="156">
        <v>8.5</v>
      </c>
      <c r="I161" s="157"/>
      <c r="J161" s="157"/>
      <c r="M161" s="152"/>
      <c r="N161" s="158"/>
      <c r="X161" s="159"/>
      <c r="AT161" s="154" t="s">
        <v>161</v>
      </c>
      <c r="AU161" s="154" t="s">
        <v>90</v>
      </c>
      <c r="AV161" s="12" t="s">
        <v>90</v>
      </c>
      <c r="AW161" s="12" t="s">
        <v>5</v>
      </c>
      <c r="AX161" s="12" t="s">
        <v>88</v>
      </c>
      <c r="AY161" s="154" t="s">
        <v>150</v>
      </c>
    </row>
    <row r="162" spans="2:65" s="1" customFormat="1" ht="33" customHeight="1" x14ac:dyDescent="0.2">
      <c r="B162" s="31"/>
      <c r="C162" s="134" t="s">
        <v>208</v>
      </c>
      <c r="D162" s="134" t="s">
        <v>152</v>
      </c>
      <c r="E162" s="135" t="s">
        <v>209</v>
      </c>
      <c r="F162" s="136" t="s">
        <v>210</v>
      </c>
      <c r="G162" s="137" t="s">
        <v>204</v>
      </c>
      <c r="H162" s="138">
        <v>69.33</v>
      </c>
      <c r="I162" s="139"/>
      <c r="J162" s="139">
        <v>245</v>
      </c>
      <c r="K162" s="140">
        <f>ROUND(P162*H162,2)</f>
        <v>16985.849999999999</v>
      </c>
      <c r="L162" s="136" t="s">
        <v>156</v>
      </c>
      <c r="M162" s="31"/>
      <c r="N162" s="141" t="s">
        <v>1</v>
      </c>
      <c r="O162" s="142" t="s">
        <v>43</v>
      </c>
      <c r="P162" s="143">
        <f>I162+J162</f>
        <v>245</v>
      </c>
      <c r="Q162" s="143">
        <f>ROUND(I162*H162,2)</f>
        <v>0</v>
      </c>
      <c r="R162" s="143">
        <f>ROUND(J162*H162,2)</f>
        <v>16985.849999999999</v>
      </c>
      <c r="T162" s="144">
        <f>S162*H162</f>
        <v>0</v>
      </c>
      <c r="U162" s="144">
        <v>0</v>
      </c>
      <c r="V162" s="144">
        <f>U162*H162</f>
        <v>0</v>
      </c>
      <c r="W162" s="144">
        <v>0</v>
      </c>
      <c r="X162" s="145">
        <f>W162*H162</f>
        <v>0</v>
      </c>
      <c r="AR162" s="146" t="s">
        <v>157</v>
      </c>
      <c r="AT162" s="146" t="s">
        <v>152</v>
      </c>
      <c r="AU162" s="146" t="s">
        <v>90</v>
      </c>
      <c r="AY162" s="16" t="s">
        <v>150</v>
      </c>
      <c r="BE162" s="147">
        <f>IF(O162="základní",K162,0)</f>
        <v>16985.849999999999</v>
      </c>
      <c r="BF162" s="147">
        <f>IF(O162="snížená",K162,0)</f>
        <v>0</v>
      </c>
      <c r="BG162" s="147">
        <f>IF(O162="zákl. přenesená",K162,0)</f>
        <v>0</v>
      </c>
      <c r="BH162" s="147">
        <f>IF(O162="sníž. přenesená",K162,0)</f>
        <v>0</v>
      </c>
      <c r="BI162" s="147">
        <f>IF(O162="nulová",K162,0)</f>
        <v>0</v>
      </c>
      <c r="BJ162" s="16" t="s">
        <v>88</v>
      </c>
      <c r="BK162" s="147">
        <f>ROUND(P162*H162,2)</f>
        <v>16985.849999999999</v>
      </c>
      <c r="BL162" s="16" t="s">
        <v>157</v>
      </c>
      <c r="BM162" s="146" t="s">
        <v>211</v>
      </c>
    </row>
    <row r="163" spans="2:65" s="1" customFormat="1" x14ac:dyDescent="0.2">
      <c r="B163" s="31"/>
      <c r="D163" s="148" t="s">
        <v>159</v>
      </c>
      <c r="F163" s="149" t="s">
        <v>212</v>
      </c>
      <c r="I163" s="150"/>
      <c r="J163" s="150"/>
      <c r="M163" s="31"/>
      <c r="N163" s="151"/>
      <c r="X163" s="55"/>
      <c r="AT163" s="16" t="s">
        <v>159</v>
      </c>
      <c r="AU163" s="16" t="s">
        <v>90</v>
      </c>
    </row>
    <row r="164" spans="2:65" s="12" customFormat="1" ht="22.5" x14ac:dyDescent="0.2">
      <c r="B164" s="152"/>
      <c r="D164" s="153" t="s">
        <v>161</v>
      </c>
      <c r="E164" s="154" t="s">
        <v>1</v>
      </c>
      <c r="F164" s="155" t="s">
        <v>213</v>
      </c>
      <c r="H164" s="156">
        <v>10</v>
      </c>
      <c r="I164" s="157"/>
      <c r="J164" s="157"/>
      <c r="M164" s="152"/>
      <c r="N164" s="158"/>
      <c r="X164" s="159"/>
      <c r="AT164" s="154" t="s">
        <v>161</v>
      </c>
      <c r="AU164" s="154" t="s">
        <v>90</v>
      </c>
      <c r="AV164" s="12" t="s">
        <v>90</v>
      </c>
      <c r="AW164" s="12" t="s">
        <v>5</v>
      </c>
      <c r="AX164" s="12" t="s">
        <v>80</v>
      </c>
      <c r="AY164" s="154" t="s">
        <v>150</v>
      </c>
    </row>
    <row r="165" spans="2:65" s="12" customFormat="1" ht="22.5" x14ac:dyDescent="0.2">
      <c r="B165" s="152"/>
      <c r="D165" s="153" t="s">
        <v>161</v>
      </c>
      <c r="E165" s="154" t="s">
        <v>1</v>
      </c>
      <c r="F165" s="155" t="s">
        <v>214</v>
      </c>
      <c r="H165" s="156">
        <v>23</v>
      </c>
      <c r="I165" s="157"/>
      <c r="J165" s="157"/>
      <c r="M165" s="152"/>
      <c r="N165" s="158"/>
      <c r="X165" s="159"/>
      <c r="AT165" s="154" t="s">
        <v>161</v>
      </c>
      <c r="AU165" s="154" t="s">
        <v>90</v>
      </c>
      <c r="AV165" s="12" t="s">
        <v>90</v>
      </c>
      <c r="AW165" s="12" t="s">
        <v>5</v>
      </c>
      <c r="AX165" s="12" t="s">
        <v>80</v>
      </c>
      <c r="AY165" s="154" t="s">
        <v>150</v>
      </c>
    </row>
    <row r="166" spans="2:65" s="12" customFormat="1" ht="22.5" x14ac:dyDescent="0.2">
      <c r="B166" s="152"/>
      <c r="D166" s="153" t="s">
        <v>161</v>
      </c>
      <c r="E166" s="154" t="s">
        <v>1</v>
      </c>
      <c r="F166" s="155" t="s">
        <v>215</v>
      </c>
      <c r="H166" s="156">
        <v>24.33</v>
      </c>
      <c r="I166" s="157"/>
      <c r="J166" s="157"/>
      <c r="M166" s="152"/>
      <c r="N166" s="158"/>
      <c r="X166" s="159"/>
      <c r="AT166" s="154" t="s">
        <v>161</v>
      </c>
      <c r="AU166" s="154" t="s">
        <v>90</v>
      </c>
      <c r="AV166" s="12" t="s">
        <v>90</v>
      </c>
      <c r="AW166" s="12" t="s">
        <v>5</v>
      </c>
      <c r="AX166" s="12" t="s">
        <v>80</v>
      </c>
      <c r="AY166" s="154" t="s">
        <v>150</v>
      </c>
    </row>
    <row r="167" spans="2:65" s="12" customFormat="1" x14ac:dyDescent="0.2">
      <c r="B167" s="152"/>
      <c r="D167" s="153" t="s">
        <v>161</v>
      </c>
      <c r="E167" s="154" t="s">
        <v>1</v>
      </c>
      <c r="F167" s="155" t="s">
        <v>216</v>
      </c>
      <c r="H167" s="156">
        <v>12</v>
      </c>
      <c r="I167" s="157"/>
      <c r="J167" s="157"/>
      <c r="M167" s="152"/>
      <c r="N167" s="158"/>
      <c r="X167" s="159"/>
      <c r="AT167" s="154" t="s">
        <v>161</v>
      </c>
      <c r="AU167" s="154" t="s">
        <v>90</v>
      </c>
      <c r="AV167" s="12" t="s">
        <v>90</v>
      </c>
      <c r="AW167" s="12" t="s">
        <v>5</v>
      </c>
      <c r="AX167" s="12" t="s">
        <v>80</v>
      </c>
      <c r="AY167" s="154" t="s">
        <v>150</v>
      </c>
    </row>
    <row r="168" spans="2:65" s="13" customFormat="1" x14ac:dyDescent="0.2">
      <c r="B168" s="160"/>
      <c r="D168" s="153" t="s">
        <v>161</v>
      </c>
      <c r="E168" s="161" t="s">
        <v>1</v>
      </c>
      <c r="F168" s="162" t="s">
        <v>169</v>
      </c>
      <c r="H168" s="163">
        <v>69.33</v>
      </c>
      <c r="I168" s="164"/>
      <c r="J168" s="164"/>
      <c r="M168" s="160"/>
      <c r="N168" s="165"/>
      <c r="X168" s="166"/>
      <c r="AT168" s="161" t="s">
        <v>161</v>
      </c>
      <c r="AU168" s="161" t="s">
        <v>90</v>
      </c>
      <c r="AV168" s="13" t="s">
        <v>157</v>
      </c>
      <c r="AW168" s="13" t="s">
        <v>5</v>
      </c>
      <c r="AX168" s="13" t="s">
        <v>88</v>
      </c>
      <c r="AY168" s="161" t="s">
        <v>150</v>
      </c>
    </row>
    <row r="169" spans="2:65" s="1" customFormat="1" ht="33" customHeight="1" x14ac:dyDescent="0.2">
      <c r="B169" s="31"/>
      <c r="C169" s="134" t="s">
        <v>217</v>
      </c>
      <c r="D169" s="134" t="s">
        <v>152</v>
      </c>
      <c r="E169" s="135" t="s">
        <v>218</v>
      </c>
      <c r="F169" s="136" t="s">
        <v>219</v>
      </c>
      <c r="G169" s="137" t="s">
        <v>204</v>
      </c>
      <c r="H169" s="138">
        <v>26.824999999999999</v>
      </c>
      <c r="I169" s="139"/>
      <c r="J169" s="139">
        <v>1080</v>
      </c>
      <c r="K169" s="140">
        <f>ROUND(P169*H169,2)</f>
        <v>28971</v>
      </c>
      <c r="L169" s="136" t="s">
        <v>156</v>
      </c>
      <c r="M169" s="31"/>
      <c r="N169" s="141" t="s">
        <v>1</v>
      </c>
      <c r="O169" s="142" t="s">
        <v>43</v>
      </c>
      <c r="P169" s="143">
        <f>I169+J169</f>
        <v>1080</v>
      </c>
      <c r="Q169" s="143">
        <f>ROUND(I169*H169,2)</f>
        <v>0</v>
      </c>
      <c r="R169" s="143">
        <f>ROUND(J169*H169,2)</f>
        <v>28971</v>
      </c>
      <c r="T169" s="144">
        <f>S169*H169</f>
        <v>0</v>
      </c>
      <c r="U169" s="144">
        <v>0</v>
      </c>
      <c r="V169" s="144">
        <f>U169*H169</f>
        <v>0</v>
      </c>
      <c r="W169" s="144">
        <v>0</v>
      </c>
      <c r="X169" s="145">
        <f>W169*H169</f>
        <v>0</v>
      </c>
      <c r="AR169" s="146" t="s">
        <v>157</v>
      </c>
      <c r="AT169" s="146" t="s">
        <v>152</v>
      </c>
      <c r="AU169" s="146" t="s">
        <v>90</v>
      </c>
      <c r="AY169" s="16" t="s">
        <v>150</v>
      </c>
      <c r="BE169" s="147">
        <f>IF(O169="základní",K169,0)</f>
        <v>28971</v>
      </c>
      <c r="BF169" s="147">
        <f>IF(O169="snížená",K169,0)</f>
        <v>0</v>
      </c>
      <c r="BG169" s="147">
        <f>IF(O169="zákl. přenesená",K169,0)</f>
        <v>0</v>
      </c>
      <c r="BH169" s="147">
        <f>IF(O169="sníž. přenesená",K169,0)</f>
        <v>0</v>
      </c>
      <c r="BI169" s="147">
        <f>IF(O169="nulová",K169,0)</f>
        <v>0</v>
      </c>
      <c r="BJ169" s="16" t="s">
        <v>88</v>
      </c>
      <c r="BK169" s="147">
        <f>ROUND(P169*H169,2)</f>
        <v>28971</v>
      </c>
      <c r="BL169" s="16" t="s">
        <v>157</v>
      </c>
      <c r="BM169" s="146" t="s">
        <v>220</v>
      </c>
    </row>
    <row r="170" spans="2:65" s="1" customFormat="1" x14ac:dyDescent="0.2">
      <c r="B170" s="31"/>
      <c r="D170" s="148" t="s">
        <v>159</v>
      </c>
      <c r="F170" s="149" t="s">
        <v>221</v>
      </c>
      <c r="I170" s="150"/>
      <c r="J170" s="150"/>
      <c r="M170" s="31"/>
      <c r="N170" s="151"/>
      <c r="X170" s="55"/>
      <c r="AT170" s="16" t="s">
        <v>159</v>
      </c>
      <c r="AU170" s="16" t="s">
        <v>90</v>
      </c>
    </row>
    <row r="171" spans="2:65" s="12" customFormat="1" ht="22.5" x14ac:dyDescent="0.2">
      <c r="B171" s="152"/>
      <c r="D171" s="153" t="s">
        <v>161</v>
      </c>
      <c r="E171" s="154" t="s">
        <v>1</v>
      </c>
      <c r="F171" s="155" t="s">
        <v>222</v>
      </c>
      <c r="H171" s="156">
        <v>13.7</v>
      </c>
      <c r="I171" s="157"/>
      <c r="J171" s="157"/>
      <c r="M171" s="152"/>
      <c r="N171" s="158"/>
      <c r="X171" s="159"/>
      <c r="AT171" s="154" t="s">
        <v>161</v>
      </c>
      <c r="AU171" s="154" t="s">
        <v>90</v>
      </c>
      <c r="AV171" s="12" t="s">
        <v>90</v>
      </c>
      <c r="AW171" s="12" t="s">
        <v>5</v>
      </c>
      <c r="AX171" s="12" t="s">
        <v>80</v>
      </c>
      <c r="AY171" s="154" t="s">
        <v>150</v>
      </c>
    </row>
    <row r="172" spans="2:65" s="12" customFormat="1" x14ac:dyDescent="0.2">
      <c r="B172" s="152"/>
      <c r="D172" s="153" t="s">
        <v>161</v>
      </c>
      <c r="E172" s="154" t="s">
        <v>1</v>
      </c>
      <c r="F172" s="155" t="s">
        <v>223</v>
      </c>
      <c r="H172" s="156">
        <v>13.125</v>
      </c>
      <c r="I172" s="157"/>
      <c r="J172" s="157"/>
      <c r="M172" s="152"/>
      <c r="N172" s="158"/>
      <c r="X172" s="159"/>
      <c r="AT172" s="154" t="s">
        <v>161</v>
      </c>
      <c r="AU172" s="154" t="s">
        <v>90</v>
      </c>
      <c r="AV172" s="12" t="s">
        <v>90</v>
      </c>
      <c r="AW172" s="12" t="s">
        <v>5</v>
      </c>
      <c r="AX172" s="12" t="s">
        <v>80</v>
      </c>
      <c r="AY172" s="154" t="s">
        <v>150</v>
      </c>
    </row>
    <row r="173" spans="2:65" s="13" customFormat="1" x14ac:dyDescent="0.2">
      <c r="B173" s="160"/>
      <c r="D173" s="153" t="s">
        <v>161</v>
      </c>
      <c r="E173" s="161" t="s">
        <v>1</v>
      </c>
      <c r="F173" s="162" t="s">
        <v>169</v>
      </c>
      <c r="H173" s="163">
        <v>26.824999999999999</v>
      </c>
      <c r="I173" s="164"/>
      <c r="J173" s="164"/>
      <c r="M173" s="160"/>
      <c r="N173" s="165"/>
      <c r="X173" s="166"/>
      <c r="AT173" s="161" t="s">
        <v>161</v>
      </c>
      <c r="AU173" s="161" t="s">
        <v>90</v>
      </c>
      <c r="AV173" s="13" t="s">
        <v>157</v>
      </c>
      <c r="AW173" s="13" t="s">
        <v>5</v>
      </c>
      <c r="AX173" s="13" t="s">
        <v>88</v>
      </c>
      <c r="AY173" s="161" t="s">
        <v>150</v>
      </c>
    </row>
    <row r="174" spans="2:65" s="1" customFormat="1" ht="37.9" customHeight="1" x14ac:dyDescent="0.2">
      <c r="B174" s="31"/>
      <c r="C174" s="134" t="s">
        <v>224</v>
      </c>
      <c r="D174" s="134" t="s">
        <v>152</v>
      </c>
      <c r="E174" s="135" t="s">
        <v>225</v>
      </c>
      <c r="F174" s="136" t="s">
        <v>226</v>
      </c>
      <c r="G174" s="137" t="s">
        <v>204</v>
      </c>
      <c r="H174" s="138">
        <v>104.655</v>
      </c>
      <c r="I174" s="139"/>
      <c r="J174" s="139">
        <v>302</v>
      </c>
      <c r="K174" s="140">
        <f>ROUND(P174*H174,2)</f>
        <v>31605.81</v>
      </c>
      <c r="L174" s="136" t="s">
        <v>156</v>
      </c>
      <c r="M174" s="31"/>
      <c r="N174" s="141" t="s">
        <v>1</v>
      </c>
      <c r="O174" s="142" t="s">
        <v>43</v>
      </c>
      <c r="P174" s="143">
        <f>I174+J174</f>
        <v>302</v>
      </c>
      <c r="Q174" s="143">
        <f>ROUND(I174*H174,2)</f>
        <v>0</v>
      </c>
      <c r="R174" s="143">
        <f>ROUND(J174*H174,2)</f>
        <v>31605.81</v>
      </c>
      <c r="T174" s="144">
        <f>S174*H174</f>
        <v>0</v>
      </c>
      <c r="U174" s="144">
        <v>0</v>
      </c>
      <c r="V174" s="144">
        <f>U174*H174</f>
        <v>0</v>
      </c>
      <c r="W174" s="144">
        <v>0</v>
      </c>
      <c r="X174" s="145">
        <f>W174*H174</f>
        <v>0</v>
      </c>
      <c r="AR174" s="146" t="s">
        <v>157</v>
      </c>
      <c r="AT174" s="146" t="s">
        <v>152</v>
      </c>
      <c r="AU174" s="146" t="s">
        <v>90</v>
      </c>
      <c r="AY174" s="16" t="s">
        <v>150</v>
      </c>
      <c r="BE174" s="147">
        <f>IF(O174="základní",K174,0)</f>
        <v>31605.81</v>
      </c>
      <c r="BF174" s="147">
        <f>IF(O174="snížená",K174,0)</f>
        <v>0</v>
      </c>
      <c r="BG174" s="147">
        <f>IF(O174="zákl. přenesená",K174,0)</f>
        <v>0</v>
      </c>
      <c r="BH174" s="147">
        <f>IF(O174="sníž. přenesená",K174,0)</f>
        <v>0</v>
      </c>
      <c r="BI174" s="147">
        <f>IF(O174="nulová",K174,0)</f>
        <v>0</v>
      </c>
      <c r="BJ174" s="16" t="s">
        <v>88</v>
      </c>
      <c r="BK174" s="147">
        <f>ROUND(P174*H174,2)</f>
        <v>31605.81</v>
      </c>
      <c r="BL174" s="16" t="s">
        <v>157</v>
      </c>
      <c r="BM174" s="146" t="s">
        <v>227</v>
      </c>
    </row>
    <row r="175" spans="2:65" s="1" customFormat="1" x14ac:dyDescent="0.2">
      <c r="B175" s="31"/>
      <c r="D175" s="148" t="s">
        <v>159</v>
      </c>
      <c r="F175" s="149" t="s">
        <v>228</v>
      </c>
      <c r="I175" s="150"/>
      <c r="J175" s="150"/>
      <c r="M175" s="31"/>
      <c r="N175" s="151"/>
      <c r="X175" s="55"/>
      <c r="AT175" s="16" t="s">
        <v>159</v>
      </c>
      <c r="AU175" s="16" t="s">
        <v>90</v>
      </c>
    </row>
    <row r="176" spans="2:65" s="12" customFormat="1" x14ac:dyDescent="0.2">
      <c r="B176" s="152"/>
      <c r="D176" s="153" t="s">
        <v>161</v>
      </c>
      <c r="E176" s="154" t="s">
        <v>1</v>
      </c>
      <c r="F176" s="155" t="s">
        <v>229</v>
      </c>
      <c r="H176" s="156">
        <v>104.655</v>
      </c>
      <c r="I176" s="157"/>
      <c r="J176" s="157"/>
      <c r="M176" s="152"/>
      <c r="N176" s="158"/>
      <c r="X176" s="159"/>
      <c r="AT176" s="154" t="s">
        <v>161</v>
      </c>
      <c r="AU176" s="154" t="s">
        <v>90</v>
      </c>
      <c r="AV176" s="12" t="s">
        <v>90</v>
      </c>
      <c r="AW176" s="12" t="s">
        <v>5</v>
      </c>
      <c r="AX176" s="12" t="s">
        <v>88</v>
      </c>
      <c r="AY176" s="154" t="s">
        <v>150</v>
      </c>
    </row>
    <row r="177" spans="2:65" s="1" customFormat="1" ht="37.9" customHeight="1" x14ac:dyDescent="0.2">
      <c r="B177" s="31"/>
      <c r="C177" s="134" t="s">
        <v>9</v>
      </c>
      <c r="D177" s="134" t="s">
        <v>152</v>
      </c>
      <c r="E177" s="135" t="s">
        <v>230</v>
      </c>
      <c r="F177" s="136" t="s">
        <v>231</v>
      </c>
      <c r="G177" s="137" t="s">
        <v>204</v>
      </c>
      <c r="H177" s="138">
        <v>2093.1</v>
      </c>
      <c r="I177" s="139"/>
      <c r="J177" s="139">
        <v>21</v>
      </c>
      <c r="K177" s="140">
        <f>ROUND(P177*H177,2)</f>
        <v>43955.1</v>
      </c>
      <c r="L177" s="136" t="s">
        <v>156</v>
      </c>
      <c r="M177" s="31"/>
      <c r="N177" s="141" t="s">
        <v>1</v>
      </c>
      <c r="O177" s="142" t="s">
        <v>43</v>
      </c>
      <c r="P177" s="143">
        <f>I177+J177</f>
        <v>21</v>
      </c>
      <c r="Q177" s="143">
        <f>ROUND(I177*H177,2)</f>
        <v>0</v>
      </c>
      <c r="R177" s="143">
        <f>ROUND(J177*H177,2)</f>
        <v>43955.1</v>
      </c>
      <c r="T177" s="144">
        <f>S177*H177</f>
        <v>0</v>
      </c>
      <c r="U177" s="144">
        <v>0</v>
      </c>
      <c r="V177" s="144">
        <f>U177*H177</f>
        <v>0</v>
      </c>
      <c r="W177" s="144">
        <v>0</v>
      </c>
      <c r="X177" s="145">
        <f>W177*H177</f>
        <v>0</v>
      </c>
      <c r="AR177" s="146" t="s">
        <v>157</v>
      </c>
      <c r="AT177" s="146" t="s">
        <v>152</v>
      </c>
      <c r="AU177" s="146" t="s">
        <v>90</v>
      </c>
      <c r="AY177" s="16" t="s">
        <v>150</v>
      </c>
      <c r="BE177" s="147">
        <f>IF(O177="základní",K177,0)</f>
        <v>43955.1</v>
      </c>
      <c r="BF177" s="147">
        <f>IF(O177="snížená",K177,0)</f>
        <v>0</v>
      </c>
      <c r="BG177" s="147">
        <f>IF(O177="zákl. přenesená",K177,0)</f>
        <v>0</v>
      </c>
      <c r="BH177" s="147">
        <f>IF(O177="sníž. přenesená",K177,0)</f>
        <v>0</v>
      </c>
      <c r="BI177" s="147">
        <f>IF(O177="nulová",K177,0)</f>
        <v>0</v>
      </c>
      <c r="BJ177" s="16" t="s">
        <v>88</v>
      </c>
      <c r="BK177" s="147">
        <f>ROUND(P177*H177,2)</f>
        <v>43955.1</v>
      </c>
      <c r="BL177" s="16" t="s">
        <v>157</v>
      </c>
      <c r="BM177" s="146" t="s">
        <v>232</v>
      </c>
    </row>
    <row r="178" spans="2:65" s="1" customFormat="1" x14ac:dyDescent="0.2">
      <c r="B178" s="31"/>
      <c r="D178" s="148" t="s">
        <v>159</v>
      </c>
      <c r="F178" s="149" t="s">
        <v>233</v>
      </c>
      <c r="I178" s="150"/>
      <c r="J178" s="150"/>
      <c r="M178" s="31"/>
      <c r="N178" s="151"/>
      <c r="X178" s="55"/>
      <c r="AT178" s="16" t="s">
        <v>159</v>
      </c>
      <c r="AU178" s="16" t="s">
        <v>90</v>
      </c>
    </row>
    <row r="179" spans="2:65" s="12" customFormat="1" x14ac:dyDescent="0.2">
      <c r="B179" s="152"/>
      <c r="D179" s="153" t="s">
        <v>161</v>
      </c>
      <c r="F179" s="155" t="s">
        <v>234</v>
      </c>
      <c r="H179" s="156">
        <v>2093.1</v>
      </c>
      <c r="I179" s="157"/>
      <c r="J179" s="157"/>
      <c r="M179" s="152"/>
      <c r="N179" s="158"/>
      <c r="X179" s="159"/>
      <c r="AT179" s="154" t="s">
        <v>161</v>
      </c>
      <c r="AU179" s="154" t="s">
        <v>90</v>
      </c>
      <c r="AV179" s="12" t="s">
        <v>90</v>
      </c>
      <c r="AW179" s="12" t="s">
        <v>4</v>
      </c>
      <c r="AX179" s="12" t="s">
        <v>88</v>
      </c>
      <c r="AY179" s="154" t="s">
        <v>150</v>
      </c>
    </row>
    <row r="180" spans="2:65" s="1" customFormat="1" ht="24.2" customHeight="1" x14ac:dyDescent="0.2">
      <c r="B180" s="31"/>
      <c r="C180" s="134" t="s">
        <v>235</v>
      </c>
      <c r="D180" s="134" t="s">
        <v>152</v>
      </c>
      <c r="E180" s="135" t="s">
        <v>236</v>
      </c>
      <c r="F180" s="136" t="s">
        <v>237</v>
      </c>
      <c r="G180" s="137" t="s">
        <v>155</v>
      </c>
      <c r="H180" s="138">
        <v>1668</v>
      </c>
      <c r="I180" s="139"/>
      <c r="J180" s="139">
        <v>29</v>
      </c>
      <c r="K180" s="140">
        <f>ROUND(P180*H180,2)</f>
        <v>48372</v>
      </c>
      <c r="L180" s="136" t="s">
        <v>156</v>
      </c>
      <c r="M180" s="31"/>
      <c r="N180" s="141" t="s">
        <v>1</v>
      </c>
      <c r="O180" s="142" t="s">
        <v>43</v>
      </c>
      <c r="P180" s="143">
        <f>I180+J180</f>
        <v>29</v>
      </c>
      <c r="Q180" s="143">
        <f>ROUND(I180*H180,2)</f>
        <v>0</v>
      </c>
      <c r="R180" s="143">
        <f>ROUND(J180*H180,2)</f>
        <v>48372</v>
      </c>
      <c r="T180" s="144">
        <f>S180*H180</f>
        <v>0</v>
      </c>
      <c r="U180" s="144">
        <v>0</v>
      </c>
      <c r="V180" s="144">
        <f>U180*H180</f>
        <v>0</v>
      </c>
      <c r="W180" s="144">
        <v>0</v>
      </c>
      <c r="X180" s="145">
        <f>W180*H180</f>
        <v>0</v>
      </c>
      <c r="AR180" s="146" t="s">
        <v>157</v>
      </c>
      <c r="AT180" s="146" t="s">
        <v>152</v>
      </c>
      <c r="AU180" s="146" t="s">
        <v>90</v>
      </c>
      <c r="AY180" s="16" t="s">
        <v>150</v>
      </c>
      <c r="BE180" s="147">
        <f>IF(O180="základní",K180,0)</f>
        <v>48372</v>
      </c>
      <c r="BF180" s="147">
        <f>IF(O180="snížená",K180,0)</f>
        <v>0</v>
      </c>
      <c r="BG180" s="147">
        <f>IF(O180="zákl. přenesená",K180,0)</f>
        <v>0</v>
      </c>
      <c r="BH180" s="147">
        <f>IF(O180="sníž. přenesená",K180,0)</f>
        <v>0</v>
      </c>
      <c r="BI180" s="147">
        <f>IF(O180="nulová",K180,0)</f>
        <v>0</v>
      </c>
      <c r="BJ180" s="16" t="s">
        <v>88</v>
      </c>
      <c r="BK180" s="147">
        <f>ROUND(P180*H180,2)</f>
        <v>48372</v>
      </c>
      <c r="BL180" s="16" t="s">
        <v>157</v>
      </c>
      <c r="BM180" s="146" t="s">
        <v>238</v>
      </c>
    </row>
    <row r="181" spans="2:65" s="1" customFormat="1" x14ac:dyDescent="0.2">
      <c r="B181" s="31"/>
      <c r="D181" s="148" t="s">
        <v>159</v>
      </c>
      <c r="F181" s="149" t="s">
        <v>239</v>
      </c>
      <c r="I181" s="150"/>
      <c r="J181" s="150"/>
      <c r="M181" s="31"/>
      <c r="N181" s="151"/>
      <c r="X181" s="55"/>
      <c r="AT181" s="16" t="s">
        <v>159</v>
      </c>
      <c r="AU181" s="16" t="s">
        <v>90</v>
      </c>
    </row>
    <row r="182" spans="2:65" s="12" customFormat="1" x14ac:dyDescent="0.2">
      <c r="B182" s="152"/>
      <c r="D182" s="153" t="s">
        <v>161</v>
      </c>
      <c r="E182" s="154" t="s">
        <v>1</v>
      </c>
      <c r="F182" s="155" t="s">
        <v>240</v>
      </c>
      <c r="H182" s="156">
        <v>1668</v>
      </c>
      <c r="I182" s="157"/>
      <c r="J182" s="157"/>
      <c r="M182" s="152"/>
      <c r="N182" s="158"/>
      <c r="X182" s="159"/>
      <c r="AT182" s="154" t="s">
        <v>161</v>
      </c>
      <c r="AU182" s="154" t="s">
        <v>90</v>
      </c>
      <c r="AV182" s="12" t="s">
        <v>90</v>
      </c>
      <c r="AW182" s="12" t="s">
        <v>5</v>
      </c>
      <c r="AX182" s="12" t="s">
        <v>88</v>
      </c>
      <c r="AY182" s="154" t="s">
        <v>150</v>
      </c>
    </row>
    <row r="183" spans="2:65" s="11" customFormat="1" ht="22.9" customHeight="1" x14ac:dyDescent="0.2">
      <c r="B183" s="121"/>
      <c r="D183" s="122" t="s">
        <v>79</v>
      </c>
      <c r="E183" s="132" t="s">
        <v>90</v>
      </c>
      <c r="F183" s="132" t="s">
        <v>241</v>
      </c>
      <c r="I183" s="124"/>
      <c r="J183" s="124"/>
      <c r="K183" s="133">
        <f>BK183</f>
        <v>27398.25</v>
      </c>
      <c r="M183" s="121"/>
      <c r="N183" s="126"/>
      <c r="Q183" s="127">
        <f>SUM(Q184:Q188)</f>
        <v>17029.349999999999</v>
      </c>
      <c r="R183" s="127">
        <f>SUM(R184:R188)</f>
        <v>10368.9</v>
      </c>
      <c r="T183" s="128">
        <f>SUM(T184:T188)</f>
        <v>0</v>
      </c>
      <c r="V183" s="128">
        <f>SUM(V184:V188)</f>
        <v>6.6536235000000001</v>
      </c>
      <c r="X183" s="129">
        <f>SUM(X184:X188)</f>
        <v>0</v>
      </c>
      <c r="AR183" s="122" t="s">
        <v>88</v>
      </c>
      <c r="AT183" s="130" t="s">
        <v>79</v>
      </c>
      <c r="AU183" s="130" t="s">
        <v>88</v>
      </c>
      <c r="AY183" s="122" t="s">
        <v>150</v>
      </c>
      <c r="BK183" s="131">
        <f>SUM(BK184:BK188)</f>
        <v>27398.25</v>
      </c>
    </row>
    <row r="184" spans="2:65" s="1" customFormat="1" ht="33" customHeight="1" x14ac:dyDescent="0.2">
      <c r="B184" s="31"/>
      <c r="C184" s="134" t="s">
        <v>242</v>
      </c>
      <c r="D184" s="134" t="s">
        <v>152</v>
      </c>
      <c r="E184" s="135" t="s">
        <v>243</v>
      </c>
      <c r="F184" s="136" t="s">
        <v>244</v>
      </c>
      <c r="G184" s="137" t="s">
        <v>155</v>
      </c>
      <c r="H184" s="138">
        <v>18.45</v>
      </c>
      <c r="I184" s="139">
        <v>923</v>
      </c>
      <c r="J184" s="139">
        <v>562</v>
      </c>
      <c r="K184" s="140">
        <f>ROUND(P184*H184,2)</f>
        <v>27398.25</v>
      </c>
      <c r="L184" s="136" t="s">
        <v>156</v>
      </c>
      <c r="M184" s="31"/>
      <c r="N184" s="141" t="s">
        <v>1</v>
      </c>
      <c r="O184" s="142" t="s">
        <v>43</v>
      </c>
      <c r="P184" s="143">
        <f>I184+J184</f>
        <v>1485</v>
      </c>
      <c r="Q184" s="143">
        <f>ROUND(I184*H184,2)</f>
        <v>17029.349999999999</v>
      </c>
      <c r="R184" s="143">
        <f>ROUND(J184*H184,2)</f>
        <v>10368.9</v>
      </c>
      <c r="T184" s="144">
        <f>S184*H184</f>
        <v>0</v>
      </c>
      <c r="U184" s="144">
        <v>0.36063000000000001</v>
      </c>
      <c r="V184" s="144">
        <f>U184*H184</f>
        <v>6.6536235000000001</v>
      </c>
      <c r="W184" s="144">
        <v>0</v>
      </c>
      <c r="X184" s="145">
        <f>W184*H184</f>
        <v>0</v>
      </c>
      <c r="AR184" s="146" t="s">
        <v>157</v>
      </c>
      <c r="AT184" s="146" t="s">
        <v>152</v>
      </c>
      <c r="AU184" s="146" t="s">
        <v>90</v>
      </c>
      <c r="AY184" s="16" t="s">
        <v>150</v>
      </c>
      <c r="BE184" s="147">
        <f>IF(O184="základní",K184,0)</f>
        <v>27398.25</v>
      </c>
      <c r="BF184" s="147">
        <f>IF(O184="snížená",K184,0)</f>
        <v>0</v>
      </c>
      <c r="BG184" s="147">
        <f>IF(O184="zákl. přenesená",K184,0)</f>
        <v>0</v>
      </c>
      <c r="BH184" s="147">
        <f>IF(O184="sníž. přenesená",K184,0)</f>
        <v>0</v>
      </c>
      <c r="BI184" s="147">
        <f>IF(O184="nulová",K184,0)</f>
        <v>0</v>
      </c>
      <c r="BJ184" s="16" t="s">
        <v>88</v>
      </c>
      <c r="BK184" s="147">
        <f>ROUND(P184*H184,2)</f>
        <v>27398.25</v>
      </c>
      <c r="BL184" s="16" t="s">
        <v>157</v>
      </c>
      <c r="BM184" s="146" t="s">
        <v>245</v>
      </c>
    </row>
    <row r="185" spans="2:65" s="1" customFormat="1" x14ac:dyDescent="0.2">
      <c r="B185" s="31"/>
      <c r="D185" s="148" t="s">
        <v>159</v>
      </c>
      <c r="F185" s="149" t="s">
        <v>246</v>
      </c>
      <c r="I185" s="150"/>
      <c r="J185" s="150"/>
      <c r="M185" s="31"/>
      <c r="N185" s="151"/>
      <c r="X185" s="55"/>
      <c r="AT185" s="16" t="s">
        <v>159</v>
      </c>
      <c r="AU185" s="16" t="s">
        <v>90</v>
      </c>
    </row>
    <row r="186" spans="2:65" s="12" customFormat="1" ht="22.5" x14ac:dyDescent="0.2">
      <c r="B186" s="152"/>
      <c r="D186" s="153" t="s">
        <v>161</v>
      </c>
      <c r="E186" s="154" t="s">
        <v>1</v>
      </c>
      <c r="F186" s="155" t="s">
        <v>247</v>
      </c>
      <c r="H186" s="156">
        <v>14.25</v>
      </c>
      <c r="I186" s="157"/>
      <c r="J186" s="157"/>
      <c r="M186" s="152"/>
      <c r="N186" s="158"/>
      <c r="X186" s="159"/>
      <c r="AT186" s="154" t="s">
        <v>161</v>
      </c>
      <c r="AU186" s="154" t="s">
        <v>90</v>
      </c>
      <c r="AV186" s="12" t="s">
        <v>90</v>
      </c>
      <c r="AW186" s="12" t="s">
        <v>5</v>
      </c>
      <c r="AX186" s="12" t="s">
        <v>80</v>
      </c>
      <c r="AY186" s="154" t="s">
        <v>150</v>
      </c>
    </row>
    <row r="187" spans="2:65" s="12" customFormat="1" ht="22.5" x14ac:dyDescent="0.2">
      <c r="B187" s="152"/>
      <c r="D187" s="153" t="s">
        <v>161</v>
      </c>
      <c r="E187" s="154" t="s">
        <v>1</v>
      </c>
      <c r="F187" s="155" t="s">
        <v>248</v>
      </c>
      <c r="H187" s="156">
        <v>4.2</v>
      </c>
      <c r="I187" s="157"/>
      <c r="J187" s="157"/>
      <c r="M187" s="152"/>
      <c r="N187" s="158"/>
      <c r="X187" s="159"/>
      <c r="AT187" s="154" t="s">
        <v>161</v>
      </c>
      <c r="AU187" s="154" t="s">
        <v>90</v>
      </c>
      <c r="AV187" s="12" t="s">
        <v>90</v>
      </c>
      <c r="AW187" s="12" t="s">
        <v>5</v>
      </c>
      <c r="AX187" s="12" t="s">
        <v>80</v>
      </c>
      <c r="AY187" s="154" t="s">
        <v>150</v>
      </c>
    </row>
    <row r="188" spans="2:65" s="13" customFormat="1" x14ac:dyDescent="0.2">
      <c r="B188" s="160"/>
      <c r="D188" s="153" t="s">
        <v>161</v>
      </c>
      <c r="E188" s="161" t="s">
        <v>1</v>
      </c>
      <c r="F188" s="162" t="s">
        <v>169</v>
      </c>
      <c r="H188" s="163">
        <v>18.45</v>
      </c>
      <c r="I188" s="164"/>
      <c r="J188" s="164"/>
      <c r="M188" s="160"/>
      <c r="N188" s="165"/>
      <c r="X188" s="166"/>
      <c r="AT188" s="161" t="s">
        <v>161</v>
      </c>
      <c r="AU188" s="161" t="s">
        <v>90</v>
      </c>
      <c r="AV188" s="13" t="s">
        <v>157</v>
      </c>
      <c r="AW188" s="13" t="s">
        <v>5</v>
      </c>
      <c r="AX188" s="13" t="s">
        <v>88</v>
      </c>
      <c r="AY188" s="161" t="s">
        <v>150</v>
      </c>
    </row>
    <row r="189" spans="2:65" s="11" customFormat="1" ht="22.9" customHeight="1" x14ac:dyDescent="0.2">
      <c r="B189" s="121"/>
      <c r="D189" s="122" t="s">
        <v>79</v>
      </c>
      <c r="E189" s="132" t="s">
        <v>170</v>
      </c>
      <c r="F189" s="132" t="s">
        <v>249</v>
      </c>
      <c r="I189" s="124"/>
      <c r="J189" s="124"/>
      <c r="K189" s="133">
        <f>BK189</f>
        <v>24951.5</v>
      </c>
      <c r="M189" s="121"/>
      <c r="N189" s="126"/>
      <c r="Q189" s="127">
        <f>SUM(Q190:Q196)</f>
        <v>6753.5</v>
      </c>
      <c r="R189" s="127">
        <f>SUM(R190:R196)</f>
        <v>18198</v>
      </c>
      <c r="T189" s="128">
        <f>SUM(T190:T196)</f>
        <v>0</v>
      </c>
      <c r="V189" s="128">
        <f>SUM(V190:V196)</f>
        <v>6.404E-2</v>
      </c>
      <c r="X189" s="129">
        <f>SUM(X190:X196)</f>
        <v>0</v>
      </c>
      <c r="AR189" s="122" t="s">
        <v>88</v>
      </c>
      <c r="AT189" s="130" t="s">
        <v>79</v>
      </c>
      <c r="AU189" s="130" t="s">
        <v>88</v>
      </c>
      <c r="AY189" s="122" t="s">
        <v>150</v>
      </c>
      <c r="BK189" s="131">
        <f>SUM(BK190:BK196)</f>
        <v>24951.5</v>
      </c>
    </row>
    <row r="190" spans="2:65" s="1" customFormat="1" ht="24.2" customHeight="1" x14ac:dyDescent="0.2">
      <c r="B190" s="31"/>
      <c r="C190" s="134" t="s">
        <v>250</v>
      </c>
      <c r="D190" s="134" t="s">
        <v>152</v>
      </c>
      <c r="E190" s="135" t="s">
        <v>251</v>
      </c>
      <c r="F190" s="136" t="s">
        <v>252</v>
      </c>
      <c r="G190" s="137" t="s">
        <v>155</v>
      </c>
      <c r="H190" s="138">
        <v>23</v>
      </c>
      <c r="I190" s="139">
        <v>261</v>
      </c>
      <c r="J190" s="139">
        <v>351</v>
      </c>
      <c r="K190" s="140">
        <f>ROUND(P190*H190,2)</f>
        <v>14076</v>
      </c>
      <c r="L190" s="136" t="s">
        <v>156</v>
      </c>
      <c r="M190" s="31"/>
      <c r="N190" s="141" t="s">
        <v>1</v>
      </c>
      <c r="O190" s="142" t="s">
        <v>43</v>
      </c>
      <c r="P190" s="143">
        <f>I190+J190</f>
        <v>612</v>
      </c>
      <c r="Q190" s="143">
        <f>ROUND(I190*H190,2)</f>
        <v>6003</v>
      </c>
      <c r="R190" s="143">
        <f>ROUND(J190*H190,2)</f>
        <v>8073</v>
      </c>
      <c r="T190" s="144">
        <f>S190*H190</f>
        <v>0</v>
      </c>
      <c r="U190" s="144">
        <v>2.7499999999999998E-3</v>
      </c>
      <c r="V190" s="144">
        <f>U190*H190</f>
        <v>6.3250000000000001E-2</v>
      </c>
      <c r="W190" s="144">
        <v>0</v>
      </c>
      <c r="X190" s="145">
        <f>W190*H190</f>
        <v>0</v>
      </c>
      <c r="AR190" s="146" t="s">
        <v>157</v>
      </c>
      <c r="AT190" s="146" t="s">
        <v>152</v>
      </c>
      <c r="AU190" s="146" t="s">
        <v>90</v>
      </c>
      <c r="AY190" s="16" t="s">
        <v>150</v>
      </c>
      <c r="BE190" s="147">
        <f>IF(O190="základní",K190,0)</f>
        <v>14076</v>
      </c>
      <c r="BF190" s="147">
        <f>IF(O190="snížená",K190,0)</f>
        <v>0</v>
      </c>
      <c r="BG190" s="147">
        <f>IF(O190="zákl. přenesená",K190,0)</f>
        <v>0</v>
      </c>
      <c r="BH190" s="147">
        <f>IF(O190="sníž. přenesená",K190,0)</f>
        <v>0</v>
      </c>
      <c r="BI190" s="147">
        <f>IF(O190="nulová",K190,0)</f>
        <v>0</v>
      </c>
      <c r="BJ190" s="16" t="s">
        <v>88</v>
      </c>
      <c r="BK190" s="147">
        <f>ROUND(P190*H190,2)</f>
        <v>14076</v>
      </c>
      <c r="BL190" s="16" t="s">
        <v>157</v>
      </c>
      <c r="BM190" s="146" t="s">
        <v>253</v>
      </c>
    </row>
    <row r="191" spans="2:65" s="1" customFormat="1" x14ac:dyDescent="0.2">
      <c r="B191" s="31"/>
      <c r="D191" s="148" t="s">
        <v>159</v>
      </c>
      <c r="F191" s="149" t="s">
        <v>254</v>
      </c>
      <c r="I191" s="150"/>
      <c r="J191" s="150"/>
      <c r="M191" s="31"/>
      <c r="N191" s="151"/>
      <c r="X191" s="55"/>
      <c r="AT191" s="16" t="s">
        <v>159</v>
      </c>
      <c r="AU191" s="16" t="s">
        <v>90</v>
      </c>
    </row>
    <row r="192" spans="2:65" s="12" customFormat="1" x14ac:dyDescent="0.2">
      <c r="B192" s="152"/>
      <c r="D192" s="153" t="s">
        <v>161</v>
      </c>
      <c r="E192" s="154" t="s">
        <v>1</v>
      </c>
      <c r="F192" s="155" t="s">
        <v>255</v>
      </c>
      <c r="H192" s="156">
        <v>23</v>
      </c>
      <c r="I192" s="157"/>
      <c r="J192" s="157"/>
      <c r="M192" s="152"/>
      <c r="N192" s="158"/>
      <c r="X192" s="159"/>
      <c r="AT192" s="154" t="s">
        <v>161</v>
      </c>
      <c r="AU192" s="154" t="s">
        <v>90</v>
      </c>
      <c r="AV192" s="12" t="s">
        <v>90</v>
      </c>
      <c r="AW192" s="12" t="s">
        <v>5</v>
      </c>
      <c r="AX192" s="12" t="s">
        <v>88</v>
      </c>
      <c r="AY192" s="154" t="s">
        <v>150</v>
      </c>
    </row>
    <row r="193" spans="2:65" s="1" customFormat="1" ht="24.2" customHeight="1" x14ac:dyDescent="0.2">
      <c r="B193" s="31"/>
      <c r="C193" s="134" t="s">
        <v>256</v>
      </c>
      <c r="D193" s="134" t="s">
        <v>152</v>
      </c>
      <c r="E193" s="135" t="s">
        <v>257</v>
      </c>
      <c r="F193" s="136" t="s">
        <v>258</v>
      </c>
      <c r="G193" s="137" t="s">
        <v>155</v>
      </c>
      <c r="H193" s="138">
        <v>23</v>
      </c>
      <c r="I193" s="139"/>
      <c r="J193" s="139">
        <v>162</v>
      </c>
      <c r="K193" s="140">
        <f>ROUND(P193*H193,2)</f>
        <v>3726</v>
      </c>
      <c r="L193" s="136" t="s">
        <v>156</v>
      </c>
      <c r="M193" s="31"/>
      <c r="N193" s="141" t="s">
        <v>1</v>
      </c>
      <c r="O193" s="142" t="s">
        <v>43</v>
      </c>
      <c r="P193" s="143">
        <f>I193+J193</f>
        <v>162</v>
      </c>
      <c r="Q193" s="143">
        <f>ROUND(I193*H193,2)</f>
        <v>0</v>
      </c>
      <c r="R193" s="143">
        <f>ROUND(J193*H193,2)</f>
        <v>3726</v>
      </c>
      <c r="T193" s="144">
        <f>S193*H193</f>
        <v>0</v>
      </c>
      <c r="U193" s="144">
        <v>0</v>
      </c>
      <c r="V193" s="144">
        <f>U193*H193</f>
        <v>0</v>
      </c>
      <c r="W193" s="144">
        <v>0</v>
      </c>
      <c r="X193" s="145">
        <f>W193*H193</f>
        <v>0</v>
      </c>
      <c r="AR193" s="146" t="s">
        <v>157</v>
      </c>
      <c r="AT193" s="146" t="s">
        <v>152</v>
      </c>
      <c r="AU193" s="146" t="s">
        <v>90</v>
      </c>
      <c r="AY193" s="16" t="s">
        <v>150</v>
      </c>
      <c r="BE193" s="147">
        <f>IF(O193="základní",K193,0)</f>
        <v>3726</v>
      </c>
      <c r="BF193" s="147">
        <f>IF(O193="snížená",K193,0)</f>
        <v>0</v>
      </c>
      <c r="BG193" s="147">
        <f>IF(O193="zákl. přenesená",K193,0)</f>
        <v>0</v>
      </c>
      <c r="BH193" s="147">
        <f>IF(O193="sníž. přenesená",K193,0)</f>
        <v>0</v>
      </c>
      <c r="BI193" s="147">
        <f>IF(O193="nulová",K193,0)</f>
        <v>0</v>
      </c>
      <c r="BJ193" s="16" t="s">
        <v>88</v>
      </c>
      <c r="BK193" s="147">
        <f>ROUND(P193*H193,2)</f>
        <v>3726</v>
      </c>
      <c r="BL193" s="16" t="s">
        <v>157</v>
      </c>
      <c r="BM193" s="146" t="s">
        <v>259</v>
      </c>
    </row>
    <row r="194" spans="2:65" s="1" customFormat="1" x14ac:dyDescent="0.2">
      <c r="B194" s="31"/>
      <c r="D194" s="148" t="s">
        <v>159</v>
      </c>
      <c r="F194" s="149" t="s">
        <v>260</v>
      </c>
      <c r="I194" s="150"/>
      <c r="J194" s="150"/>
      <c r="M194" s="31"/>
      <c r="N194" s="151"/>
      <c r="X194" s="55"/>
      <c r="AT194" s="16" t="s">
        <v>159</v>
      </c>
      <c r="AU194" s="16" t="s">
        <v>90</v>
      </c>
    </row>
    <row r="195" spans="2:65" s="12" customFormat="1" x14ac:dyDescent="0.2">
      <c r="B195" s="152"/>
      <c r="D195" s="153" t="s">
        <v>161</v>
      </c>
      <c r="E195" s="154" t="s">
        <v>1</v>
      </c>
      <c r="F195" s="155" t="s">
        <v>255</v>
      </c>
      <c r="H195" s="156">
        <v>23</v>
      </c>
      <c r="I195" s="157"/>
      <c r="J195" s="157"/>
      <c r="M195" s="152"/>
      <c r="N195" s="158"/>
      <c r="X195" s="159"/>
      <c r="AT195" s="154" t="s">
        <v>161</v>
      </c>
      <c r="AU195" s="154" t="s">
        <v>90</v>
      </c>
      <c r="AV195" s="12" t="s">
        <v>90</v>
      </c>
      <c r="AW195" s="12" t="s">
        <v>5</v>
      </c>
      <c r="AX195" s="12" t="s">
        <v>88</v>
      </c>
      <c r="AY195" s="154" t="s">
        <v>150</v>
      </c>
    </row>
    <row r="196" spans="2:65" s="1" customFormat="1" ht="37.9" customHeight="1" x14ac:dyDescent="0.2">
      <c r="B196" s="31"/>
      <c r="C196" s="134" t="s">
        <v>261</v>
      </c>
      <c r="D196" s="134" t="s">
        <v>152</v>
      </c>
      <c r="E196" s="135" t="s">
        <v>262</v>
      </c>
      <c r="F196" s="136" t="s">
        <v>263</v>
      </c>
      <c r="G196" s="137" t="s">
        <v>264</v>
      </c>
      <c r="H196" s="138">
        <v>79</v>
      </c>
      <c r="I196" s="139">
        <v>9.5</v>
      </c>
      <c r="J196" s="139">
        <v>81</v>
      </c>
      <c r="K196" s="140">
        <f>ROUND(P196*H196,2)</f>
        <v>7149.5</v>
      </c>
      <c r="L196" s="136" t="s">
        <v>1</v>
      </c>
      <c r="M196" s="31"/>
      <c r="N196" s="141" t="s">
        <v>1</v>
      </c>
      <c r="O196" s="142" t="s">
        <v>43</v>
      </c>
      <c r="P196" s="143">
        <f>I196+J196</f>
        <v>90.5</v>
      </c>
      <c r="Q196" s="143">
        <f>ROUND(I196*H196,2)</f>
        <v>750.5</v>
      </c>
      <c r="R196" s="143">
        <f>ROUND(J196*H196,2)</f>
        <v>6399</v>
      </c>
      <c r="T196" s="144">
        <f>S196*H196</f>
        <v>0</v>
      </c>
      <c r="U196" s="144">
        <v>1.0000000000000001E-5</v>
      </c>
      <c r="V196" s="144">
        <f>U196*H196</f>
        <v>7.9000000000000001E-4</v>
      </c>
      <c r="W196" s="144">
        <v>0</v>
      </c>
      <c r="X196" s="145">
        <f>W196*H196</f>
        <v>0</v>
      </c>
      <c r="AR196" s="146" t="s">
        <v>157</v>
      </c>
      <c r="AT196" s="146" t="s">
        <v>152</v>
      </c>
      <c r="AU196" s="146" t="s">
        <v>90</v>
      </c>
      <c r="AY196" s="16" t="s">
        <v>150</v>
      </c>
      <c r="BE196" s="147">
        <f>IF(O196="základní",K196,0)</f>
        <v>7149.5</v>
      </c>
      <c r="BF196" s="147">
        <f>IF(O196="snížená",K196,0)</f>
        <v>0</v>
      </c>
      <c r="BG196" s="147">
        <f>IF(O196="zákl. přenesená",K196,0)</f>
        <v>0</v>
      </c>
      <c r="BH196" s="147">
        <f>IF(O196="sníž. přenesená",K196,0)</f>
        <v>0</v>
      </c>
      <c r="BI196" s="147">
        <f>IF(O196="nulová",K196,0)</f>
        <v>0</v>
      </c>
      <c r="BJ196" s="16" t="s">
        <v>88</v>
      </c>
      <c r="BK196" s="147">
        <f>ROUND(P196*H196,2)</f>
        <v>7149.5</v>
      </c>
      <c r="BL196" s="16" t="s">
        <v>157</v>
      </c>
      <c r="BM196" s="146" t="s">
        <v>265</v>
      </c>
    </row>
    <row r="197" spans="2:65" s="11" customFormat="1" ht="22.9" customHeight="1" x14ac:dyDescent="0.2">
      <c r="B197" s="121"/>
      <c r="D197" s="122" t="s">
        <v>79</v>
      </c>
      <c r="E197" s="132" t="s">
        <v>157</v>
      </c>
      <c r="F197" s="132" t="s">
        <v>266</v>
      </c>
      <c r="I197" s="124"/>
      <c r="J197" s="124"/>
      <c r="K197" s="133">
        <f>BK197</f>
        <v>115675.35</v>
      </c>
      <c r="M197" s="121"/>
      <c r="N197" s="126"/>
      <c r="Q197" s="127">
        <f>SUM(Q198:Q210)</f>
        <v>76594</v>
      </c>
      <c r="R197" s="127">
        <f>SUM(R198:R210)</f>
        <v>39081.35</v>
      </c>
      <c r="T197" s="128">
        <f>SUM(T198:T210)</f>
        <v>0</v>
      </c>
      <c r="V197" s="128">
        <f>SUM(V198:V210)</f>
        <v>29.241295160000004</v>
      </c>
      <c r="X197" s="129">
        <f>SUM(X198:X210)</f>
        <v>0</v>
      </c>
      <c r="AR197" s="122" t="s">
        <v>88</v>
      </c>
      <c r="AT197" s="130" t="s">
        <v>79</v>
      </c>
      <c r="AU197" s="130" t="s">
        <v>88</v>
      </c>
      <c r="AY197" s="122" t="s">
        <v>150</v>
      </c>
      <c r="BK197" s="131">
        <f>SUM(BK198:BK210)</f>
        <v>115675.35</v>
      </c>
    </row>
    <row r="198" spans="2:65" s="1" customFormat="1" ht="24.2" customHeight="1" x14ac:dyDescent="0.2">
      <c r="B198" s="31"/>
      <c r="C198" s="134" t="s">
        <v>267</v>
      </c>
      <c r="D198" s="134" t="s">
        <v>152</v>
      </c>
      <c r="E198" s="135" t="s">
        <v>268</v>
      </c>
      <c r="F198" s="136" t="s">
        <v>269</v>
      </c>
      <c r="G198" s="137" t="s">
        <v>204</v>
      </c>
      <c r="H198" s="138">
        <v>11.3</v>
      </c>
      <c r="I198" s="139">
        <v>4550</v>
      </c>
      <c r="J198" s="139">
        <v>401</v>
      </c>
      <c r="K198" s="140">
        <f>ROUND(P198*H198,2)</f>
        <v>55946.3</v>
      </c>
      <c r="L198" s="136" t="s">
        <v>156</v>
      </c>
      <c r="M198" s="31"/>
      <c r="N198" s="141" t="s">
        <v>1</v>
      </c>
      <c r="O198" s="142" t="s">
        <v>43</v>
      </c>
      <c r="P198" s="143">
        <f>I198+J198</f>
        <v>4951</v>
      </c>
      <c r="Q198" s="143">
        <f>ROUND(I198*H198,2)</f>
        <v>51415</v>
      </c>
      <c r="R198" s="143">
        <f>ROUND(J198*H198,2)</f>
        <v>4531.3</v>
      </c>
      <c r="T198" s="144">
        <f>S198*H198</f>
        <v>0</v>
      </c>
      <c r="U198" s="144">
        <v>2.5018699999999998</v>
      </c>
      <c r="V198" s="144">
        <f>U198*H198</f>
        <v>28.271131</v>
      </c>
      <c r="W198" s="144">
        <v>0</v>
      </c>
      <c r="X198" s="145">
        <f>W198*H198</f>
        <v>0</v>
      </c>
      <c r="AR198" s="146" t="s">
        <v>157</v>
      </c>
      <c r="AT198" s="146" t="s">
        <v>152</v>
      </c>
      <c r="AU198" s="146" t="s">
        <v>90</v>
      </c>
      <c r="AY198" s="16" t="s">
        <v>150</v>
      </c>
      <c r="BE198" s="147">
        <f>IF(O198="základní",K198,0)</f>
        <v>55946.3</v>
      </c>
      <c r="BF198" s="147">
        <f>IF(O198="snížená",K198,0)</f>
        <v>0</v>
      </c>
      <c r="BG198" s="147">
        <f>IF(O198="zákl. přenesená",K198,0)</f>
        <v>0</v>
      </c>
      <c r="BH198" s="147">
        <f>IF(O198="sníž. přenesená",K198,0)</f>
        <v>0</v>
      </c>
      <c r="BI198" s="147">
        <f>IF(O198="nulová",K198,0)</f>
        <v>0</v>
      </c>
      <c r="BJ198" s="16" t="s">
        <v>88</v>
      </c>
      <c r="BK198" s="147">
        <f>ROUND(P198*H198,2)</f>
        <v>55946.3</v>
      </c>
      <c r="BL198" s="16" t="s">
        <v>157</v>
      </c>
      <c r="BM198" s="146" t="s">
        <v>270</v>
      </c>
    </row>
    <row r="199" spans="2:65" s="1" customFormat="1" x14ac:dyDescent="0.2">
      <c r="B199" s="31"/>
      <c r="D199" s="148" t="s">
        <v>159</v>
      </c>
      <c r="F199" s="149" t="s">
        <v>271</v>
      </c>
      <c r="I199" s="150"/>
      <c r="J199" s="150"/>
      <c r="M199" s="31"/>
      <c r="N199" s="151"/>
      <c r="X199" s="55"/>
      <c r="AT199" s="16" t="s">
        <v>159</v>
      </c>
      <c r="AU199" s="16" t="s">
        <v>90</v>
      </c>
    </row>
    <row r="200" spans="2:65" s="12" customFormat="1" x14ac:dyDescent="0.2">
      <c r="B200" s="152"/>
      <c r="D200" s="153" t="s">
        <v>161</v>
      </c>
      <c r="E200" s="154" t="s">
        <v>1</v>
      </c>
      <c r="F200" s="155" t="s">
        <v>272</v>
      </c>
      <c r="H200" s="156">
        <v>9</v>
      </c>
      <c r="I200" s="157"/>
      <c r="J200" s="157"/>
      <c r="M200" s="152"/>
      <c r="N200" s="158"/>
      <c r="X200" s="159"/>
      <c r="AT200" s="154" t="s">
        <v>161</v>
      </c>
      <c r="AU200" s="154" t="s">
        <v>90</v>
      </c>
      <c r="AV200" s="12" t="s">
        <v>90</v>
      </c>
      <c r="AW200" s="12" t="s">
        <v>5</v>
      </c>
      <c r="AX200" s="12" t="s">
        <v>80</v>
      </c>
      <c r="AY200" s="154" t="s">
        <v>150</v>
      </c>
    </row>
    <row r="201" spans="2:65" s="12" customFormat="1" x14ac:dyDescent="0.2">
      <c r="B201" s="152"/>
      <c r="D201" s="153" t="s">
        <v>161</v>
      </c>
      <c r="E201" s="154" t="s">
        <v>1</v>
      </c>
      <c r="F201" s="155" t="s">
        <v>273</v>
      </c>
      <c r="H201" s="156">
        <v>2.2999999999999998</v>
      </c>
      <c r="I201" s="157"/>
      <c r="J201" s="157"/>
      <c r="M201" s="152"/>
      <c r="N201" s="158"/>
      <c r="X201" s="159"/>
      <c r="AT201" s="154" t="s">
        <v>161</v>
      </c>
      <c r="AU201" s="154" t="s">
        <v>90</v>
      </c>
      <c r="AV201" s="12" t="s">
        <v>90</v>
      </c>
      <c r="AW201" s="12" t="s">
        <v>5</v>
      </c>
      <c r="AX201" s="12" t="s">
        <v>80</v>
      </c>
      <c r="AY201" s="154" t="s">
        <v>150</v>
      </c>
    </row>
    <row r="202" spans="2:65" s="13" customFormat="1" x14ac:dyDescent="0.2">
      <c r="B202" s="160"/>
      <c r="D202" s="153" t="s">
        <v>161</v>
      </c>
      <c r="E202" s="161" t="s">
        <v>1</v>
      </c>
      <c r="F202" s="162" t="s">
        <v>169</v>
      </c>
      <c r="H202" s="163">
        <v>11.3</v>
      </c>
      <c r="I202" s="164"/>
      <c r="J202" s="164"/>
      <c r="M202" s="160"/>
      <c r="N202" s="165"/>
      <c r="X202" s="166"/>
      <c r="AT202" s="161" t="s">
        <v>161</v>
      </c>
      <c r="AU202" s="161" t="s">
        <v>90</v>
      </c>
      <c r="AV202" s="13" t="s">
        <v>157</v>
      </c>
      <c r="AW202" s="13" t="s">
        <v>5</v>
      </c>
      <c r="AX202" s="13" t="s">
        <v>88</v>
      </c>
      <c r="AY202" s="161" t="s">
        <v>150</v>
      </c>
    </row>
    <row r="203" spans="2:65" s="1" customFormat="1" ht="24.2" customHeight="1" x14ac:dyDescent="0.2">
      <c r="B203" s="31"/>
      <c r="C203" s="134" t="s">
        <v>274</v>
      </c>
      <c r="D203" s="134" t="s">
        <v>152</v>
      </c>
      <c r="E203" s="135" t="s">
        <v>275</v>
      </c>
      <c r="F203" s="136" t="s">
        <v>276</v>
      </c>
      <c r="G203" s="137" t="s">
        <v>277</v>
      </c>
      <c r="H203" s="138">
        <v>0.60799999999999998</v>
      </c>
      <c r="I203" s="139">
        <v>31750</v>
      </c>
      <c r="J203" s="139">
        <v>8306</v>
      </c>
      <c r="K203" s="140">
        <f>ROUND(P203*H203,2)</f>
        <v>24354.05</v>
      </c>
      <c r="L203" s="136" t="s">
        <v>156</v>
      </c>
      <c r="M203" s="31"/>
      <c r="N203" s="141" t="s">
        <v>1</v>
      </c>
      <c r="O203" s="142" t="s">
        <v>43</v>
      </c>
      <c r="P203" s="143">
        <f>I203+J203</f>
        <v>40056</v>
      </c>
      <c r="Q203" s="143">
        <f>ROUND(I203*H203,2)</f>
        <v>19304</v>
      </c>
      <c r="R203" s="143">
        <f>ROUND(J203*H203,2)</f>
        <v>5050.05</v>
      </c>
      <c r="T203" s="144">
        <f>S203*H203</f>
        <v>0</v>
      </c>
      <c r="U203" s="144">
        <v>1.06277</v>
      </c>
      <c r="V203" s="144">
        <f>U203*H203</f>
        <v>0.64616415999999999</v>
      </c>
      <c r="W203" s="144">
        <v>0</v>
      </c>
      <c r="X203" s="145">
        <f>W203*H203</f>
        <v>0</v>
      </c>
      <c r="AR203" s="146" t="s">
        <v>157</v>
      </c>
      <c r="AT203" s="146" t="s">
        <v>152</v>
      </c>
      <c r="AU203" s="146" t="s">
        <v>90</v>
      </c>
      <c r="AY203" s="16" t="s">
        <v>150</v>
      </c>
      <c r="BE203" s="147">
        <f>IF(O203="základní",K203,0)</f>
        <v>24354.05</v>
      </c>
      <c r="BF203" s="147">
        <f>IF(O203="snížená",K203,0)</f>
        <v>0</v>
      </c>
      <c r="BG203" s="147">
        <f>IF(O203="zákl. přenesená",K203,0)</f>
        <v>0</v>
      </c>
      <c r="BH203" s="147">
        <f>IF(O203="sníž. přenesená",K203,0)</f>
        <v>0</v>
      </c>
      <c r="BI203" s="147">
        <f>IF(O203="nulová",K203,0)</f>
        <v>0</v>
      </c>
      <c r="BJ203" s="16" t="s">
        <v>88</v>
      </c>
      <c r="BK203" s="147">
        <f>ROUND(P203*H203,2)</f>
        <v>24354.05</v>
      </c>
      <c r="BL203" s="16" t="s">
        <v>157</v>
      </c>
      <c r="BM203" s="146" t="s">
        <v>278</v>
      </c>
    </row>
    <row r="204" spans="2:65" s="1" customFormat="1" x14ac:dyDescent="0.2">
      <c r="B204" s="31"/>
      <c r="D204" s="148" t="s">
        <v>159</v>
      </c>
      <c r="F204" s="149" t="s">
        <v>279</v>
      </c>
      <c r="I204" s="150"/>
      <c r="J204" s="150"/>
      <c r="M204" s="31"/>
      <c r="N204" s="151"/>
      <c r="X204" s="55"/>
      <c r="AT204" s="16" t="s">
        <v>159</v>
      </c>
      <c r="AU204" s="16" t="s">
        <v>90</v>
      </c>
    </row>
    <row r="205" spans="2:65" s="12" customFormat="1" x14ac:dyDescent="0.2">
      <c r="B205" s="152"/>
      <c r="D205" s="153" t="s">
        <v>161</v>
      </c>
      <c r="E205" s="154" t="s">
        <v>1</v>
      </c>
      <c r="F205" s="155" t="s">
        <v>280</v>
      </c>
      <c r="H205" s="156">
        <v>0.40500000000000003</v>
      </c>
      <c r="I205" s="157"/>
      <c r="J205" s="157"/>
      <c r="M205" s="152"/>
      <c r="N205" s="158"/>
      <c r="X205" s="159"/>
      <c r="AT205" s="154" t="s">
        <v>161</v>
      </c>
      <c r="AU205" s="154" t="s">
        <v>90</v>
      </c>
      <c r="AV205" s="12" t="s">
        <v>90</v>
      </c>
      <c r="AW205" s="12" t="s">
        <v>5</v>
      </c>
      <c r="AX205" s="12" t="s">
        <v>88</v>
      </c>
      <c r="AY205" s="154" t="s">
        <v>150</v>
      </c>
    </row>
    <row r="206" spans="2:65" s="12" customFormat="1" x14ac:dyDescent="0.2">
      <c r="B206" s="152"/>
      <c r="D206" s="153" t="s">
        <v>161</v>
      </c>
      <c r="F206" s="155" t="s">
        <v>281</v>
      </c>
      <c r="H206" s="156">
        <v>0.60799999999999998</v>
      </c>
      <c r="I206" s="157"/>
      <c r="J206" s="157"/>
      <c r="M206" s="152"/>
      <c r="N206" s="158"/>
      <c r="X206" s="159"/>
      <c r="AT206" s="154" t="s">
        <v>161</v>
      </c>
      <c r="AU206" s="154" t="s">
        <v>90</v>
      </c>
      <c r="AV206" s="12" t="s">
        <v>90</v>
      </c>
      <c r="AW206" s="12" t="s">
        <v>4</v>
      </c>
      <c r="AX206" s="12" t="s">
        <v>88</v>
      </c>
      <c r="AY206" s="154" t="s">
        <v>150</v>
      </c>
    </row>
    <row r="207" spans="2:65" s="1" customFormat="1" ht="24.2" customHeight="1" x14ac:dyDescent="0.2">
      <c r="B207" s="31"/>
      <c r="C207" s="134" t="s">
        <v>282</v>
      </c>
      <c r="D207" s="134" t="s">
        <v>152</v>
      </c>
      <c r="E207" s="135" t="s">
        <v>283</v>
      </c>
      <c r="F207" s="136" t="s">
        <v>284</v>
      </c>
      <c r="G207" s="137" t="s">
        <v>155</v>
      </c>
      <c r="H207" s="138">
        <v>25</v>
      </c>
      <c r="I207" s="139">
        <v>235</v>
      </c>
      <c r="J207" s="139">
        <v>1025</v>
      </c>
      <c r="K207" s="140">
        <f>ROUND(P207*H207,2)</f>
        <v>31500</v>
      </c>
      <c r="L207" s="136" t="s">
        <v>156</v>
      </c>
      <c r="M207" s="31"/>
      <c r="N207" s="141" t="s">
        <v>1</v>
      </c>
      <c r="O207" s="142" t="s">
        <v>43</v>
      </c>
      <c r="P207" s="143">
        <f>I207+J207</f>
        <v>1260</v>
      </c>
      <c r="Q207" s="143">
        <f>ROUND(I207*H207,2)</f>
        <v>5875</v>
      </c>
      <c r="R207" s="143">
        <f>ROUND(J207*H207,2)</f>
        <v>25625</v>
      </c>
      <c r="T207" s="144">
        <f>S207*H207</f>
        <v>0</v>
      </c>
      <c r="U207" s="144">
        <v>1.2959999999999999E-2</v>
      </c>
      <c r="V207" s="144">
        <f>U207*H207</f>
        <v>0.32399999999999995</v>
      </c>
      <c r="W207" s="144">
        <v>0</v>
      </c>
      <c r="X207" s="145">
        <f>W207*H207</f>
        <v>0</v>
      </c>
      <c r="AR207" s="146" t="s">
        <v>157</v>
      </c>
      <c r="AT207" s="146" t="s">
        <v>152</v>
      </c>
      <c r="AU207" s="146" t="s">
        <v>90</v>
      </c>
      <c r="AY207" s="16" t="s">
        <v>150</v>
      </c>
      <c r="BE207" s="147">
        <f>IF(O207="základní",K207,0)</f>
        <v>31500</v>
      </c>
      <c r="BF207" s="147">
        <f>IF(O207="snížená",K207,0)</f>
        <v>0</v>
      </c>
      <c r="BG207" s="147">
        <f>IF(O207="zákl. přenesená",K207,0)</f>
        <v>0</v>
      </c>
      <c r="BH207" s="147">
        <f>IF(O207="sníž. přenesená",K207,0)</f>
        <v>0</v>
      </c>
      <c r="BI207" s="147">
        <f>IF(O207="nulová",K207,0)</f>
        <v>0</v>
      </c>
      <c r="BJ207" s="16" t="s">
        <v>88</v>
      </c>
      <c r="BK207" s="147">
        <f>ROUND(P207*H207,2)</f>
        <v>31500</v>
      </c>
      <c r="BL207" s="16" t="s">
        <v>157</v>
      </c>
      <c r="BM207" s="146" t="s">
        <v>285</v>
      </c>
    </row>
    <row r="208" spans="2:65" s="1" customFormat="1" x14ac:dyDescent="0.2">
      <c r="B208" s="31"/>
      <c r="D208" s="148" t="s">
        <v>159</v>
      </c>
      <c r="F208" s="149" t="s">
        <v>286</v>
      </c>
      <c r="I208" s="150"/>
      <c r="J208" s="150"/>
      <c r="M208" s="31"/>
      <c r="N208" s="151"/>
      <c r="X208" s="55"/>
      <c r="AT208" s="16" t="s">
        <v>159</v>
      </c>
      <c r="AU208" s="16" t="s">
        <v>90</v>
      </c>
    </row>
    <row r="209" spans="2:65" s="1" customFormat="1" ht="24.2" customHeight="1" x14ac:dyDescent="0.2">
      <c r="B209" s="31"/>
      <c r="C209" s="134" t="s">
        <v>8</v>
      </c>
      <c r="D209" s="134" t="s">
        <v>152</v>
      </c>
      <c r="E209" s="135" t="s">
        <v>287</v>
      </c>
      <c r="F209" s="136" t="s">
        <v>288</v>
      </c>
      <c r="G209" s="137" t="s">
        <v>155</v>
      </c>
      <c r="H209" s="138">
        <v>25</v>
      </c>
      <c r="I209" s="139"/>
      <c r="J209" s="139">
        <v>155</v>
      </c>
      <c r="K209" s="140">
        <f>ROUND(P209*H209,2)</f>
        <v>3875</v>
      </c>
      <c r="L209" s="136" t="s">
        <v>156</v>
      </c>
      <c r="M209" s="31"/>
      <c r="N209" s="141" t="s">
        <v>1</v>
      </c>
      <c r="O209" s="142" t="s">
        <v>43</v>
      </c>
      <c r="P209" s="143">
        <f>I209+J209</f>
        <v>155</v>
      </c>
      <c r="Q209" s="143">
        <f>ROUND(I209*H209,2)</f>
        <v>0</v>
      </c>
      <c r="R209" s="143">
        <f>ROUND(J209*H209,2)</f>
        <v>3875</v>
      </c>
      <c r="T209" s="144">
        <f>S209*H209</f>
        <v>0</v>
      </c>
      <c r="U209" s="144">
        <v>0</v>
      </c>
      <c r="V209" s="144">
        <f>U209*H209</f>
        <v>0</v>
      </c>
      <c r="W209" s="144">
        <v>0</v>
      </c>
      <c r="X209" s="145">
        <f>W209*H209</f>
        <v>0</v>
      </c>
      <c r="AR209" s="146" t="s">
        <v>157</v>
      </c>
      <c r="AT209" s="146" t="s">
        <v>152</v>
      </c>
      <c r="AU209" s="146" t="s">
        <v>90</v>
      </c>
      <c r="AY209" s="16" t="s">
        <v>150</v>
      </c>
      <c r="BE209" s="147">
        <f>IF(O209="základní",K209,0)</f>
        <v>3875</v>
      </c>
      <c r="BF209" s="147">
        <f>IF(O209="snížená",K209,0)</f>
        <v>0</v>
      </c>
      <c r="BG209" s="147">
        <f>IF(O209="zákl. přenesená",K209,0)</f>
        <v>0</v>
      </c>
      <c r="BH209" s="147">
        <f>IF(O209="sníž. přenesená",K209,0)</f>
        <v>0</v>
      </c>
      <c r="BI209" s="147">
        <f>IF(O209="nulová",K209,0)</f>
        <v>0</v>
      </c>
      <c r="BJ209" s="16" t="s">
        <v>88</v>
      </c>
      <c r="BK209" s="147">
        <f>ROUND(P209*H209,2)</f>
        <v>3875</v>
      </c>
      <c r="BL209" s="16" t="s">
        <v>157</v>
      </c>
      <c r="BM209" s="146" t="s">
        <v>289</v>
      </c>
    </row>
    <row r="210" spans="2:65" s="1" customFormat="1" x14ac:dyDescent="0.2">
      <c r="B210" s="31"/>
      <c r="D210" s="148" t="s">
        <v>159</v>
      </c>
      <c r="F210" s="149" t="s">
        <v>290</v>
      </c>
      <c r="I210" s="150"/>
      <c r="J210" s="150"/>
      <c r="M210" s="31"/>
      <c r="N210" s="151"/>
      <c r="X210" s="55"/>
      <c r="AT210" s="16" t="s">
        <v>159</v>
      </c>
      <c r="AU210" s="16" t="s">
        <v>90</v>
      </c>
    </row>
    <row r="211" spans="2:65" s="11" customFormat="1" ht="22.9" customHeight="1" x14ac:dyDescent="0.2">
      <c r="B211" s="121"/>
      <c r="D211" s="122" t="s">
        <v>79</v>
      </c>
      <c r="E211" s="132" t="s">
        <v>181</v>
      </c>
      <c r="F211" s="132" t="s">
        <v>291</v>
      </c>
      <c r="I211" s="124"/>
      <c r="J211" s="124"/>
      <c r="K211" s="133">
        <f>BK211</f>
        <v>4786615.1500000004</v>
      </c>
      <c r="M211" s="121"/>
      <c r="N211" s="126"/>
      <c r="Q211" s="127">
        <f>SUM(Q212:Q268)</f>
        <v>3435169.65</v>
      </c>
      <c r="R211" s="127">
        <f>SUM(R212:R268)</f>
        <v>1351445.5</v>
      </c>
      <c r="T211" s="128">
        <f>SUM(T212:T268)</f>
        <v>0</v>
      </c>
      <c r="V211" s="128">
        <f>SUM(V212:V268)</f>
        <v>570.07776100000001</v>
      </c>
      <c r="X211" s="129">
        <f>SUM(X212:X268)</f>
        <v>0</v>
      </c>
      <c r="AR211" s="122" t="s">
        <v>88</v>
      </c>
      <c r="AT211" s="130" t="s">
        <v>79</v>
      </c>
      <c r="AU211" s="130" t="s">
        <v>88</v>
      </c>
      <c r="AY211" s="122" t="s">
        <v>150</v>
      </c>
      <c r="BK211" s="131">
        <f>SUM(BK212:BK268)</f>
        <v>4786615.1500000004</v>
      </c>
    </row>
    <row r="212" spans="2:65" s="1" customFormat="1" ht="24.2" customHeight="1" x14ac:dyDescent="0.2">
      <c r="B212" s="31"/>
      <c r="C212" s="134" t="s">
        <v>292</v>
      </c>
      <c r="D212" s="134" t="s">
        <v>152</v>
      </c>
      <c r="E212" s="135" t="s">
        <v>293</v>
      </c>
      <c r="F212" s="136" t="s">
        <v>294</v>
      </c>
      <c r="G212" s="137" t="s">
        <v>155</v>
      </c>
      <c r="H212" s="138">
        <v>885</v>
      </c>
      <c r="I212" s="139">
        <v>145</v>
      </c>
      <c r="J212" s="139">
        <v>26</v>
      </c>
      <c r="K212" s="140">
        <f>ROUND(P212*H212,2)</f>
        <v>151335</v>
      </c>
      <c r="L212" s="136" t="s">
        <v>156</v>
      </c>
      <c r="M212" s="31"/>
      <c r="N212" s="141" t="s">
        <v>1</v>
      </c>
      <c r="O212" s="142" t="s">
        <v>43</v>
      </c>
      <c r="P212" s="143">
        <f>I212+J212</f>
        <v>171</v>
      </c>
      <c r="Q212" s="143">
        <f>ROUND(I212*H212,2)</f>
        <v>128325</v>
      </c>
      <c r="R212" s="143">
        <f>ROUND(J212*H212,2)</f>
        <v>23010</v>
      </c>
      <c r="T212" s="144">
        <f>S212*H212</f>
        <v>0</v>
      </c>
      <c r="U212" s="144">
        <v>0</v>
      </c>
      <c r="V212" s="144">
        <f>U212*H212</f>
        <v>0</v>
      </c>
      <c r="W212" s="144">
        <v>0</v>
      </c>
      <c r="X212" s="145">
        <f>W212*H212</f>
        <v>0</v>
      </c>
      <c r="AR212" s="146" t="s">
        <v>157</v>
      </c>
      <c r="AT212" s="146" t="s">
        <v>152</v>
      </c>
      <c r="AU212" s="146" t="s">
        <v>90</v>
      </c>
      <c r="AY212" s="16" t="s">
        <v>150</v>
      </c>
      <c r="BE212" s="147">
        <f>IF(O212="základní",K212,0)</f>
        <v>151335</v>
      </c>
      <c r="BF212" s="147">
        <f>IF(O212="snížená",K212,0)</f>
        <v>0</v>
      </c>
      <c r="BG212" s="147">
        <f>IF(O212="zákl. přenesená",K212,0)</f>
        <v>0</v>
      </c>
      <c r="BH212" s="147">
        <f>IF(O212="sníž. přenesená",K212,0)</f>
        <v>0</v>
      </c>
      <c r="BI212" s="147">
        <f>IF(O212="nulová",K212,0)</f>
        <v>0</v>
      </c>
      <c r="BJ212" s="16" t="s">
        <v>88</v>
      </c>
      <c r="BK212" s="147">
        <f>ROUND(P212*H212,2)</f>
        <v>151335</v>
      </c>
      <c r="BL212" s="16" t="s">
        <v>157</v>
      </c>
      <c r="BM212" s="146" t="s">
        <v>295</v>
      </c>
    </row>
    <row r="213" spans="2:65" s="1" customFormat="1" x14ac:dyDescent="0.2">
      <c r="B213" s="31"/>
      <c r="D213" s="148" t="s">
        <v>159</v>
      </c>
      <c r="F213" s="149" t="s">
        <v>296</v>
      </c>
      <c r="I213" s="150"/>
      <c r="J213" s="150"/>
      <c r="M213" s="31"/>
      <c r="N213" s="151"/>
      <c r="X213" s="55"/>
      <c r="AT213" s="16" t="s">
        <v>159</v>
      </c>
      <c r="AU213" s="16" t="s">
        <v>90</v>
      </c>
    </row>
    <row r="214" spans="2:65" s="12" customFormat="1" x14ac:dyDescent="0.2">
      <c r="B214" s="152"/>
      <c r="D214" s="153" t="s">
        <v>161</v>
      </c>
      <c r="E214" s="154" t="s">
        <v>1</v>
      </c>
      <c r="F214" s="155" t="s">
        <v>297</v>
      </c>
      <c r="H214" s="156">
        <v>885</v>
      </c>
      <c r="I214" s="157"/>
      <c r="J214" s="157"/>
      <c r="M214" s="152"/>
      <c r="N214" s="158"/>
      <c r="X214" s="159"/>
      <c r="AT214" s="154" t="s">
        <v>161</v>
      </c>
      <c r="AU214" s="154" t="s">
        <v>90</v>
      </c>
      <c r="AV214" s="12" t="s">
        <v>90</v>
      </c>
      <c r="AW214" s="12" t="s">
        <v>5</v>
      </c>
      <c r="AX214" s="12" t="s">
        <v>88</v>
      </c>
      <c r="AY214" s="154" t="s">
        <v>150</v>
      </c>
    </row>
    <row r="215" spans="2:65" s="1" customFormat="1" ht="24.2" customHeight="1" x14ac:dyDescent="0.2">
      <c r="B215" s="31"/>
      <c r="C215" s="134" t="s">
        <v>298</v>
      </c>
      <c r="D215" s="134" t="s">
        <v>152</v>
      </c>
      <c r="E215" s="135" t="s">
        <v>299</v>
      </c>
      <c r="F215" s="136" t="s">
        <v>300</v>
      </c>
      <c r="G215" s="137" t="s">
        <v>155</v>
      </c>
      <c r="H215" s="138">
        <v>620</v>
      </c>
      <c r="I215" s="139">
        <v>232</v>
      </c>
      <c r="J215" s="139">
        <v>31</v>
      </c>
      <c r="K215" s="140">
        <f>ROUND(P215*H215,2)</f>
        <v>163060</v>
      </c>
      <c r="L215" s="136" t="s">
        <v>156</v>
      </c>
      <c r="M215" s="31"/>
      <c r="N215" s="141" t="s">
        <v>1</v>
      </c>
      <c r="O215" s="142" t="s">
        <v>43</v>
      </c>
      <c r="P215" s="143">
        <f>I215+J215</f>
        <v>263</v>
      </c>
      <c r="Q215" s="143">
        <f>ROUND(I215*H215,2)</f>
        <v>143840</v>
      </c>
      <c r="R215" s="143">
        <f>ROUND(J215*H215,2)</f>
        <v>19220</v>
      </c>
      <c r="T215" s="144">
        <f>S215*H215</f>
        <v>0</v>
      </c>
      <c r="U215" s="144">
        <v>0</v>
      </c>
      <c r="V215" s="144">
        <f>U215*H215</f>
        <v>0</v>
      </c>
      <c r="W215" s="144">
        <v>0</v>
      </c>
      <c r="X215" s="145">
        <f>W215*H215</f>
        <v>0</v>
      </c>
      <c r="AR215" s="146" t="s">
        <v>157</v>
      </c>
      <c r="AT215" s="146" t="s">
        <v>152</v>
      </c>
      <c r="AU215" s="146" t="s">
        <v>90</v>
      </c>
      <c r="AY215" s="16" t="s">
        <v>150</v>
      </c>
      <c r="BE215" s="147">
        <f>IF(O215="základní",K215,0)</f>
        <v>163060</v>
      </c>
      <c r="BF215" s="147">
        <f>IF(O215="snížená",K215,0)</f>
        <v>0</v>
      </c>
      <c r="BG215" s="147">
        <f>IF(O215="zákl. přenesená",K215,0)</f>
        <v>0</v>
      </c>
      <c r="BH215" s="147">
        <f>IF(O215="sníž. přenesená",K215,0)</f>
        <v>0</v>
      </c>
      <c r="BI215" s="147">
        <f>IF(O215="nulová",K215,0)</f>
        <v>0</v>
      </c>
      <c r="BJ215" s="16" t="s">
        <v>88</v>
      </c>
      <c r="BK215" s="147">
        <f>ROUND(P215*H215,2)</f>
        <v>163060</v>
      </c>
      <c r="BL215" s="16" t="s">
        <v>157</v>
      </c>
      <c r="BM215" s="146" t="s">
        <v>301</v>
      </c>
    </row>
    <row r="216" spans="2:65" s="1" customFormat="1" x14ac:dyDescent="0.2">
      <c r="B216" s="31"/>
      <c r="D216" s="148" t="s">
        <v>159</v>
      </c>
      <c r="F216" s="149" t="s">
        <v>302</v>
      </c>
      <c r="I216" s="150"/>
      <c r="J216" s="150"/>
      <c r="M216" s="31"/>
      <c r="N216" s="151"/>
      <c r="X216" s="55"/>
      <c r="AT216" s="16" t="s">
        <v>159</v>
      </c>
      <c r="AU216" s="16" t="s">
        <v>90</v>
      </c>
    </row>
    <row r="217" spans="2:65" s="12" customFormat="1" x14ac:dyDescent="0.2">
      <c r="B217" s="152"/>
      <c r="D217" s="153" t="s">
        <v>161</v>
      </c>
      <c r="E217" s="154" t="s">
        <v>1</v>
      </c>
      <c r="F217" s="155" t="s">
        <v>303</v>
      </c>
      <c r="H217" s="156">
        <v>620</v>
      </c>
      <c r="I217" s="157"/>
      <c r="J217" s="157"/>
      <c r="M217" s="152"/>
      <c r="N217" s="158"/>
      <c r="X217" s="159"/>
      <c r="AT217" s="154" t="s">
        <v>161</v>
      </c>
      <c r="AU217" s="154" t="s">
        <v>90</v>
      </c>
      <c r="AV217" s="12" t="s">
        <v>90</v>
      </c>
      <c r="AW217" s="12" t="s">
        <v>5</v>
      </c>
      <c r="AX217" s="12" t="s">
        <v>88</v>
      </c>
      <c r="AY217" s="154" t="s">
        <v>150</v>
      </c>
    </row>
    <row r="218" spans="2:65" s="1" customFormat="1" ht="24.2" customHeight="1" x14ac:dyDescent="0.2">
      <c r="B218" s="31"/>
      <c r="C218" s="134" t="s">
        <v>304</v>
      </c>
      <c r="D218" s="134" t="s">
        <v>152</v>
      </c>
      <c r="E218" s="135" t="s">
        <v>305</v>
      </c>
      <c r="F218" s="136" t="s">
        <v>306</v>
      </c>
      <c r="G218" s="137" t="s">
        <v>155</v>
      </c>
      <c r="H218" s="138">
        <v>38</v>
      </c>
      <c r="I218" s="139">
        <v>253</v>
      </c>
      <c r="J218" s="139">
        <v>37</v>
      </c>
      <c r="K218" s="140">
        <f>ROUND(P218*H218,2)</f>
        <v>11020</v>
      </c>
      <c r="L218" s="136" t="s">
        <v>156</v>
      </c>
      <c r="M218" s="31"/>
      <c r="N218" s="141" t="s">
        <v>1</v>
      </c>
      <c r="O218" s="142" t="s">
        <v>43</v>
      </c>
      <c r="P218" s="143">
        <f>I218+J218</f>
        <v>290</v>
      </c>
      <c r="Q218" s="143">
        <f>ROUND(I218*H218,2)</f>
        <v>9614</v>
      </c>
      <c r="R218" s="143">
        <f>ROUND(J218*H218,2)</f>
        <v>1406</v>
      </c>
      <c r="T218" s="144">
        <f>S218*H218</f>
        <v>0</v>
      </c>
      <c r="U218" s="144">
        <v>0</v>
      </c>
      <c r="V218" s="144">
        <f>U218*H218</f>
        <v>0</v>
      </c>
      <c r="W218" s="144">
        <v>0</v>
      </c>
      <c r="X218" s="145">
        <f>W218*H218</f>
        <v>0</v>
      </c>
      <c r="AR218" s="146" t="s">
        <v>157</v>
      </c>
      <c r="AT218" s="146" t="s">
        <v>152</v>
      </c>
      <c r="AU218" s="146" t="s">
        <v>90</v>
      </c>
      <c r="AY218" s="16" t="s">
        <v>150</v>
      </c>
      <c r="BE218" s="147">
        <f>IF(O218="základní",K218,0)</f>
        <v>11020</v>
      </c>
      <c r="BF218" s="147">
        <f>IF(O218="snížená",K218,0)</f>
        <v>0</v>
      </c>
      <c r="BG218" s="147">
        <f>IF(O218="zákl. přenesená",K218,0)</f>
        <v>0</v>
      </c>
      <c r="BH218" s="147">
        <f>IF(O218="sníž. přenesená",K218,0)</f>
        <v>0</v>
      </c>
      <c r="BI218" s="147">
        <f>IF(O218="nulová",K218,0)</f>
        <v>0</v>
      </c>
      <c r="BJ218" s="16" t="s">
        <v>88</v>
      </c>
      <c r="BK218" s="147">
        <f>ROUND(P218*H218,2)</f>
        <v>11020</v>
      </c>
      <c r="BL218" s="16" t="s">
        <v>157</v>
      </c>
      <c r="BM218" s="146" t="s">
        <v>307</v>
      </c>
    </row>
    <row r="219" spans="2:65" s="1" customFormat="1" x14ac:dyDescent="0.2">
      <c r="B219" s="31"/>
      <c r="D219" s="148" t="s">
        <v>159</v>
      </c>
      <c r="F219" s="149" t="s">
        <v>308</v>
      </c>
      <c r="I219" s="150"/>
      <c r="J219" s="150"/>
      <c r="M219" s="31"/>
      <c r="N219" s="151"/>
      <c r="X219" s="55"/>
      <c r="AT219" s="16" t="s">
        <v>159</v>
      </c>
      <c r="AU219" s="16" t="s">
        <v>90</v>
      </c>
    </row>
    <row r="220" spans="2:65" s="12" customFormat="1" x14ac:dyDescent="0.2">
      <c r="B220" s="152"/>
      <c r="D220" s="153" t="s">
        <v>161</v>
      </c>
      <c r="E220" s="154" t="s">
        <v>1</v>
      </c>
      <c r="F220" s="155" t="s">
        <v>309</v>
      </c>
      <c r="H220" s="156">
        <v>38</v>
      </c>
      <c r="I220" s="157"/>
      <c r="J220" s="157"/>
      <c r="M220" s="152"/>
      <c r="N220" s="158"/>
      <c r="X220" s="159"/>
      <c r="AT220" s="154" t="s">
        <v>161</v>
      </c>
      <c r="AU220" s="154" t="s">
        <v>90</v>
      </c>
      <c r="AV220" s="12" t="s">
        <v>90</v>
      </c>
      <c r="AW220" s="12" t="s">
        <v>5</v>
      </c>
      <c r="AX220" s="12" t="s">
        <v>88</v>
      </c>
      <c r="AY220" s="154" t="s">
        <v>150</v>
      </c>
    </row>
    <row r="221" spans="2:65" s="1" customFormat="1" ht="24.2" customHeight="1" x14ac:dyDescent="0.2">
      <c r="B221" s="31"/>
      <c r="C221" s="134" t="s">
        <v>310</v>
      </c>
      <c r="D221" s="134" t="s">
        <v>152</v>
      </c>
      <c r="E221" s="135" t="s">
        <v>311</v>
      </c>
      <c r="F221" s="136" t="s">
        <v>312</v>
      </c>
      <c r="G221" s="137" t="s">
        <v>155</v>
      </c>
      <c r="H221" s="138">
        <v>63</v>
      </c>
      <c r="I221" s="139">
        <v>385</v>
      </c>
      <c r="J221" s="139">
        <v>49</v>
      </c>
      <c r="K221" s="140">
        <f>ROUND(P221*H221,2)</f>
        <v>27342</v>
      </c>
      <c r="L221" s="136" t="s">
        <v>156</v>
      </c>
      <c r="M221" s="31"/>
      <c r="N221" s="141" t="s">
        <v>1</v>
      </c>
      <c r="O221" s="142" t="s">
        <v>43</v>
      </c>
      <c r="P221" s="143">
        <f>I221+J221</f>
        <v>434</v>
      </c>
      <c r="Q221" s="143">
        <f>ROUND(I221*H221,2)</f>
        <v>24255</v>
      </c>
      <c r="R221" s="143">
        <f>ROUND(J221*H221,2)</f>
        <v>3087</v>
      </c>
      <c r="T221" s="144">
        <f>S221*H221</f>
        <v>0</v>
      </c>
      <c r="U221" s="144">
        <v>0</v>
      </c>
      <c r="V221" s="144">
        <f>U221*H221</f>
        <v>0</v>
      </c>
      <c r="W221" s="144">
        <v>0</v>
      </c>
      <c r="X221" s="145">
        <f>W221*H221</f>
        <v>0</v>
      </c>
      <c r="AR221" s="146" t="s">
        <v>157</v>
      </c>
      <c r="AT221" s="146" t="s">
        <v>152</v>
      </c>
      <c r="AU221" s="146" t="s">
        <v>90</v>
      </c>
      <c r="AY221" s="16" t="s">
        <v>150</v>
      </c>
      <c r="BE221" s="147">
        <f>IF(O221="základní",K221,0)</f>
        <v>27342</v>
      </c>
      <c r="BF221" s="147">
        <f>IF(O221="snížená",K221,0)</f>
        <v>0</v>
      </c>
      <c r="BG221" s="147">
        <f>IF(O221="zákl. přenesená",K221,0)</f>
        <v>0</v>
      </c>
      <c r="BH221" s="147">
        <f>IF(O221="sníž. přenesená",K221,0)</f>
        <v>0</v>
      </c>
      <c r="BI221" s="147">
        <f>IF(O221="nulová",K221,0)</f>
        <v>0</v>
      </c>
      <c r="BJ221" s="16" t="s">
        <v>88</v>
      </c>
      <c r="BK221" s="147">
        <f>ROUND(P221*H221,2)</f>
        <v>27342</v>
      </c>
      <c r="BL221" s="16" t="s">
        <v>157</v>
      </c>
      <c r="BM221" s="146" t="s">
        <v>313</v>
      </c>
    </row>
    <row r="222" spans="2:65" s="1" customFormat="1" x14ac:dyDescent="0.2">
      <c r="B222" s="31"/>
      <c r="D222" s="148" t="s">
        <v>159</v>
      </c>
      <c r="F222" s="149" t="s">
        <v>314</v>
      </c>
      <c r="I222" s="150"/>
      <c r="J222" s="150"/>
      <c r="M222" s="31"/>
      <c r="N222" s="151"/>
      <c r="X222" s="55"/>
      <c r="AT222" s="16" t="s">
        <v>159</v>
      </c>
      <c r="AU222" s="16" t="s">
        <v>90</v>
      </c>
    </row>
    <row r="223" spans="2:65" s="12" customFormat="1" x14ac:dyDescent="0.2">
      <c r="B223" s="152"/>
      <c r="D223" s="153" t="s">
        <v>161</v>
      </c>
      <c r="E223" s="154" t="s">
        <v>1</v>
      </c>
      <c r="F223" s="155" t="s">
        <v>315</v>
      </c>
      <c r="H223" s="156">
        <v>63</v>
      </c>
      <c r="I223" s="157"/>
      <c r="J223" s="157"/>
      <c r="M223" s="152"/>
      <c r="N223" s="158"/>
      <c r="X223" s="159"/>
      <c r="AT223" s="154" t="s">
        <v>161</v>
      </c>
      <c r="AU223" s="154" t="s">
        <v>90</v>
      </c>
      <c r="AV223" s="12" t="s">
        <v>90</v>
      </c>
      <c r="AW223" s="12" t="s">
        <v>5</v>
      </c>
      <c r="AX223" s="12" t="s">
        <v>88</v>
      </c>
      <c r="AY223" s="154" t="s">
        <v>150</v>
      </c>
    </row>
    <row r="224" spans="2:65" s="1" customFormat="1" ht="24.2" customHeight="1" x14ac:dyDescent="0.2">
      <c r="B224" s="31"/>
      <c r="C224" s="134" t="s">
        <v>316</v>
      </c>
      <c r="D224" s="134" t="s">
        <v>152</v>
      </c>
      <c r="E224" s="135" t="s">
        <v>317</v>
      </c>
      <c r="F224" s="136" t="s">
        <v>318</v>
      </c>
      <c r="G224" s="137" t="s">
        <v>155</v>
      </c>
      <c r="H224" s="138">
        <v>885</v>
      </c>
      <c r="I224" s="139">
        <v>372</v>
      </c>
      <c r="J224" s="139">
        <v>42</v>
      </c>
      <c r="K224" s="140">
        <f>ROUND(P224*H224,2)</f>
        <v>366390</v>
      </c>
      <c r="L224" s="136" t="s">
        <v>156</v>
      </c>
      <c r="M224" s="31"/>
      <c r="N224" s="141" t="s">
        <v>1</v>
      </c>
      <c r="O224" s="142" t="s">
        <v>43</v>
      </c>
      <c r="P224" s="143">
        <f>I224+J224</f>
        <v>414</v>
      </c>
      <c r="Q224" s="143">
        <f>ROUND(I224*H224,2)</f>
        <v>329220</v>
      </c>
      <c r="R224" s="143">
        <f>ROUND(J224*H224,2)</f>
        <v>37170</v>
      </c>
      <c r="T224" s="144">
        <f>S224*H224</f>
        <v>0</v>
      </c>
      <c r="U224" s="144">
        <v>0</v>
      </c>
      <c r="V224" s="144">
        <f>U224*H224</f>
        <v>0</v>
      </c>
      <c r="W224" s="144">
        <v>0</v>
      </c>
      <c r="X224" s="145">
        <f>W224*H224</f>
        <v>0</v>
      </c>
      <c r="AR224" s="146" t="s">
        <v>157</v>
      </c>
      <c r="AT224" s="146" t="s">
        <v>152</v>
      </c>
      <c r="AU224" s="146" t="s">
        <v>90</v>
      </c>
      <c r="AY224" s="16" t="s">
        <v>150</v>
      </c>
      <c r="BE224" s="147">
        <f>IF(O224="základní",K224,0)</f>
        <v>366390</v>
      </c>
      <c r="BF224" s="147">
        <f>IF(O224="snížená",K224,0)</f>
        <v>0</v>
      </c>
      <c r="BG224" s="147">
        <f>IF(O224="zákl. přenesená",K224,0)</f>
        <v>0</v>
      </c>
      <c r="BH224" s="147">
        <f>IF(O224="sníž. přenesená",K224,0)</f>
        <v>0</v>
      </c>
      <c r="BI224" s="147">
        <f>IF(O224="nulová",K224,0)</f>
        <v>0</v>
      </c>
      <c r="BJ224" s="16" t="s">
        <v>88</v>
      </c>
      <c r="BK224" s="147">
        <f>ROUND(P224*H224,2)</f>
        <v>366390</v>
      </c>
      <c r="BL224" s="16" t="s">
        <v>157</v>
      </c>
      <c r="BM224" s="146" t="s">
        <v>319</v>
      </c>
    </row>
    <row r="225" spans="2:65" s="1" customFormat="1" x14ac:dyDescent="0.2">
      <c r="B225" s="31"/>
      <c r="D225" s="148" t="s">
        <v>159</v>
      </c>
      <c r="F225" s="149" t="s">
        <v>320</v>
      </c>
      <c r="I225" s="150"/>
      <c r="J225" s="150"/>
      <c r="M225" s="31"/>
      <c r="N225" s="151"/>
      <c r="X225" s="55"/>
      <c r="AT225" s="16" t="s">
        <v>159</v>
      </c>
      <c r="AU225" s="16" t="s">
        <v>90</v>
      </c>
    </row>
    <row r="226" spans="2:65" s="1" customFormat="1" ht="87.75" x14ac:dyDescent="0.2">
      <c r="B226" s="31"/>
      <c r="D226" s="153" t="s">
        <v>321</v>
      </c>
      <c r="F226" s="167" t="s">
        <v>322</v>
      </c>
      <c r="I226" s="150"/>
      <c r="J226" s="150"/>
      <c r="M226" s="31"/>
      <c r="N226" s="151"/>
      <c r="X226" s="55"/>
      <c r="AT226" s="16" t="s">
        <v>321</v>
      </c>
      <c r="AU226" s="16" t="s">
        <v>90</v>
      </c>
    </row>
    <row r="227" spans="2:65" s="12" customFormat="1" x14ac:dyDescent="0.2">
      <c r="B227" s="152"/>
      <c r="D227" s="153" t="s">
        <v>161</v>
      </c>
      <c r="E227" s="154" t="s">
        <v>1</v>
      </c>
      <c r="F227" s="155" t="s">
        <v>297</v>
      </c>
      <c r="H227" s="156">
        <v>885</v>
      </c>
      <c r="I227" s="157"/>
      <c r="J227" s="157"/>
      <c r="M227" s="152"/>
      <c r="N227" s="158"/>
      <c r="X227" s="159"/>
      <c r="AT227" s="154" t="s">
        <v>161</v>
      </c>
      <c r="AU227" s="154" t="s">
        <v>90</v>
      </c>
      <c r="AV227" s="12" t="s">
        <v>90</v>
      </c>
      <c r="AW227" s="12" t="s">
        <v>5</v>
      </c>
      <c r="AX227" s="12" t="s">
        <v>88</v>
      </c>
      <c r="AY227" s="154" t="s">
        <v>150</v>
      </c>
    </row>
    <row r="228" spans="2:65" s="1" customFormat="1" ht="24.2" customHeight="1" x14ac:dyDescent="0.2">
      <c r="B228" s="31"/>
      <c r="C228" s="134" t="s">
        <v>323</v>
      </c>
      <c r="D228" s="134" t="s">
        <v>152</v>
      </c>
      <c r="E228" s="135" t="s">
        <v>324</v>
      </c>
      <c r="F228" s="136" t="s">
        <v>325</v>
      </c>
      <c r="G228" s="137" t="s">
        <v>155</v>
      </c>
      <c r="H228" s="138">
        <v>90.5</v>
      </c>
      <c r="I228" s="139">
        <v>415</v>
      </c>
      <c r="J228" s="139">
        <v>51</v>
      </c>
      <c r="K228" s="140">
        <f>ROUND(P228*H228,2)</f>
        <v>42173</v>
      </c>
      <c r="L228" s="136" t="s">
        <v>156</v>
      </c>
      <c r="M228" s="31"/>
      <c r="N228" s="141" t="s">
        <v>1</v>
      </c>
      <c r="O228" s="142" t="s">
        <v>43</v>
      </c>
      <c r="P228" s="143">
        <f>I228+J228</f>
        <v>466</v>
      </c>
      <c r="Q228" s="143">
        <f>ROUND(I228*H228,2)</f>
        <v>37557.5</v>
      </c>
      <c r="R228" s="143">
        <f>ROUND(J228*H228,2)</f>
        <v>4615.5</v>
      </c>
      <c r="T228" s="144">
        <f>S228*H228</f>
        <v>0</v>
      </c>
      <c r="U228" s="144">
        <v>0</v>
      </c>
      <c r="V228" s="144">
        <f>U228*H228</f>
        <v>0</v>
      </c>
      <c r="W228" s="144">
        <v>0</v>
      </c>
      <c r="X228" s="145">
        <f>W228*H228</f>
        <v>0</v>
      </c>
      <c r="AR228" s="146" t="s">
        <v>157</v>
      </c>
      <c r="AT228" s="146" t="s">
        <v>152</v>
      </c>
      <c r="AU228" s="146" t="s">
        <v>90</v>
      </c>
      <c r="AY228" s="16" t="s">
        <v>150</v>
      </c>
      <c r="BE228" s="147">
        <f>IF(O228="základní",K228,0)</f>
        <v>42173</v>
      </c>
      <c r="BF228" s="147">
        <f>IF(O228="snížená",K228,0)</f>
        <v>0</v>
      </c>
      <c r="BG228" s="147">
        <f>IF(O228="zákl. přenesená",K228,0)</f>
        <v>0</v>
      </c>
      <c r="BH228" s="147">
        <f>IF(O228="sníž. přenesená",K228,0)</f>
        <v>0</v>
      </c>
      <c r="BI228" s="147">
        <f>IF(O228="nulová",K228,0)</f>
        <v>0</v>
      </c>
      <c r="BJ228" s="16" t="s">
        <v>88</v>
      </c>
      <c r="BK228" s="147">
        <f>ROUND(P228*H228,2)</f>
        <v>42173</v>
      </c>
      <c r="BL228" s="16" t="s">
        <v>157</v>
      </c>
      <c r="BM228" s="146" t="s">
        <v>326</v>
      </c>
    </row>
    <row r="229" spans="2:65" s="1" customFormat="1" x14ac:dyDescent="0.2">
      <c r="B229" s="31"/>
      <c r="D229" s="148" t="s">
        <v>159</v>
      </c>
      <c r="F229" s="149" t="s">
        <v>327</v>
      </c>
      <c r="I229" s="150"/>
      <c r="J229" s="150"/>
      <c r="M229" s="31"/>
      <c r="N229" s="151"/>
      <c r="X229" s="55"/>
      <c r="AT229" s="16" t="s">
        <v>159</v>
      </c>
      <c r="AU229" s="16" t="s">
        <v>90</v>
      </c>
    </row>
    <row r="230" spans="2:65" s="12" customFormat="1" x14ac:dyDescent="0.2">
      <c r="B230" s="152"/>
      <c r="D230" s="153" t="s">
        <v>161</v>
      </c>
      <c r="E230" s="154" t="s">
        <v>1</v>
      </c>
      <c r="F230" s="155" t="s">
        <v>309</v>
      </c>
      <c r="H230" s="156">
        <v>38</v>
      </c>
      <c r="I230" s="157"/>
      <c r="J230" s="157"/>
      <c r="M230" s="152"/>
      <c r="N230" s="158"/>
      <c r="X230" s="159"/>
      <c r="AT230" s="154" t="s">
        <v>161</v>
      </c>
      <c r="AU230" s="154" t="s">
        <v>90</v>
      </c>
      <c r="AV230" s="12" t="s">
        <v>90</v>
      </c>
      <c r="AW230" s="12" t="s">
        <v>5</v>
      </c>
      <c r="AX230" s="12" t="s">
        <v>80</v>
      </c>
      <c r="AY230" s="154" t="s">
        <v>150</v>
      </c>
    </row>
    <row r="231" spans="2:65" s="12" customFormat="1" x14ac:dyDescent="0.2">
      <c r="B231" s="152"/>
      <c r="D231" s="153" t="s">
        <v>161</v>
      </c>
      <c r="E231" s="154" t="s">
        <v>1</v>
      </c>
      <c r="F231" s="155" t="s">
        <v>328</v>
      </c>
      <c r="H231" s="156">
        <v>52.5</v>
      </c>
      <c r="I231" s="157"/>
      <c r="J231" s="157"/>
      <c r="M231" s="152"/>
      <c r="N231" s="158"/>
      <c r="X231" s="159"/>
      <c r="AT231" s="154" t="s">
        <v>161</v>
      </c>
      <c r="AU231" s="154" t="s">
        <v>90</v>
      </c>
      <c r="AV231" s="12" t="s">
        <v>90</v>
      </c>
      <c r="AW231" s="12" t="s">
        <v>5</v>
      </c>
      <c r="AX231" s="12" t="s">
        <v>80</v>
      </c>
      <c r="AY231" s="154" t="s">
        <v>150</v>
      </c>
    </row>
    <row r="232" spans="2:65" s="13" customFormat="1" x14ac:dyDescent="0.2">
      <c r="B232" s="160"/>
      <c r="D232" s="153" t="s">
        <v>161</v>
      </c>
      <c r="E232" s="161" t="s">
        <v>1</v>
      </c>
      <c r="F232" s="162" t="s">
        <v>169</v>
      </c>
      <c r="H232" s="163">
        <v>90.5</v>
      </c>
      <c r="I232" s="164"/>
      <c r="J232" s="164"/>
      <c r="M232" s="160"/>
      <c r="N232" s="165"/>
      <c r="X232" s="166"/>
      <c r="AT232" s="161" t="s">
        <v>161</v>
      </c>
      <c r="AU232" s="161" t="s">
        <v>90</v>
      </c>
      <c r="AV232" s="13" t="s">
        <v>157</v>
      </c>
      <c r="AW232" s="13" t="s">
        <v>5</v>
      </c>
      <c r="AX232" s="13" t="s">
        <v>88</v>
      </c>
      <c r="AY232" s="161" t="s">
        <v>150</v>
      </c>
    </row>
    <row r="233" spans="2:65" s="1" customFormat="1" ht="24.2" customHeight="1" x14ac:dyDescent="0.2">
      <c r="B233" s="31"/>
      <c r="C233" s="134" t="s">
        <v>329</v>
      </c>
      <c r="D233" s="134" t="s">
        <v>152</v>
      </c>
      <c r="E233" s="135" t="s">
        <v>330</v>
      </c>
      <c r="F233" s="136" t="s">
        <v>331</v>
      </c>
      <c r="G233" s="137" t="s">
        <v>155</v>
      </c>
      <c r="H233" s="138">
        <v>25</v>
      </c>
      <c r="I233" s="139">
        <v>284</v>
      </c>
      <c r="J233" s="139">
        <v>42</v>
      </c>
      <c r="K233" s="140">
        <f>ROUND(P233*H233,2)</f>
        <v>8150</v>
      </c>
      <c r="L233" s="136" t="s">
        <v>156</v>
      </c>
      <c r="M233" s="31"/>
      <c r="N233" s="141" t="s">
        <v>1</v>
      </c>
      <c r="O233" s="142" t="s">
        <v>43</v>
      </c>
      <c r="P233" s="143">
        <f>I233+J233</f>
        <v>326</v>
      </c>
      <c r="Q233" s="143">
        <f>ROUND(I233*H233,2)</f>
        <v>7100</v>
      </c>
      <c r="R233" s="143">
        <f>ROUND(J233*H233,2)</f>
        <v>1050</v>
      </c>
      <c r="T233" s="144">
        <f>S233*H233</f>
        <v>0</v>
      </c>
      <c r="U233" s="144">
        <v>0</v>
      </c>
      <c r="V233" s="144">
        <f>U233*H233</f>
        <v>0</v>
      </c>
      <c r="W233" s="144">
        <v>0</v>
      </c>
      <c r="X233" s="145">
        <f>W233*H233</f>
        <v>0</v>
      </c>
      <c r="AR233" s="146" t="s">
        <v>157</v>
      </c>
      <c r="AT233" s="146" t="s">
        <v>152</v>
      </c>
      <c r="AU233" s="146" t="s">
        <v>90</v>
      </c>
      <c r="AY233" s="16" t="s">
        <v>150</v>
      </c>
      <c r="BE233" s="147">
        <f>IF(O233="základní",K233,0)</f>
        <v>8150</v>
      </c>
      <c r="BF233" s="147">
        <f>IF(O233="snížená",K233,0)</f>
        <v>0</v>
      </c>
      <c r="BG233" s="147">
        <f>IF(O233="zákl. přenesená",K233,0)</f>
        <v>0</v>
      </c>
      <c r="BH233" s="147">
        <f>IF(O233="sníž. přenesená",K233,0)</f>
        <v>0</v>
      </c>
      <c r="BI233" s="147">
        <f>IF(O233="nulová",K233,0)</f>
        <v>0</v>
      </c>
      <c r="BJ233" s="16" t="s">
        <v>88</v>
      </c>
      <c r="BK233" s="147">
        <f>ROUND(P233*H233,2)</f>
        <v>8150</v>
      </c>
      <c r="BL233" s="16" t="s">
        <v>157</v>
      </c>
      <c r="BM233" s="146" t="s">
        <v>332</v>
      </c>
    </row>
    <row r="234" spans="2:65" s="1" customFormat="1" x14ac:dyDescent="0.2">
      <c r="B234" s="31"/>
      <c r="D234" s="148" t="s">
        <v>159</v>
      </c>
      <c r="F234" s="149" t="s">
        <v>333</v>
      </c>
      <c r="I234" s="150"/>
      <c r="J234" s="150"/>
      <c r="M234" s="31"/>
      <c r="N234" s="151"/>
      <c r="X234" s="55"/>
      <c r="AT234" s="16" t="s">
        <v>159</v>
      </c>
      <c r="AU234" s="16" t="s">
        <v>90</v>
      </c>
    </row>
    <row r="235" spans="2:65" s="1" customFormat="1" ht="24.2" customHeight="1" x14ac:dyDescent="0.2">
      <c r="B235" s="31"/>
      <c r="C235" s="134" t="s">
        <v>334</v>
      </c>
      <c r="D235" s="134" t="s">
        <v>152</v>
      </c>
      <c r="E235" s="135" t="s">
        <v>335</v>
      </c>
      <c r="F235" s="136" t="s">
        <v>336</v>
      </c>
      <c r="G235" s="137" t="s">
        <v>155</v>
      </c>
      <c r="H235" s="138">
        <v>1482</v>
      </c>
      <c r="I235" s="139"/>
      <c r="J235" s="139">
        <v>799</v>
      </c>
      <c r="K235" s="140">
        <f>ROUND(P235*H235,2)</f>
        <v>1184118</v>
      </c>
      <c r="L235" s="136" t="s">
        <v>156</v>
      </c>
      <c r="M235" s="31"/>
      <c r="N235" s="141" t="s">
        <v>1</v>
      </c>
      <c r="O235" s="142" t="s">
        <v>43</v>
      </c>
      <c r="P235" s="143">
        <f>I235+J235</f>
        <v>799</v>
      </c>
      <c r="Q235" s="143">
        <f>ROUND(I235*H235,2)</f>
        <v>0</v>
      </c>
      <c r="R235" s="143">
        <f>ROUND(J235*H235,2)</f>
        <v>1184118</v>
      </c>
      <c r="T235" s="144">
        <f>S235*H235</f>
        <v>0</v>
      </c>
      <c r="U235" s="144">
        <v>0.25083</v>
      </c>
      <c r="V235" s="144">
        <f>U235*H235</f>
        <v>371.73005999999998</v>
      </c>
      <c r="W235" s="144">
        <v>0</v>
      </c>
      <c r="X235" s="145">
        <f>W235*H235</f>
        <v>0</v>
      </c>
      <c r="AR235" s="146" t="s">
        <v>157</v>
      </c>
      <c r="AT235" s="146" t="s">
        <v>152</v>
      </c>
      <c r="AU235" s="146" t="s">
        <v>90</v>
      </c>
      <c r="AY235" s="16" t="s">
        <v>150</v>
      </c>
      <c r="BE235" s="147">
        <f>IF(O235="základní",K235,0)</f>
        <v>1184118</v>
      </c>
      <c r="BF235" s="147">
        <f>IF(O235="snížená",K235,0)</f>
        <v>0</v>
      </c>
      <c r="BG235" s="147">
        <f>IF(O235="zákl. přenesená",K235,0)</f>
        <v>0</v>
      </c>
      <c r="BH235" s="147">
        <f>IF(O235="sníž. přenesená",K235,0)</f>
        <v>0</v>
      </c>
      <c r="BI235" s="147">
        <f>IF(O235="nulová",K235,0)</f>
        <v>0</v>
      </c>
      <c r="BJ235" s="16" t="s">
        <v>88</v>
      </c>
      <c r="BK235" s="147">
        <f>ROUND(P235*H235,2)</f>
        <v>1184118</v>
      </c>
      <c r="BL235" s="16" t="s">
        <v>157</v>
      </c>
      <c r="BM235" s="146" t="s">
        <v>337</v>
      </c>
    </row>
    <row r="236" spans="2:65" s="1" customFormat="1" x14ac:dyDescent="0.2">
      <c r="B236" s="31"/>
      <c r="D236" s="148" t="s">
        <v>159</v>
      </c>
      <c r="F236" s="149" t="s">
        <v>338</v>
      </c>
      <c r="I236" s="150"/>
      <c r="J236" s="150"/>
      <c r="M236" s="31"/>
      <c r="N236" s="151"/>
      <c r="X236" s="55"/>
      <c r="AT236" s="16" t="s">
        <v>159</v>
      </c>
      <c r="AU236" s="16" t="s">
        <v>90</v>
      </c>
    </row>
    <row r="237" spans="2:65" s="1" customFormat="1" ht="68.25" x14ac:dyDescent="0.2">
      <c r="B237" s="31"/>
      <c r="D237" s="153" t="s">
        <v>321</v>
      </c>
      <c r="F237" s="167" t="s">
        <v>339</v>
      </c>
      <c r="I237" s="150"/>
      <c r="J237" s="150"/>
      <c r="M237" s="31"/>
      <c r="N237" s="151"/>
      <c r="X237" s="55"/>
      <c r="AT237" s="16" t="s">
        <v>321</v>
      </c>
      <c r="AU237" s="16" t="s">
        <v>90</v>
      </c>
    </row>
    <row r="238" spans="2:65" s="12" customFormat="1" x14ac:dyDescent="0.2">
      <c r="B238" s="152"/>
      <c r="D238" s="153" t="s">
        <v>161</v>
      </c>
      <c r="E238" s="154" t="s">
        <v>1</v>
      </c>
      <c r="F238" s="155" t="s">
        <v>340</v>
      </c>
      <c r="H238" s="156">
        <v>830</v>
      </c>
      <c r="I238" s="157"/>
      <c r="J238" s="157"/>
      <c r="M238" s="152"/>
      <c r="N238" s="158"/>
      <c r="X238" s="159"/>
      <c r="AT238" s="154" t="s">
        <v>161</v>
      </c>
      <c r="AU238" s="154" t="s">
        <v>90</v>
      </c>
      <c r="AV238" s="12" t="s">
        <v>90</v>
      </c>
      <c r="AW238" s="12" t="s">
        <v>5</v>
      </c>
      <c r="AX238" s="12" t="s">
        <v>80</v>
      </c>
      <c r="AY238" s="154" t="s">
        <v>150</v>
      </c>
    </row>
    <row r="239" spans="2:65" s="12" customFormat="1" x14ac:dyDescent="0.2">
      <c r="B239" s="152"/>
      <c r="D239" s="153" t="s">
        <v>161</v>
      </c>
      <c r="E239" s="154" t="s">
        <v>1</v>
      </c>
      <c r="F239" s="155" t="s">
        <v>303</v>
      </c>
      <c r="H239" s="156">
        <v>620</v>
      </c>
      <c r="I239" s="157"/>
      <c r="J239" s="157"/>
      <c r="M239" s="152"/>
      <c r="N239" s="158"/>
      <c r="X239" s="159"/>
      <c r="AT239" s="154" t="s">
        <v>161</v>
      </c>
      <c r="AU239" s="154" t="s">
        <v>90</v>
      </c>
      <c r="AV239" s="12" t="s">
        <v>90</v>
      </c>
      <c r="AW239" s="12" t="s">
        <v>5</v>
      </c>
      <c r="AX239" s="12" t="s">
        <v>80</v>
      </c>
      <c r="AY239" s="154" t="s">
        <v>150</v>
      </c>
    </row>
    <row r="240" spans="2:65" s="12" customFormat="1" x14ac:dyDescent="0.2">
      <c r="B240" s="152"/>
      <c r="D240" s="153" t="s">
        <v>161</v>
      </c>
      <c r="E240" s="154" t="s">
        <v>1</v>
      </c>
      <c r="F240" s="155" t="s">
        <v>341</v>
      </c>
      <c r="H240" s="156">
        <v>7</v>
      </c>
      <c r="I240" s="157"/>
      <c r="J240" s="157"/>
      <c r="M240" s="152"/>
      <c r="N240" s="158"/>
      <c r="X240" s="159"/>
      <c r="AT240" s="154" t="s">
        <v>161</v>
      </c>
      <c r="AU240" s="154" t="s">
        <v>90</v>
      </c>
      <c r="AV240" s="12" t="s">
        <v>90</v>
      </c>
      <c r="AW240" s="12" t="s">
        <v>5</v>
      </c>
      <c r="AX240" s="12" t="s">
        <v>80</v>
      </c>
      <c r="AY240" s="154" t="s">
        <v>150</v>
      </c>
    </row>
    <row r="241" spans="2:65" s="12" customFormat="1" x14ac:dyDescent="0.2">
      <c r="B241" s="152"/>
      <c r="D241" s="153" t="s">
        <v>161</v>
      </c>
      <c r="E241" s="154" t="s">
        <v>1</v>
      </c>
      <c r="F241" s="155" t="s">
        <v>342</v>
      </c>
      <c r="H241" s="156">
        <v>25</v>
      </c>
      <c r="I241" s="157"/>
      <c r="J241" s="157"/>
      <c r="M241" s="152"/>
      <c r="N241" s="158"/>
      <c r="X241" s="159"/>
      <c r="AT241" s="154" t="s">
        <v>161</v>
      </c>
      <c r="AU241" s="154" t="s">
        <v>90</v>
      </c>
      <c r="AV241" s="12" t="s">
        <v>90</v>
      </c>
      <c r="AW241" s="12" t="s">
        <v>5</v>
      </c>
      <c r="AX241" s="12" t="s">
        <v>80</v>
      </c>
      <c r="AY241" s="154" t="s">
        <v>150</v>
      </c>
    </row>
    <row r="242" spans="2:65" s="13" customFormat="1" x14ac:dyDescent="0.2">
      <c r="B242" s="160"/>
      <c r="D242" s="153" t="s">
        <v>161</v>
      </c>
      <c r="E242" s="161" t="s">
        <v>1</v>
      </c>
      <c r="F242" s="162" t="s">
        <v>169</v>
      </c>
      <c r="H242" s="163">
        <v>1482</v>
      </c>
      <c r="I242" s="164"/>
      <c r="J242" s="164"/>
      <c r="M242" s="160"/>
      <c r="N242" s="165"/>
      <c r="X242" s="166"/>
      <c r="AT242" s="161" t="s">
        <v>161</v>
      </c>
      <c r="AU242" s="161" t="s">
        <v>90</v>
      </c>
      <c r="AV242" s="13" t="s">
        <v>157</v>
      </c>
      <c r="AW242" s="13" t="s">
        <v>5</v>
      </c>
      <c r="AX242" s="13" t="s">
        <v>88</v>
      </c>
      <c r="AY242" s="161" t="s">
        <v>150</v>
      </c>
    </row>
    <row r="243" spans="2:65" s="1" customFormat="1" ht="24.2" customHeight="1" x14ac:dyDescent="0.2">
      <c r="B243" s="31"/>
      <c r="C243" s="168" t="s">
        <v>343</v>
      </c>
      <c r="D243" s="168" t="s">
        <v>344</v>
      </c>
      <c r="E243" s="169" t="s">
        <v>345</v>
      </c>
      <c r="F243" s="170" t="s">
        <v>346</v>
      </c>
      <c r="G243" s="171" t="s">
        <v>155</v>
      </c>
      <c r="H243" s="172">
        <v>1526.46</v>
      </c>
      <c r="I243" s="173">
        <v>1590</v>
      </c>
      <c r="J243" s="174"/>
      <c r="K243" s="175">
        <f>ROUND(P243*H243,2)</f>
        <v>2427071.4</v>
      </c>
      <c r="L243" s="170" t="s">
        <v>156</v>
      </c>
      <c r="M243" s="176"/>
      <c r="N243" s="177" t="s">
        <v>1</v>
      </c>
      <c r="O243" s="142" t="s">
        <v>43</v>
      </c>
      <c r="P243" s="143">
        <f>I243+J243</f>
        <v>1590</v>
      </c>
      <c r="Q243" s="143">
        <f>ROUND(I243*H243,2)</f>
        <v>2427071.4</v>
      </c>
      <c r="R243" s="143">
        <f>ROUND(J243*H243,2)</f>
        <v>0</v>
      </c>
      <c r="T243" s="144">
        <f>S243*H243</f>
        <v>0</v>
      </c>
      <c r="U243" s="144">
        <v>0.111</v>
      </c>
      <c r="V243" s="144">
        <f>U243*H243</f>
        <v>169.43706</v>
      </c>
      <c r="W243" s="144">
        <v>0</v>
      </c>
      <c r="X243" s="145">
        <f>W243*H243</f>
        <v>0</v>
      </c>
      <c r="AR243" s="146" t="s">
        <v>201</v>
      </c>
      <c r="AT243" s="146" t="s">
        <v>344</v>
      </c>
      <c r="AU243" s="146" t="s">
        <v>90</v>
      </c>
      <c r="AY243" s="16" t="s">
        <v>150</v>
      </c>
      <c r="BE243" s="147">
        <f>IF(O243="základní",K243,0)</f>
        <v>2427071.4</v>
      </c>
      <c r="BF243" s="147">
        <f>IF(O243="snížená",K243,0)</f>
        <v>0</v>
      </c>
      <c r="BG243" s="147">
        <f>IF(O243="zákl. přenesená",K243,0)</f>
        <v>0</v>
      </c>
      <c r="BH243" s="147">
        <f>IF(O243="sníž. přenesená",K243,0)</f>
        <v>0</v>
      </c>
      <c r="BI243" s="147">
        <f>IF(O243="nulová",K243,0)</f>
        <v>0</v>
      </c>
      <c r="BJ243" s="16" t="s">
        <v>88</v>
      </c>
      <c r="BK243" s="147">
        <f>ROUND(P243*H243,2)</f>
        <v>2427071.4</v>
      </c>
      <c r="BL243" s="16" t="s">
        <v>157</v>
      </c>
      <c r="BM243" s="146" t="s">
        <v>347</v>
      </c>
    </row>
    <row r="244" spans="2:65" s="12" customFormat="1" x14ac:dyDescent="0.2">
      <c r="B244" s="152"/>
      <c r="D244" s="153" t="s">
        <v>161</v>
      </c>
      <c r="F244" s="155" t="s">
        <v>348</v>
      </c>
      <c r="H244" s="156">
        <v>1526.46</v>
      </c>
      <c r="I244" s="157"/>
      <c r="J244" s="157"/>
      <c r="M244" s="152"/>
      <c r="N244" s="158"/>
      <c r="X244" s="159"/>
      <c r="AT244" s="154" t="s">
        <v>161</v>
      </c>
      <c r="AU244" s="154" t="s">
        <v>90</v>
      </c>
      <c r="AV244" s="12" t="s">
        <v>90</v>
      </c>
      <c r="AW244" s="12" t="s">
        <v>4</v>
      </c>
      <c r="AX244" s="12" t="s">
        <v>88</v>
      </c>
      <c r="AY244" s="154" t="s">
        <v>150</v>
      </c>
    </row>
    <row r="245" spans="2:65" s="1" customFormat="1" ht="33" customHeight="1" x14ac:dyDescent="0.2">
      <c r="B245" s="31"/>
      <c r="C245" s="134" t="s">
        <v>349</v>
      </c>
      <c r="D245" s="134" t="s">
        <v>152</v>
      </c>
      <c r="E245" s="135" t="s">
        <v>350</v>
      </c>
      <c r="F245" s="136" t="s">
        <v>351</v>
      </c>
      <c r="G245" s="137" t="s">
        <v>155</v>
      </c>
      <c r="H245" s="138">
        <v>66.45</v>
      </c>
      <c r="I245" s="139"/>
      <c r="J245" s="139">
        <v>570</v>
      </c>
      <c r="K245" s="140">
        <f>ROUND(P245*H245,2)</f>
        <v>37876.5</v>
      </c>
      <c r="L245" s="136" t="s">
        <v>156</v>
      </c>
      <c r="M245" s="31"/>
      <c r="N245" s="141" t="s">
        <v>1</v>
      </c>
      <c r="O245" s="142" t="s">
        <v>43</v>
      </c>
      <c r="P245" s="143">
        <f>I245+J245</f>
        <v>570</v>
      </c>
      <c r="Q245" s="143">
        <f>ROUND(I245*H245,2)</f>
        <v>0</v>
      </c>
      <c r="R245" s="143">
        <f>ROUND(J245*H245,2)</f>
        <v>37876.5</v>
      </c>
      <c r="T245" s="144">
        <f>S245*H245</f>
        <v>0</v>
      </c>
      <c r="U245" s="144">
        <v>0.14610000000000001</v>
      </c>
      <c r="V245" s="144">
        <f>U245*H245</f>
        <v>9.7083450000000013</v>
      </c>
      <c r="W245" s="144">
        <v>0</v>
      </c>
      <c r="X245" s="145">
        <f>W245*H245</f>
        <v>0</v>
      </c>
      <c r="AR245" s="146" t="s">
        <v>157</v>
      </c>
      <c r="AT245" s="146" t="s">
        <v>152</v>
      </c>
      <c r="AU245" s="146" t="s">
        <v>90</v>
      </c>
      <c r="AY245" s="16" t="s">
        <v>150</v>
      </c>
      <c r="BE245" s="147">
        <f>IF(O245="základní",K245,0)</f>
        <v>37876.5</v>
      </c>
      <c r="BF245" s="147">
        <f>IF(O245="snížená",K245,0)</f>
        <v>0</v>
      </c>
      <c r="BG245" s="147">
        <f>IF(O245="zákl. přenesená",K245,0)</f>
        <v>0</v>
      </c>
      <c r="BH245" s="147">
        <f>IF(O245="sníž. přenesená",K245,0)</f>
        <v>0</v>
      </c>
      <c r="BI245" s="147">
        <f>IF(O245="nulová",K245,0)</f>
        <v>0</v>
      </c>
      <c r="BJ245" s="16" t="s">
        <v>88</v>
      </c>
      <c r="BK245" s="147">
        <f>ROUND(P245*H245,2)</f>
        <v>37876.5</v>
      </c>
      <c r="BL245" s="16" t="s">
        <v>157</v>
      </c>
      <c r="BM245" s="146" t="s">
        <v>352</v>
      </c>
    </row>
    <row r="246" spans="2:65" s="1" customFormat="1" x14ac:dyDescent="0.2">
      <c r="B246" s="31"/>
      <c r="D246" s="148" t="s">
        <v>159</v>
      </c>
      <c r="F246" s="149" t="s">
        <v>353</v>
      </c>
      <c r="I246" s="150"/>
      <c r="J246" s="150"/>
      <c r="M246" s="31"/>
      <c r="N246" s="151"/>
      <c r="X246" s="55"/>
      <c r="AT246" s="16" t="s">
        <v>159</v>
      </c>
      <c r="AU246" s="16" t="s">
        <v>90</v>
      </c>
    </row>
    <row r="247" spans="2:65" s="12" customFormat="1" x14ac:dyDescent="0.2">
      <c r="B247" s="152"/>
      <c r="D247" s="153" t="s">
        <v>161</v>
      </c>
      <c r="E247" s="154" t="s">
        <v>1</v>
      </c>
      <c r="F247" s="155" t="s">
        <v>354</v>
      </c>
      <c r="H247" s="156">
        <v>66.45</v>
      </c>
      <c r="I247" s="157"/>
      <c r="J247" s="157"/>
      <c r="M247" s="152"/>
      <c r="N247" s="158"/>
      <c r="X247" s="159"/>
      <c r="AT247" s="154" t="s">
        <v>161</v>
      </c>
      <c r="AU247" s="154" t="s">
        <v>90</v>
      </c>
      <c r="AV247" s="12" t="s">
        <v>90</v>
      </c>
      <c r="AW247" s="12" t="s">
        <v>5</v>
      </c>
      <c r="AX247" s="12" t="s">
        <v>88</v>
      </c>
      <c r="AY247" s="154" t="s">
        <v>150</v>
      </c>
    </row>
    <row r="248" spans="2:65" s="1" customFormat="1" ht="16.5" customHeight="1" x14ac:dyDescent="0.2">
      <c r="B248" s="31"/>
      <c r="C248" s="168" t="s">
        <v>355</v>
      </c>
      <c r="D248" s="168" t="s">
        <v>344</v>
      </c>
      <c r="E248" s="169" t="s">
        <v>356</v>
      </c>
      <c r="F248" s="170" t="s">
        <v>357</v>
      </c>
      <c r="G248" s="171" t="s">
        <v>155</v>
      </c>
      <c r="H248" s="172">
        <v>20</v>
      </c>
      <c r="I248" s="173">
        <v>2990</v>
      </c>
      <c r="J248" s="174"/>
      <c r="K248" s="175">
        <f>ROUND(P248*H248,2)</f>
        <v>59800</v>
      </c>
      <c r="L248" s="170" t="s">
        <v>1</v>
      </c>
      <c r="M248" s="176"/>
      <c r="N248" s="177" t="s">
        <v>1</v>
      </c>
      <c r="O248" s="142" t="s">
        <v>43</v>
      </c>
      <c r="P248" s="143">
        <f>I248+J248</f>
        <v>2990</v>
      </c>
      <c r="Q248" s="143">
        <f>ROUND(I248*H248,2)</f>
        <v>59800</v>
      </c>
      <c r="R248" s="143">
        <f>ROUND(J248*H248,2)</f>
        <v>0</v>
      </c>
      <c r="T248" s="144">
        <f>S248*H248</f>
        <v>0</v>
      </c>
      <c r="U248" s="144">
        <v>8.4379999999999997E-2</v>
      </c>
      <c r="V248" s="144">
        <f>U248*H248</f>
        <v>1.6876</v>
      </c>
      <c r="W248" s="144">
        <v>0</v>
      </c>
      <c r="X248" s="145">
        <f>W248*H248</f>
        <v>0</v>
      </c>
      <c r="AR248" s="146" t="s">
        <v>201</v>
      </c>
      <c r="AT248" s="146" t="s">
        <v>344</v>
      </c>
      <c r="AU248" s="146" t="s">
        <v>90</v>
      </c>
      <c r="AY248" s="16" t="s">
        <v>150</v>
      </c>
      <c r="BE248" s="147">
        <f>IF(O248="základní",K248,0)</f>
        <v>59800</v>
      </c>
      <c r="BF248" s="147">
        <f>IF(O248="snížená",K248,0)</f>
        <v>0</v>
      </c>
      <c r="BG248" s="147">
        <f>IF(O248="zákl. přenesená",K248,0)</f>
        <v>0</v>
      </c>
      <c r="BH248" s="147">
        <f>IF(O248="sníž. přenesená",K248,0)</f>
        <v>0</v>
      </c>
      <c r="BI248" s="147">
        <f>IF(O248="nulová",K248,0)</f>
        <v>0</v>
      </c>
      <c r="BJ248" s="16" t="s">
        <v>88</v>
      </c>
      <c r="BK248" s="147">
        <f>ROUND(P248*H248,2)</f>
        <v>59800</v>
      </c>
      <c r="BL248" s="16" t="s">
        <v>157</v>
      </c>
      <c r="BM248" s="146" t="s">
        <v>358</v>
      </c>
    </row>
    <row r="249" spans="2:65" s="1" customFormat="1" ht="16.5" customHeight="1" x14ac:dyDescent="0.2">
      <c r="B249" s="31"/>
      <c r="C249" s="168" t="s">
        <v>359</v>
      </c>
      <c r="D249" s="168" t="s">
        <v>344</v>
      </c>
      <c r="E249" s="169" t="s">
        <v>360</v>
      </c>
      <c r="F249" s="170" t="s">
        <v>361</v>
      </c>
      <c r="G249" s="171" t="s">
        <v>155</v>
      </c>
      <c r="H249" s="172">
        <v>13.2</v>
      </c>
      <c r="I249" s="173">
        <v>5580</v>
      </c>
      <c r="J249" s="174"/>
      <c r="K249" s="175">
        <f>ROUND(P249*H249,2)</f>
        <v>73656</v>
      </c>
      <c r="L249" s="170" t="s">
        <v>1</v>
      </c>
      <c r="M249" s="176"/>
      <c r="N249" s="177" t="s">
        <v>1</v>
      </c>
      <c r="O249" s="142" t="s">
        <v>43</v>
      </c>
      <c r="P249" s="143">
        <f>I249+J249</f>
        <v>5580</v>
      </c>
      <c r="Q249" s="143">
        <f>ROUND(I249*H249,2)</f>
        <v>73656</v>
      </c>
      <c r="R249" s="143">
        <f>ROUND(J249*H249,2)</f>
        <v>0</v>
      </c>
      <c r="T249" s="144">
        <f>S249*H249</f>
        <v>0</v>
      </c>
      <c r="U249" s="144">
        <v>8.4379999999999997E-2</v>
      </c>
      <c r="V249" s="144">
        <f>U249*H249</f>
        <v>1.1138159999999999</v>
      </c>
      <c r="W249" s="144">
        <v>0</v>
      </c>
      <c r="X249" s="145">
        <f>W249*H249</f>
        <v>0</v>
      </c>
      <c r="AR249" s="146" t="s">
        <v>201</v>
      </c>
      <c r="AT249" s="146" t="s">
        <v>344</v>
      </c>
      <c r="AU249" s="146" t="s">
        <v>90</v>
      </c>
      <c r="AY249" s="16" t="s">
        <v>150</v>
      </c>
      <c r="BE249" s="147">
        <f>IF(O249="základní",K249,0)</f>
        <v>73656</v>
      </c>
      <c r="BF249" s="147">
        <f>IF(O249="snížená",K249,0)</f>
        <v>0</v>
      </c>
      <c r="BG249" s="147">
        <f>IF(O249="zákl. přenesená",K249,0)</f>
        <v>0</v>
      </c>
      <c r="BH249" s="147">
        <f>IF(O249="sníž. přenesená",K249,0)</f>
        <v>0</v>
      </c>
      <c r="BI249" s="147">
        <f>IF(O249="nulová",K249,0)</f>
        <v>0</v>
      </c>
      <c r="BJ249" s="16" t="s">
        <v>88</v>
      </c>
      <c r="BK249" s="147">
        <f>ROUND(P249*H249,2)</f>
        <v>73656</v>
      </c>
      <c r="BL249" s="16" t="s">
        <v>157</v>
      </c>
      <c r="BM249" s="146" t="s">
        <v>362</v>
      </c>
    </row>
    <row r="250" spans="2:65" s="12" customFormat="1" x14ac:dyDescent="0.2">
      <c r="B250" s="152"/>
      <c r="D250" s="153" t="s">
        <v>161</v>
      </c>
      <c r="E250" s="154" t="s">
        <v>1</v>
      </c>
      <c r="F250" s="155" t="s">
        <v>363</v>
      </c>
      <c r="H250" s="156">
        <v>13.2</v>
      </c>
      <c r="I250" s="157"/>
      <c r="J250" s="157"/>
      <c r="M250" s="152"/>
      <c r="N250" s="158"/>
      <c r="X250" s="159"/>
      <c r="AT250" s="154" t="s">
        <v>161</v>
      </c>
      <c r="AU250" s="154" t="s">
        <v>90</v>
      </c>
      <c r="AV250" s="12" t="s">
        <v>90</v>
      </c>
      <c r="AW250" s="12" t="s">
        <v>5</v>
      </c>
      <c r="AX250" s="12" t="s">
        <v>88</v>
      </c>
      <c r="AY250" s="154" t="s">
        <v>150</v>
      </c>
    </row>
    <row r="251" spans="2:65" s="1" customFormat="1" ht="24.2" customHeight="1" x14ac:dyDescent="0.2">
      <c r="B251" s="31"/>
      <c r="C251" s="168" t="s">
        <v>364</v>
      </c>
      <c r="D251" s="168" t="s">
        <v>344</v>
      </c>
      <c r="E251" s="169" t="s">
        <v>365</v>
      </c>
      <c r="F251" s="170" t="s">
        <v>366</v>
      </c>
      <c r="G251" s="171" t="s">
        <v>155</v>
      </c>
      <c r="H251" s="172">
        <v>28.5</v>
      </c>
      <c r="I251" s="173">
        <v>2820</v>
      </c>
      <c r="J251" s="174"/>
      <c r="K251" s="175">
        <f>ROUND(P251*H251,2)</f>
        <v>80370</v>
      </c>
      <c r="L251" s="170" t="s">
        <v>1</v>
      </c>
      <c r="M251" s="176"/>
      <c r="N251" s="177" t="s">
        <v>1</v>
      </c>
      <c r="O251" s="142" t="s">
        <v>43</v>
      </c>
      <c r="P251" s="143">
        <f>I251+J251</f>
        <v>2820</v>
      </c>
      <c r="Q251" s="143">
        <f>ROUND(I251*H251,2)</f>
        <v>80370</v>
      </c>
      <c r="R251" s="143">
        <f>ROUND(J251*H251,2)</f>
        <v>0</v>
      </c>
      <c r="T251" s="144">
        <f>S251*H251</f>
        <v>0</v>
      </c>
      <c r="U251" s="144">
        <v>8.1000000000000003E-2</v>
      </c>
      <c r="V251" s="144">
        <f>U251*H251</f>
        <v>2.3085</v>
      </c>
      <c r="W251" s="144">
        <v>0</v>
      </c>
      <c r="X251" s="145">
        <f>W251*H251</f>
        <v>0</v>
      </c>
      <c r="AR251" s="146" t="s">
        <v>201</v>
      </c>
      <c r="AT251" s="146" t="s">
        <v>344</v>
      </c>
      <c r="AU251" s="146" t="s">
        <v>90</v>
      </c>
      <c r="AY251" s="16" t="s">
        <v>150</v>
      </c>
      <c r="BE251" s="147">
        <f>IF(O251="základní",K251,0)</f>
        <v>80370</v>
      </c>
      <c r="BF251" s="147">
        <f>IF(O251="snížená",K251,0)</f>
        <v>0</v>
      </c>
      <c r="BG251" s="147">
        <f>IF(O251="zákl. přenesená",K251,0)</f>
        <v>0</v>
      </c>
      <c r="BH251" s="147">
        <f>IF(O251="sníž. přenesená",K251,0)</f>
        <v>0</v>
      </c>
      <c r="BI251" s="147">
        <f>IF(O251="nulová",K251,0)</f>
        <v>0</v>
      </c>
      <c r="BJ251" s="16" t="s">
        <v>88</v>
      </c>
      <c r="BK251" s="147">
        <f>ROUND(P251*H251,2)</f>
        <v>80370</v>
      </c>
      <c r="BL251" s="16" t="s">
        <v>157</v>
      </c>
      <c r="BM251" s="146" t="s">
        <v>367</v>
      </c>
    </row>
    <row r="252" spans="2:65" s="12" customFormat="1" x14ac:dyDescent="0.2">
      <c r="B252" s="152"/>
      <c r="D252" s="153" t="s">
        <v>161</v>
      </c>
      <c r="E252" s="154" t="s">
        <v>1</v>
      </c>
      <c r="F252" s="155" t="s">
        <v>368</v>
      </c>
      <c r="H252" s="156">
        <v>28.5</v>
      </c>
      <c r="I252" s="157"/>
      <c r="J252" s="157"/>
      <c r="M252" s="152"/>
      <c r="N252" s="158"/>
      <c r="X252" s="159"/>
      <c r="AT252" s="154" t="s">
        <v>161</v>
      </c>
      <c r="AU252" s="154" t="s">
        <v>90</v>
      </c>
      <c r="AV252" s="12" t="s">
        <v>90</v>
      </c>
      <c r="AW252" s="12" t="s">
        <v>5</v>
      </c>
      <c r="AX252" s="12" t="s">
        <v>88</v>
      </c>
      <c r="AY252" s="154" t="s">
        <v>150</v>
      </c>
    </row>
    <row r="253" spans="2:65" s="1" customFormat="1" ht="16.5" customHeight="1" x14ac:dyDescent="0.2">
      <c r="B253" s="31"/>
      <c r="C253" s="168" t="s">
        <v>369</v>
      </c>
      <c r="D253" s="168" t="s">
        <v>344</v>
      </c>
      <c r="E253" s="169" t="s">
        <v>370</v>
      </c>
      <c r="F253" s="170" t="s">
        <v>371</v>
      </c>
      <c r="G253" s="171" t="s">
        <v>155</v>
      </c>
      <c r="H253" s="172">
        <v>3</v>
      </c>
      <c r="I253" s="173">
        <v>5570</v>
      </c>
      <c r="J253" s="174"/>
      <c r="K253" s="175">
        <f>ROUND(P253*H253,2)</f>
        <v>16710</v>
      </c>
      <c r="L253" s="170" t="s">
        <v>1</v>
      </c>
      <c r="M253" s="176"/>
      <c r="N253" s="177" t="s">
        <v>1</v>
      </c>
      <c r="O253" s="142" t="s">
        <v>43</v>
      </c>
      <c r="P253" s="143">
        <f>I253+J253</f>
        <v>5570</v>
      </c>
      <c r="Q253" s="143">
        <f>ROUND(I253*H253,2)</f>
        <v>16710</v>
      </c>
      <c r="R253" s="143">
        <f>ROUND(J253*H253,2)</f>
        <v>0</v>
      </c>
      <c r="T253" s="144">
        <f>S253*H253</f>
        <v>0</v>
      </c>
      <c r="U253" s="144">
        <v>6.7000000000000004E-2</v>
      </c>
      <c r="V253" s="144">
        <f>U253*H253</f>
        <v>0.20100000000000001</v>
      </c>
      <c r="W253" s="144">
        <v>0</v>
      </c>
      <c r="X253" s="145">
        <f>W253*H253</f>
        <v>0</v>
      </c>
      <c r="AR253" s="146" t="s">
        <v>201</v>
      </c>
      <c r="AT253" s="146" t="s">
        <v>344</v>
      </c>
      <c r="AU253" s="146" t="s">
        <v>90</v>
      </c>
      <c r="AY253" s="16" t="s">
        <v>150</v>
      </c>
      <c r="BE253" s="147">
        <f>IF(O253="základní",K253,0)</f>
        <v>16710</v>
      </c>
      <c r="BF253" s="147">
        <f>IF(O253="snížená",K253,0)</f>
        <v>0</v>
      </c>
      <c r="BG253" s="147">
        <f>IF(O253="zákl. přenesená",K253,0)</f>
        <v>0</v>
      </c>
      <c r="BH253" s="147">
        <f>IF(O253="sníž. přenesená",K253,0)</f>
        <v>0</v>
      </c>
      <c r="BI253" s="147">
        <f>IF(O253="nulová",K253,0)</f>
        <v>0</v>
      </c>
      <c r="BJ253" s="16" t="s">
        <v>88</v>
      </c>
      <c r="BK253" s="147">
        <f>ROUND(P253*H253,2)</f>
        <v>16710</v>
      </c>
      <c r="BL253" s="16" t="s">
        <v>157</v>
      </c>
      <c r="BM253" s="146" t="s">
        <v>372</v>
      </c>
    </row>
    <row r="254" spans="2:65" s="1" customFormat="1" ht="16.5" customHeight="1" x14ac:dyDescent="0.2">
      <c r="B254" s="31"/>
      <c r="C254" s="168" t="s">
        <v>373</v>
      </c>
      <c r="D254" s="168" t="s">
        <v>344</v>
      </c>
      <c r="E254" s="169" t="s">
        <v>374</v>
      </c>
      <c r="F254" s="170" t="s">
        <v>375</v>
      </c>
      <c r="G254" s="171" t="s">
        <v>155</v>
      </c>
      <c r="H254" s="172">
        <v>1.75</v>
      </c>
      <c r="I254" s="173">
        <v>3450</v>
      </c>
      <c r="J254" s="174"/>
      <c r="K254" s="175">
        <f>ROUND(P254*H254,2)</f>
        <v>6037.5</v>
      </c>
      <c r="L254" s="170" t="s">
        <v>1</v>
      </c>
      <c r="M254" s="176"/>
      <c r="N254" s="177" t="s">
        <v>1</v>
      </c>
      <c r="O254" s="142" t="s">
        <v>43</v>
      </c>
      <c r="P254" s="143">
        <f>I254+J254</f>
        <v>3450</v>
      </c>
      <c r="Q254" s="143">
        <f>ROUND(I254*H254,2)</f>
        <v>6037.5</v>
      </c>
      <c r="R254" s="143">
        <f>ROUND(J254*H254,2)</f>
        <v>0</v>
      </c>
      <c r="T254" s="144">
        <f>S254*H254</f>
        <v>0</v>
      </c>
      <c r="U254" s="144">
        <v>0.16200000000000001</v>
      </c>
      <c r="V254" s="144">
        <f>U254*H254</f>
        <v>0.28350000000000003</v>
      </c>
      <c r="W254" s="144">
        <v>0</v>
      </c>
      <c r="X254" s="145">
        <f>W254*H254</f>
        <v>0</v>
      </c>
      <c r="AR254" s="146" t="s">
        <v>201</v>
      </c>
      <c r="AT254" s="146" t="s">
        <v>344</v>
      </c>
      <c r="AU254" s="146" t="s">
        <v>90</v>
      </c>
      <c r="AY254" s="16" t="s">
        <v>150</v>
      </c>
      <c r="BE254" s="147">
        <f>IF(O254="základní",K254,0)</f>
        <v>6037.5</v>
      </c>
      <c r="BF254" s="147">
        <f>IF(O254="snížená",K254,0)</f>
        <v>0</v>
      </c>
      <c r="BG254" s="147">
        <f>IF(O254="zákl. přenesená",K254,0)</f>
        <v>0</v>
      </c>
      <c r="BH254" s="147">
        <f>IF(O254="sníž. přenesená",K254,0)</f>
        <v>0</v>
      </c>
      <c r="BI254" s="147">
        <f>IF(O254="nulová",K254,0)</f>
        <v>0</v>
      </c>
      <c r="BJ254" s="16" t="s">
        <v>88</v>
      </c>
      <c r="BK254" s="147">
        <f>ROUND(P254*H254,2)</f>
        <v>6037.5</v>
      </c>
      <c r="BL254" s="16" t="s">
        <v>157</v>
      </c>
      <c r="BM254" s="146" t="s">
        <v>376</v>
      </c>
    </row>
    <row r="255" spans="2:65" s="12" customFormat="1" x14ac:dyDescent="0.2">
      <c r="B255" s="152"/>
      <c r="D255" s="153" t="s">
        <v>161</v>
      </c>
      <c r="E255" s="154" t="s">
        <v>1</v>
      </c>
      <c r="F255" s="155" t="s">
        <v>377</v>
      </c>
      <c r="H255" s="156">
        <v>1.75</v>
      </c>
      <c r="I255" s="157"/>
      <c r="J255" s="157"/>
      <c r="M255" s="152"/>
      <c r="N255" s="158"/>
      <c r="X255" s="159"/>
      <c r="AT255" s="154" t="s">
        <v>161</v>
      </c>
      <c r="AU255" s="154" t="s">
        <v>90</v>
      </c>
      <c r="AV255" s="12" t="s">
        <v>90</v>
      </c>
      <c r="AW255" s="12" t="s">
        <v>5</v>
      </c>
      <c r="AX255" s="12" t="s">
        <v>88</v>
      </c>
      <c r="AY255" s="154" t="s">
        <v>150</v>
      </c>
    </row>
    <row r="256" spans="2:65" s="1" customFormat="1" ht="24.2" customHeight="1" x14ac:dyDescent="0.2">
      <c r="B256" s="31"/>
      <c r="C256" s="134" t="s">
        <v>378</v>
      </c>
      <c r="D256" s="134" t="s">
        <v>152</v>
      </c>
      <c r="E256" s="135" t="s">
        <v>379</v>
      </c>
      <c r="F256" s="136" t="s">
        <v>380</v>
      </c>
      <c r="G256" s="137" t="s">
        <v>155</v>
      </c>
      <c r="H256" s="138">
        <v>33</v>
      </c>
      <c r="I256" s="139"/>
      <c r="J256" s="139">
        <v>590</v>
      </c>
      <c r="K256" s="140">
        <f>ROUND(P256*H256,2)</f>
        <v>19470</v>
      </c>
      <c r="L256" s="136" t="s">
        <v>156</v>
      </c>
      <c r="M256" s="31"/>
      <c r="N256" s="141" t="s">
        <v>1</v>
      </c>
      <c r="O256" s="142" t="s">
        <v>43</v>
      </c>
      <c r="P256" s="143">
        <f>I256+J256</f>
        <v>590</v>
      </c>
      <c r="Q256" s="143">
        <f>ROUND(I256*H256,2)</f>
        <v>0</v>
      </c>
      <c r="R256" s="143">
        <f>ROUND(J256*H256,2)</f>
        <v>19470</v>
      </c>
      <c r="T256" s="144">
        <f>S256*H256</f>
        <v>0</v>
      </c>
      <c r="U256" s="144">
        <v>0.1837</v>
      </c>
      <c r="V256" s="144">
        <f>U256*H256</f>
        <v>6.0621</v>
      </c>
      <c r="W256" s="144">
        <v>0</v>
      </c>
      <c r="X256" s="145">
        <f>W256*H256</f>
        <v>0</v>
      </c>
      <c r="AR256" s="146" t="s">
        <v>157</v>
      </c>
      <c r="AT256" s="146" t="s">
        <v>152</v>
      </c>
      <c r="AU256" s="146" t="s">
        <v>90</v>
      </c>
      <c r="AY256" s="16" t="s">
        <v>150</v>
      </c>
      <c r="BE256" s="147">
        <f>IF(O256="základní",K256,0)</f>
        <v>19470</v>
      </c>
      <c r="BF256" s="147">
        <f>IF(O256="snížená",K256,0)</f>
        <v>0</v>
      </c>
      <c r="BG256" s="147">
        <f>IF(O256="zákl. přenesená",K256,0)</f>
        <v>0</v>
      </c>
      <c r="BH256" s="147">
        <f>IF(O256="sníž. přenesená",K256,0)</f>
        <v>0</v>
      </c>
      <c r="BI256" s="147">
        <f>IF(O256="nulová",K256,0)</f>
        <v>0</v>
      </c>
      <c r="BJ256" s="16" t="s">
        <v>88</v>
      </c>
      <c r="BK256" s="147">
        <f>ROUND(P256*H256,2)</f>
        <v>19470</v>
      </c>
      <c r="BL256" s="16" t="s">
        <v>157</v>
      </c>
      <c r="BM256" s="146" t="s">
        <v>381</v>
      </c>
    </row>
    <row r="257" spans="2:65" s="1" customFormat="1" x14ac:dyDescent="0.2">
      <c r="B257" s="31"/>
      <c r="D257" s="148" t="s">
        <v>159</v>
      </c>
      <c r="F257" s="149" t="s">
        <v>382</v>
      </c>
      <c r="I257" s="150"/>
      <c r="J257" s="150"/>
      <c r="M257" s="31"/>
      <c r="N257" s="151"/>
      <c r="X257" s="55"/>
      <c r="AT257" s="16" t="s">
        <v>159</v>
      </c>
      <c r="AU257" s="16" t="s">
        <v>90</v>
      </c>
    </row>
    <row r="258" spans="2:65" s="1" customFormat="1" ht="24.2" customHeight="1" x14ac:dyDescent="0.2">
      <c r="B258" s="31"/>
      <c r="C258" s="168" t="s">
        <v>383</v>
      </c>
      <c r="D258" s="168" t="s">
        <v>344</v>
      </c>
      <c r="E258" s="169" t="s">
        <v>384</v>
      </c>
      <c r="F258" s="170" t="s">
        <v>385</v>
      </c>
      <c r="G258" s="171" t="s">
        <v>155</v>
      </c>
      <c r="H258" s="172">
        <v>33.99</v>
      </c>
      <c r="I258" s="173">
        <v>850</v>
      </c>
      <c r="J258" s="174"/>
      <c r="K258" s="175">
        <f>ROUND(P258*H258,2)</f>
        <v>28891.5</v>
      </c>
      <c r="L258" s="170" t="s">
        <v>156</v>
      </c>
      <c r="M258" s="176"/>
      <c r="N258" s="177" t="s">
        <v>1</v>
      </c>
      <c r="O258" s="142" t="s">
        <v>43</v>
      </c>
      <c r="P258" s="143">
        <f>I258+J258</f>
        <v>850</v>
      </c>
      <c r="Q258" s="143">
        <f>ROUND(I258*H258,2)</f>
        <v>28891.5</v>
      </c>
      <c r="R258" s="143">
        <f>ROUND(J258*H258,2)</f>
        <v>0</v>
      </c>
      <c r="T258" s="144">
        <f>S258*H258</f>
        <v>0</v>
      </c>
      <c r="U258" s="144">
        <v>0.222</v>
      </c>
      <c r="V258" s="144">
        <f>U258*H258</f>
        <v>7.5457800000000006</v>
      </c>
      <c r="W258" s="144">
        <v>0</v>
      </c>
      <c r="X258" s="145">
        <f>W258*H258</f>
        <v>0</v>
      </c>
      <c r="AR258" s="146" t="s">
        <v>201</v>
      </c>
      <c r="AT258" s="146" t="s">
        <v>344</v>
      </c>
      <c r="AU258" s="146" t="s">
        <v>90</v>
      </c>
      <c r="AY258" s="16" t="s">
        <v>150</v>
      </c>
      <c r="BE258" s="147">
        <f>IF(O258="základní",K258,0)</f>
        <v>28891.5</v>
      </c>
      <c r="BF258" s="147">
        <f>IF(O258="snížená",K258,0)</f>
        <v>0</v>
      </c>
      <c r="BG258" s="147">
        <f>IF(O258="zákl. přenesená",K258,0)</f>
        <v>0</v>
      </c>
      <c r="BH258" s="147">
        <f>IF(O258="sníž. přenesená",K258,0)</f>
        <v>0</v>
      </c>
      <c r="BI258" s="147">
        <f>IF(O258="nulová",K258,0)</f>
        <v>0</v>
      </c>
      <c r="BJ258" s="16" t="s">
        <v>88</v>
      </c>
      <c r="BK258" s="147">
        <f>ROUND(P258*H258,2)</f>
        <v>28891.5</v>
      </c>
      <c r="BL258" s="16" t="s">
        <v>157</v>
      </c>
      <c r="BM258" s="146" t="s">
        <v>386</v>
      </c>
    </row>
    <row r="259" spans="2:65" s="12" customFormat="1" x14ac:dyDescent="0.2">
      <c r="B259" s="152"/>
      <c r="D259" s="153" t="s">
        <v>161</v>
      </c>
      <c r="F259" s="155" t="s">
        <v>387</v>
      </c>
      <c r="H259" s="156">
        <v>33.99</v>
      </c>
      <c r="I259" s="157"/>
      <c r="J259" s="157"/>
      <c r="M259" s="152"/>
      <c r="N259" s="158"/>
      <c r="X259" s="159"/>
      <c r="AT259" s="154" t="s">
        <v>161</v>
      </c>
      <c r="AU259" s="154" t="s">
        <v>90</v>
      </c>
      <c r="AV259" s="12" t="s">
        <v>90</v>
      </c>
      <c r="AW259" s="12" t="s">
        <v>4</v>
      </c>
      <c r="AX259" s="12" t="s">
        <v>88</v>
      </c>
      <c r="AY259" s="154" t="s">
        <v>150</v>
      </c>
    </row>
    <row r="260" spans="2:65" s="1" customFormat="1" ht="24.2" customHeight="1" x14ac:dyDescent="0.2">
      <c r="B260" s="31"/>
      <c r="C260" s="134" t="s">
        <v>388</v>
      </c>
      <c r="D260" s="134" t="s">
        <v>152</v>
      </c>
      <c r="E260" s="135" t="s">
        <v>389</v>
      </c>
      <c r="F260" s="136" t="s">
        <v>390</v>
      </c>
      <c r="G260" s="137" t="s">
        <v>155</v>
      </c>
      <c r="H260" s="138">
        <v>78.75</v>
      </c>
      <c r="I260" s="139">
        <v>375</v>
      </c>
      <c r="J260" s="139">
        <v>142</v>
      </c>
      <c r="K260" s="140">
        <f>ROUND(P260*H260,2)</f>
        <v>40713.75</v>
      </c>
      <c r="L260" s="136" t="s">
        <v>156</v>
      </c>
      <c r="M260" s="31"/>
      <c r="N260" s="141" t="s">
        <v>1</v>
      </c>
      <c r="O260" s="142" t="s">
        <v>43</v>
      </c>
      <c r="P260" s="143">
        <f>I260+J260</f>
        <v>517</v>
      </c>
      <c r="Q260" s="143">
        <f>ROUND(I260*H260,2)</f>
        <v>29531.25</v>
      </c>
      <c r="R260" s="143">
        <f>ROUND(J260*H260,2)</f>
        <v>11182.5</v>
      </c>
      <c r="T260" s="144">
        <f>S260*H260</f>
        <v>0</v>
      </c>
      <c r="U260" s="144">
        <v>0</v>
      </c>
      <c r="V260" s="144">
        <f>U260*H260</f>
        <v>0</v>
      </c>
      <c r="W260" s="144">
        <v>0</v>
      </c>
      <c r="X260" s="145">
        <f>W260*H260</f>
        <v>0</v>
      </c>
      <c r="AR260" s="146" t="s">
        <v>157</v>
      </c>
      <c r="AT260" s="146" t="s">
        <v>152</v>
      </c>
      <c r="AU260" s="146" t="s">
        <v>90</v>
      </c>
      <c r="AY260" s="16" t="s">
        <v>150</v>
      </c>
      <c r="BE260" s="147">
        <f>IF(O260="základní",K260,0)</f>
        <v>40713.75</v>
      </c>
      <c r="BF260" s="147">
        <f>IF(O260="snížená",K260,0)</f>
        <v>0</v>
      </c>
      <c r="BG260" s="147">
        <f>IF(O260="zákl. přenesená",K260,0)</f>
        <v>0</v>
      </c>
      <c r="BH260" s="147">
        <f>IF(O260="sníž. přenesená",K260,0)</f>
        <v>0</v>
      </c>
      <c r="BI260" s="147">
        <f>IF(O260="nulová",K260,0)</f>
        <v>0</v>
      </c>
      <c r="BJ260" s="16" t="s">
        <v>88</v>
      </c>
      <c r="BK260" s="147">
        <f>ROUND(P260*H260,2)</f>
        <v>40713.75</v>
      </c>
      <c r="BL260" s="16" t="s">
        <v>157</v>
      </c>
      <c r="BM260" s="146" t="s">
        <v>391</v>
      </c>
    </row>
    <row r="261" spans="2:65" s="1" customFormat="1" x14ac:dyDescent="0.2">
      <c r="B261" s="31"/>
      <c r="D261" s="148" t="s">
        <v>159</v>
      </c>
      <c r="F261" s="149" t="s">
        <v>392</v>
      </c>
      <c r="I261" s="150"/>
      <c r="J261" s="150"/>
      <c r="M261" s="31"/>
      <c r="N261" s="151"/>
      <c r="X261" s="55"/>
      <c r="AT261" s="16" t="s">
        <v>159</v>
      </c>
      <c r="AU261" s="16" t="s">
        <v>90</v>
      </c>
    </row>
    <row r="262" spans="2:65" s="12" customFormat="1" x14ac:dyDescent="0.2">
      <c r="B262" s="152"/>
      <c r="D262" s="153" t="s">
        <v>161</v>
      </c>
      <c r="E262" s="154" t="s">
        <v>1</v>
      </c>
      <c r="F262" s="155" t="s">
        <v>393</v>
      </c>
      <c r="H262" s="156">
        <v>78.75</v>
      </c>
      <c r="I262" s="157"/>
      <c r="J262" s="157"/>
      <c r="M262" s="152"/>
      <c r="N262" s="158"/>
      <c r="X262" s="159"/>
      <c r="AT262" s="154" t="s">
        <v>161</v>
      </c>
      <c r="AU262" s="154" t="s">
        <v>90</v>
      </c>
      <c r="AV262" s="12" t="s">
        <v>90</v>
      </c>
      <c r="AW262" s="12" t="s">
        <v>5</v>
      </c>
      <c r="AX262" s="12" t="s">
        <v>88</v>
      </c>
      <c r="AY262" s="154" t="s">
        <v>150</v>
      </c>
    </row>
    <row r="263" spans="2:65" s="1" customFormat="1" ht="24.2" customHeight="1" x14ac:dyDescent="0.2">
      <c r="B263" s="31"/>
      <c r="C263" s="134" t="s">
        <v>394</v>
      </c>
      <c r="D263" s="134" t="s">
        <v>152</v>
      </c>
      <c r="E263" s="135" t="s">
        <v>395</v>
      </c>
      <c r="F263" s="136" t="s">
        <v>396</v>
      </c>
      <c r="G263" s="137" t="s">
        <v>155</v>
      </c>
      <c r="H263" s="138">
        <v>105</v>
      </c>
      <c r="I263" s="139">
        <v>13.1</v>
      </c>
      <c r="J263" s="139">
        <v>3</v>
      </c>
      <c r="K263" s="140">
        <f>ROUND(P263*H263,2)</f>
        <v>1690.5</v>
      </c>
      <c r="L263" s="136" t="s">
        <v>156</v>
      </c>
      <c r="M263" s="31"/>
      <c r="N263" s="141" t="s">
        <v>1</v>
      </c>
      <c r="O263" s="142" t="s">
        <v>43</v>
      </c>
      <c r="P263" s="143">
        <f>I263+J263</f>
        <v>16.100000000000001</v>
      </c>
      <c r="Q263" s="143">
        <f>ROUND(I263*H263,2)</f>
        <v>1375.5</v>
      </c>
      <c r="R263" s="143">
        <f>ROUND(J263*H263,2)</f>
        <v>315</v>
      </c>
      <c r="T263" s="144">
        <f>S263*H263</f>
        <v>0</v>
      </c>
      <c r="U263" s="144">
        <v>0</v>
      </c>
      <c r="V263" s="144">
        <f>U263*H263</f>
        <v>0</v>
      </c>
      <c r="W263" s="144">
        <v>0</v>
      </c>
      <c r="X263" s="145">
        <f>W263*H263</f>
        <v>0</v>
      </c>
      <c r="AR263" s="146" t="s">
        <v>157</v>
      </c>
      <c r="AT263" s="146" t="s">
        <v>152</v>
      </c>
      <c r="AU263" s="146" t="s">
        <v>90</v>
      </c>
      <c r="AY263" s="16" t="s">
        <v>150</v>
      </c>
      <c r="BE263" s="147">
        <f>IF(O263="základní",K263,0)</f>
        <v>1690.5</v>
      </c>
      <c r="BF263" s="147">
        <f>IF(O263="snížená",K263,0)</f>
        <v>0</v>
      </c>
      <c r="BG263" s="147">
        <f>IF(O263="zákl. přenesená",K263,0)</f>
        <v>0</v>
      </c>
      <c r="BH263" s="147">
        <f>IF(O263="sníž. přenesená",K263,0)</f>
        <v>0</v>
      </c>
      <c r="BI263" s="147">
        <f>IF(O263="nulová",K263,0)</f>
        <v>0</v>
      </c>
      <c r="BJ263" s="16" t="s">
        <v>88</v>
      </c>
      <c r="BK263" s="147">
        <f>ROUND(P263*H263,2)</f>
        <v>1690.5</v>
      </c>
      <c r="BL263" s="16" t="s">
        <v>157</v>
      </c>
      <c r="BM263" s="146" t="s">
        <v>397</v>
      </c>
    </row>
    <row r="264" spans="2:65" s="1" customFormat="1" x14ac:dyDescent="0.2">
      <c r="B264" s="31"/>
      <c r="D264" s="148" t="s">
        <v>159</v>
      </c>
      <c r="F264" s="149" t="s">
        <v>398</v>
      </c>
      <c r="I264" s="150"/>
      <c r="J264" s="150"/>
      <c r="M264" s="31"/>
      <c r="N264" s="151"/>
      <c r="X264" s="55"/>
      <c r="AT264" s="16" t="s">
        <v>159</v>
      </c>
      <c r="AU264" s="16" t="s">
        <v>90</v>
      </c>
    </row>
    <row r="265" spans="2:65" s="12" customFormat="1" x14ac:dyDescent="0.2">
      <c r="B265" s="152"/>
      <c r="D265" s="153" t="s">
        <v>161</v>
      </c>
      <c r="E265" s="154" t="s">
        <v>1</v>
      </c>
      <c r="F265" s="155" t="s">
        <v>399</v>
      </c>
      <c r="H265" s="156">
        <v>105</v>
      </c>
      <c r="I265" s="157"/>
      <c r="J265" s="157"/>
      <c r="M265" s="152"/>
      <c r="N265" s="158"/>
      <c r="X265" s="159"/>
      <c r="AT265" s="154" t="s">
        <v>161</v>
      </c>
      <c r="AU265" s="154" t="s">
        <v>90</v>
      </c>
      <c r="AV265" s="12" t="s">
        <v>90</v>
      </c>
      <c r="AW265" s="12" t="s">
        <v>5</v>
      </c>
      <c r="AX265" s="12" t="s">
        <v>88</v>
      </c>
      <c r="AY265" s="154" t="s">
        <v>150</v>
      </c>
    </row>
    <row r="266" spans="2:65" s="1" customFormat="1" ht="24.2" customHeight="1" x14ac:dyDescent="0.2">
      <c r="B266" s="31"/>
      <c r="C266" s="134" t="s">
        <v>400</v>
      </c>
      <c r="D266" s="134" t="s">
        <v>152</v>
      </c>
      <c r="E266" s="135" t="s">
        <v>401</v>
      </c>
      <c r="F266" s="136" t="s">
        <v>402</v>
      </c>
      <c r="G266" s="137" t="s">
        <v>155</v>
      </c>
      <c r="H266" s="138">
        <v>105</v>
      </c>
      <c r="I266" s="139">
        <v>303</v>
      </c>
      <c r="J266" s="139">
        <v>85</v>
      </c>
      <c r="K266" s="140">
        <f>ROUND(P266*H266,2)</f>
        <v>40740</v>
      </c>
      <c r="L266" s="136" t="s">
        <v>156</v>
      </c>
      <c r="M266" s="31"/>
      <c r="N266" s="141" t="s">
        <v>1</v>
      </c>
      <c r="O266" s="142" t="s">
        <v>43</v>
      </c>
      <c r="P266" s="143">
        <f>I266+J266</f>
        <v>388</v>
      </c>
      <c r="Q266" s="143">
        <f>ROUND(I266*H266,2)</f>
        <v>31815</v>
      </c>
      <c r="R266" s="143">
        <f>ROUND(J266*H266,2)</f>
        <v>8925</v>
      </c>
      <c r="T266" s="144">
        <f>S266*H266</f>
        <v>0</v>
      </c>
      <c r="U266" s="144">
        <v>0</v>
      </c>
      <c r="V266" s="144">
        <f>U266*H266</f>
        <v>0</v>
      </c>
      <c r="W266" s="144">
        <v>0</v>
      </c>
      <c r="X266" s="145">
        <f>W266*H266</f>
        <v>0</v>
      </c>
      <c r="AR266" s="146" t="s">
        <v>157</v>
      </c>
      <c r="AT266" s="146" t="s">
        <v>152</v>
      </c>
      <c r="AU266" s="146" t="s">
        <v>90</v>
      </c>
      <c r="AY266" s="16" t="s">
        <v>150</v>
      </c>
      <c r="BE266" s="147">
        <f>IF(O266="základní",K266,0)</f>
        <v>40740</v>
      </c>
      <c r="BF266" s="147">
        <f>IF(O266="snížená",K266,0)</f>
        <v>0</v>
      </c>
      <c r="BG266" s="147">
        <f>IF(O266="zákl. přenesená",K266,0)</f>
        <v>0</v>
      </c>
      <c r="BH266" s="147">
        <f>IF(O266="sníž. přenesená",K266,0)</f>
        <v>0</v>
      </c>
      <c r="BI266" s="147">
        <f>IF(O266="nulová",K266,0)</f>
        <v>0</v>
      </c>
      <c r="BJ266" s="16" t="s">
        <v>88</v>
      </c>
      <c r="BK266" s="147">
        <f>ROUND(P266*H266,2)</f>
        <v>40740</v>
      </c>
      <c r="BL266" s="16" t="s">
        <v>157</v>
      </c>
      <c r="BM266" s="146" t="s">
        <v>403</v>
      </c>
    </row>
    <row r="267" spans="2:65" s="1" customFormat="1" x14ac:dyDescent="0.2">
      <c r="B267" s="31"/>
      <c r="D267" s="148" t="s">
        <v>159</v>
      </c>
      <c r="F267" s="149" t="s">
        <v>404</v>
      </c>
      <c r="I267" s="150"/>
      <c r="J267" s="150"/>
      <c r="M267" s="31"/>
      <c r="N267" s="151"/>
      <c r="X267" s="55"/>
      <c r="AT267" s="16" t="s">
        <v>159</v>
      </c>
      <c r="AU267" s="16" t="s">
        <v>90</v>
      </c>
    </row>
    <row r="268" spans="2:65" s="12" customFormat="1" x14ac:dyDescent="0.2">
      <c r="B268" s="152"/>
      <c r="D268" s="153" t="s">
        <v>161</v>
      </c>
      <c r="E268" s="154" t="s">
        <v>1</v>
      </c>
      <c r="F268" s="155" t="s">
        <v>399</v>
      </c>
      <c r="H268" s="156">
        <v>105</v>
      </c>
      <c r="I268" s="157"/>
      <c r="J268" s="157"/>
      <c r="M268" s="152"/>
      <c r="N268" s="158"/>
      <c r="X268" s="159"/>
      <c r="AT268" s="154" t="s">
        <v>161</v>
      </c>
      <c r="AU268" s="154" t="s">
        <v>90</v>
      </c>
      <c r="AV268" s="12" t="s">
        <v>90</v>
      </c>
      <c r="AW268" s="12" t="s">
        <v>5</v>
      </c>
      <c r="AX268" s="12" t="s">
        <v>88</v>
      </c>
      <c r="AY268" s="154" t="s">
        <v>150</v>
      </c>
    </row>
    <row r="269" spans="2:65" s="11" customFormat="1" ht="22.9" customHeight="1" x14ac:dyDescent="0.2">
      <c r="B269" s="121"/>
      <c r="D269" s="122" t="s">
        <v>79</v>
      </c>
      <c r="E269" s="132" t="s">
        <v>201</v>
      </c>
      <c r="F269" s="132" t="s">
        <v>405</v>
      </c>
      <c r="I269" s="124"/>
      <c r="J269" s="124"/>
      <c r="K269" s="133">
        <f>BK269</f>
        <v>79396</v>
      </c>
      <c r="M269" s="121"/>
      <c r="N269" s="126"/>
      <c r="Q269" s="127">
        <f>SUM(Q270:Q281)</f>
        <v>58180</v>
      </c>
      <c r="R269" s="127">
        <f>SUM(R270:R281)</f>
        <v>21216</v>
      </c>
      <c r="T269" s="128">
        <f>SUM(T270:T281)</f>
        <v>0</v>
      </c>
      <c r="V269" s="128">
        <f>SUM(V270:V281)</f>
        <v>2.8303799999999999</v>
      </c>
      <c r="X269" s="129">
        <f>SUM(X270:X281)</f>
        <v>1.9</v>
      </c>
      <c r="AR269" s="122" t="s">
        <v>88</v>
      </c>
      <c r="AT269" s="130" t="s">
        <v>79</v>
      </c>
      <c r="AU269" s="130" t="s">
        <v>88</v>
      </c>
      <c r="AY269" s="122" t="s">
        <v>150</v>
      </c>
      <c r="BK269" s="131">
        <f>SUM(BK270:BK281)</f>
        <v>79396</v>
      </c>
    </row>
    <row r="270" spans="2:65" s="1" customFormat="1" ht="24.2" customHeight="1" x14ac:dyDescent="0.2">
      <c r="B270" s="31"/>
      <c r="C270" s="134" t="s">
        <v>406</v>
      </c>
      <c r="D270" s="134" t="s">
        <v>152</v>
      </c>
      <c r="E270" s="135" t="s">
        <v>407</v>
      </c>
      <c r="F270" s="136" t="s">
        <v>408</v>
      </c>
      <c r="G270" s="137" t="s">
        <v>264</v>
      </c>
      <c r="H270" s="138">
        <v>12</v>
      </c>
      <c r="I270" s="139"/>
      <c r="J270" s="139">
        <v>375</v>
      </c>
      <c r="K270" s="140">
        <f>ROUND(P270*H270,2)</f>
        <v>4500</v>
      </c>
      <c r="L270" s="136" t="s">
        <v>156</v>
      </c>
      <c r="M270" s="31"/>
      <c r="N270" s="141" t="s">
        <v>1</v>
      </c>
      <c r="O270" s="142" t="s">
        <v>43</v>
      </c>
      <c r="P270" s="143">
        <f>I270+J270</f>
        <v>375</v>
      </c>
      <c r="Q270" s="143">
        <f>ROUND(I270*H270,2)</f>
        <v>0</v>
      </c>
      <c r="R270" s="143">
        <f>ROUND(J270*H270,2)</f>
        <v>4500</v>
      </c>
      <c r="T270" s="144">
        <f>S270*H270</f>
        <v>0</v>
      </c>
      <c r="U270" s="144">
        <v>0</v>
      </c>
      <c r="V270" s="144">
        <f>U270*H270</f>
        <v>0</v>
      </c>
      <c r="W270" s="144">
        <v>0.05</v>
      </c>
      <c r="X270" s="145">
        <f>W270*H270</f>
        <v>0.60000000000000009</v>
      </c>
      <c r="AR270" s="146" t="s">
        <v>157</v>
      </c>
      <c r="AT270" s="146" t="s">
        <v>152</v>
      </c>
      <c r="AU270" s="146" t="s">
        <v>90</v>
      </c>
      <c r="AY270" s="16" t="s">
        <v>150</v>
      </c>
      <c r="BE270" s="147">
        <f>IF(O270="základní",K270,0)</f>
        <v>4500</v>
      </c>
      <c r="BF270" s="147">
        <f>IF(O270="snížená",K270,0)</f>
        <v>0</v>
      </c>
      <c r="BG270" s="147">
        <f>IF(O270="zákl. přenesená",K270,0)</f>
        <v>0</v>
      </c>
      <c r="BH270" s="147">
        <f>IF(O270="sníž. přenesená",K270,0)</f>
        <v>0</v>
      </c>
      <c r="BI270" s="147">
        <f>IF(O270="nulová",K270,0)</f>
        <v>0</v>
      </c>
      <c r="BJ270" s="16" t="s">
        <v>88</v>
      </c>
      <c r="BK270" s="147">
        <f>ROUND(P270*H270,2)</f>
        <v>4500</v>
      </c>
      <c r="BL270" s="16" t="s">
        <v>157</v>
      </c>
      <c r="BM270" s="146" t="s">
        <v>409</v>
      </c>
    </row>
    <row r="271" spans="2:65" s="1" customFormat="1" x14ac:dyDescent="0.2">
      <c r="B271" s="31"/>
      <c r="D271" s="148" t="s">
        <v>159</v>
      </c>
      <c r="F271" s="149" t="s">
        <v>410</v>
      </c>
      <c r="I271" s="150"/>
      <c r="J271" s="150"/>
      <c r="M271" s="31"/>
      <c r="N271" s="151"/>
      <c r="X271" s="55"/>
      <c r="AT271" s="16" t="s">
        <v>159</v>
      </c>
      <c r="AU271" s="16" t="s">
        <v>90</v>
      </c>
    </row>
    <row r="272" spans="2:65" s="1" customFormat="1" ht="24.2" customHeight="1" x14ac:dyDescent="0.2">
      <c r="B272" s="31"/>
      <c r="C272" s="134" t="s">
        <v>411</v>
      </c>
      <c r="D272" s="134" t="s">
        <v>152</v>
      </c>
      <c r="E272" s="135" t="s">
        <v>412</v>
      </c>
      <c r="F272" s="136" t="s">
        <v>413</v>
      </c>
      <c r="G272" s="137" t="s">
        <v>264</v>
      </c>
      <c r="H272" s="138">
        <v>12</v>
      </c>
      <c r="I272" s="139">
        <v>1135</v>
      </c>
      <c r="J272" s="139">
        <v>680</v>
      </c>
      <c r="K272" s="140">
        <f>ROUND(P272*H272,2)</f>
        <v>21780</v>
      </c>
      <c r="L272" s="136" t="s">
        <v>156</v>
      </c>
      <c r="M272" s="31"/>
      <c r="N272" s="141" t="s">
        <v>1</v>
      </c>
      <c r="O272" s="142" t="s">
        <v>43</v>
      </c>
      <c r="P272" s="143">
        <f>I272+J272</f>
        <v>1815</v>
      </c>
      <c r="Q272" s="143">
        <f>ROUND(I272*H272,2)</f>
        <v>13620</v>
      </c>
      <c r="R272" s="143">
        <f>ROUND(J272*H272,2)</f>
        <v>8160</v>
      </c>
      <c r="T272" s="144">
        <f>S272*H272</f>
        <v>0</v>
      </c>
      <c r="U272" s="144">
        <v>0.04</v>
      </c>
      <c r="V272" s="144">
        <f>U272*H272</f>
        <v>0.48</v>
      </c>
      <c r="W272" s="144">
        <v>0</v>
      </c>
      <c r="X272" s="145">
        <f>W272*H272</f>
        <v>0</v>
      </c>
      <c r="AR272" s="146" t="s">
        <v>157</v>
      </c>
      <c r="AT272" s="146" t="s">
        <v>152</v>
      </c>
      <c r="AU272" s="146" t="s">
        <v>90</v>
      </c>
      <c r="AY272" s="16" t="s">
        <v>150</v>
      </c>
      <c r="BE272" s="147">
        <f>IF(O272="základní",K272,0)</f>
        <v>21780</v>
      </c>
      <c r="BF272" s="147">
        <f>IF(O272="snížená",K272,0)</f>
        <v>0</v>
      </c>
      <c r="BG272" s="147">
        <f>IF(O272="zákl. přenesená",K272,0)</f>
        <v>0</v>
      </c>
      <c r="BH272" s="147">
        <f>IF(O272="sníž. přenesená",K272,0)</f>
        <v>0</v>
      </c>
      <c r="BI272" s="147">
        <f>IF(O272="nulová",K272,0)</f>
        <v>0</v>
      </c>
      <c r="BJ272" s="16" t="s">
        <v>88</v>
      </c>
      <c r="BK272" s="147">
        <f>ROUND(P272*H272,2)</f>
        <v>21780</v>
      </c>
      <c r="BL272" s="16" t="s">
        <v>157</v>
      </c>
      <c r="BM272" s="146" t="s">
        <v>414</v>
      </c>
    </row>
    <row r="273" spans="2:65" s="1" customFormat="1" x14ac:dyDescent="0.2">
      <c r="B273" s="31"/>
      <c r="D273" s="148" t="s">
        <v>159</v>
      </c>
      <c r="F273" s="149" t="s">
        <v>415</v>
      </c>
      <c r="I273" s="150"/>
      <c r="J273" s="150"/>
      <c r="M273" s="31"/>
      <c r="N273" s="151"/>
      <c r="X273" s="55"/>
      <c r="AT273" s="16" t="s">
        <v>159</v>
      </c>
      <c r="AU273" s="16" t="s">
        <v>90</v>
      </c>
    </row>
    <row r="274" spans="2:65" s="1" customFormat="1" ht="24.2" customHeight="1" x14ac:dyDescent="0.2">
      <c r="B274" s="31"/>
      <c r="C274" s="168" t="s">
        <v>416</v>
      </c>
      <c r="D274" s="168" t="s">
        <v>344</v>
      </c>
      <c r="E274" s="169" t="s">
        <v>417</v>
      </c>
      <c r="F274" s="170" t="s">
        <v>418</v>
      </c>
      <c r="G274" s="171" t="s">
        <v>264</v>
      </c>
      <c r="H274" s="172">
        <v>6</v>
      </c>
      <c r="I274" s="173">
        <v>1750</v>
      </c>
      <c r="J274" s="174"/>
      <c r="K274" s="175">
        <f>ROUND(P274*H274,2)</f>
        <v>10500</v>
      </c>
      <c r="L274" s="170" t="s">
        <v>156</v>
      </c>
      <c r="M274" s="176"/>
      <c r="N274" s="177" t="s">
        <v>1</v>
      </c>
      <c r="O274" s="142" t="s">
        <v>43</v>
      </c>
      <c r="P274" s="143">
        <f>I274+J274</f>
        <v>1750</v>
      </c>
      <c r="Q274" s="143">
        <f>ROUND(I274*H274,2)</f>
        <v>10500</v>
      </c>
      <c r="R274" s="143">
        <f>ROUND(J274*H274,2)</f>
        <v>0</v>
      </c>
      <c r="T274" s="144">
        <f>S274*H274</f>
        <v>0</v>
      </c>
      <c r="U274" s="144">
        <v>4.1099999999999998E-2</v>
      </c>
      <c r="V274" s="144">
        <f>U274*H274</f>
        <v>0.24659999999999999</v>
      </c>
      <c r="W274" s="144">
        <v>0</v>
      </c>
      <c r="X274" s="145">
        <f>W274*H274</f>
        <v>0</v>
      </c>
      <c r="AR274" s="146" t="s">
        <v>201</v>
      </c>
      <c r="AT274" s="146" t="s">
        <v>344</v>
      </c>
      <c r="AU274" s="146" t="s">
        <v>90</v>
      </c>
      <c r="AY274" s="16" t="s">
        <v>150</v>
      </c>
      <c r="BE274" s="147">
        <f>IF(O274="základní",K274,0)</f>
        <v>10500</v>
      </c>
      <c r="BF274" s="147">
        <f>IF(O274="snížená",K274,0)</f>
        <v>0</v>
      </c>
      <c r="BG274" s="147">
        <f>IF(O274="zákl. přenesená",K274,0)</f>
        <v>0</v>
      </c>
      <c r="BH274" s="147">
        <f>IF(O274="sníž. přenesená",K274,0)</f>
        <v>0</v>
      </c>
      <c r="BI274" s="147">
        <f>IF(O274="nulová",K274,0)</f>
        <v>0</v>
      </c>
      <c r="BJ274" s="16" t="s">
        <v>88</v>
      </c>
      <c r="BK274" s="147">
        <f>ROUND(P274*H274,2)</f>
        <v>10500</v>
      </c>
      <c r="BL274" s="16" t="s">
        <v>157</v>
      </c>
      <c r="BM274" s="146" t="s">
        <v>419</v>
      </c>
    </row>
    <row r="275" spans="2:65" s="1" customFormat="1" ht="24.2" customHeight="1" x14ac:dyDescent="0.2">
      <c r="B275" s="31"/>
      <c r="C275" s="134" t="s">
        <v>420</v>
      </c>
      <c r="D275" s="134" t="s">
        <v>152</v>
      </c>
      <c r="E275" s="135" t="s">
        <v>421</v>
      </c>
      <c r="F275" s="136" t="s">
        <v>422</v>
      </c>
      <c r="G275" s="137" t="s">
        <v>264</v>
      </c>
      <c r="H275" s="138">
        <v>2</v>
      </c>
      <c r="I275" s="139"/>
      <c r="J275" s="139">
        <v>563</v>
      </c>
      <c r="K275" s="140">
        <f>ROUND(P275*H275,2)</f>
        <v>1126</v>
      </c>
      <c r="L275" s="136" t="s">
        <v>156</v>
      </c>
      <c r="M275" s="31"/>
      <c r="N275" s="141" t="s">
        <v>1</v>
      </c>
      <c r="O275" s="142" t="s">
        <v>43</v>
      </c>
      <c r="P275" s="143">
        <f>I275+J275</f>
        <v>563</v>
      </c>
      <c r="Q275" s="143">
        <f>ROUND(I275*H275,2)</f>
        <v>0</v>
      </c>
      <c r="R275" s="143">
        <f>ROUND(J275*H275,2)</f>
        <v>1126</v>
      </c>
      <c r="T275" s="144">
        <f>S275*H275</f>
        <v>0</v>
      </c>
      <c r="U275" s="144">
        <v>0</v>
      </c>
      <c r="V275" s="144">
        <f>U275*H275</f>
        <v>0</v>
      </c>
      <c r="W275" s="144">
        <v>0.2</v>
      </c>
      <c r="X275" s="145">
        <f>W275*H275</f>
        <v>0.4</v>
      </c>
      <c r="AR275" s="146" t="s">
        <v>157</v>
      </c>
      <c r="AT275" s="146" t="s">
        <v>152</v>
      </c>
      <c r="AU275" s="146" t="s">
        <v>90</v>
      </c>
      <c r="AY275" s="16" t="s">
        <v>150</v>
      </c>
      <c r="BE275" s="147">
        <f>IF(O275="základní",K275,0)</f>
        <v>1126</v>
      </c>
      <c r="BF275" s="147">
        <f>IF(O275="snížená",K275,0)</f>
        <v>0</v>
      </c>
      <c r="BG275" s="147">
        <f>IF(O275="zákl. přenesená",K275,0)</f>
        <v>0</v>
      </c>
      <c r="BH275" s="147">
        <f>IF(O275="sníž. přenesená",K275,0)</f>
        <v>0</v>
      </c>
      <c r="BI275" s="147">
        <f>IF(O275="nulová",K275,0)</f>
        <v>0</v>
      </c>
      <c r="BJ275" s="16" t="s">
        <v>88</v>
      </c>
      <c r="BK275" s="147">
        <f>ROUND(P275*H275,2)</f>
        <v>1126</v>
      </c>
      <c r="BL275" s="16" t="s">
        <v>157</v>
      </c>
      <c r="BM275" s="146" t="s">
        <v>423</v>
      </c>
    </row>
    <row r="276" spans="2:65" s="1" customFormat="1" x14ac:dyDescent="0.2">
      <c r="B276" s="31"/>
      <c r="D276" s="148" t="s">
        <v>159</v>
      </c>
      <c r="F276" s="149" t="s">
        <v>424</v>
      </c>
      <c r="I276" s="150"/>
      <c r="J276" s="150"/>
      <c r="M276" s="31"/>
      <c r="N276" s="151"/>
      <c r="X276" s="55"/>
      <c r="AT276" s="16" t="s">
        <v>159</v>
      </c>
      <c r="AU276" s="16" t="s">
        <v>90</v>
      </c>
    </row>
    <row r="277" spans="2:65" s="1" customFormat="1" ht="37.9" customHeight="1" x14ac:dyDescent="0.2">
      <c r="B277" s="31"/>
      <c r="C277" s="134" t="s">
        <v>425</v>
      </c>
      <c r="D277" s="134" t="s">
        <v>152</v>
      </c>
      <c r="E277" s="135" t="s">
        <v>426</v>
      </c>
      <c r="F277" s="136" t="s">
        <v>427</v>
      </c>
      <c r="G277" s="137" t="s">
        <v>264</v>
      </c>
      <c r="H277" s="138">
        <v>2</v>
      </c>
      <c r="I277" s="139">
        <v>3260</v>
      </c>
      <c r="J277" s="139">
        <v>1420</v>
      </c>
      <c r="K277" s="140">
        <f>ROUND(P277*H277,2)</f>
        <v>9360</v>
      </c>
      <c r="L277" s="136" t="s">
        <v>156</v>
      </c>
      <c r="M277" s="31"/>
      <c r="N277" s="141" t="s">
        <v>1</v>
      </c>
      <c r="O277" s="142" t="s">
        <v>43</v>
      </c>
      <c r="P277" s="143">
        <f>I277+J277</f>
        <v>4680</v>
      </c>
      <c r="Q277" s="143">
        <f>ROUND(I277*H277,2)</f>
        <v>6520</v>
      </c>
      <c r="R277" s="143">
        <f>ROUND(J277*H277,2)</f>
        <v>2840</v>
      </c>
      <c r="T277" s="144">
        <f>S277*H277</f>
        <v>0</v>
      </c>
      <c r="U277" s="144">
        <v>0.09</v>
      </c>
      <c r="V277" s="144">
        <f>U277*H277</f>
        <v>0.18</v>
      </c>
      <c r="W277" s="144">
        <v>0</v>
      </c>
      <c r="X277" s="145">
        <f>W277*H277</f>
        <v>0</v>
      </c>
      <c r="AR277" s="146" t="s">
        <v>157</v>
      </c>
      <c r="AT277" s="146" t="s">
        <v>152</v>
      </c>
      <c r="AU277" s="146" t="s">
        <v>90</v>
      </c>
      <c r="AY277" s="16" t="s">
        <v>150</v>
      </c>
      <c r="BE277" s="147">
        <f>IF(O277="základní",K277,0)</f>
        <v>9360</v>
      </c>
      <c r="BF277" s="147">
        <f>IF(O277="snížená",K277,0)</f>
        <v>0</v>
      </c>
      <c r="BG277" s="147">
        <f>IF(O277="zákl. přenesená",K277,0)</f>
        <v>0</v>
      </c>
      <c r="BH277" s="147">
        <f>IF(O277="sníž. přenesená",K277,0)</f>
        <v>0</v>
      </c>
      <c r="BI277" s="147">
        <f>IF(O277="nulová",K277,0)</f>
        <v>0</v>
      </c>
      <c r="BJ277" s="16" t="s">
        <v>88</v>
      </c>
      <c r="BK277" s="147">
        <f>ROUND(P277*H277,2)</f>
        <v>9360</v>
      </c>
      <c r="BL277" s="16" t="s">
        <v>157</v>
      </c>
      <c r="BM277" s="146" t="s">
        <v>428</v>
      </c>
    </row>
    <row r="278" spans="2:65" s="1" customFormat="1" x14ac:dyDescent="0.2">
      <c r="B278" s="31"/>
      <c r="D278" s="148" t="s">
        <v>159</v>
      </c>
      <c r="F278" s="149" t="s">
        <v>429</v>
      </c>
      <c r="I278" s="150"/>
      <c r="J278" s="150"/>
      <c r="M278" s="31"/>
      <c r="N278" s="151"/>
      <c r="X278" s="55"/>
      <c r="AT278" s="16" t="s">
        <v>159</v>
      </c>
      <c r="AU278" s="16" t="s">
        <v>90</v>
      </c>
    </row>
    <row r="279" spans="2:65" s="1" customFormat="1" ht="24.2" customHeight="1" x14ac:dyDescent="0.2">
      <c r="B279" s="31"/>
      <c r="C279" s="134" t="s">
        <v>430</v>
      </c>
      <c r="D279" s="134" t="s">
        <v>152</v>
      </c>
      <c r="E279" s="135" t="s">
        <v>431</v>
      </c>
      <c r="F279" s="136" t="s">
        <v>432</v>
      </c>
      <c r="G279" s="137" t="s">
        <v>264</v>
      </c>
      <c r="H279" s="138">
        <v>3</v>
      </c>
      <c r="I279" s="139">
        <v>4210</v>
      </c>
      <c r="J279" s="139">
        <v>1530</v>
      </c>
      <c r="K279" s="140">
        <f>ROUND(P279*H279,2)</f>
        <v>17220</v>
      </c>
      <c r="L279" s="136" t="s">
        <v>156</v>
      </c>
      <c r="M279" s="31"/>
      <c r="N279" s="141" t="s">
        <v>1</v>
      </c>
      <c r="O279" s="142" t="s">
        <v>43</v>
      </c>
      <c r="P279" s="143">
        <f>I279+J279</f>
        <v>5740</v>
      </c>
      <c r="Q279" s="143">
        <f>ROUND(I279*H279,2)</f>
        <v>12630</v>
      </c>
      <c r="R279" s="143">
        <f>ROUND(J279*H279,2)</f>
        <v>4590</v>
      </c>
      <c r="T279" s="144">
        <f>S279*H279</f>
        <v>0</v>
      </c>
      <c r="U279" s="144">
        <v>0.53325999999999996</v>
      </c>
      <c r="V279" s="144">
        <f>U279*H279</f>
        <v>1.59978</v>
      </c>
      <c r="W279" s="144">
        <v>0.3</v>
      </c>
      <c r="X279" s="145">
        <f>W279*H279</f>
        <v>0.89999999999999991</v>
      </c>
      <c r="AR279" s="146" t="s">
        <v>157</v>
      </c>
      <c r="AT279" s="146" t="s">
        <v>152</v>
      </c>
      <c r="AU279" s="146" t="s">
        <v>90</v>
      </c>
      <c r="AY279" s="16" t="s">
        <v>150</v>
      </c>
      <c r="BE279" s="147">
        <f>IF(O279="základní",K279,0)</f>
        <v>17220</v>
      </c>
      <c r="BF279" s="147">
        <f>IF(O279="snížená",K279,0)</f>
        <v>0</v>
      </c>
      <c r="BG279" s="147">
        <f>IF(O279="zákl. přenesená",K279,0)</f>
        <v>0</v>
      </c>
      <c r="BH279" s="147">
        <f>IF(O279="sníž. přenesená",K279,0)</f>
        <v>0</v>
      </c>
      <c r="BI279" s="147">
        <f>IF(O279="nulová",K279,0)</f>
        <v>0</v>
      </c>
      <c r="BJ279" s="16" t="s">
        <v>88</v>
      </c>
      <c r="BK279" s="147">
        <f>ROUND(P279*H279,2)</f>
        <v>17220</v>
      </c>
      <c r="BL279" s="16" t="s">
        <v>157</v>
      </c>
      <c r="BM279" s="146" t="s">
        <v>433</v>
      </c>
    </row>
    <row r="280" spans="2:65" s="1" customFormat="1" x14ac:dyDescent="0.2">
      <c r="B280" s="31"/>
      <c r="D280" s="148" t="s">
        <v>159</v>
      </c>
      <c r="F280" s="149" t="s">
        <v>434</v>
      </c>
      <c r="I280" s="150"/>
      <c r="J280" s="150"/>
      <c r="M280" s="31"/>
      <c r="N280" s="151"/>
      <c r="X280" s="55"/>
      <c r="AT280" s="16" t="s">
        <v>159</v>
      </c>
      <c r="AU280" s="16" t="s">
        <v>90</v>
      </c>
    </row>
    <row r="281" spans="2:65" s="1" customFormat="1" ht="24.2" customHeight="1" x14ac:dyDescent="0.2">
      <c r="B281" s="31"/>
      <c r="C281" s="168" t="s">
        <v>435</v>
      </c>
      <c r="D281" s="168" t="s">
        <v>344</v>
      </c>
      <c r="E281" s="169" t="s">
        <v>436</v>
      </c>
      <c r="F281" s="170" t="s">
        <v>437</v>
      </c>
      <c r="G281" s="171" t="s">
        <v>264</v>
      </c>
      <c r="H281" s="172">
        <v>3</v>
      </c>
      <c r="I281" s="173">
        <v>4970</v>
      </c>
      <c r="J281" s="174"/>
      <c r="K281" s="175">
        <f>ROUND(P281*H281,2)</f>
        <v>14910</v>
      </c>
      <c r="L281" s="170" t="s">
        <v>156</v>
      </c>
      <c r="M281" s="176"/>
      <c r="N281" s="177" t="s">
        <v>1</v>
      </c>
      <c r="O281" s="142" t="s">
        <v>43</v>
      </c>
      <c r="P281" s="143">
        <f>I281+J281</f>
        <v>4970</v>
      </c>
      <c r="Q281" s="143">
        <f>ROUND(I281*H281,2)</f>
        <v>14910</v>
      </c>
      <c r="R281" s="143">
        <f>ROUND(J281*H281,2)</f>
        <v>0</v>
      </c>
      <c r="T281" s="144">
        <f>S281*H281</f>
        <v>0</v>
      </c>
      <c r="U281" s="144">
        <v>0.108</v>
      </c>
      <c r="V281" s="144">
        <f>U281*H281</f>
        <v>0.32400000000000001</v>
      </c>
      <c r="W281" s="144">
        <v>0</v>
      </c>
      <c r="X281" s="145">
        <f>W281*H281</f>
        <v>0</v>
      </c>
      <c r="AR281" s="146" t="s">
        <v>201</v>
      </c>
      <c r="AT281" s="146" t="s">
        <v>344</v>
      </c>
      <c r="AU281" s="146" t="s">
        <v>90</v>
      </c>
      <c r="AY281" s="16" t="s">
        <v>150</v>
      </c>
      <c r="BE281" s="147">
        <f>IF(O281="základní",K281,0)</f>
        <v>14910</v>
      </c>
      <c r="BF281" s="147">
        <f>IF(O281="snížená",K281,0)</f>
        <v>0</v>
      </c>
      <c r="BG281" s="147">
        <f>IF(O281="zákl. přenesená",K281,0)</f>
        <v>0</v>
      </c>
      <c r="BH281" s="147">
        <f>IF(O281="sníž. přenesená",K281,0)</f>
        <v>0</v>
      </c>
      <c r="BI281" s="147">
        <f>IF(O281="nulová",K281,0)</f>
        <v>0</v>
      </c>
      <c r="BJ281" s="16" t="s">
        <v>88</v>
      </c>
      <c r="BK281" s="147">
        <f>ROUND(P281*H281,2)</f>
        <v>14910</v>
      </c>
      <c r="BL281" s="16" t="s">
        <v>157</v>
      </c>
      <c r="BM281" s="146" t="s">
        <v>438</v>
      </c>
    </row>
    <row r="282" spans="2:65" s="11" customFormat="1" ht="22.9" customHeight="1" x14ac:dyDescent="0.2">
      <c r="B282" s="121"/>
      <c r="D282" s="122" t="s">
        <v>79</v>
      </c>
      <c r="E282" s="132" t="s">
        <v>208</v>
      </c>
      <c r="F282" s="132" t="s">
        <v>439</v>
      </c>
      <c r="I282" s="124"/>
      <c r="J282" s="124"/>
      <c r="K282" s="133">
        <f>BK282</f>
        <v>1669021.25</v>
      </c>
      <c r="M282" s="121"/>
      <c r="N282" s="126"/>
      <c r="Q282" s="127">
        <f>SUM(Q283:Q378)</f>
        <v>1073337.2400000002</v>
      </c>
      <c r="R282" s="127">
        <f>SUM(R283:R378)</f>
        <v>595684.01</v>
      </c>
      <c r="T282" s="128">
        <f>SUM(T283:T378)</f>
        <v>0</v>
      </c>
      <c r="V282" s="128">
        <f>SUM(V283:V378)</f>
        <v>163.75338820000005</v>
      </c>
      <c r="X282" s="129">
        <f>SUM(X283:X378)</f>
        <v>106.01599999999999</v>
      </c>
      <c r="AR282" s="122" t="s">
        <v>88</v>
      </c>
      <c r="AT282" s="130" t="s">
        <v>79</v>
      </c>
      <c r="AU282" s="130" t="s">
        <v>88</v>
      </c>
      <c r="AY282" s="122" t="s">
        <v>150</v>
      </c>
      <c r="BK282" s="131">
        <f>SUM(BK283:BK378)</f>
        <v>1669021.25</v>
      </c>
    </row>
    <row r="283" spans="2:65" s="1" customFormat="1" ht="37.9" customHeight="1" x14ac:dyDescent="0.2">
      <c r="B283" s="31"/>
      <c r="C283" s="134" t="s">
        <v>440</v>
      </c>
      <c r="D283" s="134" t="s">
        <v>152</v>
      </c>
      <c r="E283" s="135" t="s">
        <v>441</v>
      </c>
      <c r="F283" s="136" t="s">
        <v>442</v>
      </c>
      <c r="G283" s="137" t="s">
        <v>184</v>
      </c>
      <c r="H283" s="138">
        <v>848.9</v>
      </c>
      <c r="I283" s="139">
        <v>169</v>
      </c>
      <c r="J283" s="139">
        <v>135</v>
      </c>
      <c r="K283" s="140">
        <f>ROUND(P283*H283,2)</f>
        <v>258065.6</v>
      </c>
      <c r="L283" s="136" t="s">
        <v>1</v>
      </c>
      <c r="M283" s="31"/>
      <c r="N283" s="141" t="s">
        <v>1</v>
      </c>
      <c r="O283" s="142" t="s">
        <v>43</v>
      </c>
      <c r="P283" s="143">
        <f>I283+J283</f>
        <v>304</v>
      </c>
      <c r="Q283" s="143">
        <f>ROUND(I283*H283,2)</f>
        <v>143464.1</v>
      </c>
      <c r="R283" s="143">
        <f>ROUND(J283*H283,2)</f>
        <v>114601.5</v>
      </c>
      <c r="T283" s="144">
        <f>S283*H283</f>
        <v>0</v>
      </c>
      <c r="U283" s="144">
        <v>0.10988000000000001</v>
      </c>
      <c r="V283" s="144">
        <f>U283*H283</f>
        <v>93.277132000000009</v>
      </c>
      <c r="W283" s="144">
        <v>0</v>
      </c>
      <c r="X283" s="145">
        <f>W283*H283</f>
        <v>0</v>
      </c>
      <c r="AR283" s="146" t="s">
        <v>157</v>
      </c>
      <c r="AT283" s="146" t="s">
        <v>152</v>
      </c>
      <c r="AU283" s="146" t="s">
        <v>90</v>
      </c>
      <c r="AY283" s="16" t="s">
        <v>150</v>
      </c>
      <c r="BE283" s="147">
        <f>IF(O283="základní",K283,0)</f>
        <v>258065.6</v>
      </c>
      <c r="BF283" s="147">
        <f>IF(O283="snížená",K283,0)</f>
        <v>0</v>
      </c>
      <c r="BG283" s="147">
        <f>IF(O283="zákl. přenesená",K283,0)</f>
        <v>0</v>
      </c>
      <c r="BH283" s="147">
        <f>IF(O283="sníž. přenesená",K283,0)</f>
        <v>0</v>
      </c>
      <c r="BI283" s="147">
        <f>IF(O283="nulová",K283,0)</f>
        <v>0</v>
      </c>
      <c r="BJ283" s="16" t="s">
        <v>88</v>
      </c>
      <c r="BK283" s="147">
        <f>ROUND(P283*H283,2)</f>
        <v>258065.6</v>
      </c>
      <c r="BL283" s="16" t="s">
        <v>157</v>
      </c>
      <c r="BM283" s="146" t="s">
        <v>443</v>
      </c>
    </row>
    <row r="284" spans="2:65" s="12" customFormat="1" x14ac:dyDescent="0.2">
      <c r="B284" s="152"/>
      <c r="D284" s="153" t="s">
        <v>161</v>
      </c>
      <c r="E284" s="154" t="s">
        <v>1</v>
      </c>
      <c r="F284" s="155" t="s">
        <v>444</v>
      </c>
      <c r="H284" s="156">
        <v>183.8</v>
      </c>
      <c r="I284" s="157"/>
      <c r="J284" s="157"/>
      <c r="M284" s="152"/>
      <c r="N284" s="158"/>
      <c r="X284" s="159"/>
      <c r="AT284" s="154" t="s">
        <v>161</v>
      </c>
      <c r="AU284" s="154" t="s">
        <v>90</v>
      </c>
      <c r="AV284" s="12" t="s">
        <v>90</v>
      </c>
      <c r="AW284" s="12" t="s">
        <v>5</v>
      </c>
      <c r="AX284" s="12" t="s">
        <v>80</v>
      </c>
      <c r="AY284" s="154" t="s">
        <v>150</v>
      </c>
    </row>
    <row r="285" spans="2:65" s="12" customFormat="1" x14ac:dyDescent="0.2">
      <c r="B285" s="152"/>
      <c r="D285" s="153" t="s">
        <v>161</v>
      </c>
      <c r="E285" s="154" t="s">
        <v>1</v>
      </c>
      <c r="F285" s="155" t="s">
        <v>445</v>
      </c>
      <c r="H285" s="156">
        <v>66</v>
      </c>
      <c r="I285" s="157"/>
      <c r="J285" s="157"/>
      <c r="M285" s="152"/>
      <c r="N285" s="158"/>
      <c r="X285" s="159"/>
      <c r="AT285" s="154" t="s">
        <v>161</v>
      </c>
      <c r="AU285" s="154" t="s">
        <v>90</v>
      </c>
      <c r="AV285" s="12" t="s">
        <v>90</v>
      </c>
      <c r="AW285" s="12" t="s">
        <v>5</v>
      </c>
      <c r="AX285" s="12" t="s">
        <v>80</v>
      </c>
      <c r="AY285" s="154" t="s">
        <v>150</v>
      </c>
    </row>
    <row r="286" spans="2:65" s="12" customFormat="1" ht="22.5" x14ac:dyDescent="0.2">
      <c r="B286" s="152"/>
      <c r="D286" s="153" t="s">
        <v>161</v>
      </c>
      <c r="E286" s="154" t="s">
        <v>1</v>
      </c>
      <c r="F286" s="155" t="s">
        <v>446</v>
      </c>
      <c r="H286" s="156">
        <v>93.5</v>
      </c>
      <c r="I286" s="157"/>
      <c r="J286" s="157"/>
      <c r="M286" s="152"/>
      <c r="N286" s="158"/>
      <c r="X286" s="159"/>
      <c r="AT286" s="154" t="s">
        <v>161</v>
      </c>
      <c r="AU286" s="154" t="s">
        <v>90</v>
      </c>
      <c r="AV286" s="12" t="s">
        <v>90</v>
      </c>
      <c r="AW286" s="12" t="s">
        <v>5</v>
      </c>
      <c r="AX286" s="12" t="s">
        <v>80</v>
      </c>
      <c r="AY286" s="154" t="s">
        <v>150</v>
      </c>
    </row>
    <row r="287" spans="2:65" s="12" customFormat="1" ht="22.5" x14ac:dyDescent="0.2">
      <c r="B287" s="152"/>
      <c r="D287" s="153" t="s">
        <v>161</v>
      </c>
      <c r="E287" s="154" t="s">
        <v>1</v>
      </c>
      <c r="F287" s="155" t="s">
        <v>447</v>
      </c>
      <c r="H287" s="156">
        <v>505.6</v>
      </c>
      <c r="I287" s="157"/>
      <c r="J287" s="157"/>
      <c r="M287" s="152"/>
      <c r="N287" s="158"/>
      <c r="X287" s="159"/>
      <c r="AT287" s="154" t="s">
        <v>161</v>
      </c>
      <c r="AU287" s="154" t="s">
        <v>90</v>
      </c>
      <c r="AV287" s="12" t="s">
        <v>90</v>
      </c>
      <c r="AW287" s="12" t="s">
        <v>5</v>
      </c>
      <c r="AX287" s="12" t="s">
        <v>80</v>
      </c>
      <c r="AY287" s="154" t="s">
        <v>150</v>
      </c>
    </row>
    <row r="288" spans="2:65" s="13" customFormat="1" x14ac:dyDescent="0.2">
      <c r="B288" s="160"/>
      <c r="D288" s="153" t="s">
        <v>161</v>
      </c>
      <c r="E288" s="161" t="s">
        <v>1</v>
      </c>
      <c r="F288" s="162" t="s">
        <v>169</v>
      </c>
      <c r="H288" s="163">
        <v>848.9</v>
      </c>
      <c r="I288" s="164"/>
      <c r="J288" s="164"/>
      <c r="M288" s="160"/>
      <c r="N288" s="165"/>
      <c r="X288" s="166"/>
      <c r="AT288" s="161" t="s">
        <v>161</v>
      </c>
      <c r="AU288" s="161" t="s">
        <v>90</v>
      </c>
      <c r="AV288" s="13" t="s">
        <v>157</v>
      </c>
      <c r="AW288" s="13" t="s">
        <v>5</v>
      </c>
      <c r="AX288" s="13" t="s">
        <v>88</v>
      </c>
      <c r="AY288" s="161" t="s">
        <v>150</v>
      </c>
    </row>
    <row r="289" spans="2:65" s="1" customFormat="1" ht="24.2" customHeight="1" x14ac:dyDescent="0.2">
      <c r="B289" s="31"/>
      <c r="C289" s="168" t="s">
        <v>448</v>
      </c>
      <c r="D289" s="168" t="s">
        <v>344</v>
      </c>
      <c r="E289" s="169" t="s">
        <v>449</v>
      </c>
      <c r="F289" s="170" t="s">
        <v>450</v>
      </c>
      <c r="G289" s="171" t="s">
        <v>277</v>
      </c>
      <c r="H289" s="172">
        <v>7.9279999999999999</v>
      </c>
      <c r="I289" s="173">
        <v>36200</v>
      </c>
      <c r="J289" s="174"/>
      <c r="K289" s="175">
        <f>ROUND(P289*H289,2)</f>
        <v>286993.59999999998</v>
      </c>
      <c r="L289" s="170" t="s">
        <v>156</v>
      </c>
      <c r="M289" s="176"/>
      <c r="N289" s="177" t="s">
        <v>1</v>
      </c>
      <c r="O289" s="142" t="s">
        <v>43</v>
      </c>
      <c r="P289" s="143">
        <f>I289+J289</f>
        <v>36200</v>
      </c>
      <c r="Q289" s="143">
        <f>ROUND(I289*H289,2)</f>
        <v>286993.59999999998</v>
      </c>
      <c r="R289" s="143">
        <f>ROUND(J289*H289,2)</f>
        <v>0</v>
      </c>
      <c r="T289" s="144">
        <f>S289*H289</f>
        <v>0</v>
      </c>
      <c r="U289" s="144">
        <v>1</v>
      </c>
      <c r="V289" s="144">
        <f>U289*H289</f>
        <v>7.9279999999999999</v>
      </c>
      <c r="W289" s="144">
        <v>0</v>
      </c>
      <c r="X289" s="145">
        <f>W289*H289</f>
        <v>0</v>
      </c>
      <c r="AR289" s="146" t="s">
        <v>201</v>
      </c>
      <c r="AT289" s="146" t="s">
        <v>344</v>
      </c>
      <c r="AU289" s="146" t="s">
        <v>90</v>
      </c>
      <c r="AY289" s="16" t="s">
        <v>150</v>
      </c>
      <c r="BE289" s="147">
        <f>IF(O289="základní",K289,0)</f>
        <v>286993.59999999998</v>
      </c>
      <c r="BF289" s="147">
        <f>IF(O289="snížená",K289,0)</f>
        <v>0</v>
      </c>
      <c r="BG289" s="147">
        <f>IF(O289="zákl. přenesená",K289,0)</f>
        <v>0</v>
      </c>
      <c r="BH289" s="147">
        <f>IF(O289="sníž. přenesená",K289,0)</f>
        <v>0</v>
      </c>
      <c r="BI289" s="147">
        <f>IF(O289="nulová",K289,0)</f>
        <v>0</v>
      </c>
      <c r="BJ289" s="16" t="s">
        <v>88</v>
      </c>
      <c r="BK289" s="147">
        <f>ROUND(P289*H289,2)</f>
        <v>286993.59999999998</v>
      </c>
      <c r="BL289" s="16" t="s">
        <v>157</v>
      </c>
      <c r="BM289" s="146" t="s">
        <v>451</v>
      </c>
    </row>
    <row r="290" spans="2:65" s="12" customFormat="1" ht="22.5" x14ac:dyDescent="0.2">
      <c r="B290" s="152"/>
      <c r="D290" s="153" t="s">
        <v>161</v>
      </c>
      <c r="E290" s="154" t="s">
        <v>1</v>
      </c>
      <c r="F290" s="155" t="s">
        <v>452</v>
      </c>
      <c r="H290" s="156">
        <v>2.1137000000000001</v>
      </c>
      <c r="I290" s="157"/>
      <c r="J290" s="157"/>
      <c r="M290" s="152"/>
      <c r="N290" s="158"/>
      <c r="X290" s="159"/>
      <c r="AT290" s="154" t="s">
        <v>161</v>
      </c>
      <c r="AU290" s="154" t="s">
        <v>90</v>
      </c>
      <c r="AV290" s="12" t="s">
        <v>90</v>
      </c>
      <c r="AW290" s="12" t="s">
        <v>5</v>
      </c>
      <c r="AX290" s="12" t="s">
        <v>80</v>
      </c>
      <c r="AY290" s="154" t="s">
        <v>150</v>
      </c>
    </row>
    <row r="291" spans="2:65" s="12" customFormat="1" ht="22.5" x14ac:dyDescent="0.2">
      <c r="B291" s="152"/>
      <c r="D291" s="153" t="s">
        <v>161</v>
      </c>
      <c r="E291" s="154" t="s">
        <v>1</v>
      </c>
      <c r="F291" s="155" t="s">
        <v>453</v>
      </c>
      <c r="H291" s="156">
        <v>5.8144</v>
      </c>
      <c r="I291" s="157"/>
      <c r="J291" s="157"/>
      <c r="M291" s="152"/>
      <c r="N291" s="158"/>
      <c r="X291" s="159"/>
      <c r="AT291" s="154" t="s">
        <v>161</v>
      </c>
      <c r="AU291" s="154" t="s">
        <v>90</v>
      </c>
      <c r="AV291" s="12" t="s">
        <v>90</v>
      </c>
      <c r="AW291" s="12" t="s">
        <v>5</v>
      </c>
      <c r="AX291" s="12" t="s">
        <v>80</v>
      </c>
      <c r="AY291" s="154" t="s">
        <v>150</v>
      </c>
    </row>
    <row r="292" spans="2:65" s="13" customFormat="1" x14ac:dyDescent="0.2">
      <c r="B292" s="160"/>
      <c r="D292" s="153" t="s">
        <v>161</v>
      </c>
      <c r="E292" s="161" t="s">
        <v>1</v>
      </c>
      <c r="F292" s="162" t="s">
        <v>169</v>
      </c>
      <c r="H292" s="163">
        <v>7.9280999999999997</v>
      </c>
      <c r="I292" s="164"/>
      <c r="J292" s="164"/>
      <c r="M292" s="160"/>
      <c r="N292" s="165"/>
      <c r="X292" s="166"/>
      <c r="AT292" s="161" t="s">
        <v>161</v>
      </c>
      <c r="AU292" s="161" t="s">
        <v>90</v>
      </c>
      <c r="AV292" s="13" t="s">
        <v>157</v>
      </c>
      <c r="AW292" s="13" t="s">
        <v>5</v>
      </c>
      <c r="AX292" s="13" t="s">
        <v>88</v>
      </c>
      <c r="AY292" s="161" t="s">
        <v>150</v>
      </c>
    </row>
    <row r="293" spans="2:65" s="1" customFormat="1" ht="16.5" customHeight="1" x14ac:dyDescent="0.2">
      <c r="B293" s="31"/>
      <c r="C293" s="168" t="s">
        <v>454</v>
      </c>
      <c r="D293" s="168" t="s">
        <v>344</v>
      </c>
      <c r="E293" s="169" t="s">
        <v>455</v>
      </c>
      <c r="F293" s="170" t="s">
        <v>456</v>
      </c>
      <c r="G293" s="171" t="s">
        <v>277</v>
      </c>
      <c r="H293" s="172">
        <v>2.0099999999999998</v>
      </c>
      <c r="I293" s="173">
        <v>45100</v>
      </c>
      <c r="J293" s="174"/>
      <c r="K293" s="175">
        <f>ROUND(P293*H293,2)</f>
        <v>90651</v>
      </c>
      <c r="L293" s="170" t="s">
        <v>1</v>
      </c>
      <c r="M293" s="176"/>
      <c r="N293" s="177" t="s">
        <v>1</v>
      </c>
      <c r="O293" s="142" t="s">
        <v>43</v>
      </c>
      <c r="P293" s="143">
        <f>I293+J293</f>
        <v>45100</v>
      </c>
      <c r="Q293" s="143">
        <f>ROUND(I293*H293,2)</f>
        <v>90651</v>
      </c>
      <c r="R293" s="143">
        <f>ROUND(J293*H293,2)</f>
        <v>0</v>
      </c>
      <c r="T293" s="144">
        <f>S293*H293</f>
        <v>0</v>
      </c>
      <c r="U293" s="144">
        <v>1</v>
      </c>
      <c r="V293" s="144">
        <f>U293*H293</f>
        <v>2.0099999999999998</v>
      </c>
      <c r="W293" s="144">
        <v>0</v>
      </c>
      <c r="X293" s="145">
        <f>W293*H293</f>
        <v>0</v>
      </c>
      <c r="AR293" s="146" t="s">
        <v>201</v>
      </c>
      <c r="AT293" s="146" t="s">
        <v>344</v>
      </c>
      <c r="AU293" s="146" t="s">
        <v>90</v>
      </c>
      <c r="AY293" s="16" t="s">
        <v>150</v>
      </c>
      <c r="BE293" s="147">
        <f>IF(O293="základní",K293,0)</f>
        <v>90651</v>
      </c>
      <c r="BF293" s="147">
        <f>IF(O293="snížená",K293,0)</f>
        <v>0</v>
      </c>
      <c r="BG293" s="147">
        <f>IF(O293="zákl. přenesená",K293,0)</f>
        <v>0</v>
      </c>
      <c r="BH293" s="147">
        <f>IF(O293="sníž. přenesená",K293,0)</f>
        <v>0</v>
      </c>
      <c r="BI293" s="147">
        <f>IF(O293="nulová",K293,0)</f>
        <v>0</v>
      </c>
      <c r="BJ293" s="16" t="s">
        <v>88</v>
      </c>
      <c r="BK293" s="147">
        <f>ROUND(P293*H293,2)</f>
        <v>90651</v>
      </c>
      <c r="BL293" s="16" t="s">
        <v>157</v>
      </c>
      <c r="BM293" s="146" t="s">
        <v>457</v>
      </c>
    </row>
    <row r="294" spans="2:65" s="12" customFormat="1" ht="22.5" x14ac:dyDescent="0.2">
      <c r="B294" s="152"/>
      <c r="D294" s="153" t="s">
        <v>161</v>
      </c>
      <c r="E294" s="154" t="s">
        <v>1</v>
      </c>
      <c r="F294" s="155" t="s">
        <v>458</v>
      </c>
      <c r="H294" s="156">
        <v>0.83160000000000001</v>
      </c>
      <c r="I294" s="157"/>
      <c r="J294" s="157"/>
      <c r="M294" s="152"/>
      <c r="N294" s="158"/>
      <c r="X294" s="159"/>
      <c r="AT294" s="154" t="s">
        <v>161</v>
      </c>
      <c r="AU294" s="154" t="s">
        <v>90</v>
      </c>
      <c r="AV294" s="12" t="s">
        <v>90</v>
      </c>
      <c r="AW294" s="12" t="s">
        <v>5</v>
      </c>
      <c r="AX294" s="12" t="s">
        <v>80</v>
      </c>
      <c r="AY294" s="154" t="s">
        <v>150</v>
      </c>
    </row>
    <row r="295" spans="2:65" s="12" customFormat="1" ht="22.5" x14ac:dyDescent="0.2">
      <c r="B295" s="152"/>
      <c r="D295" s="153" t="s">
        <v>161</v>
      </c>
      <c r="E295" s="154" t="s">
        <v>1</v>
      </c>
      <c r="F295" s="155" t="s">
        <v>459</v>
      </c>
      <c r="H295" s="156">
        <v>1.1780999999999999</v>
      </c>
      <c r="I295" s="157"/>
      <c r="J295" s="157"/>
      <c r="M295" s="152"/>
      <c r="N295" s="158"/>
      <c r="X295" s="159"/>
      <c r="AT295" s="154" t="s">
        <v>161</v>
      </c>
      <c r="AU295" s="154" t="s">
        <v>90</v>
      </c>
      <c r="AV295" s="12" t="s">
        <v>90</v>
      </c>
      <c r="AW295" s="12" t="s">
        <v>5</v>
      </c>
      <c r="AX295" s="12" t="s">
        <v>80</v>
      </c>
      <c r="AY295" s="154" t="s">
        <v>150</v>
      </c>
    </row>
    <row r="296" spans="2:65" s="13" customFormat="1" x14ac:dyDescent="0.2">
      <c r="B296" s="160"/>
      <c r="D296" s="153" t="s">
        <v>161</v>
      </c>
      <c r="E296" s="161" t="s">
        <v>1</v>
      </c>
      <c r="F296" s="162" t="s">
        <v>169</v>
      </c>
      <c r="H296" s="163">
        <v>2.0097</v>
      </c>
      <c r="I296" s="164"/>
      <c r="J296" s="164"/>
      <c r="M296" s="160"/>
      <c r="N296" s="165"/>
      <c r="X296" s="166"/>
      <c r="AT296" s="161" t="s">
        <v>161</v>
      </c>
      <c r="AU296" s="161" t="s">
        <v>90</v>
      </c>
      <c r="AV296" s="13" t="s">
        <v>157</v>
      </c>
      <c r="AW296" s="13" t="s">
        <v>5</v>
      </c>
      <c r="AX296" s="13" t="s">
        <v>88</v>
      </c>
      <c r="AY296" s="161" t="s">
        <v>150</v>
      </c>
    </row>
    <row r="297" spans="2:65" s="1" customFormat="1" ht="24.2" customHeight="1" x14ac:dyDescent="0.2">
      <c r="B297" s="31"/>
      <c r="C297" s="168" t="s">
        <v>460</v>
      </c>
      <c r="D297" s="168" t="s">
        <v>344</v>
      </c>
      <c r="E297" s="169" t="s">
        <v>461</v>
      </c>
      <c r="F297" s="170" t="s">
        <v>462</v>
      </c>
      <c r="G297" s="171" t="s">
        <v>277</v>
      </c>
      <c r="H297" s="172">
        <v>0.38800000000000001</v>
      </c>
      <c r="I297" s="173">
        <v>32600</v>
      </c>
      <c r="J297" s="174"/>
      <c r="K297" s="175">
        <f>ROUND(P297*H297,2)</f>
        <v>12648.8</v>
      </c>
      <c r="L297" s="170" t="s">
        <v>156</v>
      </c>
      <c r="M297" s="176"/>
      <c r="N297" s="177" t="s">
        <v>1</v>
      </c>
      <c r="O297" s="142" t="s">
        <v>43</v>
      </c>
      <c r="P297" s="143">
        <f>I297+J297</f>
        <v>32600</v>
      </c>
      <c r="Q297" s="143">
        <f>ROUND(I297*H297,2)</f>
        <v>12648.8</v>
      </c>
      <c r="R297" s="143">
        <f>ROUND(J297*H297,2)</f>
        <v>0</v>
      </c>
      <c r="T297" s="144">
        <f>S297*H297</f>
        <v>0</v>
      </c>
      <c r="U297" s="144">
        <v>1</v>
      </c>
      <c r="V297" s="144">
        <f>U297*H297</f>
        <v>0.38800000000000001</v>
      </c>
      <c r="W297" s="144">
        <v>0</v>
      </c>
      <c r="X297" s="145">
        <f>W297*H297</f>
        <v>0</v>
      </c>
      <c r="AR297" s="146" t="s">
        <v>201</v>
      </c>
      <c r="AT297" s="146" t="s">
        <v>344</v>
      </c>
      <c r="AU297" s="146" t="s">
        <v>90</v>
      </c>
      <c r="AY297" s="16" t="s">
        <v>150</v>
      </c>
      <c r="BE297" s="147">
        <f>IF(O297="základní",K297,0)</f>
        <v>12648.8</v>
      </c>
      <c r="BF297" s="147">
        <f>IF(O297="snížená",K297,0)</f>
        <v>0</v>
      </c>
      <c r="BG297" s="147">
        <f>IF(O297="zákl. přenesená",K297,0)</f>
        <v>0</v>
      </c>
      <c r="BH297" s="147">
        <f>IF(O297="sníž. přenesená",K297,0)</f>
        <v>0</v>
      </c>
      <c r="BI297" s="147">
        <f>IF(O297="nulová",K297,0)</f>
        <v>0</v>
      </c>
      <c r="BJ297" s="16" t="s">
        <v>88</v>
      </c>
      <c r="BK297" s="147">
        <f>ROUND(P297*H297,2)</f>
        <v>12648.8</v>
      </c>
      <c r="BL297" s="16" t="s">
        <v>157</v>
      </c>
      <c r="BM297" s="146" t="s">
        <v>463</v>
      </c>
    </row>
    <row r="298" spans="2:65" s="12" customFormat="1" ht="22.5" x14ac:dyDescent="0.2">
      <c r="B298" s="152"/>
      <c r="D298" s="153" t="s">
        <v>161</v>
      </c>
      <c r="E298" s="154" t="s">
        <v>1</v>
      </c>
      <c r="F298" s="155" t="s">
        <v>464</v>
      </c>
      <c r="H298" s="156">
        <v>0.38837175000000002</v>
      </c>
      <c r="I298" s="157"/>
      <c r="J298" s="157"/>
      <c r="M298" s="152"/>
      <c r="N298" s="158"/>
      <c r="X298" s="159"/>
      <c r="AT298" s="154" t="s">
        <v>161</v>
      </c>
      <c r="AU298" s="154" t="s">
        <v>90</v>
      </c>
      <c r="AV298" s="12" t="s">
        <v>90</v>
      </c>
      <c r="AW298" s="12" t="s">
        <v>5</v>
      </c>
      <c r="AX298" s="12" t="s">
        <v>88</v>
      </c>
      <c r="AY298" s="154" t="s">
        <v>150</v>
      </c>
    </row>
    <row r="299" spans="2:65" s="1" customFormat="1" ht="37.9" customHeight="1" x14ac:dyDescent="0.2">
      <c r="B299" s="31"/>
      <c r="C299" s="134" t="s">
        <v>465</v>
      </c>
      <c r="D299" s="134" t="s">
        <v>152</v>
      </c>
      <c r="E299" s="135" t="s">
        <v>466</v>
      </c>
      <c r="F299" s="136" t="s">
        <v>467</v>
      </c>
      <c r="G299" s="137" t="s">
        <v>184</v>
      </c>
      <c r="H299" s="138">
        <v>4.8</v>
      </c>
      <c r="I299" s="139">
        <v>4360</v>
      </c>
      <c r="J299" s="139">
        <v>985</v>
      </c>
      <c r="K299" s="140">
        <f>ROUND(P299*H299,2)</f>
        <v>25656</v>
      </c>
      <c r="L299" s="136" t="s">
        <v>1</v>
      </c>
      <c r="M299" s="31"/>
      <c r="N299" s="141" t="s">
        <v>1</v>
      </c>
      <c r="O299" s="142" t="s">
        <v>43</v>
      </c>
      <c r="P299" s="143">
        <f>I299+J299</f>
        <v>5345</v>
      </c>
      <c r="Q299" s="143">
        <f>ROUND(I299*H299,2)</f>
        <v>20928</v>
      </c>
      <c r="R299" s="143">
        <f>ROUND(J299*H299,2)</f>
        <v>4728</v>
      </c>
      <c r="T299" s="144">
        <f>S299*H299</f>
        <v>0</v>
      </c>
      <c r="U299" s="144">
        <v>2.9999999999999997E-4</v>
      </c>
      <c r="V299" s="144">
        <f>U299*H299</f>
        <v>1.4399999999999999E-3</v>
      </c>
      <c r="W299" s="144">
        <v>0</v>
      </c>
      <c r="X299" s="145">
        <f>W299*H299</f>
        <v>0</v>
      </c>
      <c r="AR299" s="146" t="s">
        <v>157</v>
      </c>
      <c r="AT299" s="146" t="s">
        <v>152</v>
      </c>
      <c r="AU299" s="146" t="s">
        <v>90</v>
      </c>
      <c r="AY299" s="16" t="s">
        <v>150</v>
      </c>
      <c r="BE299" s="147">
        <f>IF(O299="základní",K299,0)</f>
        <v>25656</v>
      </c>
      <c r="BF299" s="147">
        <f>IF(O299="snížená",K299,0)</f>
        <v>0</v>
      </c>
      <c r="BG299" s="147">
        <f>IF(O299="zákl. přenesená",K299,0)</f>
        <v>0</v>
      </c>
      <c r="BH299" s="147">
        <f>IF(O299="sníž. přenesená",K299,0)</f>
        <v>0</v>
      </c>
      <c r="BI299" s="147">
        <f>IF(O299="nulová",K299,0)</f>
        <v>0</v>
      </c>
      <c r="BJ299" s="16" t="s">
        <v>88</v>
      </c>
      <c r="BK299" s="147">
        <f>ROUND(P299*H299,2)</f>
        <v>25656</v>
      </c>
      <c r="BL299" s="16" t="s">
        <v>157</v>
      </c>
      <c r="BM299" s="146" t="s">
        <v>468</v>
      </c>
    </row>
    <row r="300" spans="2:65" s="12" customFormat="1" x14ac:dyDescent="0.2">
      <c r="B300" s="152"/>
      <c r="D300" s="153" t="s">
        <v>161</v>
      </c>
      <c r="E300" s="154" t="s">
        <v>1</v>
      </c>
      <c r="F300" s="155" t="s">
        <v>469</v>
      </c>
      <c r="H300" s="156">
        <v>4.8</v>
      </c>
      <c r="I300" s="157"/>
      <c r="J300" s="157"/>
      <c r="M300" s="152"/>
      <c r="N300" s="158"/>
      <c r="X300" s="159"/>
      <c r="AT300" s="154" t="s">
        <v>161</v>
      </c>
      <c r="AU300" s="154" t="s">
        <v>90</v>
      </c>
      <c r="AV300" s="12" t="s">
        <v>90</v>
      </c>
      <c r="AW300" s="12" t="s">
        <v>5</v>
      </c>
      <c r="AX300" s="12" t="s">
        <v>88</v>
      </c>
      <c r="AY300" s="154" t="s">
        <v>150</v>
      </c>
    </row>
    <row r="301" spans="2:65" s="1" customFormat="1" ht="24.2" customHeight="1" x14ac:dyDescent="0.2">
      <c r="B301" s="31"/>
      <c r="C301" s="134" t="s">
        <v>470</v>
      </c>
      <c r="D301" s="134" t="s">
        <v>152</v>
      </c>
      <c r="E301" s="135" t="s">
        <v>471</v>
      </c>
      <c r="F301" s="136" t="s">
        <v>472</v>
      </c>
      <c r="G301" s="137" t="s">
        <v>184</v>
      </c>
      <c r="H301" s="138">
        <v>105</v>
      </c>
      <c r="I301" s="139">
        <v>297</v>
      </c>
      <c r="J301" s="139">
        <v>175</v>
      </c>
      <c r="K301" s="140">
        <f>ROUND(P301*H301,2)</f>
        <v>49560</v>
      </c>
      <c r="L301" s="136" t="s">
        <v>156</v>
      </c>
      <c r="M301" s="31"/>
      <c r="N301" s="141" t="s">
        <v>1</v>
      </c>
      <c r="O301" s="142" t="s">
        <v>43</v>
      </c>
      <c r="P301" s="143">
        <f>I301+J301</f>
        <v>472</v>
      </c>
      <c r="Q301" s="143">
        <f>ROUND(I301*H301,2)</f>
        <v>31185</v>
      </c>
      <c r="R301" s="143">
        <f>ROUND(J301*H301,2)</f>
        <v>18375</v>
      </c>
      <c r="T301" s="144">
        <f>S301*H301</f>
        <v>0</v>
      </c>
      <c r="U301" s="144">
        <v>0.18292</v>
      </c>
      <c r="V301" s="144">
        <f>U301*H301</f>
        <v>19.206600000000002</v>
      </c>
      <c r="W301" s="144">
        <v>0</v>
      </c>
      <c r="X301" s="145">
        <f>W301*H301</f>
        <v>0</v>
      </c>
      <c r="AR301" s="146" t="s">
        <v>157</v>
      </c>
      <c r="AT301" s="146" t="s">
        <v>152</v>
      </c>
      <c r="AU301" s="146" t="s">
        <v>90</v>
      </c>
      <c r="AY301" s="16" t="s">
        <v>150</v>
      </c>
      <c r="BE301" s="147">
        <f>IF(O301="základní",K301,0)</f>
        <v>49560</v>
      </c>
      <c r="BF301" s="147">
        <f>IF(O301="snížená",K301,0)</f>
        <v>0</v>
      </c>
      <c r="BG301" s="147">
        <f>IF(O301="zákl. přenesená",K301,0)</f>
        <v>0</v>
      </c>
      <c r="BH301" s="147">
        <f>IF(O301="sníž. přenesená",K301,0)</f>
        <v>0</v>
      </c>
      <c r="BI301" s="147">
        <f>IF(O301="nulová",K301,0)</f>
        <v>0</v>
      </c>
      <c r="BJ301" s="16" t="s">
        <v>88</v>
      </c>
      <c r="BK301" s="147">
        <f>ROUND(P301*H301,2)</f>
        <v>49560</v>
      </c>
      <c r="BL301" s="16" t="s">
        <v>157</v>
      </c>
      <c r="BM301" s="146" t="s">
        <v>473</v>
      </c>
    </row>
    <row r="302" spans="2:65" s="1" customFormat="1" x14ac:dyDescent="0.2">
      <c r="B302" s="31"/>
      <c r="D302" s="148" t="s">
        <v>159</v>
      </c>
      <c r="F302" s="149" t="s">
        <v>474</v>
      </c>
      <c r="I302" s="150"/>
      <c r="J302" s="150"/>
      <c r="M302" s="31"/>
      <c r="N302" s="151"/>
      <c r="X302" s="55"/>
      <c r="AT302" s="16" t="s">
        <v>159</v>
      </c>
      <c r="AU302" s="16" t="s">
        <v>90</v>
      </c>
    </row>
    <row r="303" spans="2:65" s="1" customFormat="1" ht="107.25" x14ac:dyDescent="0.2">
      <c r="B303" s="31"/>
      <c r="D303" s="153" t="s">
        <v>321</v>
      </c>
      <c r="F303" s="167" t="s">
        <v>475</v>
      </c>
      <c r="I303" s="150"/>
      <c r="J303" s="150"/>
      <c r="M303" s="31"/>
      <c r="N303" s="151"/>
      <c r="X303" s="55"/>
      <c r="AT303" s="16" t="s">
        <v>321</v>
      </c>
      <c r="AU303" s="16" t="s">
        <v>90</v>
      </c>
    </row>
    <row r="304" spans="2:65" s="12" customFormat="1" x14ac:dyDescent="0.2">
      <c r="B304" s="152"/>
      <c r="D304" s="153" t="s">
        <v>161</v>
      </c>
      <c r="E304" s="154" t="s">
        <v>1</v>
      </c>
      <c r="F304" s="155" t="s">
        <v>476</v>
      </c>
      <c r="H304" s="156">
        <v>105</v>
      </c>
      <c r="I304" s="157"/>
      <c r="J304" s="157"/>
      <c r="M304" s="152"/>
      <c r="N304" s="158"/>
      <c r="X304" s="159"/>
      <c r="AT304" s="154" t="s">
        <v>161</v>
      </c>
      <c r="AU304" s="154" t="s">
        <v>90</v>
      </c>
      <c r="AV304" s="12" t="s">
        <v>90</v>
      </c>
      <c r="AW304" s="12" t="s">
        <v>5</v>
      </c>
      <c r="AX304" s="12" t="s">
        <v>88</v>
      </c>
      <c r="AY304" s="154" t="s">
        <v>150</v>
      </c>
    </row>
    <row r="305" spans="2:65" s="1" customFormat="1" ht="24.2" customHeight="1" x14ac:dyDescent="0.2">
      <c r="B305" s="31"/>
      <c r="C305" s="168" t="s">
        <v>477</v>
      </c>
      <c r="D305" s="168" t="s">
        <v>344</v>
      </c>
      <c r="E305" s="169" t="s">
        <v>478</v>
      </c>
      <c r="F305" s="170" t="s">
        <v>479</v>
      </c>
      <c r="G305" s="171" t="s">
        <v>184</v>
      </c>
      <c r="H305" s="172">
        <v>5</v>
      </c>
      <c r="I305" s="173">
        <v>1980</v>
      </c>
      <c r="J305" s="174"/>
      <c r="K305" s="175">
        <f>ROUND(P305*H305,2)</f>
        <v>9900</v>
      </c>
      <c r="L305" s="170" t="s">
        <v>156</v>
      </c>
      <c r="M305" s="176"/>
      <c r="N305" s="177" t="s">
        <v>1</v>
      </c>
      <c r="O305" s="142" t="s">
        <v>43</v>
      </c>
      <c r="P305" s="143">
        <f>I305+J305</f>
        <v>1980</v>
      </c>
      <c r="Q305" s="143">
        <f>ROUND(I305*H305,2)</f>
        <v>9900</v>
      </c>
      <c r="R305" s="143">
        <f>ROUND(J305*H305,2)</f>
        <v>0</v>
      </c>
      <c r="T305" s="144">
        <f>S305*H305</f>
        <v>0</v>
      </c>
      <c r="U305" s="144">
        <v>0.2</v>
      </c>
      <c r="V305" s="144">
        <f>U305*H305</f>
        <v>1</v>
      </c>
      <c r="W305" s="144">
        <v>0</v>
      </c>
      <c r="X305" s="145">
        <f>W305*H305</f>
        <v>0</v>
      </c>
      <c r="AR305" s="146" t="s">
        <v>201</v>
      </c>
      <c r="AT305" s="146" t="s">
        <v>344</v>
      </c>
      <c r="AU305" s="146" t="s">
        <v>90</v>
      </c>
      <c r="AY305" s="16" t="s">
        <v>150</v>
      </c>
      <c r="BE305" s="147">
        <f>IF(O305="základní",K305,0)</f>
        <v>9900</v>
      </c>
      <c r="BF305" s="147">
        <f>IF(O305="snížená",K305,0)</f>
        <v>0</v>
      </c>
      <c r="BG305" s="147">
        <f>IF(O305="zákl. přenesená",K305,0)</f>
        <v>0</v>
      </c>
      <c r="BH305" s="147">
        <f>IF(O305="sníž. přenesená",K305,0)</f>
        <v>0</v>
      </c>
      <c r="BI305" s="147">
        <f>IF(O305="nulová",K305,0)</f>
        <v>0</v>
      </c>
      <c r="BJ305" s="16" t="s">
        <v>88</v>
      </c>
      <c r="BK305" s="147">
        <f>ROUND(P305*H305,2)</f>
        <v>9900</v>
      </c>
      <c r="BL305" s="16" t="s">
        <v>157</v>
      </c>
      <c r="BM305" s="146" t="s">
        <v>480</v>
      </c>
    </row>
    <row r="306" spans="2:65" s="12" customFormat="1" x14ac:dyDescent="0.2">
      <c r="B306" s="152"/>
      <c r="D306" s="153" t="s">
        <v>161</v>
      </c>
      <c r="E306" s="154" t="s">
        <v>1</v>
      </c>
      <c r="F306" s="155" t="s">
        <v>481</v>
      </c>
      <c r="H306" s="156">
        <v>5</v>
      </c>
      <c r="I306" s="157"/>
      <c r="J306" s="157"/>
      <c r="M306" s="152"/>
      <c r="N306" s="158"/>
      <c r="X306" s="159"/>
      <c r="AT306" s="154" t="s">
        <v>161</v>
      </c>
      <c r="AU306" s="154" t="s">
        <v>90</v>
      </c>
      <c r="AV306" s="12" t="s">
        <v>90</v>
      </c>
      <c r="AW306" s="12" t="s">
        <v>5</v>
      </c>
      <c r="AX306" s="12" t="s">
        <v>88</v>
      </c>
      <c r="AY306" s="154" t="s">
        <v>150</v>
      </c>
    </row>
    <row r="307" spans="2:65" s="1" customFormat="1" ht="24.2" customHeight="1" x14ac:dyDescent="0.2">
      <c r="B307" s="31"/>
      <c r="C307" s="168" t="s">
        <v>482</v>
      </c>
      <c r="D307" s="168" t="s">
        <v>344</v>
      </c>
      <c r="E307" s="169" t="s">
        <v>483</v>
      </c>
      <c r="F307" s="170" t="s">
        <v>484</v>
      </c>
      <c r="G307" s="171" t="s">
        <v>184</v>
      </c>
      <c r="H307" s="172">
        <v>10</v>
      </c>
      <c r="I307" s="173">
        <v>1450</v>
      </c>
      <c r="J307" s="174"/>
      <c r="K307" s="175">
        <f>ROUND(P307*H307,2)</f>
        <v>14500</v>
      </c>
      <c r="L307" s="170" t="s">
        <v>156</v>
      </c>
      <c r="M307" s="176"/>
      <c r="N307" s="177" t="s">
        <v>1</v>
      </c>
      <c r="O307" s="142" t="s">
        <v>43</v>
      </c>
      <c r="P307" s="143">
        <f>I307+J307</f>
        <v>1450</v>
      </c>
      <c r="Q307" s="143">
        <f>ROUND(I307*H307,2)</f>
        <v>14500</v>
      </c>
      <c r="R307" s="143">
        <f>ROUND(J307*H307,2)</f>
        <v>0</v>
      </c>
      <c r="T307" s="144">
        <f>S307*H307</f>
        <v>0</v>
      </c>
      <c r="U307" s="144">
        <v>0.125</v>
      </c>
      <c r="V307" s="144">
        <f>U307*H307</f>
        <v>1.25</v>
      </c>
      <c r="W307" s="144">
        <v>0</v>
      </c>
      <c r="X307" s="145">
        <f>W307*H307</f>
        <v>0</v>
      </c>
      <c r="AR307" s="146" t="s">
        <v>201</v>
      </c>
      <c r="AT307" s="146" t="s">
        <v>344</v>
      </c>
      <c r="AU307" s="146" t="s">
        <v>90</v>
      </c>
      <c r="AY307" s="16" t="s">
        <v>150</v>
      </c>
      <c r="BE307" s="147">
        <f>IF(O307="základní",K307,0)</f>
        <v>14500</v>
      </c>
      <c r="BF307" s="147">
        <f>IF(O307="snížená",K307,0)</f>
        <v>0</v>
      </c>
      <c r="BG307" s="147">
        <f>IF(O307="zákl. přenesená",K307,0)</f>
        <v>0</v>
      </c>
      <c r="BH307" s="147">
        <f>IF(O307="sníž. přenesená",K307,0)</f>
        <v>0</v>
      </c>
      <c r="BI307" s="147">
        <f>IF(O307="nulová",K307,0)</f>
        <v>0</v>
      </c>
      <c r="BJ307" s="16" t="s">
        <v>88</v>
      </c>
      <c r="BK307" s="147">
        <f>ROUND(P307*H307,2)</f>
        <v>14500</v>
      </c>
      <c r="BL307" s="16" t="s">
        <v>157</v>
      </c>
      <c r="BM307" s="146" t="s">
        <v>485</v>
      </c>
    </row>
    <row r="308" spans="2:65" s="12" customFormat="1" x14ac:dyDescent="0.2">
      <c r="B308" s="152"/>
      <c r="D308" s="153" t="s">
        <v>161</v>
      </c>
      <c r="E308" s="154" t="s">
        <v>1</v>
      </c>
      <c r="F308" s="155" t="s">
        <v>486</v>
      </c>
      <c r="H308" s="156">
        <v>10</v>
      </c>
      <c r="I308" s="157"/>
      <c r="J308" s="157"/>
      <c r="M308" s="152"/>
      <c r="N308" s="158"/>
      <c r="X308" s="159"/>
      <c r="AT308" s="154" t="s">
        <v>161</v>
      </c>
      <c r="AU308" s="154" t="s">
        <v>90</v>
      </c>
      <c r="AV308" s="12" t="s">
        <v>90</v>
      </c>
      <c r="AW308" s="12" t="s">
        <v>5</v>
      </c>
      <c r="AX308" s="12" t="s">
        <v>88</v>
      </c>
      <c r="AY308" s="154" t="s">
        <v>150</v>
      </c>
    </row>
    <row r="309" spans="2:65" s="1" customFormat="1" ht="24.2" customHeight="1" x14ac:dyDescent="0.2">
      <c r="B309" s="31"/>
      <c r="C309" s="134" t="s">
        <v>487</v>
      </c>
      <c r="D309" s="134" t="s">
        <v>152</v>
      </c>
      <c r="E309" s="135" t="s">
        <v>488</v>
      </c>
      <c r="F309" s="136" t="s">
        <v>489</v>
      </c>
      <c r="G309" s="137" t="s">
        <v>184</v>
      </c>
      <c r="H309" s="138">
        <v>31</v>
      </c>
      <c r="I309" s="139">
        <v>232</v>
      </c>
      <c r="J309" s="139">
        <v>127</v>
      </c>
      <c r="K309" s="140">
        <f>ROUND(P309*H309,2)</f>
        <v>11129</v>
      </c>
      <c r="L309" s="136" t="s">
        <v>156</v>
      </c>
      <c r="M309" s="31"/>
      <c r="N309" s="141" t="s">
        <v>1</v>
      </c>
      <c r="O309" s="142" t="s">
        <v>43</v>
      </c>
      <c r="P309" s="143">
        <f>I309+J309</f>
        <v>359</v>
      </c>
      <c r="Q309" s="143">
        <f>ROUND(I309*H309,2)</f>
        <v>7192</v>
      </c>
      <c r="R309" s="143">
        <f>ROUND(J309*H309,2)</f>
        <v>3937</v>
      </c>
      <c r="T309" s="144">
        <f>S309*H309</f>
        <v>0</v>
      </c>
      <c r="U309" s="144">
        <v>0.15256</v>
      </c>
      <c r="V309" s="144">
        <f>U309*H309</f>
        <v>4.7293599999999998</v>
      </c>
      <c r="W309" s="144">
        <v>0</v>
      </c>
      <c r="X309" s="145">
        <f>W309*H309</f>
        <v>0</v>
      </c>
      <c r="AR309" s="146" t="s">
        <v>157</v>
      </c>
      <c r="AT309" s="146" t="s">
        <v>152</v>
      </c>
      <c r="AU309" s="146" t="s">
        <v>90</v>
      </c>
      <c r="AY309" s="16" t="s">
        <v>150</v>
      </c>
      <c r="BE309" s="147">
        <f>IF(O309="základní",K309,0)</f>
        <v>11129</v>
      </c>
      <c r="BF309" s="147">
        <f>IF(O309="snížená",K309,0)</f>
        <v>0</v>
      </c>
      <c r="BG309" s="147">
        <f>IF(O309="zákl. přenesená",K309,0)</f>
        <v>0</v>
      </c>
      <c r="BH309" s="147">
        <f>IF(O309="sníž. přenesená",K309,0)</f>
        <v>0</v>
      </c>
      <c r="BI309" s="147">
        <f>IF(O309="nulová",K309,0)</f>
        <v>0</v>
      </c>
      <c r="BJ309" s="16" t="s">
        <v>88</v>
      </c>
      <c r="BK309" s="147">
        <f>ROUND(P309*H309,2)</f>
        <v>11129</v>
      </c>
      <c r="BL309" s="16" t="s">
        <v>157</v>
      </c>
      <c r="BM309" s="146" t="s">
        <v>490</v>
      </c>
    </row>
    <row r="310" spans="2:65" s="1" customFormat="1" x14ac:dyDescent="0.2">
      <c r="B310" s="31"/>
      <c r="D310" s="148" t="s">
        <v>159</v>
      </c>
      <c r="F310" s="149" t="s">
        <v>491</v>
      </c>
      <c r="I310" s="150"/>
      <c r="J310" s="150"/>
      <c r="M310" s="31"/>
      <c r="N310" s="151"/>
      <c r="X310" s="55"/>
      <c r="AT310" s="16" t="s">
        <v>159</v>
      </c>
      <c r="AU310" s="16" t="s">
        <v>90</v>
      </c>
    </row>
    <row r="311" spans="2:65" s="1" customFormat="1" ht="16.5" customHeight="1" x14ac:dyDescent="0.2">
      <c r="B311" s="31"/>
      <c r="C311" s="168" t="s">
        <v>492</v>
      </c>
      <c r="D311" s="168" t="s">
        <v>344</v>
      </c>
      <c r="E311" s="169" t="s">
        <v>493</v>
      </c>
      <c r="F311" s="170" t="s">
        <v>494</v>
      </c>
      <c r="G311" s="171" t="s">
        <v>184</v>
      </c>
      <c r="H311" s="172">
        <v>30.9</v>
      </c>
      <c r="I311" s="173">
        <v>1060</v>
      </c>
      <c r="J311" s="174"/>
      <c r="K311" s="175">
        <f>ROUND(P311*H311,2)</f>
        <v>32754</v>
      </c>
      <c r="L311" s="170" t="s">
        <v>1</v>
      </c>
      <c r="M311" s="176"/>
      <c r="N311" s="177" t="s">
        <v>1</v>
      </c>
      <c r="O311" s="142" t="s">
        <v>43</v>
      </c>
      <c r="P311" s="143">
        <f>I311+J311</f>
        <v>1060</v>
      </c>
      <c r="Q311" s="143">
        <f>ROUND(I311*H311,2)</f>
        <v>32754</v>
      </c>
      <c r="R311" s="143">
        <f>ROUND(J311*H311,2)</f>
        <v>0</v>
      </c>
      <c r="T311" s="144">
        <f>S311*H311</f>
        <v>0</v>
      </c>
      <c r="U311" s="144">
        <v>8.2000000000000003E-2</v>
      </c>
      <c r="V311" s="144">
        <f>U311*H311</f>
        <v>2.5337999999999998</v>
      </c>
      <c r="W311" s="144">
        <v>0</v>
      </c>
      <c r="X311" s="145">
        <f>W311*H311</f>
        <v>0</v>
      </c>
      <c r="AR311" s="146" t="s">
        <v>201</v>
      </c>
      <c r="AT311" s="146" t="s">
        <v>344</v>
      </c>
      <c r="AU311" s="146" t="s">
        <v>90</v>
      </c>
      <c r="AY311" s="16" t="s">
        <v>150</v>
      </c>
      <c r="BE311" s="147">
        <f>IF(O311="základní",K311,0)</f>
        <v>32754</v>
      </c>
      <c r="BF311" s="147">
        <f>IF(O311="snížená",K311,0)</f>
        <v>0</v>
      </c>
      <c r="BG311" s="147">
        <f>IF(O311="zákl. přenesená",K311,0)</f>
        <v>0</v>
      </c>
      <c r="BH311" s="147">
        <f>IF(O311="sníž. přenesená",K311,0)</f>
        <v>0</v>
      </c>
      <c r="BI311" s="147">
        <f>IF(O311="nulová",K311,0)</f>
        <v>0</v>
      </c>
      <c r="BJ311" s="16" t="s">
        <v>88</v>
      </c>
      <c r="BK311" s="147">
        <f>ROUND(P311*H311,2)</f>
        <v>32754</v>
      </c>
      <c r="BL311" s="16" t="s">
        <v>157</v>
      </c>
      <c r="BM311" s="146" t="s">
        <v>495</v>
      </c>
    </row>
    <row r="312" spans="2:65" s="12" customFormat="1" x14ac:dyDescent="0.2">
      <c r="B312" s="152"/>
      <c r="D312" s="153" t="s">
        <v>161</v>
      </c>
      <c r="E312" s="154" t="s">
        <v>1</v>
      </c>
      <c r="F312" s="155" t="s">
        <v>343</v>
      </c>
      <c r="H312" s="156">
        <v>30</v>
      </c>
      <c r="I312" s="157"/>
      <c r="J312" s="157"/>
      <c r="M312" s="152"/>
      <c r="N312" s="158"/>
      <c r="X312" s="159"/>
      <c r="AT312" s="154" t="s">
        <v>161</v>
      </c>
      <c r="AU312" s="154" t="s">
        <v>90</v>
      </c>
      <c r="AV312" s="12" t="s">
        <v>90</v>
      </c>
      <c r="AW312" s="12" t="s">
        <v>5</v>
      </c>
      <c r="AX312" s="12" t="s">
        <v>88</v>
      </c>
      <c r="AY312" s="154" t="s">
        <v>150</v>
      </c>
    </row>
    <row r="313" spans="2:65" s="12" customFormat="1" x14ac:dyDescent="0.2">
      <c r="B313" s="152"/>
      <c r="D313" s="153" t="s">
        <v>161</v>
      </c>
      <c r="F313" s="155" t="s">
        <v>496</v>
      </c>
      <c r="H313" s="156">
        <v>30.9</v>
      </c>
      <c r="I313" s="157"/>
      <c r="J313" s="157"/>
      <c r="M313" s="152"/>
      <c r="N313" s="158"/>
      <c r="X313" s="159"/>
      <c r="AT313" s="154" t="s">
        <v>161</v>
      </c>
      <c r="AU313" s="154" t="s">
        <v>90</v>
      </c>
      <c r="AV313" s="12" t="s">
        <v>90</v>
      </c>
      <c r="AW313" s="12" t="s">
        <v>4</v>
      </c>
      <c r="AX313" s="12" t="s">
        <v>88</v>
      </c>
      <c r="AY313" s="154" t="s">
        <v>150</v>
      </c>
    </row>
    <row r="314" spans="2:65" s="1" customFormat="1" ht="24.2" customHeight="1" x14ac:dyDescent="0.2">
      <c r="B314" s="31"/>
      <c r="C314" s="134" t="s">
        <v>497</v>
      </c>
      <c r="D314" s="134" t="s">
        <v>152</v>
      </c>
      <c r="E314" s="135" t="s">
        <v>498</v>
      </c>
      <c r="F314" s="136" t="s">
        <v>499</v>
      </c>
      <c r="G314" s="137" t="s">
        <v>184</v>
      </c>
      <c r="H314" s="138">
        <v>28</v>
      </c>
      <c r="I314" s="139">
        <v>181</v>
      </c>
      <c r="J314" s="139">
        <v>115</v>
      </c>
      <c r="K314" s="140">
        <f>ROUND(P314*H314,2)</f>
        <v>8288</v>
      </c>
      <c r="L314" s="136" t="s">
        <v>156</v>
      </c>
      <c r="M314" s="31"/>
      <c r="N314" s="141" t="s">
        <v>1</v>
      </c>
      <c r="O314" s="142" t="s">
        <v>43</v>
      </c>
      <c r="P314" s="143">
        <f>I314+J314</f>
        <v>296</v>
      </c>
      <c r="Q314" s="143">
        <f>ROUND(I314*H314,2)</f>
        <v>5068</v>
      </c>
      <c r="R314" s="143">
        <f>ROUND(J314*H314,2)</f>
        <v>3220</v>
      </c>
      <c r="T314" s="144">
        <f>S314*H314</f>
        <v>0</v>
      </c>
      <c r="U314" s="144">
        <v>0.10988000000000001</v>
      </c>
      <c r="V314" s="144">
        <f>U314*H314</f>
        <v>3.0766400000000003</v>
      </c>
      <c r="W314" s="144">
        <v>0</v>
      </c>
      <c r="X314" s="145">
        <f>W314*H314</f>
        <v>0</v>
      </c>
      <c r="AR314" s="146" t="s">
        <v>157</v>
      </c>
      <c r="AT314" s="146" t="s">
        <v>152</v>
      </c>
      <c r="AU314" s="146" t="s">
        <v>90</v>
      </c>
      <c r="AY314" s="16" t="s">
        <v>150</v>
      </c>
      <c r="BE314" s="147">
        <f>IF(O314="základní",K314,0)</f>
        <v>8288</v>
      </c>
      <c r="BF314" s="147">
        <f>IF(O314="snížená",K314,0)</f>
        <v>0</v>
      </c>
      <c r="BG314" s="147">
        <f>IF(O314="zákl. přenesená",K314,0)</f>
        <v>0</v>
      </c>
      <c r="BH314" s="147">
        <f>IF(O314="sníž. přenesená",K314,0)</f>
        <v>0</v>
      </c>
      <c r="BI314" s="147">
        <f>IF(O314="nulová",K314,0)</f>
        <v>0</v>
      </c>
      <c r="BJ314" s="16" t="s">
        <v>88</v>
      </c>
      <c r="BK314" s="147">
        <f>ROUND(P314*H314,2)</f>
        <v>8288</v>
      </c>
      <c r="BL314" s="16" t="s">
        <v>157</v>
      </c>
      <c r="BM314" s="146" t="s">
        <v>500</v>
      </c>
    </row>
    <row r="315" spans="2:65" s="1" customFormat="1" x14ac:dyDescent="0.2">
      <c r="B315" s="31"/>
      <c r="D315" s="148" t="s">
        <v>159</v>
      </c>
      <c r="F315" s="149" t="s">
        <v>501</v>
      </c>
      <c r="I315" s="150"/>
      <c r="J315" s="150"/>
      <c r="M315" s="31"/>
      <c r="N315" s="151"/>
      <c r="X315" s="55"/>
      <c r="AT315" s="16" t="s">
        <v>159</v>
      </c>
      <c r="AU315" s="16" t="s">
        <v>90</v>
      </c>
    </row>
    <row r="316" spans="2:65" s="12" customFormat="1" x14ac:dyDescent="0.2">
      <c r="B316" s="152"/>
      <c r="D316" s="153" t="s">
        <v>161</v>
      </c>
      <c r="E316" s="154" t="s">
        <v>1</v>
      </c>
      <c r="F316" s="155" t="s">
        <v>502</v>
      </c>
      <c r="H316" s="156">
        <v>28</v>
      </c>
      <c r="I316" s="157"/>
      <c r="J316" s="157"/>
      <c r="M316" s="152"/>
      <c r="N316" s="158"/>
      <c r="X316" s="159"/>
      <c r="AT316" s="154" t="s">
        <v>161</v>
      </c>
      <c r="AU316" s="154" t="s">
        <v>90</v>
      </c>
      <c r="AV316" s="12" t="s">
        <v>90</v>
      </c>
      <c r="AW316" s="12" t="s">
        <v>5</v>
      </c>
      <c r="AX316" s="12" t="s">
        <v>88</v>
      </c>
      <c r="AY316" s="154" t="s">
        <v>150</v>
      </c>
    </row>
    <row r="317" spans="2:65" s="1" customFormat="1" ht="24.2" customHeight="1" x14ac:dyDescent="0.2">
      <c r="B317" s="31"/>
      <c r="C317" s="168" t="s">
        <v>503</v>
      </c>
      <c r="D317" s="168" t="s">
        <v>344</v>
      </c>
      <c r="E317" s="169" t="s">
        <v>504</v>
      </c>
      <c r="F317" s="170" t="s">
        <v>505</v>
      </c>
      <c r="G317" s="171" t="s">
        <v>155</v>
      </c>
      <c r="H317" s="172">
        <v>4.444</v>
      </c>
      <c r="I317" s="173">
        <v>1410</v>
      </c>
      <c r="J317" s="174"/>
      <c r="K317" s="175">
        <f>ROUND(P317*H317,2)</f>
        <v>6266.04</v>
      </c>
      <c r="L317" s="170" t="s">
        <v>156</v>
      </c>
      <c r="M317" s="176"/>
      <c r="N317" s="177" t="s">
        <v>1</v>
      </c>
      <c r="O317" s="142" t="s">
        <v>43</v>
      </c>
      <c r="P317" s="143">
        <f>I317+J317</f>
        <v>1410</v>
      </c>
      <c r="Q317" s="143">
        <f>ROUND(I317*H317,2)</f>
        <v>6266.04</v>
      </c>
      <c r="R317" s="143">
        <f>ROUND(J317*H317,2)</f>
        <v>0</v>
      </c>
      <c r="T317" s="144">
        <f>S317*H317</f>
        <v>0</v>
      </c>
      <c r="U317" s="144">
        <v>0.41699999999999998</v>
      </c>
      <c r="V317" s="144">
        <f>U317*H317</f>
        <v>1.8531479999999998</v>
      </c>
      <c r="W317" s="144">
        <v>0</v>
      </c>
      <c r="X317" s="145">
        <f>W317*H317</f>
        <v>0</v>
      </c>
      <c r="AR317" s="146" t="s">
        <v>201</v>
      </c>
      <c r="AT317" s="146" t="s">
        <v>344</v>
      </c>
      <c r="AU317" s="146" t="s">
        <v>90</v>
      </c>
      <c r="AY317" s="16" t="s">
        <v>150</v>
      </c>
      <c r="BE317" s="147">
        <f>IF(O317="základní",K317,0)</f>
        <v>6266.04</v>
      </c>
      <c r="BF317" s="147">
        <f>IF(O317="snížená",K317,0)</f>
        <v>0</v>
      </c>
      <c r="BG317" s="147">
        <f>IF(O317="zákl. přenesená",K317,0)</f>
        <v>0</v>
      </c>
      <c r="BH317" s="147">
        <f>IF(O317="sníž. přenesená",K317,0)</f>
        <v>0</v>
      </c>
      <c r="BI317" s="147">
        <f>IF(O317="nulová",K317,0)</f>
        <v>0</v>
      </c>
      <c r="BJ317" s="16" t="s">
        <v>88</v>
      </c>
      <c r="BK317" s="147">
        <f>ROUND(P317*H317,2)</f>
        <v>6266.04</v>
      </c>
      <c r="BL317" s="16" t="s">
        <v>157</v>
      </c>
      <c r="BM317" s="146" t="s">
        <v>506</v>
      </c>
    </row>
    <row r="318" spans="2:65" s="12" customFormat="1" x14ac:dyDescent="0.2">
      <c r="B318" s="152"/>
      <c r="D318" s="153" t="s">
        <v>161</v>
      </c>
      <c r="E318" s="154" t="s">
        <v>1</v>
      </c>
      <c r="F318" s="155" t="s">
        <v>507</v>
      </c>
      <c r="H318" s="156">
        <v>4.4444444444444402</v>
      </c>
      <c r="I318" s="157"/>
      <c r="J318" s="157"/>
      <c r="M318" s="152"/>
      <c r="N318" s="158"/>
      <c r="X318" s="159"/>
      <c r="AT318" s="154" t="s">
        <v>161</v>
      </c>
      <c r="AU318" s="154" t="s">
        <v>90</v>
      </c>
      <c r="AV318" s="12" t="s">
        <v>90</v>
      </c>
      <c r="AW318" s="12" t="s">
        <v>5</v>
      </c>
      <c r="AX318" s="12" t="s">
        <v>88</v>
      </c>
      <c r="AY318" s="154" t="s">
        <v>150</v>
      </c>
    </row>
    <row r="319" spans="2:65" s="1" customFormat="1" ht="24.2" customHeight="1" x14ac:dyDescent="0.2">
      <c r="B319" s="31"/>
      <c r="C319" s="134" t="s">
        <v>508</v>
      </c>
      <c r="D319" s="134" t="s">
        <v>152</v>
      </c>
      <c r="E319" s="135" t="s">
        <v>509</v>
      </c>
      <c r="F319" s="136" t="s">
        <v>510</v>
      </c>
      <c r="G319" s="137" t="s">
        <v>204</v>
      </c>
      <c r="H319" s="138">
        <v>11.48</v>
      </c>
      <c r="I319" s="139">
        <v>3520</v>
      </c>
      <c r="J319" s="139">
        <v>597</v>
      </c>
      <c r="K319" s="140">
        <f>ROUND(P319*H319,2)</f>
        <v>47263.16</v>
      </c>
      <c r="L319" s="136" t="s">
        <v>156</v>
      </c>
      <c r="M319" s="31"/>
      <c r="N319" s="141" t="s">
        <v>1</v>
      </c>
      <c r="O319" s="142" t="s">
        <v>43</v>
      </c>
      <c r="P319" s="143">
        <f>I319+J319</f>
        <v>4117</v>
      </c>
      <c r="Q319" s="143">
        <f>ROUND(I319*H319,2)</f>
        <v>40409.599999999999</v>
      </c>
      <c r="R319" s="143">
        <f>ROUND(J319*H319,2)</f>
        <v>6853.56</v>
      </c>
      <c r="T319" s="144">
        <f>S319*H319</f>
        <v>0</v>
      </c>
      <c r="U319" s="144">
        <v>2.2563399999999998</v>
      </c>
      <c r="V319" s="144">
        <f>U319*H319</f>
        <v>25.902783199999998</v>
      </c>
      <c r="W319" s="144">
        <v>0</v>
      </c>
      <c r="X319" s="145">
        <f>W319*H319</f>
        <v>0</v>
      </c>
      <c r="AR319" s="146" t="s">
        <v>157</v>
      </c>
      <c r="AT319" s="146" t="s">
        <v>152</v>
      </c>
      <c r="AU319" s="146" t="s">
        <v>90</v>
      </c>
      <c r="AY319" s="16" t="s">
        <v>150</v>
      </c>
      <c r="BE319" s="147">
        <f>IF(O319="základní",K319,0)</f>
        <v>47263.16</v>
      </c>
      <c r="BF319" s="147">
        <f>IF(O319="snížená",K319,0)</f>
        <v>0</v>
      </c>
      <c r="BG319" s="147">
        <f>IF(O319="zákl. přenesená",K319,0)</f>
        <v>0</v>
      </c>
      <c r="BH319" s="147">
        <f>IF(O319="sníž. přenesená",K319,0)</f>
        <v>0</v>
      </c>
      <c r="BI319" s="147">
        <f>IF(O319="nulová",K319,0)</f>
        <v>0</v>
      </c>
      <c r="BJ319" s="16" t="s">
        <v>88</v>
      </c>
      <c r="BK319" s="147">
        <f>ROUND(P319*H319,2)</f>
        <v>47263.16</v>
      </c>
      <c r="BL319" s="16" t="s">
        <v>157</v>
      </c>
      <c r="BM319" s="146" t="s">
        <v>511</v>
      </c>
    </row>
    <row r="320" spans="2:65" s="1" customFormat="1" x14ac:dyDescent="0.2">
      <c r="B320" s="31"/>
      <c r="D320" s="148" t="s">
        <v>159</v>
      </c>
      <c r="F320" s="149" t="s">
        <v>512</v>
      </c>
      <c r="I320" s="150"/>
      <c r="J320" s="150"/>
      <c r="M320" s="31"/>
      <c r="N320" s="151"/>
      <c r="X320" s="55"/>
      <c r="AT320" s="16" t="s">
        <v>159</v>
      </c>
      <c r="AU320" s="16" t="s">
        <v>90</v>
      </c>
    </row>
    <row r="321" spans="2:65" s="12" customFormat="1" x14ac:dyDescent="0.2">
      <c r="B321" s="152"/>
      <c r="D321" s="153" t="s">
        <v>161</v>
      </c>
      <c r="E321" s="154" t="s">
        <v>1</v>
      </c>
      <c r="F321" s="155" t="s">
        <v>513</v>
      </c>
      <c r="H321" s="156">
        <v>11.48</v>
      </c>
      <c r="I321" s="157"/>
      <c r="J321" s="157"/>
      <c r="M321" s="152"/>
      <c r="N321" s="158"/>
      <c r="X321" s="159"/>
      <c r="AT321" s="154" t="s">
        <v>161</v>
      </c>
      <c r="AU321" s="154" t="s">
        <v>90</v>
      </c>
      <c r="AV321" s="12" t="s">
        <v>90</v>
      </c>
      <c r="AW321" s="12" t="s">
        <v>5</v>
      </c>
      <c r="AX321" s="12" t="s">
        <v>88</v>
      </c>
      <c r="AY321" s="154" t="s">
        <v>150</v>
      </c>
    </row>
    <row r="322" spans="2:65" s="1" customFormat="1" ht="24.2" customHeight="1" x14ac:dyDescent="0.2">
      <c r="B322" s="31"/>
      <c r="C322" s="134" t="s">
        <v>514</v>
      </c>
      <c r="D322" s="134" t="s">
        <v>152</v>
      </c>
      <c r="E322" s="135" t="s">
        <v>515</v>
      </c>
      <c r="F322" s="136" t="s">
        <v>516</v>
      </c>
      <c r="G322" s="137" t="s">
        <v>155</v>
      </c>
      <c r="H322" s="138">
        <v>180</v>
      </c>
      <c r="I322" s="139">
        <v>115</v>
      </c>
      <c r="J322" s="139">
        <v>82</v>
      </c>
      <c r="K322" s="140">
        <f>ROUND(P322*H322,2)</f>
        <v>35460</v>
      </c>
      <c r="L322" s="136" t="s">
        <v>156</v>
      </c>
      <c r="M322" s="31"/>
      <c r="N322" s="141" t="s">
        <v>1</v>
      </c>
      <c r="O322" s="142" t="s">
        <v>43</v>
      </c>
      <c r="P322" s="143">
        <f>I322+J322</f>
        <v>197</v>
      </c>
      <c r="Q322" s="143">
        <f>ROUND(I322*H322,2)</f>
        <v>20700</v>
      </c>
      <c r="R322" s="143">
        <f>ROUND(J322*H322,2)</f>
        <v>14760</v>
      </c>
      <c r="T322" s="144">
        <f>S322*H322</f>
        <v>0</v>
      </c>
      <c r="U322" s="144">
        <v>1.0200000000000001E-3</v>
      </c>
      <c r="V322" s="144">
        <f>U322*H322</f>
        <v>0.18360000000000001</v>
      </c>
      <c r="W322" s="144">
        <v>0</v>
      </c>
      <c r="X322" s="145">
        <f>W322*H322</f>
        <v>0</v>
      </c>
      <c r="AR322" s="146" t="s">
        <v>157</v>
      </c>
      <c r="AT322" s="146" t="s">
        <v>152</v>
      </c>
      <c r="AU322" s="146" t="s">
        <v>90</v>
      </c>
      <c r="AY322" s="16" t="s">
        <v>150</v>
      </c>
      <c r="BE322" s="147">
        <f>IF(O322="základní",K322,0)</f>
        <v>35460</v>
      </c>
      <c r="BF322" s="147">
        <f>IF(O322="snížená",K322,0)</f>
        <v>0</v>
      </c>
      <c r="BG322" s="147">
        <f>IF(O322="zákl. přenesená",K322,0)</f>
        <v>0</v>
      </c>
      <c r="BH322" s="147">
        <f>IF(O322="sníž. přenesená",K322,0)</f>
        <v>0</v>
      </c>
      <c r="BI322" s="147">
        <f>IF(O322="nulová",K322,0)</f>
        <v>0</v>
      </c>
      <c r="BJ322" s="16" t="s">
        <v>88</v>
      </c>
      <c r="BK322" s="147">
        <f>ROUND(P322*H322,2)</f>
        <v>35460</v>
      </c>
      <c r="BL322" s="16" t="s">
        <v>157</v>
      </c>
      <c r="BM322" s="146" t="s">
        <v>517</v>
      </c>
    </row>
    <row r="323" spans="2:65" s="1" customFormat="1" x14ac:dyDescent="0.2">
      <c r="B323" s="31"/>
      <c r="D323" s="148" t="s">
        <v>159</v>
      </c>
      <c r="F323" s="149" t="s">
        <v>518</v>
      </c>
      <c r="I323" s="150"/>
      <c r="J323" s="150"/>
      <c r="M323" s="31"/>
      <c r="N323" s="151"/>
      <c r="X323" s="55"/>
      <c r="AT323" s="16" t="s">
        <v>159</v>
      </c>
      <c r="AU323" s="16" t="s">
        <v>90</v>
      </c>
    </row>
    <row r="324" spans="2:65" s="12" customFormat="1" x14ac:dyDescent="0.2">
      <c r="B324" s="152"/>
      <c r="D324" s="153" t="s">
        <v>161</v>
      </c>
      <c r="E324" s="154" t="s">
        <v>1</v>
      </c>
      <c r="F324" s="155" t="s">
        <v>519</v>
      </c>
      <c r="H324" s="156">
        <v>130</v>
      </c>
      <c r="I324" s="157"/>
      <c r="J324" s="157"/>
      <c r="M324" s="152"/>
      <c r="N324" s="158"/>
      <c r="X324" s="159"/>
      <c r="AT324" s="154" t="s">
        <v>161</v>
      </c>
      <c r="AU324" s="154" t="s">
        <v>90</v>
      </c>
      <c r="AV324" s="12" t="s">
        <v>90</v>
      </c>
      <c r="AW324" s="12" t="s">
        <v>5</v>
      </c>
      <c r="AX324" s="12" t="s">
        <v>80</v>
      </c>
      <c r="AY324" s="154" t="s">
        <v>150</v>
      </c>
    </row>
    <row r="325" spans="2:65" s="12" customFormat="1" x14ac:dyDescent="0.2">
      <c r="B325" s="152"/>
      <c r="D325" s="153" t="s">
        <v>161</v>
      </c>
      <c r="E325" s="154" t="s">
        <v>1</v>
      </c>
      <c r="F325" s="155" t="s">
        <v>520</v>
      </c>
      <c r="H325" s="156">
        <v>50</v>
      </c>
      <c r="I325" s="157"/>
      <c r="J325" s="157"/>
      <c r="M325" s="152"/>
      <c r="N325" s="158"/>
      <c r="X325" s="159"/>
      <c r="AT325" s="154" t="s">
        <v>161</v>
      </c>
      <c r="AU325" s="154" t="s">
        <v>90</v>
      </c>
      <c r="AV325" s="12" t="s">
        <v>90</v>
      </c>
      <c r="AW325" s="12" t="s">
        <v>5</v>
      </c>
      <c r="AX325" s="12" t="s">
        <v>80</v>
      </c>
      <c r="AY325" s="154" t="s">
        <v>150</v>
      </c>
    </row>
    <row r="326" spans="2:65" s="13" customFormat="1" x14ac:dyDescent="0.2">
      <c r="B326" s="160"/>
      <c r="D326" s="153" t="s">
        <v>161</v>
      </c>
      <c r="E326" s="161" t="s">
        <v>1</v>
      </c>
      <c r="F326" s="162" t="s">
        <v>169</v>
      </c>
      <c r="H326" s="163">
        <v>180</v>
      </c>
      <c r="I326" s="164"/>
      <c r="J326" s="164"/>
      <c r="M326" s="160"/>
      <c r="N326" s="165"/>
      <c r="X326" s="166"/>
      <c r="AT326" s="161" t="s">
        <v>161</v>
      </c>
      <c r="AU326" s="161" t="s">
        <v>90</v>
      </c>
      <c r="AV326" s="13" t="s">
        <v>157</v>
      </c>
      <c r="AW326" s="13" t="s">
        <v>5</v>
      </c>
      <c r="AX326" s="13" t="s">
        <v>88</v>
      </c>
      <c r="AY326" s="161" t="s">
        <v>150</v>
      </c>
    </row>
    <row r="327" spans="2:65" s="1" customFormat="1" ht="33" customHeight="1" x14ac:dyDescent="0.2">
      <c r="B327" s="31"/>
      <c r="C327" s="134" t="s">
        <v>521</v>
      </c>
      <c r="D327" s="134" t="s">
        <v>152</v>
      </c>
      <c r="E327" s="135" t="s">
        <v>522</v>
      </c>
      <c r="F327" s="136" t="s">
        <v>523</v>
      </c>
      <c r="G327" s="137" t="s">
        <v>184</v>
      </c>
      <c r="H327" s="138">
        <v>109</v>
      </c>
      <c r="I327" s="139">
        <v>61</v>
      </c>
      <c r="J327" s="139">
        <v>192</v>
      </c>
      <c r="K327" s="140">
        <f>ROUND(P327*H327,2)</f>
        <v>27577</v>
      </c>
      <c r="L327" s="136" t="s">
        <v>156</v>
      </c>
      <c r="M327" s="31"/>
      <c r="N327" s="141" t="s">
        <v>1</v>
      </c>
      <c r="O327" s="142" t="s">
        <v>43</v>
      </c>
      <c r="P327" s="143">
        <f>I327+J327</f>
        <v>253</v>
      </c>
      <c r="Q327" s="143">
        <f>ROUND(I327*H327,2)</f>
        <v>6649</v>
      </c>
      <c r="R327" s="143">
        <f>ROUND(J327*H327,2)</f>
        <v>20928</v>
      </c>
      <c r="T327" s="144">
        <f>S327*H327</f>
        <v>0</v>
      </c>
      <c r="U327" s="144">
        <v>6.0999999999999997E-4</v>
      </c>
      <c r="V327" s="144">
        <f>U327*H327</f>
        <v>6.6489999999999994E-2</v>
      </c>
      <c r="W327" s="144">
        <v>0</v>
      </c>
      <c r="X327" s="145">
        <f>W327*H327</f>
        <v>0</v>
      </c>
      <c r="AR327" s="146" t="s">
        <v>157</v>
      </c>
      <c r="AT327" s="146" t="s">
        <v>152</v>
      </c>
      <c r="AU327" s="146" t="s">
        <v>90</v>
      </c>
      <c r="AY327" s="16" t="s">
        <v>150</v>
      </c>
      <c r="BE327" s="147">
        <f>IF(O327="základní",K327,0)</f>
        <v>27577</v>
      </c>
      <c r="BF327" s="147">
        <f>IF(O327="snížená",K327,0)</f>
        <v>0</v>
      </c>
      <c r="BG327" s="147">
        <f>IF(O327="zákl. přenesená",K327,0)</f>
        <v>0</v>
      </c>
      <c r="BH327" s="147">
        <f>IF(O327="sníž. přenesená",K327,0)</f>
        <v>0</v>
      </c>
      <c r="BI327" s="147">
        <f>IF(O327="nulová",K327,0)</f>
        <v>0</v>
      </c>
      <c r="BJ327" s="16" t="s">
        <v>88</v>
      </c>
      <c r="BK327" s="147">
        <f>ROUND(P327*H327,2)</f>
        <v>27577</v>
      </c>
      <c r="BL327" s="16" t="s">
        <v>157</v>
      </c>
      <c r="BM327" s="146" t="s">
        <v>524</v>
      </c>
    </row>
    <row r="328" spans="2:65" s="1" customFormat="1" x14ac:dyDescent="0.2">
      <c r="B328" s="31"/>
      <c r="D328" s="148" t="s">
        <v>159</v>
      </c>
      <c r="F328" s="149" t="s">
        <v>525</v>
      </c>
      <c r="I328" s="150"/>
      <c r="J328" s="150"/>
      <c r="M328" s="31"/>
      <c r="N328" s="151"/>
      <c r="X328" s="55"/>
      <c r="AT328" s="16" t="s">
        <v>159</v>
      </c>
      <c r="AU328" s="16" t="s">
        <v>90</v>
      </c>
    </row>
    <row r="329" spans="2:65" s="12" customFormat="1" x14ac:dyDescent="0.2">
      <c r="B329" s="152"/>
      <c r="D329" s="153" t="s">
        <v>161</v>
      </c>
      <c r="E329" s="154" t="s">
        <v>1</v>
      </c>
      <c r="F329" s="155" t="s">
        <v>526</v>
      </c>
      <c r="H329" s="156">
        <v>109</v>
      </c>
      <c r="I329" s="157"/>
      <c r="J329" s="157"/>
      <c r="M329" s="152"/>
      <c r="N329" s="158"/>
      <c r="X329" s="159"/>
      <c r="AT329" s="154" t="s">
        <v>161</v>
      </c>
      <c r="AU329" s="154" t="s">
        <v>90</v>
      </c>
      <c r="AV329" s="12" t="s">
        <v>90</v>
      </c>
      <c r="AW329" s="12" t="s">
        <v>5</v>
      </c>
      <c r="AX329" s="12" t="s">
        <v>88</v>
      </c>
      <c r="AY329" s="154" t="s">
        <v>150</v>
      </c>
    </row>
    <row r="330" spans="2:65" s="1" customFormat="1" ht="33" customHeight="1" x14ac:dyDescent="0.2">
      <c r="B330" s="31"/>
      <c r="C330" s="134" t="s">
        <v>527</v>
      </c>
      <c r="D330" s="134" t="s">
        <v>152</v>
      </c>
      <c r="E330" s="135" t="s">
        <v>528</v>
      </c>
      <c r="F330" s="136" t="s">
        <v>529</v>
      </c>
      <c r="G330" s="137" t="s">
        <v>184</v>
      </c>
      <c r="H330" s="138">
        <v>112</v>
      </c>
      <c r="I330" s="139">
        <v>45</v>
      </c>
      <c r="J330" s="139">
        <v>152</v>
      </c>
      <c r="K330" s="140">
        <f>ROUND(P330*H330,2)</f>
        <v>22064</v>
      </c>
      <c r="L330" s="136" t="s">
        <v>156</v>
      </c>
      <c r="M330" s="31"/>
      <c r="N330" s="141" t="s">
        <v>1</v>
      </c>
      <c r="O330" s="142" t="s">
        <v>43</v>
      </c>
      <c r="P330" s="143">
        <f>I330+J330</f>
        <v>197</v>
      </c>
      <c r="Q330" s="143">
        <f>ROUND(I330*H330,2)</f>
        <v>5040</v>
      </c>
      <c r="R330" s="143">
        <f>ROUND(J330*H330,2)</f>
        <v>17024</v>
      </c>
      <c r="T330" s="144">
        <f>S330*H330</f>
        <v>0</v>
      </c>
      <c r="U330" s="144">
        <v>5.9999999999999995E-4</v>
      </c>
      <c r="V330" s="144">
        <f>U330*H330</f>
        <v>6.7199999999999996E-2</v>
      </c>
      <c r="W330" s="144">
        <v>0</v>
      </c>
      <c r="X330" s="145">
        <f>W330*H330</f>
        <v>0</v>
      </c>
      <c r="AR330" s="146" t="s">
        <v>157</v>
      </c>
      <c r="AT330" s="146" t="s">
        <v>152</v>
      </c>
      <c r="AU330" s="146" t="s">
        <v>90</v>
      </c>
      <c r="AY330" s="16" t="s">
        <v>150</v>
      </c>
      <c r="BE330" s="147">
        <f>IF(O330="základní",K330,0)</f>
        <v>22064</v>
      </c>
      <c r="BF330" s="147">
        <f>IF(O330="snížená",K330,0)</f>
        <v>0</v>
      </c>
      <c r="BG330" s="147">
        <f>IF(O330="zákl. přenesená",K330,0)</f>
        <v>0</v>
      </c>
      <c r="BH330" s="147">
        <f>IF(O330="sníž. přenesená",K330,0)</f>
        <v>0</v>
      </c>
      <c r="BI330" s="147">
        <f>IF(O330="nulová",K330,0)</f>
        <v>0</v>
      </c>
      <c r="BJ330" s="16" t="s">
        <v>88</v>
      </c>
      <c r="BK330" s="147">
        <f>ROUND(P330*H330,2)</f>
        <v>22064</v>
      </c>
      <c r="BL330" s="16" t="s">
        <v>157</v>
      </c>
      <c r="BM330" s="146" t="s">
        <v>530</v>
      </c>
    </row>
    <row r="331" spans="2:65" s="1" customFormat="1" x14ac:dyDescent="0.2">
      <c r="B331" s="31"/>
      <c r="D331" s="148" t="s">
        <v>159</v>
      </c>
      <c r="F331" s="149" t="s">
        <v>531</v>
      </c>
      <c r="I331" s="150"/>
      <c r="J331" s="150"/>
      <c r="M331" s="31"/>
      <c r="N331" s="151"/>
      <c r="X331" s="55"/>
      <c r="AT331" s="16" t="s">
        <v>159</v>
      </c>
      <c r="AU331" s="16" t="s">
        <v>90</v>
      </c>
    </row>
    <row r="332" spans="2:65" s="12" customFormat="1" x14ac:dyDescent="0.2">
      <c r="B332" s="152"/>
      <c r="D332" s="153" t="s">
        <v>161</v>
      </c>
      <c r="E332" s="154" t="s">
        <v>1</v>
      </c>
      <c r="F332" s="155" t="s">
        <v>532</v>
      </c>
      <c r="H332" s="156">
        <v>112</v>
      </c>
      <c r="I332" s="157"/>
      <c r="J332" s="157"/>
      <c r="M332" s="152"/>
      <c r="N332" s="158"/>
      <c r="X332" s="159"/>
      <c r="AT332" s="154" t="s">
        <v>161</v>
      </c>
      <c r="AU332" s="154" t="s">
        <v>90</v>
      </c>
      <c r="AV332" s="12" t="s">
        <v>90</v>
      </c>
      <c r="AW332" s="12" t="s">
        <v>5</v>
      </c>
      <c r="AX332" s="12" t="s">
        <v>88</v>
      </c>
      <c r="AY332" s="154" t="s">
        <v>150</v>
      </c>
    </row>
    <row r="333" spans="2:65" s="1" customFormat="1" ht="24.2" customHeight="1" x14ac:dyDescent="0.2">
      <c r="B333" s="31"/>
      <c r="C333" s="134" t="s">
        <v>533</v>
      </c>
      <c r="D333" s="134" t="s">
        <v>152</v>
      </c>
      <c r="E333" s="135" t="s">
        <v>534</v>
      </c>
      <c r="F333" s="136" t="s">
        <v>535</v>
      </c>
      <c r="G333" s="137" t="s">
        <v>184</v>
      </c>
      <c r="H333" s="138">
        <v>223</v>
      </c>
      <c r="I333" s="139">
        <v>15</v>
      </c>
      <c r="J333" s="139">
        <v>174</v>
      </c>
      <c r="K333" s="140">
        <f>ROUND(P333*H333,2)</f>
        <v>42147</v>
      </c>
      <c r="L333" s="136" t="s">
        <v>156</v>
      </c>
      <c r="M333" s="31"/>
      <c r="N333" s="141" t="s">
        <v>1</v>
      </c>
      <c r="O333" s="142" t="s">
        <v>43</v>
      </c>
      <c r="P333" s="143">
        <f>I333+J333</f>
        <v>189</v>
      </c>
      <c r="Q333" s="143">
        <f>ROUND(I333*H333,2)</f>
        <v>3345</v>
      </c>
      <c r="R333" s="143">
        <f>ROUND(J333*H333,2)</f>
        <v>38802</v>
      </c>
      <c r="T333" s="144">
        <f>S333*H333</f>
        <v>0</v>
      </c>
      <c r="U333" s="144">
        <v>0</v>
      </c>
      <c r="V333" s="144">
        <f>U333*H333</f>
        <v>0</v>
      </c>
      <c r="W333" s="144">
        <v>0</v>
      </c>
      <c r="X333" s="145">
        <f>W333*H333</f>
        <v>0</v>
      </c>
      <c r="AR333" s="146" t="s">
        <v>157</v>
      </c>
      <c r="AT333" s="146" t="s">
        <v>152</v>
      </c>
      <c r="AU333" s="146" t="s">
        <v>90</v>
      </c>
      <c r="AY333" s="16" t="s">
        <v>150</v>
      </c>
      <c r="BE333" s="147">
        <f>IF(O333="základní",K333,0)</f>
        <v>42147</v>
      </c>
      <c r="BF333" s="147">
        <f>IF(O333="snížená",K333,0)</f>
        <v>0</v>
      </c>
      <c r="BG333" s="147">
        <f>IF(O333="zákl. přenesená",K333,0)</f>
        <v>0</v>
      </c>
      <c r="BH333" s="147">
        <f>IF(O333="sníž. přenesená",K333,0)</f>
        <v>0</v>
      </c>
      <c r="BI333" s="147">
        <f>IF(O333="nulová",K333,0)</f>
        <v>0</v>
      </c>
      <c r="BJ333" s="16" t="s">
        <v>88</v>
      </c>
      <c r="BK333" s="147">
        <f>ROUND(P333*H333,2)</f>
        <v>42147</v>
      </c>
      <c r="BL333" s="16" t="s">
        <v>157</v>
      </c>
      <c r="BM333" s="146" t="s">
        <v>536</v>
      </c>
    </row>
    <row r="334" spans="2:65" s="1" customFormat="1" x14ac:dyDescent="0.2">
      <c r="B334" s="31"/>
      <c r="D334" s="148" t="s">
        <v>159</v>
      </c>
      <c r="F334" s="149" t="s">
        <v>537</v>
      </c>
      <c r="I334" s="150"/>
      <c r="J334" s="150"/>
      <c r="M334" s="31"/>
      <c r="N334" s="151"/>
      <c r="X334" s="55"/>
      <c r="AT334" s="16" t="s">
        <v>159</v>
      </c>
      <c r="AU334" s="16" t="s">
        <v>90</v>
      </c>
    </row>
    <row r="335" spans="2:65" s="12" customFormat="1" x14ac:dyDescent="0.2">
      <c r="B335" s="152"/>
      <c r="D335" s="153" t="s">
        <v>161</v>
      </c>
      <c r="E335" s="154" t="s">
        <v>1</v>
      </c>
      <c r="F335" s="155" t="s">
        <v>538</v>
      </c>
      <c r="H335" s="156">
        <v>223</v>
      </c>
      <c r="I335" s="157"/>
      <c r="J335" s="157"/>
      <c r="M335" s="152"/>
      <c r="N335" s="158"/>
      <c r="X335" s="159"/>
      <c r="AT335" s="154" t="s">
        <v>161</v>
      </c>
      <c r="AU335" s="154" t="s">
        <v>90</v>
      </c>
      <c r="AV335" s="12" t="s">
        <v>90</v>
      </c>
      <c r="AW335" s="12" t="s">
        <v>5</v>
      </c>
      <c r="AX335" s="12" t="s">
        <v>88</v>
      </c>
      <c r="AY335" s="154" t="s">
        <v>150</v>
      </c>
    </row>
    <row r="336" spans="2:65" s="1" customFormat="1" ht="24.2" customHeight="1" x14ac:dyDescent="0.2">
      <c r="B336" s="31"/>
      <c r="C336" s="134" t="s">
        <v>539</v>
      </c>
      <c r="D336" s="134" t="s">
        <v>152</v>
      </c>
      <c r="E336" s="135" t="s">
        <v>540</v>
      </c>
      <c r="F336" s="136" t="s">
        <v>541</v>
      </c>
      <c r="G336" s="137" t="s">
        <v>184</v>
      </c>
      <c r="H336" s="138">
        <v>115</v>
      </c>
      <c r="I336" s="139">
        <v>58</v>
      </c>
      <c r="J336" s="139">
        <v>227</v>
      </c>
      <c r="K336" s="140">
        <f>ROUND(P336*H336,2)</f>
        <v>32775</v>
      </c>
      <c r="L336" s="136" t="s">
        <v>156</v>
      </c>
      <c r="M336" s="31"/>
      <c r="N336" s="141" t="s">
        <v>1</v>
      </c>
      <c r="O336" s="142" t="s">
        <v>43</v>
      </c>
      <c r="P336" s="143">
        <f>I336+J336</f>
        <v>285</v>
      </c>
      <c r="Q336" s="143">
        <f>ROUND(I336*H336,2)</f>
        <v>6670</v>
      </c>
      <c r="R336" s="143">
        <f>ROUND(J336*H336,2)</f>
        <v>26105</v>
      </c>
      <c r="T336" s="144">
        <f>S336*H336</f>
        <v>0</v>
      </c>
      <c r="U336" s="144">
        <v>3.0000000000000001E-5</v>
      </c>
      <c r="V336" s="144">
        <f>U336*H336</f>
        <v>3.4499999999999999E-3</v>
      </c>
      <c r="W336" s="144">
        <v>0</v>
      </c>
      <c r="X336" s="145">
        <f>W336*H336</f>
        <v>0</v>
      </c>
      <c r="AR336" s="146" t="s">
        <v>157</v>
      </c>
      <c r="AT336" s="146" t="s">
        <v>152</v>
      </c>
      <c r="AU336" s="146" t="s">
        <v>90</v>
      </c>
      <c r="AY336" s="16" t="s">
        <v>150</v>
      </c>
      <c r="BE336" s="147">
        <f>IF(O336="základní",K336,0)</f>
        <v>32775</v>
      </c>
      <c r="BF336" s="147">
        <f>IF(O336="snížená",K336,0)</f>
        <v>0</v>
      </c>
      <c r="BG336" s="147">
        <f>IF(O336="zákl. přenesená",K336,0)</f>
        <v>0</v>
      </c>
      <c r="BH336" s="147">
        <f>IF(O336="sníž. přenesená",K336,0)</f>
        <v>0</v>
      </c>
      <c r="BI336" s="147">
        <f>IF(O336="nulová",K336,0)</f>
        <v>0</v>
      </c>
      <c r="BJ336" s="16" t="s">
        <v>88</v>
      </c>
      <c r="BK336" s="147">
        <f>ROUND(P336*H336,2)</f>
        <v>32775</v>
      </c>
      <c r="BL336" s="16" t="s">
        <v>157</v>
      </c>
      <c r="BM336" s="146" t="s">
        <v>542</v>
      </c>
    </row>
    <row r="337" spans="2:65" s="1" customFormat="1" x14ac:dyDescent="0.2">
      <c r="B337" s="31"/>
      <c r="D337" s="148" t="s">
        <v>159</v>
      </c>
      <c r="F337" s="149" t="s">
        <v>543</v>
      </c>
      <c r="I337" s="150"/>
      <c r="J337" s="150"/>
      <c r="M337" s="31"/>
      <c r="N337" s="151"/>
      <c r="X337" s="55"/>
      <c r="AT337" s="16" t="s">
        <v>159</v>
      </c>
      <c r="AU337" s="16" t="s">
        <v>90</v>
      </c>
    </row>
    <row r="338" spans="2:65" s="1" customFormat="1" ht="19.5" x14ac:dyDescent="0.2">
      <c r="B338" s="31"/>
      <c r="D338" s="153" t="s">
        <v>321</v>
      </c>
      <c r="F338" s="167" t="s">
        <v>544</v>
      </c>
      <c r="I338" s="150"/>
      <c r="J338" s="150"/>
      <c r="M338" s="31"/>
      <c r="N338" s="151"/>
      <c r="X338" s="55"/>
      <c r="AT338" s="16" t="s">
        <v>321</v>
      </c>
      <c r="AU338" s="16" t="s">
        <v>90</v>
      </c>
    </row>
    <row r="339" spans="2:65" s="12" customFormat="1" x14ac:dyDescent="0.2">
      <c r="B339" s="152"/>
      <c r="D339" s="153" t="s">
        <v>161</v>
      </c>
      <c r="E339" s="154" t="s">
        <v>1</v>
      </c>
      <c r="F339" s="155" t="s">
        <v>545</v>
      </c>
      <c r="H339" s="156">
        <v>115</v>
      </c>
      <c r="I339" s="157"/>
      <c r="J339" s="157"/>
      <c r="M339" s="152"/>
      <c r="N339" s="158"/>
      <c r="X339" s="159"/>
      <c r="AT339" s="154" t="s">
        <v>161</v>
      </c>
      <c r="AU339" s="154" t="s">
        <v>90</v>
      </c>
      <c r="AV339" s="12" t="s">
        <v>90</v>
      </c>
      <c r="AW339" s="12" t="s">
        <v>5</v>
      </c>
      <c r="AX339" s="12" t="s">
        <v>88</v>
      </c>
      <c r="AY339" s="154" t="s">
        <v>150</v>
      </c>
    </row>
    <row r="340" spans="2:65" s="1" customFormat="1" ht="24.2" customHeight="1" x14ac:dyDescent="0.2">
      <c r="B340" s="31"/>
      <c r="C340" s="134" t="s">
        <v>546</v>
      </c>
      <c r="D340" s="134" t="s">
        <v>152</v>
      </c>
      <c r="E340" s="135" t="s">
        <v>547</v>
      </c>
      <c r="F340" s="136" t="s">
        <v>548</v>
      </c>
      <c r="G340" s="137" t="s">
        <v>264</v>
      </c>
      <c r="H340" s="138">
        <v>2</v>
      </c>
      <c r="I340" s="139">
        <v>211</v>
      </c>
      <c r="J340" s="139">
        <v>214</v>
      </c>
      <c r="K340" s="140">
        <f>ROUND(P340*H340,2)</f>
        <v>850</v>
      </c>
      <c r="L340" s="136" t="s">
        <v>549</v>
      </c>
      <c r="M340" s="31"/>
      <c r="N340" s="141" t="s">
        <v>1</v>
      </c>
      <c r="O340" s="142" t="s">
        <v>43</v>
      </c>
      <c r="P340" s="143">
        <f>I340+J340</f>
        <v>425</v>
      </c>
      <c r="Q340" s="143">
        <f>ROUND(I340*H340,2)</f>
        <v>422</v>
      </c>
      <c r="R340" s="143">
        <f>ROUND(J340*H340,2)</f>
        <v>428</v>
      </c>
      <c r="T340" s="144">
        <f>S340*H340</f>
        <v>0</v>
      </c>
      <c r="U340" s="144">
        <v>0.10940999999999999</v>
      </c>
      <c r="V340" s="144">
        <f>U340*H340</f>
        <v>0.21881999999999999</v>
      </c>
      <c r="W340" s="144">
        <v>0</v>
      </c>
      <c r="X340" s="145">
        <f>W340*H340</f>
        <v>0</v>
      </c>
      <c r="AR340" s="146" t="s">
        <v>157</v>
      </c>
      <c r="AT340" s="146" t="s">
        <v>152</v>
      </c>
      <c r="AU340" s="146" t="s">
        <v>90</v>
      </c>
      <c r="AY340" s="16" t="s">
        <v>150</v>
      </c>
      <c r="BE340" s="147">
        <f>IF(O340="základní",K340,0)</f>
        <v>850</v>
      </c>
      <c r="BF340" s="147">
        <f>IF(O340="snížená",K340,0)</f>
        <v>0</v>
      </c>
      <c r="BG340" s="147">
        <f>IF(O340="zákl. přenesená",K340,0)</f>
        <v>0</v>
      </c>
      <c r="BH340" s="147">
        <f>IF(O340="sníž. přenesená",K340,0)</f>
        <v>0</v>
      </c>
      <c r="BI340" s="147">
        <f>IF(O340="nulová",K340,0)</f>
        <v>0</v>
      </c>
      <c r="BJ340" s="16" t="s">
        <v>88</v>
      </c>
      <c r="BK340" s="147">
        <f>ROUND(P340*H340,2)</f>
        <v>850</v>
      </c>
      <c r="BL340" s="16" t="s">
        <v>157</v>
      </c>
      <c r="BM340" s="146" t="s">
        <v>550</v>
      </c>
    </row>
    <row r="341" spans="2:65" s="1" customFormat="1" x14ac:dyDescent="0.2">
      <c r="B341" s="31"/>
      <c r="D341" s="148" t="s">
        <v>159</v>
      </c>
      <c r="F341" s="149" t="s">
        <v>551</v>
      </c>
      <c r="I341" s="150"/>
      <c r="J341" s="150"/>
      <c r="M341" s="31"/>
      <c r="N341" s="151"/>
      <c r="X341" s="55"/>
      <c r="AT341" s="16" t="s">
        <v>159</v>
      </c>
      <c r="AU341" s="16" t="s">
        <v>90</v>
      </c>
    </row>
    <row r="342" spans="2:65" s="1" customFormat="1" ht="87.75" x14ac:dyDescent="0.2">
      <c r="B342" s="31"/>
      <c r="D342" s="153" t="s">
        <v>321</v>
      </c>
      <c r="F342" s="167" t="s">
        <v>552</v>
      </c>
      <c r="I342" s="150"/>
      <c r="J342" s="150"/>
      <c r="M342" s="31"/>
      <c r="N342" s="151"/>
      <c r="X342" s="55"/>
      <c r="AT342" s="16" t="s">
        <v>321</v>
      </c>
      <c r="AU342" s="16" t="s">
        <v>90</v>
      </c>
    </row>
    <row r="343" spans="2:65" s="1" customFormat="1" ht="24.2" customHeight="1" x14ac:dyDescent="0.2">
      <c r="B343" s="31"/>
      <c r="C343" s="134" t="s">
        <v>553</v>
      </c>
      <c r="D343" s="134" t="s">
        <v>152</v>
      </c>
      <c r="E343" s="135" t="s">
        <v>554</v>
      </c>
      <c r="F343" s="136" t="s">
        <v>555</v>
      </c>
      <c r="G343" s="137" t="s">
        <v>264</v>
      </c>
      <c r="H343" s="138">
        <v>2</v>
      </c>
      <c r="I343" s="139"/>
      <c r="J343" s="139">
        <v>462</v>
      </c>
      <c r="K343" s="140">
        <f>ROUND(P343*H343,2)</f>
        <v>924</v>
      </c>
      <c r="L343" s="136" t="s">
        <v>549</v>
      </c>
      <c r="M343" s="31"/>
      <c r="N343" s="141" t="s">
        <v>1</v>
      </c>
      <c r="O343" s="142" t="s">
        <v>43</v>
      </c>
      <c r="P343" s="143">
        <f>I343+J343</f>
        <v>462</v>
      </c>
      <c r="Q343" s="143">
        <f>ROUND(I343*H343,2)</f>
        <v>0</v>
      </c>
      <c r="R343" s="143">
        <f>ROUND(J343*H343,2)</f>
        <v>924</v>
      </c>
      <c r="T343" s="144">
        <f>S343*H343</f>
        <v>0</v>
      </c>
      <c r="U343" s="144">
        <v>0</v>
      </c>
      <c r="V343" s="144">
        <f>U343*H343</f>
        <v>0</v>
      </c>
      <c r="W343" s="144">
        <v>8.2000000000000003E-2</v>
      </c>
      <c r="X343" s="145">
        <f>W343*H343</f>
        <v>0.16400000000000001</v>
      </c>
      <c r="AR343" s="146" t="s">
        <v>157</v>
      </c>
      <c r="AT343" s="146" t="s">
        <v>152</v>
      </c>
      <c r="AU343" s="146" t="s">
        <v>90</v>
      </c>
      <c r="AY343" s="16" t="s">
        <v>150</v>
      </c>
      <c r="BE343" s="147">
        <f>IF(O343="základní",K343,0)</f>
        <v>924</v>
      </c>
      <c r="BF343" s="147">
        <f>IF(O343="snížená",K343,0)</f>
        <v>0</v>
      </c>
      <c r="BG343" s="147">
        <f>IF(O343="zákl. přenesená",K343,0)</f>
        <v>0</v>
      </c>
      <c r="BH343" s="147">
        <f>IF(O343="sníž. přenesená",K343,0)</f>
        <v>0</v>
      </c>
      <c r="BI343" s="147">
        <f>IF(O343="nulová",K343,0)</f>
        <v>0</v>
      </c>
      <c r="BJ343" s="16" t="s">
        <v>88</v>
      </c>
      <c r="BK343" s="147">
        <f>ROUND(P343*H343,2)</f>
        <v>924</v>
      </c>
      <c r="BL343" s="16" t="s">
        <v>157</v>
      </c>
      <c r="BM343" s="146" t="s">
        <v>556</v>
      </c>
    </row>
    <row r="344" spans="2:65" s="1" customFormat="1" x14ac:dyDescent="0.2">
      <c r="B344" s="31"/>
      <c r="D344" s="148" t="s">
        <v>159</v>
      </c>
      <c r="F344" s="149" t="s">
        <v>557</v>
      </c>
      <c r="I344" s="150"/>
      <c r="J344" s="150"/>
      <c r="M344" s="31"/>
      <c r="N344" s="151"/>
      <c r="X344" s="55"/>
      <c r="AT344" s="16" t="s">
        <v>159</v>
      </c>
      <c r="AU344" s="16" t="s">
        <v>90</v>
      </c>
    </row>
    <row r="345" spans="2:65" s="1" customFormat="1" ht="24.2" customHeight="1" x14ac:dyDescent="0.2">
      <c r="B345" s="31"/>
      <c r="C345" s="134" t="s">
        <v>558</v>
      </c>
      <c r="D345" s="134" t="s">
        <v>152</v>
      </c>
      <c r="E345" s="135" t="s">
        <v>559</v>
      </c>
      <c r="F345" s="136" t="s">
        <v>560</v>
      </c>
      <c r="G345" s="137" t="s">
        <v>204</v>
      </c>
      <c r="H345" s="138">
        <v>42.305</v>
      </c>
      <c r="I345" s="139"/>
      <c r="J345" s="139">
        <v>4210</v>
      </c>
      <c r="K345" s="140">
        <f>ROUND(P345*H345,2)</f>
        <v>178104.05</v>
      </c>
      <c r="L345" s="136" t="s">
        <v>156</v>
      </c>
      <c r="M345" s="31"/>
      <c r="N345" s="141" t="s">
        <v>1</v>
      </c>
      <c r="O345" s="142" t="s">
        <v>43</v>
      </c>
      <c r="P345" s="143">
        <f>I345+J345</f>
        <v>4210</v>
      </c>
      <c r="Q345" s="143">
        <f>ROUND(I345*H345,2)</f>
        <v>0</v>
      </c>
      <c r="R345" s="143">
        <f>ROUND(J345*H345,2)</f>
        <v>178104.05</v>
      </c>
      <c r="T345" s="144">
        <f>S345*H345</f>
        <v>0</v>
      </c>
      <c r="U345" s="144">
        <v>0</v>
      </c>
      <c r="V345" s="144">
        <f>U345*H345</f>
        <v>0</v>
      </c>
      <c r="W345" s="144">
        <v>2.4</v>
      </c>
      <c r="X345" s="145">
        <f>W345*H345</f>
        <v>101.532</v>
      </c>
      <c r="AR345" s="146" t="s">
        <v>157</v>
      </c>
      <c r="AT345" s="146" t="s">
        <v>152</v>
      </c>
      <c r="AU345" s="146" t="s">
        <v>90</v>
      </c>
      <c r="AY345" s="16" t="s">
        <v>150</v>
      </c>
      <c r="BE345" s="147">
        <f>IF(O345="základní",K345,0)</f>
        <v>178104.05</v>
      </c>
      <c r="BF345" s="147">
        <f>IF(O345="snížená",K345,0)</f>
        <v>0</v>
      </c>
      <c r="BG345" s="147">
        <f>IF(O345="zákl. přenesená",K345,0)</f>
        <v>0</v>
      </c>
      <c r="BH345" s="147">
        <f>IF(O345="sníž. přenesená",K345,0)</f>
        <v>0</v>
      </c>
      <c r="BI345" s="147">
        <f>IF(O345="nulová",K345,0)</f>
        <v>0</v>
      </c>
      <c r="BJ345" s="16" t="s">
        <v>88</v>
      </c>
      <c r="BK345" s="147">
        <f>ROUND(P345*H345,2)</f>
        <v>178104.05</v>
      </c>
      <c r="BL345" s="16" t="s">
        <v>157</v>
      </c>
      <c r="BM345" s="146" t="s">
        <v>561</v>
      </c>
    </row>
    <row r="346" spans="2:65" s="1" customFormat="1" x14ac:dyDescent="0.2">
      <c r="B346" s="31"/>
      <c r="D346" s="148" t="s">
        <v>159</v>
      </c>
      <c r="F346" s="149" t="s">
        <v>562</v>
      </c>
      <c r="I346" s="150"/>
      <c r="J346" s="150"/>
      <c r="M346" s="31"/>
      <c r="N346" s="151"/>
      <c r="X346" s="55"/>
      <c r="AT346" s="16" t="s">
        <v>159</v>
      </c>
      <c r="AU346" s="16" t="s">
        <v>90</v>
      </c>
    </row>
    <row r="347" spans="2:65" s="12" customFormat="1" ht="33.75" x14ac:dyDescent="0.2">
      <c r="B347" s="152"/>
      <c r="D347" s="153" t="s">
        <v>161</v>
      </c>
      <c r="E347" s="154" t="s">
        <v>1</v>
      </c>
      <c r="F347" s="155" t="s">
        <v>563</v>
      </c>
      <c r="H347" s="156">
        <v>29.4</v>
      </c>
      <c r="I347" s="157"/>
      <c r="J347" s="157"/>
      <c r="M347" s="152"/>
      <c r="N347" s="158"/>
      <c r="X347" s="159"/>
      <c r="AT347" s="154" t="s">
        <v>161</v>
      </c>
      <c r="AU347" s="154" t="s">
        <v>90</v>
      </c>
      <c r="AV347" s="12" t="s">
        <v>90</v>
      </c>
      <c r="AW347" s="12" t="s">
        <v>5</v>
      </c>
      <c r="AX347" s="12" t="s">
        <v>80</v>
      </c>
      <c r="AY347" s="154" t="s">
        <v>150</v>
      </c>
    </row>
    <row r="348" spans="2:65" s="12" customFormat="1" ht="22.5" x14ac:dyDescent="0.2">
      <c r="B348" s="152"/>
      <c r="D348" s="153" t="s">
        <v>161</v>
      </c>
      <c r="E348" s="154" t="s">
        <v>1</v>
      </c>
      <c r="F348" s="155" t="s">
        <v>564</v>
      </c>
      <c r="H348" s="156">
        <v>4</v>
      </c>
      <c r="I348" s="157"/>
      <c r="J348" s="157"/>
      <c r="M348" s="152"/>
      <c r="N348" s="158"/>
      <c r="X348" s="159"/>
      <c r="AT348" s="154" t="s">
        <v>161</v>
      </c>
      <c r="AU348" s="154" t="s">
        <v>90</v>
      </c>
      <c r="AV348" s="12" t="s">
        <v>90</v>
      </c>
      <c r="AW348" s="12" t="s">
        <v>5</v>
      </c>
      <c r="AX348" s="12" t="s">
        <v>80</v>
      </c>
      <c r="AY348" s="154" t="s">
        <v>150</v>
      </c>
    </row>
    <row r="349" spans="2:65" s="12" customFormat="1" ht="22.5" x14ac:dyDescent="0.2">
      <c r="B349" s="152"/>
      <c r="D349" s="153" t="s">
        <v>161</v>
      </c>
      <c r="E349" s="154" t="s">
        <v>1</v>
      </c>
      <c r="F349" s="155" t="s">
        <v>565</v>
      </c>
      <c r="H349" s="156">
        <v>3.3</v>
      </c>
      <c r="I349" s="157"/>
      <c r="J349" s="157"/>
      <c r="M349" s="152"/>
      <c r="N349" s="158"/>
      <c r="X349" s="159"/>
      <c r="AT349" s="154" t="s">
        <v>161</v>
      </c>
      <c r="AU349" s="154" t="s">
        <v>90</v>
      </c>
      <c r="AV349" s="12" t="s">
        <v>90</v>
      </c>
      <c r="AW349" s="12" t="s">
        <v>5</v>
      </c>
      <c r="AX349" s="12" t="s">
        <v>80</v>
      </c>
      <c r="AY349" s="154" t="s">
        <v>150</v>
      </c>
    </row>
    <row r="350" spans="2:65" s="12" customFormat="1" ht="22.5" x14ac:dyDescent="0.2">
      <c r="B350" s="152"/>
      <c r="D350" s="153" t="s">
        <v>161</v>
      </c>
      <c r="E350" s="154" t="s">
        <v>1</v>
      </c>
      <c r="F350" s="155" t="s">
        <v>566</v>
      </c>
      <c r="H350" s="156">
        <v>4.7249999999999996</v>
      </c>
      <c r="I350" s="157"/>
      <c r="J350" s="157"/>
      <c r="M350" s="152"/>
      <c r="N350" s="158"/>
      <c r="X350" s="159"/>
      <c r="AT350" s="154" t="s">
        <v>161</v>
      </c>
      <c r="AU350" s="154" t="s">
        <v>90</v>
      </c>
      <c r="AV350" s="12" t="s">
        <v>90</v>
      </c>
      <c r="AW350" s="12" t="s">
        <v>5</v>
      </c>
      <c r="AX350" s="12" t="s">
        <v>80</v>
      </c>
      <c r="AY350" s="154" t="s">
        <v>150</v>
      </c>
    </row>
    <row r="351" spans="2:65" s="12" customFormat="1" x14ac:dyDescent="0.2">
      <c r="B351" s="152"/>
      <c r="D351" s="153" t="s">
        <v>161</v>
      </c>
      <c r="E351" s="154" t="s">
        <v>1</v>
      </c>
      <c r="F351" s="155" t="s">
        <v>567</v>
      </c>
      <c r="H351" s="156">
        <v>0.88</v>
      </c>
      <c r="I351" s="157"/>
      <c r="J351" s="157"/>
      <c r="M351" s="152"/>
      <c r="N351" s="158"/>
      <c r="X351" s="159"/>
      <c r="AT351" s="154" t="s">
        <v>161</v>
      </c>
      <c r="AU351" s="154" t="s">
        <v>90</v>
      </c>
      <c r="AV351" s="12" t="s">
        <v>90</v>
      </c>
      <c r="AW351" s="12" t="s">
        <v>5</v>
      </c>
      <c r="AX351" s="12" t="s">
        <v>80</v>
      </c>
      <c r="AY351" s="154" t="s">
        <v>150</v>
      </c>
    </row>
    <row r="352" spans="2:65" s="14" customFormat="1" x14ac:dyDescent="0.2">
      <c r="B352" s="178"/>
      <c r="D352" s="153" t="s">
        <v>161</v>
      </c>
      <c r="E352" s="179" t="s">
        <v>1</v>
      </c>
      <c r="F352" s="180" t="s">
        <v>568</v>
      </c>
      <c r="H352" s="179" t="s">
        <v>1</v>
      </c>
      <c r="I352" s="181"/>
      <c r="J352" s="181"/>
      <c r="M352" s="178"/>
      <c r="N352" s="182"/>
      <c r="X352" s="183"/>
      <c r="AT352" s="179" t="s">
        <v>161</v>
      </c>
      <c r="AU352" s="179" t="s">
        <v>90</v>
      </c>
      <c r="AV352" s="14" t="s">
        <v>88</v>
      </c>
      <c r="AW352" s="14" t="s">
        <v>5</v>
      </c>
      <c r="AX352" s="14" t="s">
        <v>80</v>
      </c>
      <c r="AY352" s="179" t="s">
        <v>150</v>
      </c>
    </row>
    <row r="353" spans="2:65" s="13" customFormat="1" x14ac:dyDescent="0.2">
      <c r="B353" s="160"/>
      <c r="D353" s="153" t="s">
        <v>161</v>
      </c>
      <c r="E353" s="161" t="s">
        <v>1</v>
      </c>
      <c r="F353" s="162" t="s">
        <v>569</v>
      </c>
      <c r="H353" s="163">
        <v>42.305</v>
      </c>
      <c r="I353" s="164"/>
      <c r="J353" s="164"/>
      <c r="M353" s="160"/>
      <c r="N353" s="165"/>
      <c r="X353" s="166"/>
      <c r="AT353" s="161" t="s">
        <v>161</v>
      </c>
      <c r="AU353" s="161" t="s">
        <v>90</v>
      </c>
      <c r="AV353" s="13" t="s">
        <v>157</v>
      </c>
      <c r="AW353" s="13" t="s">
        <v>5</v>
      </c>
      <c r="AX353" s="13" t="s">
        <v>88</v>
      </c>
      <c r="AY353" s="161" t="s">
        <v>150</v>
      </c>
    </row>
    <row r="354" spans="2:65" s="1" customFormat="1" ht="24.2" customHeight="1" x14ac:dyDescent="0.2">
      <c r="B354" s="31"/>
      <c r="C354" s="134" t="s">
        <v>570</v>
      </c>
      <c r="D354" s="134" t="s">
        <v>152</v>
      </c>
      <c r="E354" s="135" t="s">
        <v>571</v>
      </c>
      <c r="F354" s="136" t="s">
        <v>572</v>
      </c>
      <c r="G354" s="137" t="s">
        <v>155</v>
      </c>
      <c r="H354" s="138">
        <v>10</v>
      </c>
      <c r="I354" s="139"/>
      <c r="J354" s="139">
        <v>1420</v>
      </c>
      <c r="K354" s="140">
        <f>ROUND(P354*H354,2)</f>
        <v>14200</v>
      </c>
      <c r="L354" s="136" t="s">
        <v>156</v>
      </c>
      <c r="M354" s="31"/>
      <c r="N354" s="141" t="s">
        <v>1</v>
      </c>
      <c r="O354" s="142" t="s">
        <v>43</v>
      </c>
      <c r="P354" s="143">
        <f>I354+J354</f>
        <v>1420</v>
      </c>
      <c r="Q354" s="143">
        <f>ROUND(I354*H354,2)</f>
        <v>0</v>
      </c>
      <c r="R354" s="143">
        <f>ROUND(J354*H354,2)</f>
        <v>14200</v>
      </c>
      <c r="T354" s="144">
        <f>S354*H354</f>
        <v>0</v>
      </c>
      <c r="U354" s="144">
        <v>0</v>
      </c>
      <c r="V354" s="144">
        <f>U354*H354</f>
        <v>0</v>
      </c>
      <c r="W354" s="144">
        <v>0.432</v>
      </c>
      <c r="X354" s="145">
        <f>W354*H354</f>
        <v>4.32</v>
      </c>
      <c r="AR354" s="146" t="s">
        <v>157</v>
      </c>
      <c r="AT354" s="146" t="s">
        <v>152</v>
      </c>
      <c r="AU354" s="146" t="s">
        <v>90</v>
      </c>
      <c r="AY354" s="16" t="s">
        <v>150</v>
      </c>
      <c r="BE354" s="147">
        <f>IF(O354="základní",K354,0)</f>
        <v>14200</v>
      </c>
      <c r="BF354" s="147">
        <f>IF(O354="snížená",K354,0)</f>
        <v>0</v>
      </c>
      <c r="BG354" s="147">
        <f>IF(O354="zákl. přenesená",K354,0)</f>
        <v>0</v>
      </c>
      <c r="BH354" s="147">
        <f>IF(O354="sníž. přenesená",K354,0)</f>
        <v>0</v>
      </c>
      <c r="BI354" s="147">
        <f>IF(O354="nulová",K354,0)</f>
        <v>0</v>
      </c>
      <c r="BJ354" s="16" t="s">
        <v>88</v>
      </c>
      <c r="BK354" s="147">
        <f>ROUND(P354*H354,2)</f>
        <v>14200</v>
      </c>
      <c r="BL354" s="16" t="s">
        <v>157</v>
      </c>
      <c r="BM354" s="146" t="s">
        <v>573</v>
      </c>
    </row>
    <row r="355" spans="2:65" s="1" customFormat="1" x14ac:dyDescent="0.2">
      <c r="B355" s="31"/>
      <c r="D355" s="148" t="s">
        <v>159</v>
      </c>
      <c r="F355" s="149" t="s">
        <v>574</v>
      </c>
      <c r="I355" s="150"/>
      <c r="J355" s="150"/>
      <c r="M355" s="31"/>
      <c r="N355" s="151"/>
      <c r="X355" s="55"/>
      <c r="AT355" s="16" t="s">
        <v>159</v>
      </c>
      <c r="AU355" s="16" t="s">
        <v>90</v>
      </c>
    </row>
    <row r="356" spans="2:65" s="12" customFormat="1" x14ac:dyDescent="0.2">
      <c r="B356" s="152"/>
      <c r="D356" s="153" t="s">
        <v>161</v>
      </c>
      <c r="E356" s="154" t="s">
        <v>1</v>
      </c>
      <c r="F356" s="155" t="s">
        <v>575</v>
      </c>
      <c r="H356" s="156">
        <v>10</v>
      </c>
      <c r="I356" s="157"/>
      <c r="J356" s="157"/>
      <c r="M356" s="152"/>
      <c r="N356" s="158"/>
      <c r="X356" s="159"/>
      <c r="AT356" s="154" t="s">
        <v>161</v>
      </c>
      <c r="AU356" s="154" t="s">
        <v>90</v>
      </c>
      <c r="AV356" s="12" t="s">
        <v>90</v>
      </c>
      <c r="AW356" s="12" t="s">
        <v>5</v>
      </c>
      <c r="AX356" s="12" t="s">
        <v>88</v>
      </c>
      <c r="AY356" s="154" t="s">
        <v>150</v>
      </c>
    </row>
    <row r="357" spans="2:65" s="1" customFormat="1" ht="24.2" customHeight="1" x14ac:dyDescent="0.2">
      <c r="B357" s="31"/>
      <c r="C357" s="134" t="s">
        <v>576</v>
      </c>
      <c r="D357" s="134" t="s">
        <v>152</v>
      </c>
      <c r="E357" s="135" t="s">
        <v>577</v>
      </c>
      <c r="F357" s="136" t="s">
        <v>578</v>
      </c>
      <c r="G357" s="137" t="s">
        <v>155</v>
      </c>
      <c r="H357" s="138">
        <v>57.5</v>
      </c>
      <c r="I357" s="139">
        <v>542</v>
      </c>
      <c r="J357" s="139">
        <v>215</v>
      </c>
      <c r="K357" s="140">
        <f>ROUND(P357*H357,2)</f>
        <v>43527.5</v>
      </c>
      <c r="L357" s="136" t="s">
        <v>156</v>
      </c>
      <c r="M357" s="31"/>
      <c r="N357" s="141" t="s">
        <v>1</v>
      </c>
      <c r="O357" s="142" t="s">
        <v>43</v>
      </c>
      <c r="P357" s="143">
        <f>I357+J357</f>
        <v>757</v>
      </c>
      <c r="Q357" s="143">
        <f>ROUND(I357*H357,2)</f>
        <v>31165</v>
      </c>
      <c r="R357" s="143">
        <f>ROUND(J357*H357,2)</f>
        <v>12362.5</v>
      </c>
      <c r="T357" s="144">
        <f>S357*H357</f>
        <v>0</v>
      </c>
      <c r="U357" s="144">
        <v>9.8999999999999999E-4</v>
      </c>
      <c r="V357" s="144">
        <f>U357*H357</f>
        <v>5.6924999999999996E-2</v>
      </c>
      <c r="W357" s="144">
        <v>0</v>
      </c>
      <c r="X357" s="145">
        <f>W357*H357</f>
        <v>0</v>
      </c>
      <c r="AR357" s="146" t="s">
        <v>157</v>
      </c>
      <c r="AT357" s="146" t="s">
        <v>152</v>
      </c>
      <c r="AU357" s="146" t="s">
        <v>90</v>
      </c>
      <c r="AY357" s="16" t="s">
        <v>150</v>
      </c>
      <c r="BE357" s="147">
        <f>IF(O357="základní",K357,0)</f>
        <v>43527.5</v>
      </c>
      <c r="BF357" s="147">
        <f>IF(O357="snížená",K357,0)</f>
        <v>0</v>
      </c>
      <c r="BG357" s="147">
        <f>IF(O357="zákl. přenesená",K357,0)</f>
        <v>0</v>
      </c>
      <c r="BH357" s="147">
        <f>IF(O357="sníž. přenesená",K357,0)</f>
        <v>0</v>
      </c>
      <c r="BI357" s="147">
        <f>IF(O357="nulová",K357,0)</f>
        <v>0</v>
      </c>
      <c r="BJ357" s="16" t="s">
        <v>88</v>
      </c>
      <c r="BK357" s="147">
        <f>ROUND(P357*H357,2)</f>
        <v>43527.5</v>
      </c>
      <c r="BL357" s="16" t="s">
        <v>157</v>
      </c>
      <c r="BM357" s="146" t="s">
        <v>579</v>
      </c>
    </row>
    <row r="358" spans="2:65" s="1" customFormat="1" x14ac:dyDescent="0.2">
      <c r="B358" s="31"/>
      <c r="D358" s="148" t="s">
        <v>159</v>
      </c>
      <c r="F358" s="149" t="s">
        <v>580</v>
      </c>
      <c r="I358" s="150"/>
      <c r="J358" s="150"/>
      <c r="M358" s="31"/>
      <c r="N358" s="151"/>
      <c r="X358" s="55"/>
      <c r="AT358" s="16" t="s">
        <v>159</v>
      </c>
      <c r="AU358" s="16" t="s">
        <v>90</v>
      </c>
    </row>
    <row r="359" spans="2:65" s="12" customFormat="1" x14ac:dyDescent="0.2">
      <c r="B359" s="152"/>
      <c r="D359" s="153" t="s">
        <v>161</v>
      </c>
      <c r="E359" s="154" t="s">
        <v>1</v>
      </c>
      <c r="F359" s="155" t="s">
        <v>581</v>
      </c>
      <c r="H359" s="156">
        <v>57.5</v>
      </c>
      <c r="I359" s="157"/>
      <c r="J359" s="157"/>
      <c r="M359" s="152"/>
      <c r="N359" s="158"/>
      <c r="X359" s="159"/>
      <c r="AT359" s="154" t="s">
        <v>161</v>
      </c>
      <c r="AU359" s="154" t="s">
        <v>90</v>
      </c>
      <c r="AV359" s="12" t="s">
        <v>90</v>
      </c>
      <c r="AW359" s="12" t="s">
        <v>5</v>
      </c>
      <c r="AX359" s="12" t="s">
        <v>88</v>
      </c>
      <c r="AY359" s="154" t="s">
        <v>150</v>
      </c>
    </row>
    <row r="360" spans="2:65" s="1" customFormat="1" ht="24" x14ac:dyDescent="0.2">
      <c r="B360" s="31"/>
      <c r="C360" s="134" t="s">
        <v>582</v>
      </c>
      <c r="D360" s="134" t="s">
        <v>152</v>
      </c>
      <c r="E360" s="135" t="s">
        <v>583</v>
      </c>
      <c r="F360" s="136" t="s">
        <v>584</v>
      </c>
      <c r="G360" s="137" t="s">
        <v>184</v>
      </c>
      <c r="H360" s="138">
        <v>105</v>
      </c>
      <c r="I360" s="139"/>
      <c r="J360" s="139">
        <v>48</v>
      </c>
      <c r="K360" s="140">
        <f>ROUND(P360*H360,2)</f>
        <v>5040</v>
      </c>
      <c r="L360" s="136" t="s">
        <v>156</v>
      </c>
      <c r="M360" s="31"/>
      <c r="N360" s="141" t="s">
        <v>1</v>
      </c>
      <c r="O360" s="142" t="s">
        <v>43</v>
      </c>
      <c r="P360" s="143">
        <f>I360+J360</f>
        <v>48</v>
      </c>
      <c r="Q360" s="143">
        <f>ROUND(I360*H360,2)</f>
        <v>0</v>
      </c>
      <c r="R360" s="143">
        <f>ROUND(J360*H360,2)</f>
        <v>5040</v>
      </c>
      <c r="T360" s="144">
        <f>S360*H360</f>
        <v>0</v>
      </c>
      <c r="U360" s="144">
        <v>0</v>
      </c>
      <c r="V360" s="144">
        <f>U360*H360</f>
        <v>0</v>
      </c>
      <c r="W360" s="144">
        <v>0</v>
      </c>
      <c r="X360" s="145">
        <f>W360*H360</f>
        <v>0</v>
      </c>
      <c r="AR360" s="146" t="s">
        <v>157</v>
      </c>
      <c r="AT360" s="146" t="s">
        <v>152</v>
      </c>
      <c r="AU360" s="146" t="s">
        <v>90</v>
      </c>
      <c r="AY360" s="16" t="s">
        <v>150</v>
      </c>
      <c r="BE360" s="147">
        <f>IF(O360="základní",K360,0)</f>
        <v>5040</v>
      </c>
      <c r="BF360" s="147">
        <f>IF(O360="snížená",K360,0)</f>
        <v>0</v>
      </c>
      <c r="BG360" s="147">
        <f>IF(O360="zákl. přenesená",K360,0)</f>
        <v>0</v>
      </c>
      <c r="BH360" s="147">
        <f>IF(O360="sníž. přenesená",K360,0)</f>
        <v>0</v>
      </c>
      <c r="BI360" s="147">
        <f>IF(O360="nulová",K360,0)</f>
        <v>0</v>
      </c>
      <c r="BJ360" s="16" t="s">
        <v>88</v>
      </c>
      <c r="BK360" s="147">
        <f>ROUND(P360*H360,2)</f>
        <v>5040</v>
      </c>
      <c r="BL360" s="16" t="s">
        <v>157</v>
      </c>
      <c r="BM360" s="146" t="s">
        <v>585</v>
      </c>
    </row>
    <row r="361" spans="2:65" s="1" customFormat="1" x14ac:dyDescent="0.2">
      <c r="B361" s="31"/>
      <c r="D361" s="148" t="s">
        <v>159</v>
      </c>
      <c r="F361" s="149" t="s">
        <v>586</v>
      </c>
      <c r="I361" s="150"/>
      <c r="J361" s="150"/>
      <c r="M361" s="31"/>
      <c r="N361" s="151"/>
      <c r="X361" s="55"/>
      <c r="AT361" s="16" t="s">
        <v>159</v>
      </c>
      <c r="AU361" s="16" t="s">
        <v>90</v>
      </c>
    </row>
    <row r="362" spans="2:65" s="12" customFormat="1" ht="22.5" x14ac:dyDescent="0.2">
      <c r="B362" s="152"/>
      <c r="D362" s="153" t="s">
        <v>161</v>
      </c>
      <c r="E362" s="154" t="s">
        <v>1</v>
      </c>
      <c r="F362" s="155" t="s">
        <v>187</v>
      </c>
      <c r="H362" s="156">
        <v>95</v>
      </c>
      <c r="I362" s="157"/>
      <c r="J362" s="157"/>
      <c r="M362" s="152"/>
      <c r="N362" s="158"/>
      <c r="X362" s="159"/>
      <c r="AT362" s="154" t="s">
        <v>161</v>
      </c>
      <c r="AU362" s="154" t="s">
        <v>90</v>
      </c>
      <c r="AV362" s="12" t="s">
        <v>90</v>
      </c>
      <c r="AW362" s="12" t="s">
        <v>5</v>
      </c>
      <c r="AX362" s="12" t="s">
        <v>80</v>
      </c>
      <c r="AY362" s="154" t="s">
        <v>150</v>
      </c>
    </row>
    <row r="363" spans="2:65" s="12" customFormat="1" ht="22.5" x14ac:dyDescent="0.2">
      <c r="B363" s="152"/>
      <c r="D363" s="153" t="s">
        <v>161</v>
      </c>
      <c r="E363" s="154" t="s">
        <v>1</v>
      </c>
      <c r="F363" s="155" t="s">
        <v>188</v>
      </c>
      <c r="H363" s="156">
        <v>10</v>
      </c>
      <c r="I363" s="157"/>
      <c r="J363" s="157"/>
      <c r="M363" s="152"/>
      <c r="N363" s="158"/>
      <c r="X363" s="159"/>
      <c r="AT363" s="154" t="s">
        <v>161</v>
      </c>
      <c r="AU363" s="154" t="s">
        <v>90</v>
      </c>
      <c r="AV363" s="12" t="s">
        <v>90</v>
      </c>
      <c r="AW363" s="12" t="s">
        <v>5</v>
      </c>
      <c r="AX363" s="12" t="s">
        <v>80</v>
      </c>
      <c r="AY363" s="154" t="s">
        <v>150</v>
      </c>
    </row>
    <row r="364" spans="2:65" s="13" customFormat="1" x14ac:dyDescent="0.2">
      <c r="B364" s="160"/>
      <c r="D364" s="153" t="s">
        <v>161</v>
      </c>
      <c r="E364" s="161" t="s">
        <v>1</v>
      </c>
      <c r="F364" s="162" t="s">
        <v>169</v>
      </c>
      <c r="H364" s="163">
        <v>105</v>
      </c>
      <c r="I364" s="164"/>
      <c r="J364" s="164"/>
      <c r="M364" s="160"/>
      <c r="N364" s="165"/>
      <c r="X364" s="166"/>
      <c r="AT364" s="161" t="s">
        <v>161</v>
      </c>
      <c r="AU364" s="161" t="s">
        <v>90</v>
      </c>
      <c r="AV364" s="13" t="s">
        <v>157</v>
      </c>
      <c r="AW364" s="13" t="s">
        <v>5</v>
      </c>
      <c r="AX364" s="13" t="s">
        <v>88</v>
      </c>
      <c r="AY364" s="161" t="s">
        <v>150</v>
      </c>
    </row>
    <row r="365" spans="2:65" s="1" customFormat="1" ht="24.2" customHeight="1" x14ac:dyDescent="0.2">
      <c r="B365" s="31"/>
      <c r="C365" s="134" t="s">
        <v>587</v>
      </c>
      <c r="D365" s="134" t="s">
        <v>152</v>
      </c>
      <c r="E365" s="135" t="s">
        <v>588</v>
      </c>
      <c r="F365" s="136" t="s">
        <v>589</v>
      </c>
      <c r="G365" s="137" t="s">
        <v>204</v>
      </c>
      <c r="H365" s="138">
        <v>61.8</v>
      </c>
      <c r="I365" s="139"/>
      <c r="J365" s="139">
        <v>795</v>
      </c>
      <c r="K365" s="140">
        <f>ROUND(P365*H365,2)</f>
        <v>49131</v>
      </c>
      <c r="L365" s="136" t="s">
        <v>1</v>
      </c>
      <c r="M365" s="31"/>
      <c r="N365" s="141" t="s">
        <v>1</v>
      </c>
      <c r="O365" s="142" t="s">
        <v>43</v>
      </c>
      <c r="P365" s="143">
        <f>I365+J365</f>
        <v>795</v>
      </c>
      <c r="Q365" s="143">
        <f>ROUND(I365*H365,2)</f>
        <v>0</v>
      </c>
      <c r="R365" s="143">
        <f>ROUND(J365*H365,2)</f>
        <v>49131</v>
      </c>
      <c r="T365" s="144">
        <f>S365*H365</f>
        <v>0</v>
      </c>
      <c r="U365" s="144">
        <v>0</v>
      </c>
      <c r="V365" s="144">
        <f>U365*H365</f>
        <v>0</v>
      </c>
      <c r="W365" s="144">
        <v>0</v>
      </c>
      <c r="X365" s="145">
        <f>W365*H365</f>
        <v>0</v>
      </c>
      <c r="AR365" s="146" t="s">
        <v>157</v>
      </c>
      <c r="AT365" s="146" t="s">
        <v>152</v>
      </c>
      <c r="AU365" s="146" t="s">
        <v>90</v>
      </c>
      <c r="AY365" s="16" t="s">
        <v>150</v>
      </c>
      <c r="BE365" s="147">
        <f>IF(O365="základní",K365,0)</f>
        <v>49131</v>
      </c>
      <c r="BF365" s="147">
        <f>IF(O365="snížená",K365,0)</f>
        <v>0</v>
      </c>
      <c r="BG365" s="147">
        <f>IF(O365="zákl. přenesená",K365,0)</f>
        <v>0</v>
      </c>
      <c r="BH365" s="147">
        <f>IF(O365="sníž. přenesená",K365,0)</f>
        <v>0</v>
      </c>
      <c r="BI365" s="147">
        <f>IF(O365="nulová",K365,0)</f>
        <v>0</v>
      </c>
      <c r="BJ365" s="16" t="s">
        <v>88</v>
      </c>
      <c r="BK365" s="147">
        <f>ROUND(P365*H365,2)</f>
        <v>49131</v>
      </c>
      <c r="BL365" s="16" t="s">
        <v>157</v>
      </c>
      <c r="BM365" s="146" t="s">
        <v>590</v>
      </c>
    </row>
    <row r="366" spans="2:65" s="12" customFormat="1" x14ac:dyDescent="0.2">
      <c r="B366" s="152"/>
      <c r="D366" s="153" t="s">
        <v>161</v>
      </c>
      <c r="E366" s="154" t="s">
        <v>1</v>
      </c>
      <c r="F366" s="155" t="s">
        <v>591</v>
      </c>
      <c r="H366" s="156">
        <v>61.8</v>
      </c>
      <c r="I366" s="157"/>
      <c r="J366" s="157"/>
      <c r="M366" s="152"/>
      <c r="N366" s="158"/>
      <c r="X366" s="159"/>
      <c r="AT366" s="154" t="s">
        <v>161</v>
      </c>
      <c r="AU366" s="154" t="s">
        <v>90</v>
      </c>
      <c r="AV366" s="12" t="s">
        <v>90</v>
      </c>
      <c r="AW366" s="12" t="s">
        <v>5</v>
      </c>
      <c r="AX366" s="12" t="s">
        <v>88</v>
      </c>
      <c r="AY366" s="154" t="s">
        <v>150</v>
      </c>
    </row>
    <row r="367" spans="2:65" s="1" customFormat="1" ht="16.5" customHeight="1" x14ac:dyDescent="0.2">
      <c r="B367" s="31"/>
      <c r="C367" s="168" t="s">
        <v>592</v>
      </c>
      <c r="D367" s="168" t="s">
        <v>344</v>
      </c>
      <c r="E367" s="169" t="s">
        <v>593</v>
      </c>
      <c r="F367" s="170" t="s">
        <v>594</v>
      </c>
      <c r="G367" s="171" t="s">
        <v>204</v>
      </c>
      <c r="H367" s="172">
        <v>61.8</v>
      </c>
      <c r="I367" s="173">
        <v>4420</v>
      </c>
      <c r="J367" s="174"/>
      <c r="K367" s="175">
        <f>ROUND(P367*H367,2)</f>
        <v>273156</v>
      </c>
      <c r="L367" s="170" t="s">
        <v>1</v>
      </c>
      <c r="M367" s="176"/>
      <c r="N367" s="177" t="s">
        <v>1</v>
      </c>
      <c r="O367" s="142" t="s">
        <v>43</v>
      </c>
      <c r="P367" s="143">
        <f>I367+J367</f>
        <v>4420</v>
      </c>
      <c r="Q367" s="143">
        <f>ROUND(I367*H367,2)</f>
        <v>273156</v>
      </c>
      <c r="R367" s="143">
        <f>ROUND(J367*H367,2)</f>
        <v>0</v>
      </c>
      <c r="T367" s="144">
        <f>S367*H367</f>
        <v>0</v>
      </c>
      <c r="U367" s="144">
        <v>0</v>
      </c>
      <c r="V367" s="144">
        <f>U367*H367</f>
        <v>0</v>
      </c>
      <c r="W367" s="144">
        <v>0</v>
      </c>
      <c r="X367" s="145">
        <f>W367*H367</f>
        <v>0</v>
      </c>
      <c r="AR367" s="146" t="s">
        <v>201</v>
      </c>
      <c r="AT367" s="146" t="s">
        <v>344</v>
      </c>
      <c r="AU367" s="146" t="s">
        <v>90</v>
      </c>
      <c r="AY367" s="16" t="s">
        <v>150</v>
      </c>
      <c r="BE367" s="147">
        <f>IF(O367="základní",K367,0)</f>
        <v>273156</v>
      </c>
      <c r="BF367" s="147">
        <f>IF(O367="snížená",K367,0)</f>
        <v>0</v>
      </c>
      <c r="BG367" s="147">
        <f>IF(O367="zákl. přenesená",K367,0)</f>
        <v>0</v>
      </c>
      <c r="BH367" s="147">
        <f>IF(O367="sníž. přenesená",K367,0)</f>
        <v>0</v>
      </c>
      <c r="BI367" s="147">
        <f>IF(O367="nulová",K367,0)</f>
        <v>0</v>
      </c>
      <c r="BJ367" s="16" t="s">
        <v>88</v>
      </c>
      <c r="BK367" s="147">
        <f>ROUND(P367*H367,2)</f>
        <v>273156</v>
      </c>
      <c r="BL367" s="16" t="s">
        <v>157</v>
      </c>
      <c r="BM367" s="146" t="s">
        <v>595</v>
      </c>
    </row>
    <row r="368" spans="2:65" s="12" customFormat="1" x14ac:dyDescent="0.2">
      <c r="B368" s="152"/>
      <c r="D368" s="153" t="s">
        <v>161</v>
      </c>
      <c r="E368" s="154" t="s">
        <v>1</v>
      </c>
      <c r="F368" s="155" t="s">
        <v>591</v>
      </c>
      <c r="H368" s="156">
        <v>61.8</v>
      </c>
      <c r="I368" s="157"/>
      <c r="J368" s="157"/>
      <c r="M368" s="152"/>
      <c r="N368" s="158"/>
      <c r="X368" s="159"/>
      <c r="AT368" s="154" t="s">
        <v>161</v>
      </c>
      <c r="AU368" s="154" t="s">
        <v>90</v>
      </c>
      <c r="AV368" s="12" t="s">
        <v>90</v>
      </c>
      <c r="AW368" s="12" t="s">
        <v>5</v>
      </c>
      <c r="AX368" s="12" t="s">
        <v>88</v>
      </c>
      <c r="AY368" s="154" t="s">
        <v>150</v>
      </c>
    </row>
    <row r="369" spans="2:65" s="1" customFormat="1" ht="16.5" customHeight="1" x14ac:dyDescent="0.2">
      <c r="B369" s="31"/>
      <c r="C369" s="134" t="s">
        <v>596</v>
      </c>
      <c r="D369" s="134" t="s">
        <v>152</v>
      </c>
      <c r="E369" s="135" t="s">
        <v>597</v>
      </c>
      <c r="F369" s="136" t="s">
        <v>598</v>
      </c>
      <c r="G369" s="137" t="s">
        <v>204</v>
      </c>
      <c r="H369" s="138">
        <v>10.199999999999999</v>
      </c>
      <c r="I369" s="139"/>
      <c r="J369" s="139">
        <v>357</v>
      </c>
      <c r="K369" s="140">
        <f>ROUND(P369*H369,2)</f>
        <v>3641.4</v>
      </c>
      <c r="L369" s="136" t="s">
        <v>1</v>
      </c>
      <c r="M369" s="31"/>
      <c r="N369" s="141" t="s">
        <v>1</v>
      </c>
      <c r="O369" s="142" t="s">
        <v>43</v>
      </c>
      <c r="P369" s="143">
        <f>I369+J369</f>
        <v>357</v>
      </c>
      <c r="Q369" s="143">
        <f>ROUND(I369*H369,2)</f>
        <v>0</v>
      </c>
      <c r="R369" s="143">
        <f>ROUND(J369*H369,2)</f>
        <v>3641.4</v>
      </c>
      <c r="T369" s="144">
        <f>S369*H369</f>
        <v>0</v>
      </c>
      <c r="U369" s="144">
        <v>0</v>
      </c>
      <c r="V369" s="144">
        <f>U369*H369</f>
        <v>0</v>
      </c>
      <c r="W369" s="144">
        <v>0</v>
      </c>
      <c r="X369" s="145">
        <f>W369*H369</f>
        <v>0</v>
      </c>
      <c r="AR369" s="146" t="s">
        <v>157</v>
      </c>
      <c r="AT369" s="146" t="s">
        <v>152</v>
      </c>
      <c r="AU369" s="146" t="s">
        <v>90</v>
      </c>
      <c r="AY369" s="16" t="s">
        <v>150</v>
      </c>
      <c r="BE369" s="147">
        <f>IF(O369="základní",K369,0)</f>
        <v>3641.4</v>
      </c>
      <c r="BF369" s="147">
        <f>IF(O369="snížená",K369,0)</f>
        <v>0</v>
      </c>
      <c r="BG369" s="147">
        <f>IF(O369="zákl. přenesená",K369,0)</f>
        <v>0</v>
      </c>
      <c r="BH369" s="147">
        <f>IF(O369="sníž. přenesená",K369,0)</f>
        <v>0</v>
      </c>
      <c r="BI369" s="147">
        <f>IF(O369="nulová",K369,0)</f>
        <v>0</v>
      </c>
      <c r="BJ369" s="16" t="s">
        <v>88</v>
      </c>
      <c r="BK369" s="147">
        <f>ROUND(P369*H369,2)</f>
        <v>3641.4</v>
      </c>
      <c r="BL369" s="16" t="s">
        <v>157</v>
      </c>
      <c r="BM369" s="146" t="s">
        <v>599</v>
      </c>
    </row>
    <row r="370" spans="2:65" s="12" customFormat="1" x14ac:dyDescent="0.2">
      <c r="B370" s="152"/>
      <c r="D370" s="153" t="s">
        <v>161</v>
      </c>
      <c r="E370" s="154" t="s">
        <v>1</v>
      </c>
      <c r="F370" s="155" t="s">
        <v>600</v>
      </c>
      <c r="H370" s="156">
        <v>10.199999999999999</v>
      </c>
      <c r="I370" s="157"/>
      <c r="J370" s="157"/>
      <c r="M370" s="152"/>
      <c r="N370" s="158"/>
      <c r="X370" s="159"/>
      <c r="AT370" s="154" t="s">
        <v>161</v>
      </c>
      <c r="AU370" s="154" t="s">
        <v>90</v>
      </c>
      <c r="AV370" s="12" t="s">
        <v>90</v>
      </c>
      <c r="AW370" s="12" t="s">
        <v>5</v>
      </c>
      <c r="AX370" s="12" t="s">
        <v>88</v>
      </c>
      <c r="AY370" s="154" t="s">
        <v>150</v>
      </c>
    </row>
    <row r="371" spans="2:65" s="1" customFormat="1" ht="16.5" customHeight="1" x14ac:dyDescent="0.2">
      <c r="B371" s="31"/>
      <c r="C371" s="134" t="s">
        <v>601</v>
      </c>
      <c r="D371" s="134" t="s">
        <v>152</v>
      </c>
      <c r="E371" s="135" t="s">
        <v>602</v>
      </c>
      <c r="F371" s="136" t="s">
        <v>603</v>
      </c>
      <c r="G371" s="137" t="s">
        <v>155</v>
      </c>
      <c r="H371" s="138">
        <v>51</v>
      </c>
      <c r="I371" s="139"/>
      <c r="J371" s="139">
        <v>469</v>
      </c>
      <c r="K371" s="140">
        <f>ROUND(P371*H371,2)</f>
        <v>23919</v>
      </c>
      <c r="L371" s="136" t="s">
        <v>1</v>
      </c>
      <c r="M371" s="31"/>
      <c r="N371" s="141" t="s">
        <v>1</v>
      </c>
      <c r="O371" s="142" t="s">
        <v>43</v>
      </c>
      <c r="P371" s="143">
        <f>I371+J371</f>
        <v>469</v>
      </c>
      <c r="Q371" s="143">
        <f>ROUND(I371*H371,2)</f>
        <v>0</v>
      </c>
      <c r="R371" s="143">
        <f>ROUND(J371*H371,2)</f>
        <v>23919</v>
      </c>
      <c r="T371" s="144">
        <f>S371*H371</f>
        <v>0</v>
      </c>
      <c r="U371" s="144">
        <v>0</v>
      </c>
      <c r="V371" s="144">
        <f>U371*H371</f>
        <v>0</v>
      </c>
      <c r="W371" s="144">
        <v>0</v>
      </c>
      <c r="X371" s="145">
        <f>W371*H371</f>
        <v>0</v>
      </c>
      <c r="AR371" s="146" t="s">
        <v>157</v>
      </c>
      <c r="AT371" s="146" t="s">
        <v>152</v>
      </c>
      <c r="AU371" s="146" t="s">
        <v>90</v>
      </c>
      <c r="AY371" s="16" t="s">
        <v>150</v>
      </c>
      <c r="BE371" s="147">
        <f>IF(O371="základní",K371,0)</f>
        <v>23919</v>
      </c>
      <c r="BF371" s="147">
        <f>IF(O371="snížená",K371,0)</f>
        <v>0</v>
      </c>
      <c r="BG371" s="147">
        <f>IF(O371="zákl. přenesená",K371,0)</f>
        <v>0</v>
      </c>
      <c r="BH371" s="147">
        <f>IF(O371="sníž. přenesená",K371,0)</f>
        <v>0</v>
      </c>
      <c r="BI371" s="147">
        <f>IF(O371="nulová",K371,0)</f>
        <v>0</v>
      </c>
      <c r="BJ371" s="16" t="s">
        <v>88</v>
      </c>
      <c r="BK371" s="147">
        <f>ROUND(P371*H371,2)</f>
        <v>23919</v>
      </c>
      <c r="BL371" s="16" t="s">
        <v>157</v>
      </c>
      <c r="BM371" s="146" t="s">
        <v>604</v>
      </c>
    </row>
    <row r="372" spans="2:65" s="1" customFormat="1" ht="16.5" customHeight="1" x14ac:dyDescent="0.2">
      <c r="B372" s="31"/>
      <c r="C372" s="168" t="s">
        <v>605</v>
      </c>
      <c r="D372" s="168" t="s">
        <v>344</v>
      </c>
      <c r="E372" s="169" t="s">
        <v>606</v>
      </c>
      <c r="F372" s="170" t="s">
        <v>607</v>
      </c>
      <c r="G372" s="171" t="s">
        <v>204</v>
      </c>
      <c r="H372" s="172">
        <v>2.5499999999999998</v>
      </c>
      <c r="I372" s="173">
        <v>5002</v>
      </c>
      <c r="J372" s="174"/>
      <c r="K372" s="175">
        <f>ROUND(P372*H372,2)</f>
        <v>12755.1</v>
      </c>
      <c r="L372" s="170" t="s">
        <v>1</v>
      </c>
      <c r="M372" s="176"/>
      <c r="N372" s="177" t="s">
        <v>1</v>
      </c>
      <c r="O372" s="142" t="s">
        <v>43</v>
      </c>
      <c r="P372" s="143">
        <f>I372+J372</f>
        <v>5002</v>
      </c>
      <c r="Q372" s="143">
        <f>ROUND(I372*H372,2)</f>
        <v>12755.1</v>
      </c>
      <c r="R372" s="143">
        <f>ROUND(J372*H372,2)</f>
        <v>0</v>
      </c>
      <c r="T372" s="144">
        <f>S372*H372</f>
        <v>0</v>
      </c>
      <c r="U372" s="144">
        <v>0</v>
      </c>
      <c r="V372" s="144">
        <f>U372*H372</f>
        <v>0</v>
      </c>
      <c r="W372" s="144">
        <v>0</v>
      </c>
      <c r="X372" s="145">
        <f>W372*H372</f>
        <v>0</v>
      </c>
      <c r="AR372" s="146" t="s">
        <v>201</v>
      </c>
      <c r="AT372" s="146" t="s">
        <v>344</v>
      </c>
      <c r="AU372" s="146" t="s">
        <v>90</v>
      </c>
      <c r="AY372" s="16" t="s">
        <v>150</v>
      </c>
      <c r="BE372" s="147">
        <f>IF(O372="základní",K372,0)</f>
        <v>12755.1</v>
      </c>
      <c r="BF372" s="147">
        <f>IF(O372="snížená",K372,0)</f>
        <v>0</v>
      </c>
      <c r="BG372" s="147">
        <f>IF(O372="zákl. přenesená",K372,0)</f>
        <v>0</v>
      </c>
      <c r="BH372" s="147">
        <f>IF(O372="sníž. přenesená",K372,0)</f>
        <v>0</v>
      </c>
      <c r="BI372" s="147">
        <f>IF(O372="nulová",K372,0)</f>
        <v>0</v>
      </c>
      <c r="BJ372" s="16" t="s">
        <v>88</v>
      </c>
      <c r="BK372" s="147">
        <f>ROUND(P372*H372,2)</f>
        <v>12755.1</v>
      </c>
      <c r="BL372" s="16" t="s">
        <v>157</v>
      </c>
      <c r="BM372" s="146" t="s">
        <v>608</v>
      </c>
    </row>
    <row r="373" spans="2:65" s="12" customFormat="1" x14ac:dyDescent="0.2">
      <c r="B373" s="152"/>
      <c r="D373" s="153" t="s">
        <v>161</v>
      </c>
      <c r="E373" s="154" t="s">
        <v>1</v>
      </c>
      <c r="F373" s="155" t="s">
        <v>609</v>
      </c>
      <c r="H373" s="156">
        <v>2.5499999999999998</v>
      </c>
      <c r="I373" s="157"/>
      <c r="J373" s="157"/>
      <c r="M373" s="152"/>
      <c r="N373" s="158"/>
      <c r="X373" s="159"/>
      <c r="AT373" s="154" t="s">
        <v>161</v>
      </c>
      <c r="AU373" s="154" t="s">
        <v>90</v>
      </c>
      <c r="AV373" s="12" t="s">
        <v>90</v>
      </c>
      <c r="AW373" s="12" t="s">
        <v>5</v>
      </c>
      <c r="AX373" s="12" t="s">
        <v>88</v>
      </c>
      <c r="AY373" s="154" t="s">
        <v>150</v>
      </c>
    </row>
    <row r="374" spans="2:65" s="1" customFormat="1" ht="16.5" customHeight="1" x14ac:dyDescent="0.2">
      <c r="B374" s="31"/>
      <c r="C374" s="168" t="s">
        <v>610</v>
      </c>
      <c r="D374" s="168" t="s">
        <v>344</v>
      </c>
      <c r="E374" s="169" t="s">
        <v>611</v>
      </c>
      <c r="F374" s="170" t="s">
        <v>612</v>
      </c>
      <c r="G374" s="171" t="s">
        <v>204</v>
      </c>
      <c r="H374" s="172">
        <v>7.65</v>
      </c>
      <c r="I374" s="173">
        <v>1500</v>
      </c>
      <c r="J374" s="174"/>
      <c r="K374" s="175">
        <f>ROUND(P374*H374,2)</f>
        <v>11475</v>
      </c>
      <c r="L374" s="170" t="s">
        <v>1</v>
      </c>
      <c r="M374" s="176"/>
      <c r="N374" s="177" t="s">
        <v>1</v>
      </c>
      <c r="O374" s="142" t="s">
        <v>43</v>
      </c>
      <c r="P374" s="143">
        <f>I374+J374</f>
        <v>1500</v>
      </c>
      <c r="Q374" s="143">
        <f>ROUND(I374*H374,2)</f>
        <v>11475</v>
      </c>
      <c r="R374" s="143">
        <f>ROUND(J374*H374,2)</f>
        <v>0</v>
      </c>
      <c r="T374" s="144">
        <f>S374*H374</f>
        <v>0</v>
      </c>
      <c r="U374" s="144">
        <v>0</v>
      </c>
      <c r="V374" s="144">
        <f>U374*H374</f>
        <v>0</v>
      </c>
      <c r="W374" s="144">
        <v>0</v>
      </c>
      <c r="X374" s="145">
        <f>W374*H374</f>
        <v>0</v>
      </c>
      <c r="AR374" s="146" t="s">
        <v>201</v>
      </c>
      <c r="AT374" s="146" t="s">
        <v>344</v>
      </c>
      <c r="AU374" s="146" t="s">
        <v>90</v>
      </c>
      <c r="AY374" s="16" t="s">
        <v>150</v>
      </c>
      <c r="BE374" s="147">
        <f>IF(O374="základní",K374,0)</f>
        <v>11475</v>
      </c>
      <c r="BF374" s="147">
        <f>IF(O374="snížená",K374,0)</f>
        <v>0</v>
      </c>
      <c r="BG374" s="147">
        <f>IF(O374="zákl. přenesená",K374,0)</f>
        <v>0</v>
      </c>
      <c r="BH374" s="147">
        <f>IF(O374="sníž. přenesená",K374,0)</f>
        <v>0</v>
      </c>
      <c r="BI374" s="147">
        <f>IF(O374="nulová",K374,0)</f>
        <v>0</v>
      </c>
      <c r="BJ374" s="16" t="s">
        <v>88</v>
      </c>
      <c r="BK374" s="147">
        <f>ROUND(P374*H374,2)</f>
        <v>11475</v>
      </c>
      <c r="BL374" s="16" t="s">
        <v>157</v>
      </c>
      <c r="BM374" s="146" t="s">
        <v>613</v>
      </c>
    </row>
    <row r="375" spans="2:65" s="12" customFormat="1" x14ac:dyDescent="0.2">
      <c r="B375" s="152"/>
      <c r="D375" s="153" t="s">
        <v>161</v>
      </c>
      <c r="E375" s="154" t="s">
        <v>1</v>
      </c>
      <c r="F375" s="155" t="s">
        <v>614</v>
      </c>
      <c r="H375" s="156">
        <v>7.65</v>
      </c>
      <c r="I375" s="157"/>
      <c r="J375" s="157"/>
      <c r="M375" s="152"/>
      <c r="N375" s="158"/>
      <c r="X375" s="159"/>
      <c r="AT375" s="154" t="s">
        <v>161</v>
      </c>
      <c r="AU375" s="154" t="s">
        <v>90</v>
      </c>
      <c r="AV375" s="12" t="s">
        <v>90</v>
      </c>
      <c r="AW375" s="12" t="s">
        <v>5</v>
      </c>
      <c r="AX375" s="12" t="s">
        <v>88</v>
      </c>
      <c r="AY375" s="154" t="s">
        <v>150</v>
      </c>
    </row>
    <row r="376" spans="2:65" s="1" customFormat="1" ht="37.9" customHeight="1" x14ac:dyDescent="0.2">
      <c r="B376" s="31"/>
      <c r="C376" s="134" t="s">
        <v>615</v>
      </c>
      <c r="D376" s="134" t="s">
        <v>152</v>
      </c>
      <c r="E376" s="135" t="s">
        <v>616</v>
      </c>
      <c r="F376" s="136" t="s">
        <v>617</v>
      </c>
      <c r="G376" s="137" t="s">
        <v>184</v>
      </c>
      <c r="H376" s="138">
        <v>50</v>
      </c>
      <c r="I376" s="139"/>
      <c r="J376" s="139">
        <v>546</v>
      </c>
      <c r="K376" s="140">
        <f>ROUND(P376*H376,2)</f>
        <v>27300</v>
      </c>
      <c r="L376" s="136" t="s">
        <v>1</v>
      </c>
      <c r="M376" s="31"/>
      <c r="N376" s="141" t="s">
        <v>1</v>
      </c>
      <c r="O376" s="142" t="s">
        <v>43</v>
      </c>
      <c r="P376" s="143">
        <f>I376+J376</f>
        <v>546</v>
      </c>
      <c r="Q376" s="143">
        <f>ROUND(I376*H376,2)</f>
        <v>0</v>
      </c>
      <c r="R376" s="143">
        <f>ROUND(J376*H376,2)</f>
        <v>27300</v>
      </c>
      <c r="T376" s="144">
        <f>S376*H376</f>
        <v>0</v>
      </c>
      <c r="U376" s="144">
        <v>0</v>
      </c>
      <c r="V376" s="144">
        <f>U376*H376</f>
        <v>0</v>
      </c>
      <c r="W376" s="144">
        <v>0</v>
      </c>
      <c r="X376" s="145">
        <f>W376*H376</f>
        <v>0</v>
      </c>
      <c r="AR376" s="146" t="s">
        <v>618</v>
      </c>
      <c r="AT376" s="146" t="s">
        <v>152</v>
      </c>
      <c r="AU376" s="146" t="s">
        <v>90</v>
      </c>
      <c r="AY376" s="16" t="s">
        <v>150</v>
      </c>
      <c r="BE376" s="147">
        <f>IF(O376="základní",K376,0)</f>
        <v>27300</v>
      </c>
      <c r="BF376" s="147">
        <f>IF(O376="snížená",K376,0)</f>
        <v>0</v>
      </c>
      <c r="BG376" s="147">
        <f>IF(O376="zákl. přenesená",K376,0)</f>
        <v>0</v>
      </c>
      <c r="BH376" s="147">
        <f>IF(O376="sníž. přenesená",K376,0)</f>
        <v>0</v>
      </c>
      <c r="BI376" s="147">
        <f>IF(O376="nulová",K376,0)</f>
        <v>0</v>
      </c>
      <c r="BJ376" s="16" t="s">
        <v>88</v>
      </c>
      <c r="BK376" s="147">
        <f>ROUND(P376*H376,2)</f>
        <v>27300</v>
      </c>
      <c r="BL376" s="16" t="s">
        <v>618</v>
      </c>
      <c r="BM376" s="146" t="s">
        <v>619</v>
      </c>
    </row>
    <row r="377" spans="2:65" s="12" customFormat="1" x14ac:dyDescent="0.2">
      <c r="B377" s="152"/>
      <c r="D377" s="153" t="s">
        <v>161</v>
      </c>
      <c r="E377" s="154" t="s">
        <v>1</v>
      </c>
      <c r="F377" s="155" t="s">
        <v>620</v>
      </c>
      <c r="H377" s="156">
        <v>50</v>
      </c>
      <c r="I377" s="157"/>
      <c r="J377" s="157"/>
      <c r="M377" s="152"/>
      <c r="N377" s="158"/>
      <c r="X377" s="159"/>
      <c r="AT377" s="154" t="s">
        <v>161</v>
      </c>
      <c r="AU377" s="154" t="s">
        <v>90</v>
      </c>
      <c r="AV377" s="12" t="s">
        <v>90</v>
      </c>
      <c r="AW377" s="12" t="s">
        <v>5</v>
      </c>
      <c r="AX377" s="12" t="s">
        <v>88</v>
      </c>
      <c r="AY377" s="154" t="s">
        <v>150</v>
      </c>
    </row>
    <row r="378" spans="2:65" s="1" customFormat="1" ht="33" customHeight="1" x14ac:dyDescent="0.2">
      <c r="B378" s="31"/>
      <c r="C378" s="134" t="s">
        <v>621</v>
      </c>
      <c r="D378" s="134" t="s">
        <v>152</v>
      </c>
      <c r="E378" s="135" t="s">
        <v>622</v>
      </c>
      <c r="F378" s="136" t="s">
        <v>623</v>
      </c>
      <c r="G378" s="137" t="s">
        <v>264</v>
      </c>
      <c r="H378" s="138">
        <v>1</v>
      </c>
      <c r="I378" s="139"/>
      <c r="J378" s="139">
        <v>11300</v>
      </c>
      <c r="K378" s="140">
        <f>ROUND(P378*H378,2)</f>
        <v>11300</v>
      </c>
      <c r="L378" s="136" t="s">
        <v>1</v>
      </c>
      <c r="M378" s="31"/>
      <c r="N378" s="141" t="s">
        <v>1</v>
      </c>
      <c r="O378" s="142" t="s">
        <v>43</v>
      </c>
      <c r="P378" s="143">
        <f>I378+J378</f>
        <v>11300</v>
      </c>
      <c r="Q378" s="143">
        <f>ROUND(I378*H378,2)</f>
        <v>0</v>
      </c>
      <c r="R378" s="143">
        <f>ROUND(J378*H378,2)</f>
        <v>11300</v>
      </c>
      <c r="T378" s="144">
        <f>S378*H378</f>
        <v>0</v>
      </c>
      <c r="U378" s="144">
        <v>0</v>
      </c>
      <c r="V378" s="144">
        <f>U378*H378</f>
        <v>0</v>
      </c>
      <c r="W378" s="144">
        <v>0</v>
      </c>
      <c r="X378" s="145">
        <f>W378*H378</f>
        <v>0</v>
      </c>
      <c r="AR378" s="146" t="s">
        <v>157</v>
      </c>
      <c r="AT378" s="146" t="s">
        <v>152</v>
      </c>
      <c r="AU378" s="146" t="s">
        <v>90</v>
      </c>
      <c r="AY378" s="16" t="s">
        <v>150</v>
      </c>
      <c r="BE378" s="147">
        <f>IF(O378="základní",K378,0)</f>
        <v>11300</v>
      </c>
      <c r="BF378" s="147">
        <f>IF(O378="snížená",K378,0)</f>
        <v>0</v>
      </c>
      <c r="BG378" s="147">
        <f>IF(O378="zákl. přenesená",K378,0)</f>
        <v>0</v>
      </c>
      <c r="BH378" s="147">
        <f>IF(O378="sníž. přenesená",K378,0)</f>
        <v>0</v>
      </c>
      <c r="BI378" s="147">
        <f>IF(O378="nulová",K378,0)</f>
        <v>0</v>
      </c>
      <c r="BJ378" s="16" t="s">
        <v>88</v>
      </c>
      <c r="BK378" s="147">
        <f>ROUND(P378*H378,2)</f>
        <v>11300</v>
      </c>
      <c r="BL378" s="16" t="s">
        <v>157</v>
      </c>
      <c r="BM378" s="146" t="s">
        <v>624</v>
      </c>
    </row>
    <row r="379" spans="2:65" s="11" customFormat="1" ht="22.9" customHeight="1" x14ac:dyDescent="0.2">
      <c r="B379" s="121"/>
      <c r="D379" s="122" t="s">
        <v>79</v>
      </c>
      <c r="E379" s="132" t="s">
        <v>625</v>
      </c>
      <c r="F379" s="132" t="s">
        <v>626</v>
      </c>
      <c r="I379" s="124"/>
      <c r="J379" s="124"/>
      <c r="K379" s="133">
        <f>BK379</f>
        <v>1207619.1600000001</v>
      </c>
      <c r="M379" s="121"/>
      <c r="N379" s="126"/>
      <c r="Q379" s="127">
        <f>SUM(Q380:Q397)</f>
        <v>419935.71</v>
      </c>
      <c r="R379" s="127">
        <f>SUM(R380:R397)</f>
        <v>787683.45</v>
      </c>
      <c r="T379" s="128">
        <f>SUM(T380:T397)</f>
        <v>0</v>
      </c>
      <c r="V379" s="128">
        <f>SUM(V380:V397)</f>
        <v>0</v>
      </c>
      <c r="X379" s="129">
        <f>SUM(X380:X397)</f>
        <v>0</v>
      </c>
      <c r="AR379" s="122" t="s">
        <v>88</v>
      </c>
      <c r="AT379" s="130" t="s">
        <v>79</v>
      </c>
      <c r="AU379" s="130" t="s">
        <v>88</v>
      </c>
      <c r="AY379" s="122" t="s">
        <v>150</v>
      </c>
      <c r="BK379" s="131">
        <f>SUM(BK380:BK397)</f>
        <v>1207619.1600000001</v>
      </c>
    </row>
    <row r="380" spans="2:65" s="1" customFormat="1" ht="24.2" customHeight="1" x14ac:dyDescent="0.2">
      <c r="B380" s="31"/>
      <c r="C380" s="134" t="s">
        <v>627</v>
      </c>
      <c r="D380" s="134" t="s">
        <v>152</v>
      </c>
      <c r="E380" s="135" t="s">
        <v>628</v>
      </c>
      <c r="F380" s="136" t="s">
        <v>629</v>
      </c>
      <c r="G380" s="137" t="s">
        <v>277</v>
      </c>
      <c r="H380" s="138">
        <v>1323.4670000000001</v>
      </c>
      <c r="I380" s="139"/>
      <c r="J380" s="139">
        <v>275</v>
      </c>
      <c r="K380" s="140">
        <f>ROUND(P380*H380,2)</f>
        <v>363953.43</v>
      </c>
      <c r="L380" s="136" t="s">
        <v>156</v>
      </c>
      <c r="M380" s="31"/>
      <c r="N380" s="141" t="s">
        <v>1</v>
      </c>
      <c r="O380" s="142" t="s">
        <v>43</v>
      </c>
      <c r="P380" s="143">
        <f>I380+J380</f>
        <v>275</v>
      </c>
      <c r="Q380" s="143">
        <f>ROUND(I380*H380,2)</f>
        <v>0</v>
      </c>
      <c r="R380" s="143">
        <f>ROUND(J380*H380,2)</f>
        <v>363953.43</v>
      </c>
      <c r="T380" s="144">
        <f>S380*H380</f>
        <v>0</v>
      </c>
      <c r="U380" s="144">
        <v>0</v>
      </c>
      <c r="V380" s="144">
        <f>U380*H380</f>
        <v>0</v>
      </c>
      <c r="W380" s="144">
        <v>0</v>
      </c>
      <c r="X380" s="145">
        <f>W380*H380</f>
        <v>0</v>
      </c>
      <c r="AR380" s="146" t="s">
        <v>157</v>
      </c>
      <c r="AT380" s="146" t="s">
        <v>152</v>
      </c>
      <c r="AU380" s="146" t="s">
        <v>90</v>
      </c>
      <c r="AY380" s="16" t="s">
        <v>150</v>
      </c>
      <c r="BE380" s="147">
        <f>IF(O380="základní",K380,0)</f>
        <v>363953.43</v>
      </c>
      <c r="BF380" s="147">
        <f>IF(O380="snížená",K380,0)</f>
        <v>0</v>
      </c>
      <c r="BG380" s="147">
        <f>IF(O380="zákl. přenesená",K380,0)</f>
        <v>0</v>
      </c>
      <c r="BH380" s="147">
        <f>IF(O380="sníž. přenesená",K380,0)</f>
        <v>0</v>
      </c>
      <c r="BI380" s="147">
        <f>IF(O380="nulová",K380,0)</f>
        <v>0</v>
      </c>
      <c r="BJ380" s="16" t="s">
        <v>88</v>
      </c>
      <c r="BK380" s="147">
        <f>ROUND(P380*H380,2)</f>
        <v>363953.43</v>
      </c>
      <c r="BL380" s="16" t="s">
        <v>157</v>
      </c>
      <c r="BM380" s="146" t="s">
        <v>630</v>
      </c>
    </row>
    <row r="381" spans="2:65" s="1" customFormat="1" x14ac:dyDescent="0.2">
      <c r="B381" s="31"/>
      <c r="D381" s="148" t="s">
        <v>159</v>
      </c>
      <c r="F381" s="149" t="s">
        <v>631</v>
      </c>
      <c r="I381" s="150"/>
      <c r="J381" s="150"/>
      <c r="M381" s="31"/>
      <c r="N381" s="151"/>
      <c r="X381" s="55"/>
      <c r="AT381" s="16" t="s">
        <v>159</v>
      </c>
      <c r="AU381" s="16" t="s">
        <v>90</v>
      </c>
    </row>
    <row r="382" spans="2:65" s="12" customFormat="1" x14ac:dyDescent="0.2">
      <c r="B382" s="152"/>
      <c r="D382" s="153" t="s">
        <v>161</v>
      </c>
      <c r="E382" s="154" t="s">
        <v>1</v>
      </c>
      <c r="F382" s="155" t="s">
        <v>632</v>
      </c>
      <c r="H382" s="156">
        <v>1323.4670000000001</v>
      </c>
      <c r="I382" s="157"/>
      <c r="J382" s="157"/>
      <c r="M382" s="152"/>
      <c r="N382" s="158"/>
      <c r="X382" s="159"/>
      <c r="AT382" s="154" t="s">
        <v>161</v>
      </c>
      <c r="AU382" s="154" t="s">
        <v>90</v>
      </c>
      <c r="AV382" s="12" t="s">
        <v>90</v>
      </c>
      <c r="AW382" s="12" t="s">
        <v>5</v>
      </c>
      <c r="AX382" s="12" t="s">
        <v>88</v>
      </c>
      <c r="AY382" s="154" t="s">
        <v>150</v>
      </c>
    </row>
    <row r="383" spans="2:65" s="1" customFormat="1" ht="24.2" customHeight="1" x14ac:dyDescent="0.2">
      <c r="B383" s="31"/>
      <c r="C383" s="134" t="s">
        <v>633</v>
      </c>
      <c r="D383" s="134" t="s">
        <v>152</v>
      </c>
      <c r="E383" s="135" t="s">
        <v>634</v>
      </c>
      <c r="F383" s="136" t="s">
        <v>635</v>
      </c>
      <c r="G383" s="137" t="s">
        <v>277</v>
      </c>
      <c r="H383" s="138">
        <v>35310.834999999999</v>
      </c>
      <c r="I383" s="139"/>
      <c r="J383" s="139">
        <v>12</v>
      </c>
      <c r="K383" s="140">
        <f>ROUND(P383*H383,2)</f>
        <v>423730.02</v>
      </c>
      <c r="L383" s="136" t="s">
        <v>156</v>
      </c>
      <c r="M383" s="31"/>
      <c r="N383" s="141" t="s">
        <v>1</v>
      </c>
      <c r="O383" s="142" t="s">
        <v>43</v>
      </c>
      <c r="P383" s="143">
        <f>I383+J383</f>
        <v>12</v>
      </c>
      <c r="Q383" s="143">
        <f>ROUND(I383*H383,2)</f>
        <v>0</v>
      </c>
      <c r="R383" s="143">
        <f>ROUND(J383*H383,2)</f>
        <v>423730.02</v>
      </c>
      <c r="T383" s="144">
        <f>S383*H383</f>
        <v>0</v>
      </c>
      <c r="U383" s="144">
        <v>0</v>
      </c>
      <c r="V383" s="144">
        <f>U383*H383</f>
        <v>0</v>
      </c>
      <c r="W383" s="144">
        <v>0</v>
      </c>
      <c r="X383" s="145">
        <f>W383*H383</f>
        <v>0</v>
      </c>
      <c r="AR383" s="146" t="s">
        <v>157</v>
      </c>
      <c r="AT383" s="146" t="s">
        <v>152</v>
      </c>
      <c r="AU383" s="146" t="s">
        <v>90</v>
      </c>
      <c r="AY383" s="16" t="s">
        <v>150</v>
      </c>
      <c r="BE383" s="147">
        <f>IF(O383="základní",K383,0)</f>
        <v>423730.02</v>
      </c>
      <c r="BF383" s="147">
        <f>IF(O383="snížená",K383,0)</f>
        <v>0</v>
      </c>
      <c r="BG383" s="147">
        <f>IF(O383="zákl. přenesená",K383,0)</f>
        <v>0</v>
      </c>
      <c r="BH383" s="147">
        <f>IF(O383="sníž. přenesená",K383,0)</f>
        <v>0</v>
      </c>
      <c r="BI383" s="147">
        <f>IF(O383="nulová",K383,0)</f>
        <v>0</v>
      </c>
      <c r="BJ383" s="16" t="s">
        <v>88</v>
      </c>
      <c r="BK383" s="147">
        <f>ROUND(P383*H383,2)</f>
        <v>423730.02</v>
      </c>
      <c r="BL383" s="16" t="s">
        <v>157</v>
      </c>
      <c r="BM383" s="146" t="s">
        <v>636</v>
      </c>
    </row>
    <row r="384" spans="2:65" s="1" customFormat="1" x14ac:dyDescent="0.2">
      <c r="B384" s="31"/>
      <c r="D384" s="148" t="s">
        <v>159</v>
      </c>
      <c r="F384" s="149" t="s">
        <v>637</v>
      </c>
      <c r="I384" s="150"/>
      <c r="J384" s="150"/>
      <c r="M384" s="31"/>
      <c r="N384" s="151"/>
      <c r="X384" s="55"/>
      <c r="AT384" s="16" t="s">
        <v>159</v>
      </c>
      <c r="AU384" s="16" t="s">
        <v>90</v>
      </c>
    </row>
    <row r="385" spans="2:65" s="12" customFormat="1" x14ac:dyDescent="0.2">
      <c r="B385" s="152"/>
      <c r="D385" s="153" t="s">
        <v>161</v>
      </c>
      <c r="E385" s="154" t="s">
        <v>1</v>
      </c>
      <c r="F385" s="155" t="s">
        <v>638</v>
      </c>
      <c r="H385" s="156">
        <v>1217.615</v>
      </c>
      <c r="I385" s="157"/>
      <c r="J385" s="157"/>
      <c r="M385" s="152"/>
      <c r="N385" s="158"/>
      <c r="X385" s="159"/>
      <c r="AT385" s="154" t="s">
        <v>161</v>
      </c>
      <c r="AU385" s="154" t="s">
        <v>90</v>
      </c>
      <c r="AV385" s="12" t="s">
        <v>90</v>
      </c>
      <c r="AW385" s="12" t="s">
        <v>5</v>
      </c>
      <c r="AX385" s="12" t="s">
        <v>88</v>
      </c>
      <c r="AY385" s="154" t="s">
        <v>150</v>
      </c>
    </row>
    <row r="386" spans="2:65" s="12" customFormat="1" x14ac:dyDescent="0.2">
      <c r="B386" s="152"/>
      <c r="D386" s="153" t="s">
        <v>161</v>
      </c>
      <c r="F386" s="155" t="s">
        <v>639</v>
      </c>
      <c r="H386" s="156">
        <v>35310.834999999999</v>
      </c>
      <c r="I386" s="157"/>
      <c r="J386" s="157"/>
      <c r="M386" s="152"/>
      <c r="N386" s="158"/>
      <c r="X386" s="159"/>
      <c r="AT386" s="154" t="s">
        <v>161</v>
      </c>
      <c r="AU386" s="154" t="s">
        <v>90</v>
      </c>
      <c r="AV386" s="12" t="s">
        <v>90</v>
      </c>
      <c r="AW386" s="12" t="s">
        <v>4</v>
      </c>
      <c r="AX386" s="12" t="s">
        <v>88</v>
      </c>
      <c r="AY386" s="154" t="s">
        <v>150</v>
      </c>
    </row>
    <row r="387" spans="2:65" s="1" customFormat="1" ht="33" customHeight="1" x14ac:dyDescent="0.2">
      <c r="B387" s="31"/>
      <c r="C387" s="134" t="s">
        <v>640</v>
      </c>
      <c r="D387" s="134" t="s">
        <v>152</v>
      </c>
      <c r="E387" s="135" t="s">
        <v>641</v>
      </c>
      <c r="F387" s="136" t="s">
        <v>642</v>
      </c>
      <c r="G387" s="137" t="s">
        <v>277</v>
      </c>
      <c r="H387" s="138">
        <v>105.825</v>
      </c>
      <c r="I387" s="139">
        <v>292</v>
      </c>
      <c r="J387" s="139"/>
      <c r="K387" s="140">
        <f>ROUND(P387*H387,2)</f>
        <v>30900.9</v>
      </c>
      <c r="L387" s="136" t="s">
        <v>156</v>
      </c>
      <c r="M387" s="31"/>
      <c r="N387" s="141" t="s">
        <v>1</v>
      </c>
      <c r="O387" s="142" t="s">
        <v>43</v>
      </c>
      <c r="P387" s="143">
        <f>I387+J387</f>
        <v>292</v>
      </c>
      <c r="Q387" s="143">
        <f>ROUND(I387*H387,2)</f>
        <v>30900.9</v>
      </c>
      <c r="R387" s="143">
        <f>ROUND(J387*H387,2)</f>
        <v>0</v>
      </c>
      <c r="T387" s="144">
        <f>S387*H387</f>
        <v>0</v>
      </c>
      <c r="U387" s="144">
        <v>0</v>
      </c>
      <c r="V387" s="144">
        <f>U387*H387</f>
        <v>0</v>
      </c>
      <c r="W387" s="144">
        <v>0</v>
      </c>
      <c r="X387" s="145">
        <f>W387*H387</f>
        <v>0</v>
      </c>
      <c r="AR387" s="146" t="s">
        <v>157</v>
      </c>
      <c r="AT387" s="146" t="s">
        <v>152</v>
      </c>
      <c r="AU387" s="146" t="s">
        <v>90</v>
      </c>
      <c r="AY387" s="16" t="s">
        <v>150</v>
      </c>
      <c r="BE387" s="147">
        <f>IF(O387="základní",K387,0)</f>
        <v>30900.9</v>
      </c>
      <c r="BF387" s="147">
        <f>IF(O387="snížená",K387,0)</f>
        <v>0</v>
      </c>
      <c r="BG387" s="147">
        <f>IF(O387="zákl. přenesená",K387,0)</f>
        <v>0</v>
      </c>
      <c r="BH387" s="147">
        <f>IF(O387="sníž. přenesená",K387,0)</f>
        <v>0</v>
      </c>
      <c r="BI387" s="147">
        <f>IF(O387="nulová",K387,0)</f>
        <v>0</v>
      </c>
      <c r="BJ387" s="16" t="s">
        <v>88</v>
      </c>
      <c r="BK387" s="147">
        <f>ROUND(P387*H387,2)</f>
        <v>30900.9</v>
      </c>
      <c r="BL387" s="16" t="s">
        <v>157</v>
      </c>
      <c r="BM387" s="146" t="s">
        <v>643</v>
      </c>
    </row>
    <row r="388" spans="2:65" s="1" customFormat="1" x14ac:dyDescent="0.2">
      <c r="B388" s="31"/>
      <c r="D388" s="148" t="s">
        <v>159</v>
      </c>
      <c r="F388" s="149" t="s">
        <v>644</v>
      </c>
      <c r="I388" s="150"/>
      <c r="J388" s="150"/>
      <c r="M388" s="31"/>
      <c r="N388" s="151"/>
      <c r="X388" s="55"/>
      <c r="AT388" s="16" t="s">
        <v>159</v>
      </c>
      <c r="AU388" s="16" t="s">
        <v>90</v>
      </c>
    </row>
    <row r="389" spans="2:65" s="1" customFormat="1" ht="33" customHeight="1" x14ac:dyDescent="0.2">
      <c r="B389" s="31"/>
      <c r="C389" s="134" t="s">
        <v>645</v>
      </c>
      <c r="D389" s="134" t="s">
        <v>152</v>
      </c>
      <c r="E389" s="135" t="s">
        <v>646</v>
      </c>
      <c r="F389" s="136" t="s">
        <v>647</v>
      </c>
      <c r="G389" s="137" t="s">
        <v>277</v>
      </c>
      <c r="H389" s="138">
        <v>402.08</v>
      </c>
      <c r="I389" s="139">
        <v>185</v>
      </c>
      <c r="J389" s="139"/>
      <c r="K389" s="140">
        <f>ROUND(P389*H389,2)</f>
        <v>74384.800000000003</v>
      </c>
      <c r="L389" s="136" t="s">
        <v>156</v>
      </c>
      <c r="M389" s="31"/>
      <c r="N389" s="141" t="s">
        <v>1</v>
      </c>
      <c r="O389" s="142" t="s">
        <v>43</v>
      </c>
      <c r="P389" s="143">
        <f>I389+J389</f>
        <v>185</v>
      </c>
      <c r="Q389" s="143">
        <f>ROUND(I389*H389,2)</f>
        <v>74384.800000000003</v>
      </c>
      <c r="R389" s="143">
        <f>ROUND(J389*H389,2)</f>
        <v>0</v>
      </c>
      <c r="T389" s="144">
        <f>S389*H389</f>
        <v>0</v>
      </c>
      <c r="U389" s="144">
        <v>0</v>
      </c>
      <c r="V389" s="144">
        <f>U389*H389</f>
        <v>0</v>
      </c>
      <c r="W389" s="144">
        <v>0</v>
      </c>
      <c r="X389" s="145">
        <f>W389*H389</f>
        <v>0</v>
      </c>
      <c r="AR389" s="146" t="s">
        <v>157</v>
      </c>
      <c r="AT389" s="146" t="s">
        <v>152</v>
      </c>
      <c r="AU389" s="146" t="s">
        <v>90</v>
      </c>
      <c r="AY389" s="16" t="s">
        <v>150</v>
      </c>
      <c r="BE389" s="147">
        <f>IF(O389="základní",K389,0)</f>
        <v>74384.800000000003</v>
      </c>
      <c r="BF389" s="147">
        <f>IF(O389="snížená",K389,0)</f>
        <v>0</v>
      </c>
      <c r="BG389" s="147">
        <f>IF(O389="zákl. přenesená",K389,0)</f>
        <v>0</v>
      </c>
      <c r="BH389" s="147">
        <f>IF(O389="sníž. přenesená",K389,0)</f>
        <v>0</v>
      </c>
      <c r="BI389" s="147">
        <f>IF(O389="nulová",K389,0)</f>
        <v>0</v>
      </c>
      <c r="BJ389" s="16" t="s">
        <v>88</v>
      </c>
      <c r="BK389" s="147">
        <f>ROUND(P389*H389,2)</f>
        <v>74384.800000000003</v>
      </c>
      <c r="BL389" s="16" t="s">
        <v>157</v>
      </c>
      <c r="BM389" s="146" t="s">
        <v>648</v>
      </c>
    </row>
    <row r="390" spans="2:65" s="1" customFormat="1" x14ac:dyDescent="0.2">
      <c r="B390" s="31"/>
      <c r="D390" s="148" t="s">
        <v>159</v>
      </c>
      <c r="F390" s="149" t="s">
        <v>649</v>
      </c>
      <c r="I390" s="150"/>
      <c r="J390" s="150"/>
      <c r="M390" s="31"/>
      <c r="N390" s="151"/>
      <c r="X390" s="55"/>
      <c r="AT390" s="16" t="s">
        <v>159</v>
      </c>
      <c r="AU390" s="16" t="s">
        <v>90</v>
      </c>
    </row>
    <row r="391" spans="2:65" s="1" customFormat="1" ht="24.2" customHeight="1" x14ac:dyDescent="0.2">
      <c r="B391" s="31"/>
      <c r="C391" s="134" t="s">
        <v>650</v>
      </c>
      <c r="D391" s="134" t="s">
        <v>152</v>
      </c>
      <c r="E391" s="135" t="s">
        <v>651</v>
      </c>
      <c r="F391" s="136" t="s">
        <v>652</v>
      </c>
      <c r="G391" s="137" t="s">
        <v>277</v>
      </c>
      <c r="H391" s="138">
        <v>640.91399999999999</v>
      </c>
      <c r="I391" s="139">
        <v>372</v>
      </c>
      <c r="J391" s="139"/>
      <c r="K391" s="140">
        <f>ROUND(P391*H391,2)</f>
        <v>238420.01</v>
      </c>
      <c r="L391" s="136" t="s">
        <v>156</v>
      </c>
      <c r="M391" s="31"/>
      <c r="N391" s="141" t="s">
        <v>1</v>
      </c>
      <c r="O391" s="142" t="s">
        <v>43</v>
      </c>
      <c r="P391" s="143">
        <f>I391+J391</f>
        <v>372</v>
      </c>
      <c r="Q391" s="143">
        <f>ROUND(I391*H391,2)</f>
        <v>238420.01</v>
      </c>
      <c r="R391" s="143">
        <f>ROUND(J391*H391,2)</f>
        <v>0</v>
      </c>
      <c r="T391" s="144">
        <f>S391*H391</f>
        <v>0</v>
      </c>
      <c r="U391" s="144">
        <v>0</v>
      </c>
      <c r="V391" s="144">
        <f>U391*H391</f>
        <v>0</v>
      </c>
      <c r="W391" s="144">
        <v>0</v>
      </c>
      <c r="X391" s="145">
        <f>W391*H391</f>
        <v>0</v>
      </c>
      <c r="AR391" s="146" t="s">
        <v>157</v>
      </c>
      <c r="AT391" s="146" t="s">
        <v>152</v>
      </c>
      <c r="AU391" s="146" t="s">
        <v>90</v>
      </c>
      <c r="AY391" s="16" t="s">
        <v>150</v>
      </c>
      <c r="BE391" s="147">
        <f>IF(O391="základní",K391,0)</f>
        <v>238420.01</v>
      </c>
      <c r="BF391" s="147">
        <f>IF(O391="snížená",K391,0)</f>
        <v>0</v>
      </c>
      <c r="BG391" s="147">
        <f>IF(O391="zákl. přenesená",K391,0)</f>
        <v>0</v>
      </c>
      <c r="BH391" s="147">
        <f>IF(O391="sníž. přenesená",K391,0)</f>
        <v>0</v>
      </c>
      <c r="BI391" s="147">
        <f>IF(O391="nulová",K391,0)</f>
        <v>0</v>
      </c>
      <c r="BJ391" s="16" t="s">
        <v>88</v>
      </c>
      <c r="BK391" s="147">
        <f>ROUND(P391*H391,2)</f>
        <v>238420.01</v>
      </c>
      <c r="BL391" s="16" t="s">
        <v>157</v>
      </c>
      <c r="BM391" s="146" t="s">
        <v>653</v>
      </c>
    </row>
    <row r="392" spans="2:65" s="1" customFormat="1" x14ac:dyDescent="0.2">
      <c r="B392" s="31"/>
      <c r="D392" s="148" t="s">
        <v>159</v>
      </c>
      <c r="F392" s="149" t="s">
        <v>654</v>
      </c>
      <c r="I392" s="150"/>
      <c r="J392" s="150"/>
      <c r="M392" s="31"/>
      <c r="N392" s="151"/>
      <c r="X392" s="55"/>
      <c r="AT392" s="16" t="s">
        <v>159</v>
      </c>
      <c r="AU392" s="16" t="s">
        <v>90</v>
      </c>
    </row>
    <row r="393" spans="2:65" s="12" customFormat="1" x14ac:dyDescent="0.2">
      <c r="B393" s="152"/>
      <c r="D393" s="153" t="s">
        <v>161</v>
      </c>
      <c r="E393" s="154" t="s">
        <v>1</v>
      </c>
      <c r="F393" s="155" t="s">
        <v>655</v>
      </c>
      <c r="H393" s="156">
        <v>452.53500000000003</v>
      </c>
      <c r="I393" s="157"/>
      <c r="J393" s="157"/>
      <c r="M393" s="152"/>
      <c r="N393" s="158"/>
      <c r="X393" s="159"/>
      <c r="AT393" s="154" t="s">
        <v>161</v>
      </c>
      <c r="AU393" s="154" t="s">
        <v>90</v>
      </c>
      <c r="AV393" s="12" t="s">
        <v>90</v>
      </c>
      <c r="AW393" s="12" t="s">
        <v>5</v>
      </c>
      <c r="AX393" s="12" t="s">
        <v>80</v>
      </c>
      <c r="AY393" s="154" t="s">
        <v>150</v>
      </c>
    </row>
    <row r="394" spans="2:65" s="12" customFormat="1" x14ac:dyDescent="0.2">
      <c r="B394" s="152"/>
      <c r="D394" s="153" t="s">
        <v>161</v>
      </c>
      <c r="E394" s="154" t="s">
        <v>1</v>
      </c>
      <c r="F394" s="155" t="s">
        <v>656</v>
      </c>
      <c r="H394" s="156">
        <v>188.37899999999999</v>
      </c>
      <c r="I394" s="157"/>
      <c r="J394" s="157"/>
      <c r="M394" s="152"/>
      <c r="N394" s="158"/>
      <c r="X394" s="159"/>
      <c r="AT394" s="154" t="s">
        <v>161</v>
      </c>
      <c r="AU394" s="154" t="s">
        <v>90</v>
      </c>
      <c r="AV394" s="12" t="s">
        <v>90</v>
      </c>
      <c r="AW394" s="12" t="s">
        <v>5</v>
      </c>
      <c r="AX394" s="12" t="s">
        <v>80</v>
      </c>
      <c r="AY394" s="154" t="s">
        <v>150</v>
      </c>
    </row>
    <row r="395" spans="2:65" s="13" customFormat="1" x14ac:dyDescent="0.2">
      <c r="B395" s="160"/>
      <c r="D395" s="153" t="s">
        <v>161</v>
      </c>
      <c r="E395" s="161" t="s">
        <v>1</v>
      </c>
      <c r="F395" s="162" t="s">
        <v>169</v>
      </c>
      <c r="H395" s="163">
        <v>640.91399999999999</v>
      </c>
      <c r="I395" s="164"/>
      <c r="J395" s="164"/>
      <c r="M395" s="160"/>
      <c r="N395" s="165"/>
      <c r="X395" s="166"/>
      <c r="AT395" s="161" t="s">
        <v>161</v>
      </c>
      <c r="AU395" s="161" t="s">
        <v>90</v>
      </c>
      <c r="AV395" s="13" t="s">
        <v>157</v>
      </c>
      <c r="AW395" s="13" t="s">
        <v>5</v>
      </c>
      <c r="AX395" s="13" t="s">
        <v>88</v>
      </c>
      <c r="AY395" s="161" t="s">
        <v>150</v>
      </c>
    </row>
    <row r="396" spans="2:65" s="1" customFormat="1" ht="37.9" customHeight="1" x14ac:dyDescent="0.2">
      <c r="B396" s="31"/>
      <c r="C396" s="134" t="s">
        <v>657</v>
      </c>
      <c r="D396" s="134" t="s">
        <v>152</v>
      </c>
      <c r="E396" s="135" t="s">
        <v>658</v>
      </c>
      <c r="F396" s="136" t="s">
        <v>659</v>
      </c>
      <c r="G396" s="137" t="s">
        <v>277</v>
      </c>
      <c r="H396" s="138">
        <v>363</v>
      </c>
      <c r="I396" s="139">
        <v>210</v>
      </c>
      <c r="J396" s="139"/>
      <c r="K396" s="140">
        <f>ROUND(P396*H396,2)</f>
        <v>76230</v>
      </c>
      <c r="L396" s="136" t="s">
        <v>156</v>
      </c>
      <c r="M396" s="31"/>
      <c r="N396" s="141" t="s">
        <v>1</v>
      </c>
      <c r="O396" s="142" t="s">
        <v>43</v>
      </c>
      <c r="P396" s="143">
        <f>I396+J396</f>
        <v>210</v>
      </c>
      <c r="Q396" s="143">
        <f>ROUND(I396*H396,2)</f>
        <v>76230</v>
      </c>
      <c r="R396" s="143">
        <f>ROUND(J396*H396,2)</f>
        <v>0</v>
      </c>
      <c r="T396" s="144">
        <f>S396*H396</f>
        <v>0</v>
      </c>
      <c r="U396" s="144">
        <v>0</v>
      </c>
      <c r="V396" s="144">
        <f>U396*H396</f>
        <v>0</v>
      </c>
      <c r="W396" s="144">
        <v>0</v>
      </c>
      <c r="X396" s="145">
        <f>W396*H396</f>
        <v>0</v>
      </c>
      <c r="AR396" s="146" t="s">
        <v>157</v>
      </c>
      <c r="AT396" s="146" t="s">
        <v>152</v>
      </c>
      <c r="AU396" s="146" t="s">
        <v>90</v>
      </c>
      <c r="AY396" s="16" t="s">
        <v>150</v>
      </c>
      <c r="BE396" s="147">
        <f>IF(O396="základní",K396,0)</f>
        <v>76230</v>
      </c>
      <c r="BF396" s="147">
        <f>IF(O396="snížená",K396,0)</f>
        <v>0</v>
      </c>
      <c r="BG396" s="147">
        <f>IF(O396="zákl. přenesená",K396,0)</f>
        <v>0</v>
      </c>
      <c r="BH396" s="147">
        <f>IF(O396="sníž. přenesená",K396,0)</f>
        <v>0</v>
      </c>
      <c r="BI396" s="147">
        <f>IF(O396="nulová",K396,0)</f>
        <v>0</v>
      </c>
      <c r="BJ396" s="16" t="s">
        <v>88</v>
      </c>
      <c r="BK396" s="147">
        <f>ROUND(P396*H396,2)</f>
        <v>76230</v>
      </c>
      <c r="BL396" s="16" t="s">
        <v>157</v>
      </c>
      <c r="BM396" s="146" t="s">
        <v>660</v>
      </c>
    </row>
    <row r="397" spans="2:65" s="1" customFormat="1" x14ac:dyDescent="0.2">
      <c r="B397" s="31"/>
      <c r="D397" s="148" t="s">
        <v>159</v>
      </c>
      <c r="F397" s="149" t="s">
        <v>661</v>
      </c>
      <c r="I397" s="150"/>
      <c r="J397" s="150"/>
      <c r="M397" s="31"/>
      <c r="N397" s="151"/>
      <c r="X397" s="55"/>
      <c r="AT397" s="16" t="s">
        <v>159</v>
      </c>
      <c r="AU397" s="16" t="s">
        <v>90</v>
      </c>
    </row>
    <row r="398" spans="2:65" s="11" customFormat="1" ht="22.9" customHeight="1" x14ac:dyDescent="0.2">
      <c r="B398" s="121"/>
      <c r="D398" s="122" t="s">
        <v>79</v>
      </c>
      <c r="E398" s="132" t="s">
        <v>662</v>
      </c>
      <c r="F398" s="132" t="s">
        <v>663</v>
      </c>
      <c r="I398" s="124"/>
      <c r="J398" s="124"/>
      <c r="K398" s="133">
        <f>BK398</f>
        <v>132890.64000000001</v>
      </c>
      <c r="M398" s="121"/>
      <c r="N398" s="126"/>
      <c r="Q398" s="127">
        <f>SUM(Q399:Q405)</f>
        <v>0</v>
      </c>
      <c r="R398" s="127">
        <f>SUM(R399:R405)</f>
        <v>132890.64000000001</v>
      </c>
      <c r="T398" s="128">
        <f>SUM(T399:T405)</f>
        <v>0</v>
      </c>
      <c r="V398" s="128">
        <f>SUM(V399:V405)</f>
        <v>0</v>
      </c>
      <c r="X398" s="129">
        <f>SUM(X399:X405)</f>
        <v>0</v>
      </c>
      <c r="AR398" s="122" t="s">
        <v>88</v>
      </c>
      <c r="AT398" s="130" t="s">
        <v>79</v>
      </c>
      <c r="AU398" s="130" t="s">
        <v>88</v>
      </c>
      <c r="AY398" s="122" t="s">
        <v>150</v>
      </c>
      <c r="BK398" s="131">
        <f>SUM(BK399:BK405)</f>
        <v>132890.64000000001</v>
      </c>
    </row>
    <row r="399" spans="2:65" s="1" customFormat="1" ht="33" customHeight="1" x14ac:dyDescent="0.2">
      <c r="B399" s="31"/>
      <c r="C399" s="134" t="s">
        <v>664</v>
      </c>
      <c r="D399" s="134" t="s">
        <v>152</v>
      </c>
      <c r="E399" s="135" t="s">
        <v>665</v>
      </c>
      <c r="F399" s="136" t="s">
        <v>666</v>
      </c>
      <c r="G399" s="137" t="s">
        <v>277</v>
      </c>
      <c r="H399" s="138">
        <v>772.62</v>
      </c>
      <c r="I399" s="139"/>
      <c r="J399" s="139">
        <v>81</v>
      </c>
      <c r="K399" s="140">
        <f>ROUND(P399*H399,2)</f>
        <v>62582.22</v>
      </c>
      <c r="L399" s="136" t="s">
        <v>156</v>
      </c>
      <c r="M399" s="31"/>
      <c r="N399" s="141" t="s">
        <v>1</v>
      </c>
      <c r="O399" s="142" t="s">
        <v>43</v>
      </c>
      <c r="P399" s="143">
        <f>I399+J399</f>
        <v>81</v>
      </c>
      <c r="Q399" s="143">
        <f>ROUND(I399*H399,2)</f>
        <v>0</v>
      </c>
      <c r="R399" s="143">
        <f>ROUND(J399*H399,2)</f>
        <v>62582.22</v>
      </c>
      <c r="T399" s="144">
        <f>S399*H399</f>
        <v>0</v>
      </c>
      <c r="U399" s="144">
        <v>0</v>
      </c>
      <c r="V399" s="144">
        <f>U399*H399</f>
        <v>0</v>
      </c>
      <c r="W399" s="144">
        <v>0</v>
      </c>
      <c r="X399" s="145">
        <f>W399*H399</f>
        <v>0</v>
      </c>
      <c r="AR399" s="146" t="s">
        <v>157</v>
      </c>
      <c r="AT399" s="146" t="s">
        <v>152</v>
      </c>
      <c r="AU399" s="146" t="s">
        <v>90</v>
      </c>
      <c r="AY399" s="16" t="s">
        <v>150</v>
      </c>
      <c r="BE399" s="147">
        <f>IF(O399="základní",K399,0)</f>
        <v>62582.22</v>
      </c>
      <c r="BF399" s="147">
        <f>IF(O399="snížená",K399,0)</f>
        <v>0</v>
      </c>
      <c r="BG399" s="147">
        <f>IF(O399="zákl. přenesená",K399,0)</f>
        <v>0</v>
      </c>
      <c r="BH399" s="147">
        <f>IF(O399="sníž. přenesená",K399,0)</f>
        <v>0</v>
      </c>
      <c r="BI399" s="147">
        <f>IF(O399="nulová",K399,0)</f>
        <v>0</v>
      </c>
      <c r="BJ399" s="16" t="s">
        <v>88</v>
      </c>
      <c r="BK399" s="147">
        <f>ROUND(P399*H399,2)</f>
        <v>62582.22</v>
      </c>
      <c r="BL399" s="16" t="s">
        <v>157</v>
      </c>
      <c r="BM399" s="146" t="s">
        <v>667</v>
      </c>
    </row>
    <row r="400" spans="2:65" s="1" customFormat="1" x14ac:dyDescent="0.2">
      <c r="B400" s="31"/>
      <c r="D400" s="148" t="s">
        <v>159</v>
      </c>
      <c r="F400" s="149" t="s">
        <v>668</v>
      </c>
      <c r="I400" s="150"/>
      <c r="J400" s="150"/>
      <c r="M400" s="31"/>
      <c r="N400" s="151"/>
      <c r="X400" s="55"/>
      <c r="AT400" s="16" t="s">
        <v>159</v>
      </c>
      <c r="AU400" s="16" t="s">
        <v>90</v>
      </c>
    </row>
    <row r="401" spans="2:65" s="1" customFormat="1" ht="33" customHeight="1" x14ac:dyDescent="0.2">
      <c r="B401" s="31"/>
      <c r="C401" s="134" t="s">
        <v>669</v>
      </c>
      <c r="D401" s="134" t="s">
        <v>152</v>
      </c>
      <c r="E401" s="135" t="s">
        <v>670</v>
      </c>
      <c r="F401" s="136" t="s">
        <v>671</v>
      </c>
      <c r="G401" s="137" t="s">
        <v>277</v>
      </c>
      <c r="H401" s="138">
        <v>772.62</v>
      </c>
      <c r="I401" s="139"/>
      <c r="J401" s="139">
        <v>35</v>
      </c>
      <c r="K401" s="140">
        <f>ROUND(P401*H401,2)</f>
        <v>27041.7</v>
      </c>
      <c r="L401" s="136" t="s">
        <v>156</v>
      </c>
      <c r="M401" s="31"/>
      <c r="N401" s="141" t="s">
        <v>1</v>
      </c>
      <c r="O401" s="142" t="s">
        <v>43</v>
      </c>
      <c r="P401" s="143">
        <f>I401+J401</f>
        <v>35</v>
      </c>
      <c r="Q401" s="143">
        <f>ROUND(I401*H401,2)</f>
        <v>0</v>
      </c>
      <c r="R401" s="143">
        <f>ROUND(J401*H401,2)</f>
        <v>27041.7</v>
      </c>
      <c r="T401" s="144">
        <f>S401*H401</f>
        <v>0</v>
      </c>
      <c r="U401" s="144">
        <v>0</v>
      </c>
      <c r="V401" s="144">
        <f>U401*H401</f>
        <v>0</v>
      </c>
      <c r="W401" s="144">
        <v>0</v>
      </c>
      <c r="X401" s="145">
        <f>W401*H401</f>
        <v>0</v>
      </c>
      <c r="AR401" s="146" t="s">
        <v>157</v>
      </c>
      <c r="AT401" s="146" t="s">
        <v>152</v>
      </c>
      <c r="AU401" s="146" t="s">
        <v>90</v>
      </c>
      <c r="AY401" s="16" t="s">
        <v>150</v>
      </c>
      <c r="BE401" s="147">
        <f>IF(O401="základní",K401,0)</f>
        <v>27041.7</v>
      </c>
      <c r="BF401" s="147">
        <f>IF(O401="snížená",K401,0)</f>
        <v>0</v>
      </c>
      <c r="BG401" s="147">
        <f>IF(O401="zákl. přenesená",K401,0)</f>
        <v>0</v>
      </c>
      <c r="BH401" s="147">
        <f>IF(O401="sníž. přenesená",K401,0)</f>
        <v>0</v>
      </c>
      <c r="BI401" s="147">
        <f>IF(O401="nulová",K401,0)</f>
        <v>0</v>
      </c>
      <c r="BJ401" s="16" t="s">
        <v>88</v>
      </c>
      <c r="BK401" s="147">
        <f>ROUND(P401*H401,2)</f>
        <v>27041.7</v>
      </c>
      <c r="BL401" s="16" t="s">
        <v>157</v>
      </c>
      <c r="BM401" s="146" t="s">
        <v>672</v>
      </c>
    </row>
    <row r="402" spans="2:65" s="1" customFormat="1" x14ac:dyDescent="0.2">
      <c r="B402" s="31"/>
      <c r="D402" s="148" t="s">
        <v>159</v>
      </c>
      <c r="F402" s="149" t="s">
        <v>673</v>
      </c>
      <c r="I402" s="150"/>
      <c r="J402" s="150"/>
      <c r="M402" s="31"/>
      <c r="N402" s="151"/>
      <c r="X402" s="55"/>
      <c r="AT402" s="16" t="s">
        <v>159</v>
      </c>
      <c r="AU402" s="16" t="s">
        <v>90</v>
      </c>
    </row>
    <row r="403" spans="2:65" s="1" customFormat="1" ht="33" customHeight="1" x14ac:dyDescent="0.2">
      <c r="B403" s="31"/>
      <c r="C403" s="134" t="s">
        <v>674</v>
      </c>
      <c r="D403" s="134" t="s">
        <v>152</v>
      </c>
      <c r="E403" s="135" t="s">
        <v>675</v>
      </c>
      <c r="F403" s="136" t="s">
        <v>676</v>
      </c>
      <c r="G403" s="137" t="s">
        <v>277</v>
      </c>
      <c r="H403" s="138">
        <v>1545.24</v>
      </c>
      <c r="I403" s="139"/>
      <c r="J403" s="139">
        <v>28</v>
      </c>
      <c r="K403" s="140">
        <f>ROUND(P403*H403,2)</f>
        <v>43266.720000000001</v>
      </c>
      <c r="L403" s="136" t="s">
        <v>156</v>
      </c>
      <c r="M403" s="31"/>
      <c r="N403" s="141" t="s">
        <v>1</v>
      </c>
      <c r="O403" s="142" t="s">
        <v>43</v>
      </c>
      <c r="P403" s="143">
        <f>I403+J403</f>
        <v>28</v>
      </c>
      <c r="Q403" s="143">
        <f>ROUND(I403*H403,2)</f>
        <v>0</v>
      </c>
      <c r="R403" s="143">
        <f>ROUND(J403*H403,2)</f>
        <v>43266.720000000001</v>
      </c>
      <c r="T403" s="144">
        <f>S403*H403</f>
        <v>0</v>
      </c>
      <c r="U403" s="144">
        <v>0</v>
      </c>
      <c r="V403" s="144">
        <f>U403*H403</f>
        <v>0</v>
      </c>
      <c r="W403" s="144">
        <v>0</v>
      </c>
      <c r="X403" s="145">
        <f>W403*H403</f>
        <v>0</v>
      </c>
      <c r="AR403" s="146" t="s">
        <v>157</v>
      </c>
      <c r="AT403" s="146" t="s">
        <v>152</v>
      </c>
      <c r="AU403" s="146" t="s">
        <v>90</v>
      </c>
      <c r="AY403" s="16" t="s">
        <v>150</v>
      </c>
      <c r="BE403" s="147">
        <f>IF(O403="základní",K403,0)</f>
        <v>43266.720000000001</v>
      </c>
      <c r="BF403" s="147">
        <f>IF(O403="snížená",K403,0)</f>
        <v>0</v>
      </c>
      <c r="BG403" s="147">
        <f>IF(O403="zákl. přenesená",K403,0)</f>
        <v>0</v>
      </c>
      <c r="BH403" s="147">
        <f>IF(O403="sníž. přenesená",K403,0)</f>
        <v>0</v>
      </c>
      <c r="BI403" s="147">
        <f>IF(O403="nulová",K403,0)</f>
        <v>0</v>
      </c>
      <c r="BJ403" s="16" t="s">
        <v>88</v>
      </c>
      <c r="BK403" s="147">
        <f>ROUND(P403*H403,2)</f>
        <v>43266.720000000001</v>
      </c>
      <c r="BL403" s="16" t="s">
        <v>157</v>
      </c>
      <c r="BM403" s="146" t="s">
        <v>677</v>
      </c>
    </row>
    <row r="404" spans="2:65" s="1" customFormat="1" x14ac:dyDescent="0.2">
      <c r="B404" s="31"/>
      <c r="D404" s="148" t="s">
        <v>159</v>
      </c>
      <c r="F404" s="149" t="s">
        <v>678</v>
      </c>
      <c r="I404" s="150"/>
      <c r="J404" s="150"/>
      <c r="M404" s="31"/>
      <c r="N404" s="151"/>
      <c r="X404" s="55"/>
      <c r="AT404" s="16" t="s">
        <v>159</v>
      </c>
      <c r="AU404" s="16" t="s">
        <v>90</v>
      </c>
    </row>
    <row r="405" spans="2:65" s="12" customFormat="1" x14ac:dyDescent="0.2">
      <c r="B405" s="152"/>
      <c r="D405" s="153" t="s">
        <v>161</v>
      </c>
      <c r="F405" s="155" t="s">
        <v>679</v>
      </c>
      <c r="H405" s="156">
        <v>1545.24</v>
      </c>
      <c r="I405" s="157"/>
      <c r="J405" s="157"/>
      <c r="M405" s="152"/>
      <c r="N405" s="158"/>
      <c r="X405" s="159"/>
      <c r="AT405" s="154" t="s">
        <v>161</v>
      </c>
      <c r="AU405" s="154" t="s">
        <v>90</v>
      </c>
      <c r="AV405" s="12" t="s">
        <v>90</v>
      </c>
      <c r="AW405" s="12" t="s">
        <v>4</v>
      </c>
      <c r="AX405" s="12" t="s">
        <v>88</v>
      </c>
      <c r="AY405" s="154" t="s">
        <v>150</v>
      </c>
    </row>
    <row r="406" spans="2:65" s="11" customFormat="1" ht="25.9" customHeight="1" x14ac:dyDescent="0.2">
      <c r="B406" s="121"/>
      <c r="D406" s="122" t="s">
        <v>79</v>
      </c>
      <c r="E406" s="123" t="s">
        <v>680</v>
      </c>
      <c r="F406" s="123" t="s">
        <v>681</v>
      </c>
      <c r="I406" s="124"/>
      <c r="J406" s="124"/>
      <c r="K406" s="125">
        <f>BK406</f>
        <v>865561.7</v>
      </c>
      <c r="M406" s="121"/>
      <c r="N406" s="126"/>
      <c r="Q406" s="127">
        <f>Q407</f>
        <v>814034.1</v>
      </c>
      <c r="R406" s="127">
        <f>R407</f>
        <v>51527.6</v>
      </c>
      <c r="T406" s="128">
        <f>T407</f>
        <v>0</v>
      </c>
      <c r="V406" s="128">
        <f>V407</f>
        <v>4.0300000000000004E-4</v>
      </c>
      <c r="X406" s="129">
        <f>X407</f>
        <v>0</v>
      </c>
      <c r="AR406" s="122" t="s">
        <v>90</v>
      </c>
      <c r="AT406" s="130" t="s">
        <v>79</v>
      </c>
      <c r="AU406" s="130" t="s">
        <v>80</v>
      </c>
      <c r="AY406" s="122" t="s">
        <v>150</v>
      </c>
      <c r="BK406" s="131">
        <f>BK407</f>
        <v>865561.7</v>
      </c>
    </row>
    <row r="407" spans="2:65" s="11" customFormat="1" ht="22.9" customHeight="1" x14ac:dyDescent="0.2">
      <c r="B407" s="121"/>
      <c r="D407" s="122" t="s">
        <v>79</v>
      </c>
      <c r="E407" s="132" t="s">
        <v>682</v>
      </c>
      <c r="F407" s="132" t="s">
        <v>683</v>
      </c>
      <c r="I407" s="124"/>
      <c r="J407" s="124"/>
      <c r="K407" s="133">
        <f>BK407</f>
        <v>865561.7</v>
      </c>
      <c r="M407" s="121"/>
      <c r="N407" s="126"/>
      <c r="Q407" s="127">
        <f>SUM(Q408:Q413)</f>
        <v>814034.1</v>
      </c>
      <c r="R407" s="127">
        <f>SUM(R408:R413)</f>
        <v>51527.6</v>
      </c>
      <c r="T407" s="128">
        <f>SUM(T408:T413)</f>
        <v>0</v>
      </c>
      <c r="V407" s="128">
        <f>SUM(V408:V413)</f>
        <v>4.0300000000000004E-4</v>
      </c>
      <c r="X407" s="129">
        <f>SUM(X408:X413)</f>
        <v>0</v>
      </c>
      <c r="AR407" s="122" t="s">
        <v>90</v>
      </c>
      <c r="AT407" s="130" t="s">
        <v>79</v>
      </c>
      <c r="AU407" s="130" t="s">
        <v>88</v>
      </c>
      <c r="AY407" s="122" t="s">
        <v>150</v>
      </c>
      <c r="BK407" s="131">
        <f>SUM(BK408:BK413)</f>
        <v>865561.7</v>
      </c>
    </row>
    <row r="408" spans="2:65" s="1" customFormat="1" ht="37.9" customHeight="1" x14ac:dyDescent="0.2">
      <c r="B408" s="31"/>
      <c r="C408" s="134" t="s">
        <v>684</v>
      </c>
      <c r="D408" s="134" t="s">
        <v>152</v>
      </c>
      <c r="E408" s="135" t="s">
        <v>685</v>
      </c>
      <c r="F408" s="136" t="s">
        <v>686</v>
      </c>
      <c r="G408" s="137" t="s">
        <v>155</v>
      </c>
      <c r="H408" s="138">
        <v>25.3</v>
      </c>
      <c r="I408" s="139">
        <v>6897</v>
      </c>
      <c r="J408" s="139">
        <v>392</v>
      </c>
      <c r="K408" s="140">
        <f>ROUND(P408*H408,2)</f>
        <v>184411.7</v>
      </c>
      <c r="L408" s="136" t="s">
        <v>1</v>
      </c>
      <c r="M408" s="31"/>
      <c r="N408" s="141" t="s">
        <v>1</v>
      </c>
      <c r="O408" s="142" t="s">
        <v>43</v>
      </c>
      <c r="P408" s="143">
        <f>I408+J408</f>
        <v>7289</v>
      </c>
      <c r="Q408" s="143">
        <f>ROUND(I408*H408,2)</f>
        <v>174494.1</v>
      </c>
      <c r="R408" s="143">
        <f>ROUND(J408*H408,2)</f>
        <v>9917.6</v>
      </c>
      <c r="T408" s="144">
        <f>S408*H408</f>
        <v>0</v>
      </c>
      <c r="U408" s="144">
        <v>1.0000000000000001E-5</v>
      </c>
      <c r="V408" s="144">
        <f>U408*H408</f>
        <v>2.5300000000000002E-4</v>
      </c>
      <c r="W408" s="144">
        <v>0</v>
      </c>
      <c r="X408" s="145">
        <f>W408*H408</f>
        <v>0</v>
      </c>
      <c r="AR408" s="146" t="s">
        <v>256</v>
      </c>
      <c r="AT408" s="146" t="s">
        <v>152</v>
      </c>
      <c r="AU408" s="146" t="s">
        <v>90</v>
      </c>
      <c r="AY408" s="16" t="s">
        <v>150</v>
      </c>
      <c r="BE408" s="147">
        <f>IF(O408="základní",K408,0)</f>
        <v>184411.7</v>
      </c>
      <c r="BF408" s="147">
        <f>IF(O408="snížená",K408,0)</f>
        <v>0</v>
      </c>
      <c r="BG408" s="147">
        <f>IF(O408="zákl. přenesená",K408,0)</f>
        <v>0</v>
      </c>
      <c r="BH408" s="147">
        <f>IF(O408="sníž. přenesená",K408,0)</f>
        <v>0</v>
      </c>
      <c r="BI408" s="147">
        <f>IF(O408="nulová",K408,0)</f>
        <v>0</v>
      </c>
      <c r="BJ408" s="16" t="s">
        <v>88</v>
      </c>
      <c r="BK408" s="147">
        <f>ROUND(P408*H408,2)</f>
        <v>184411.7</v>
      </c>
      <c r="BL408" s="16" t="s">
        <v>256</v>
      </c>
      <c r="BM408" s="146" t="s">
        <v>687</v>
      </c>
    </row>
    <row r="409" spans="2:65" s="12" customFormat="1" x14ac:dyDescent="0.2">
      <c r="B409" s="152"/>
      <c r="D409" s="153" t="s">
        <v>161</v>
      </c>
      <c r="E409" s="154" t="s">
        <v>1</v>
      </c>
      <c r="F409" s="155" t="s">
        <v>688</v>
      </c>
      <c r="H409" s="156">
        <v>25.3</v>
      </c>
      <c r="I409" s="157"/>
      <c r="J409" s="157">
        <v>1</v>
      </c>
      <c r="M409" s="152"/>
      <c r="N409" s="158"/>
      <c r="X409" s="159"/>
      <c r="AT409" s="154" t="s">
        <v>161</v>
      </c>
      <c r="AU409" s="154" t="s">
        <v>90</v>
      </c>
      <c r="AV409" s="12" t="s">
        <v>90</v>
      </c>
      <c r="AW409" s="12" t="s">
        <v>5</v>
      </c>
      <c r="AX409" s="12" t="s">
        <v>88</v>
      </c>
      <c r="AY409" s="154" t="s">
        <v>150</v>
      </c>
    </row>
    <row r="410" spans="2:65" s="1" customFormat="1" ht="24.2" customHeight="1" x14ac:dyDescent="0.2">
      <c r="B410" s="31"/>
      <c r="C410" s="134" t="s">
        <v>689</v>
      </c>
      <c r="D410" s="134" t="s">
        <v>152</v>
      </c>
      <c r="E410" s="135" t="s">
        <v>690</v>
      </c>
      <c r="F410" s="136" t="s">
        <v>691</v>
      </c>
      <c r="G410" s="137" t="s">
        <v>692</v>
      </c>
      <c r="H410" s="138">
        <v>1</v>
      </c>
      <c r="I410" s="139">
        <v>575000</v>
      </c>
      <c r="J410" s="139">
        <v>37200</v>
      </c>
      <c r="K410" s="140">
        <f>ROUND(P410*H410,2)</f>
        <v>612200</v>
      </c>
      <c r="L410" s="136" t="s">
        <v>1</v>
      </c>
      <c r="M410" s="31"/>
      <c r="N410" s="141" t="s">
        <v>1</v>
      </c>
      <c r="O410" s="142" t="s">
        <v>43</v>
      </c>
      <c r="P410" s="143">
        <f>I410+J410</f>
        <v>612200</v>
      </c>
      <c r="Q410" s="143">
        <f>ROUND(I410*H410,2)</f>
        <v>575000</v>
      </c>
      <c r="R410" s="143">
        <f>ROUND(J410*H410,2)</f>
        <v>37200</v>
      </c>
      <c r="T410" s="144">
        <f>S410*H410</f>
        <v>0</v>
      </c>
      <c r="U410" s="144">
        <v>1.0000000000000001E-5</v>
      </c>
      <c r="V410" s="144">
        <f>U410*H410</f>
        <v>1.0000000000000001E-5</v>
      </c>
      <c r="W410" s="144">
        <v>0</v>
      </c>
      <c r="X410" s="145">
        <f>W410*H410</f>
        <v>0</v>
      </c>
      <c r="AR410" s="146" t="s">
        <v>256</v>
      </c>
      <c r="AT410" s="146" t="s">
        <v>152</v>
      </c>
      <c r="AU410" s="146" t="s">
        <v>90</v>
      </c>
      <c r="AY410" s="16" t="s">
        <v>150</v>
      </c>
      <c r="BE410" s="147">
        <f>IF(O410="základní",K410,0)</f>
        <v>612200</v>
      </c>
      <c r="BF410" s="147">
        <f>IF(O410="snížená",K410,0)</f>
        <v>0</v>
      </c>
      <c r="BG410" s="147">
        <f>IF(O410="zákl. přenesená",K410,0)</f>
        <v>0</v>
      </c>
      <c r="BH410" s="147">
        <f>IF(O410="sníž. přenesená",K410,0)</f>
        <v>0</v>
      </c>
      <c r="BI410" s="147">
        <f>IF(O410="nulová",K410,0)</f>
        <v>0</v>
      </c>
      <c r="BJ410" s="16" t="s">
        <v>88</v>
      </c>
      <c r="BK410" s="147">
        <f>ROUND(P410*H410,2)</f>
        <v>612200</v>
      </c>
      <c r="BL410" s="16" t="s">
        <v>256</v>
      </c>
      <c r="BM410" s="146" t="s">
        <v>693</v>
      </c>
    </row>
    <row r="411" spans="2:65" s="12" customFormat="1" x14ac:dyDescent="0.2">
      <c r="B411" s="152"/>
      <c r="D411" s="153" t="s">
        <v>161</v>
      </c>
      <c r="E411" s="154" t="s">
        <v>1</v>
      </c>
      <c r="F411" s="155" t="s">
        <v>694</v>
      </c>
      <c r="H411" s="156">
        <v>1</v>
      </c>
      <c r="I411" s="157"/>
      <c r="J411" s="157"/>
      <c r="M411" s="152"/>
      <c r="N411" s="158"/>
      <c r="X411" s="159"/>
      <c r="AT411" s="154" t="s">
        <v>161</v>
      </c>
      <c r="AU411" s="154" t="s">
        <v>90</v>
      </c>
      <c r="AV411" s="12" t="s">
        <v>90</v>
      </c>
      <c r="AW411" s="12" t="s">
        <v>5</v>
      </c>
      <c r="AX411" s="12" t="s">
        <v>88</v>
      </c>
      <c r="AY411" s="154" t="s">
        <v>150</v>
      </c>
    </row>
    <row r="412" spans="2:65" s="1" customFormat="1" ht="33" customHeight="1" x14ac:dyDescent="0.2">
      <c r="B412" s="31"/>
      <c r="C412" s="134" t="s">
        <v>695</v>
      </c>
      <c r="D412" s="134" t="s">
        <v>152</v>
      </c>
      <c r="E412" s="135" t="s">
        <v>696</v>
      </c>
      <c r="F412" s="136" t="s">
        <v>697</v>
      </c>
      <c r="G412" s="137" t="s">
        <v>184</v>
      </c>
      <c r="H412" s="138">
        <v>14</v>
      </c>
      <c r="I412" s="139">
        <v>4610</v>
      </c>
      <c r="J412" s="139">
        <v>315</v>
      </c>
      <c r="K412" s="140">
        <f>ROUND(P412*H412,2)</f>
        <v>68950</v>
      </c>
      <c r="L412" s="136" t="s">
        <v>1</v>
      </c>
      <c r="M412" s="31"/>
      <c r="N412" s="141" t="s">
        <v>1</v>
      </c>
      <c r="O412" s="142" t="s">
        <v>43</v>
      </c>
      <c r="P412" s="143">
        <f>I412+J412</f>
        <v>4925</v>
      </c>
      <c r="Q412" s="143">
        <f>ROUND(I412*H412,2)</f>
        <v>64540</v>
      </c>
      <c r="R412" s="143">
        <f>ROUND(J412*H412,2)</f>
        <v>4410</v>
      </c>
      <c r="T412" s="144">
        <f>S412*H412</f>
        <v>0</v>
      </c>
      <c r="U412" s="144">
        <v>1.0000000000000001E-5</v>
      </c>
      <c r="V412" s="144">
        <f>U412*H412</f>
        <v>1.4000000000000001E-4</v>
      </c>
      <c r="W412" s="144">
        <v>0</v>
      </c>
      <c r="X412" s="145">
        <f>W412*H412</f>
        <v>0</v>
      </c>
      <c r="AR412" s="146" t="s">
        <v>256</v>
      </c>
      <c r="AT412" s="146" t="s">
        <v>152</v>
      </c>
      <c r="AU412" s="146" t="s">
        <v>90</v>
      </c>
      <c r="AY412" s="16" t="s">
        <v>150</v>
      </c>
      <c r="BE412" s="147">
        <f>IF(O412="základní",K412,0)</f>
        <v>68950</v>
      </c>
      <c r="BF412" s="147">
        <f>IF(O412="snížená",K412,0)</f>
        <v>0</v>
      </c>
      <c r="BG412" s="147">
        <f>IF(O412="zákl. přenesená",K412,0)</f>
        <v>0</v>
      </c>
      <c r="BH412" s="147">
        <f>IF(O412="sníž. přenesená",K412,0)</f>
        <v>0</v>
      </c>
      <c r="BI412" s="147">
        <f>IF(O412="nulová",K412,0)</f>
        <v>0</v>
      </c>
      <c r="BJ412" s="16" t="s">
        <v>88</v>
      </c>
      <c r="BK412" s="147">
        <f>ROUND(P412*H412,2)</f>
        <v>68950</v>
      </c>
      <c r="BL412" s="16" t="s">
        <v>256</v>
      </c>
      <c r="BM412" s="146" t="s">
        <v>698</v>
      </c>
    </row>
    <row r="413" spans="2:65" s="12" customFormat="1" x14ac:dyDescent="0.2">
      <c r="B413" s="152"/>
      <c r="D413" s="153" t="s">
        <v>161</v>
      </c>
      <c r="E413" s="154" t="s">
        <v>1</v>
      </c>
      <c r="F413" s="155" t="s">
        <v>699</v>
      </c>
      <c r="H413" s="156">
        <v>14</v>
      </c>
      <c r="I413" s="157"/>
      <c r="J413" s="157"/>
      <c r="M413" s="152"/>
      <c r="N413" s="158"/>
      <c r="X413" s="159"/>
      <c r="AT413" s="154" t="s">
        <v>161</v>
      </c>
      <c r="AU413" s="154" t="s">
        <v>90</v>
      </c>
      <c r="AV413" s="12" t="s">
        <v>90</v>
      </c>
      <c r="AW413" s="12" t="s">
        <v>5</v>
      </c>
      <c r="AX413" s="12" t="s">
        <v>88</v>
      </c>
      <c r="AY413" s="154" t="s">
        <v>150</v>
      </c>
    </row>
    <row r="414" spans="2:65" s="11" customFormat="1" ht="25.9" customHeight="1" x14ac:dyDescent="0.2">
      <c r="B414" s="121"/>
      <c r="D414" s="122" t="s">
        <v>79</v>
      </c>
      <c r="E414" s="123" t="s">
        <v>700</v>
      </c>
      <c r="F414" s="123" t="s">
        <v>701</v>
      </c>
      <c r="I414" s="124"/>
      <c r="J414" s="124"/>
      <c r="K414" s="125">
        <f>BK414</f>
        <v>29755</v>
      </c>
      <c r="M414" s="121"/>
      <c r="N414" s="126"/>
      <c r="Q414" s="127">
        <f>SUM(Q415:Q417)</f>
        <v>0</v>
      </c>
      <c r="R414" s="127">
        <f>SUM(R415:R417)</f>
        <v>29755</v>
      </c>
      <c r="T414" s="128">
        <f>SUM(T415:T417)</f>
        <v>0</v>
      </c>
      <c r="V414" s="128">
        <f>SUM(V415:V417)</f>
        <v>0</v>
      </c>
      <c r="X414" s="129">
        <f>SUM(X415:X417)</f>
        <v>0</v>
      </c>
      <c r="AR414" s="122" t="s">
        <v>157</v>
      </c>
      <c r="AT414" s="130" t="s">
        <v>79</v>
      </c>
      <c r="AU414" s="130" t="s">
        <v>80</v>
      </c>
      <c r="AY414" s="122" t="s">
        <v>150</v>
      </c>
      <c r="BK414" s="131">
        <f>SUM(BK415:BK417)</f>
        <v>29755</v>
      </c>
    </row>
    <row r="415" spans="2:65" s="1" customFormat="1" ht="24.2" customHeight="1" x14ac:dyDescent="0.2">
      <c r="B415" s="31"/>
      <c r="C415" s="134" t="s">
        <v>702</v>
      </c>
      <c r="D415" s="134" t="s">
        <v>152</v>
      </c>
      <c r="E415" s="135" t="s">
        <v>703</v>
      </c>
      <c r="F415" s="136" t="s">
        <v>704</v>
      </c>
      <c r="G415" s="137" t="s">
        <v>705</v>
      </c>
      <c r="H415" s="138">
        <v>55</v>
      </c>
      <c r="I415" s="139"/>
      <c r="J415" s="139">
        <v>541</v>
      </c>
      <c r="K415" s="140">
        <f>ROUND(P415*H415,2)</f>
        <v>29755</v>
      </c>
      <c r="L415" s="136" t="s">
        <v>156</v>
      </c>
      <c r="M415" s="31"/>
      <c r="N415" s="141" t="s">
        <v>1</v>
      </c>
      <c r="O415" s="142" t="s">
        <v>43</v>
      </c>
      <c r="P415" s="143">
        <f>I415+J415</f>
        <v>541</v>
      </c>
      <c r="Q415" s="143">
        <f>ROUND(I415*H415,2)</f>
        <v>0</v>
      </c>
      <c r="R415" s="143">
        <f>ROUND(J415*H415,2)</f>
        <v>29755</v>
      </c>
      <c r="T415" s="144">
        <f>S415*H415</f>
        <v>0</v>
      </c>
      <c r="U415" s="144">
        <v>0</v>
      </c>
      <c r="V415" s="144">
        <f>U415*H415</f>
        <v>0</v>
      </c>
      <c r="W415" s="144">
        <v>0</v>
      </c>
      <c r="X415" s="145">
        <f>W415*H415</f>
        <v>0</v>
      </c>
      <c r="AR415" s="146" t="s">
        <v>618</v>
      </c>
      <c r="AT415" s="146" t="s">
        <v>152</v>
      </c>
      <c r="AU415" s="146" t="s">
        <v>88</v>
      </c>
      <c r="AY415" s="16" t="s">
        <v>150</v>
      </c>
      <c r="BE415" s="147">
        <f>IF(O415="základní",K415,0)</f>
        <v>29755</v>
      </c>
      <c r="BF415" s="147">
        <f>IF(O415="snížená",K415,0)</f>
        <v>0</v>
      </c>
      <c r="BG415" s="147">
        <f>IF(O415="zákl. přenesená",K415,0)</f>
        <v>0</v>
      </c>
      <c r="BH415" s="147">
        <f>IF(O415="sníž. přenesená",K415,0)</f>
        <v>0</v>
      </c>
      <c r="BI415" s="147">
        <f>IF(O415="nulová",K415,0)</f>
        <v>0</v>
      </c>
      <c r="BJ415" s="16" t="s">
        <v>88</v>
      </c>
      <c r="BK415" s="147">
        <f>ROUND(P415*H415,2)</f>
        <v>29755</v>
      </c>
      <c r="BL415" s="16" t="s">
        <v>618</v>
      </c>
      <c r="BM415" s="146" t="s">
        <v>706</v>
      </c>
    </row>
    <row r="416" spans="2:65" s="1" customFormat="1" x14ac:dyDescent="0.2">
      <c r="B416" s="31"/>
      <c r="D416" s="148" t="s">
        <v>159</v>
      </c>
      <c r="F416" s="149" t="s">
        <v>707</v>
      </c>
      <c r="I416" s="150"/>
      <c r="J416" s="150"/>
      <c r="M416" s="31"/>
      <c r="N416" s="151"/>
      <c r="X416" s="55"/>
      <c r="AT416" s="16" t="s">
        <v>159</v>
      </c>
      <c r="AU416" s="16" t="s">
        <v>88</v>
      </c>
    </row>
    <row r="417" spans="2:51" s="12" customFormat="1" x14ac:dyDescent="0.2">
      <c r="B417" s="152"/>
      <c r="D417" s="153" t="s">
        <v>161</v>
      </c>
      <c r="E417" s="154" t="s">
        <v>1</v>
      </c>
      <c r="F417" s="155" t="s">
        <v>708</v>
      </c>
      <c r="H417" s="156">
        <v>55</v>
      </c>
      <c r="I417" s="157"/>
      <c r="J417" s="157"/>
      <c r="M417" s="152"/>
      <c r="N417" s="184"/>
      <c r="O417" s="185"/>
      <c r="P417" s="185"/>
      <c r="Q417" s="185"/>
      <c r="R417" s="185"/>
      <c r="S417" s="185"/>
      <c r="T417" s="185"/>
      <c r="U417" s="185"/>
      <c r="V417" s="185"/>
      <c r="W417" s="185"/>
      <c r="X417" s="186"/>
      <c r="AT417" s="154" t="s">
        <v>161</v>
      </c>
      <c r="AU417" s="154" t="s">
        <v>88</v>
      </c>
      <c r="AV417" s="12" t="s">
        <v>90</v>
      </c>
      <c r="AW417" s="12" t="s">
        <v>5</v>
      </c>
      <c r="AX417" s="12" t="s">
        <v>88</v>
      </c>
      <c r="AY417" s="154" t="s">
        <v>150</v>
      </c>
    </row>
    <row r="418" spans="2:51" s="1" customFormat="1" ht="6.95" customHeight="1" x14ac:dyDescent="0.2">
      <c r="B418" s="43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31"/>
    </row>
  </sheetData>
  <sheetProtection algorithmName="SHA-512" hashValue="CGznT7G2VBDkfhWoj3rX8xnP6tgpkETMX4SHHY/DbPejRVcuHxyBHobhgQ2NgaywxjNc6GH4AyoYVQexHmj0AA==" saltValue="XGAyEexum165/onQCiKiSRYnyoFEhbvsAtQDf7g58Z4dWWsBnqk2GxgSCGlT7A3yl6WuuKN38sVgL29TzAcFwg==" spinCount="100000" sheet="1" objects="1" scenarios="1" formatColumns="0" formatRows="0" autoFilter="0"/>
  <autoFilter ref="C128:L417" xr:uid="{00000000-0009-0000-0000-000001000000}"/>
  <mergeCells count="9">
    <mergeCell ref="E87:H87"/>
    <mergeCell ref="E119:H119"/>
    <mergeCell ref="E121:H121"/>
    <mergeCell ref="M2:Z2"/>
    <mergeCell ref="E7:H7"/>
    <mergeCell ref="E9:H9"/>
    <mergeCell ref="E18:H18"/>
    <mergeCell ref="E27:H27"/>
    <mergeCell ref="E85:H85"/>
  </mergeCells>
  <hyperlinks>
    <hyperlink ref="F133" r:id="rId1" xr:uid="{00000000-0004-0000-0100-000000000000}"/>
    <hyperlink ref="F136" r:id="rId2" xr:uid="{00000000-0004-0000-0100-000001000000}"/>
    <hyperlink ref="F141" r:id="rId3" xr:uid="{00000000-0004-0000-0100-000002000000}"/>
    <hyperlink ref="F146" r:id="rId4" xr:uid="{00000000-0004-0000-0100-000003000000}"/>
    <hyperlink ref="F149" r:id="rId5" xr:uid="{00000000-0004-0000-0100-000004000000}"/>
    <hyperlink ref="F154" r:id="rId6" xr:uid="{00000000-0004-0000-0100-000005000000}"/>
    <hyperlink ref="F157" r:id="rId7" xr:uid="{00000000-0004-0000-0100-000006000000}"/>
    <hyperlink ref="F160" r:id="rId8" xr:uid="{00000000-0004-0000-0100-000007000000}"/>
    <hyperlink ref="F163" r:id="rId9" xr:uid="{00000000-0004-0000-0100-000008000000}"/>
    <hyperlink ref="F170" r:id="rId10" xr:uid="{00000000-0004-0000-0100-000009000000}"/>
    <hyperlink ref="F175" r:id="rId11" xr:uid="{00000000-0004-0000-0100-00000A000000}"/>
    <hyperlink ref="F178" r:id="rId12" xr:uid="{00000000-0004-0000-0100-00000B000000}"/>
    <hyperlink ref="F181" r:id="rId13" xr:uid="{00000000-0004-0000-0100-00000C000000}"/>
    <hyperlink ref="F185" r:id="rId14" xr:uid="{00000000-0004-0000-0100-00000D000000}"/>
    <hyperlink ref="F191" r:id="rId15" xr:uid="{00000000-0004-0000-0100-00000E000000}"/>
    <hyperlink ref="F194" r:id="rId16" xr:uid="{00000000-0004-0000-0100-00000F000000}"/>
    <hyperlink ref="F199" r:id="rId17" xr:uid="{00000000-0004-0000-0100-000010000000}"/>
    <hyperlink ref="F204" r:id="rId18" xr:uid="{00000000-0004-0000-0100-000011000000}"/>
    <hyperlink ref="F208" r:id="rId19" xr:uid="{00000000-0004-0000-0100-000012000000}"/>
    <hyperlink ref="F210" r:id="rId20" xr:uid="{00000000-0004-0000-0100-000013000000}"/>
    <hyperlink ref="F213" r:id="rId21" xr:uid="{00000000-0004-0000-0100-000014000000}"/>
    <hyperlink ref="F216" r:id="rId22" xr:uid="{00000000-0004-0000-0100-000015000000}"/>
    <hyperlink ref="F219" r:id="rId23" xr:uid="{00000000-0004-0000-0100-000016000000}"/>
    <hyperlink ref="F222" r:id="rId24" xr:uid="{00000000-0004-0000-0100-000017000000}"/>
    <hyperlink ref="F225" r:id="rId25" xr:uid="{00000000-0004-0000-0100-000018000000}"/>
    <hyperlink ref="F229" r:id="rId26" xr:uid="{00000000-0004-0000-0100-000019000000}"/>
    <hyperlink ref="F234" r:id="rId27" xr:uid="{00000000-0004-0000-0100-00001A000000}"/>
    <hyperlink ref="F236" r:id="rId28" xr:uid="{00000000-0004-0000-0100-00001B000000}"/>
    <hyperlink ref="F246" r:id="rId29" xr:uid="{00000000-0004-0000-0100-00001C000000}"/>
    <hyperlink ref="F257" r:id="rId30" xr:uid="{00000000-0004-0000-0100-00001D000000}"/>
    <hyperlink ref="F261" r:id="rId31" xr:uid="{00000000-0004-0000-0100-00001E000000}"/>
    <hyperlink ref="F264" r:id="rId32" xr:uid="{00000000-0004-0000-0100-00001F000000}"/>
    <hyperlink ref="F267" r:id="rId33" xr:uid="{00000000-0004-0000-0100-000020000000}"/>
    <hyperlink ref="F271" r:id="rId34" xr:uid="{00000000-0004-0000-0100-000021000000}"/>
    <hyperlink ref="F273" r:id="rId35" xr:uid="{00000000-0004-0000-0100-000022000000}"/>
    <hyperlink ref="F276" r:id="rId36" xr:uid="{00000000-0004-0000-0100-000023000000}"/>
    <hyperlink ref="F278" r:id="rId37" xr:uid="{00000000-0004-0000-0100-000024000000}"/>
    <hyperlink ref="F280" r:id="rId38" xr:uid="{00000000-0004-0000-0100-000025000000}"/>
    <hyperlink ref="F302" r:id="rId39" xr:uid="{00000000-0004-0000-0100-000026000000}"/>
    <hyperlink ref="F310" r:id="rId40" xr:uid="{00000000-0004-0000-0100-000027000000}"/>
    <hyperlink ref="F315" r:id="rId41" xr:uid="{00000000-0004-0000-0100-000028000000}"/>
    <hyperlink ref="F320" r:id="rId42" xr:uid="{00000000-0004-0000-0100-000029000000}"/>
    <hyperlink ref="F323" r:id="rId43" xr:uid="{00000000-0004-0000-0100-00002A000000}"/>
    <hyperlink ref="F328" r:id="rId44" xr:uid="{00000000-0004-0000-0100-00002B000000}"/>
    <hyperlink ref="F331" r:id="rId45" xr:uid="{00000000-0004-0000-0100-00002C000000}"/>
    <hyperlink ref="F334" r:id="rId46" xr:uid="{00000000-0004-0000-0100-00002D000000}"/>
    <hyperlink ref="F337" r:id="rId47" xr:uid="{00000000-0004-0000-0100-00002E000000}"/>
    <hyperlink ref="F341" r:id="rId48" xr:uid="{00000000-0004-0000-0100-00002F000000}"/>
    <hyperlink ref="F344" r:id="rId49" xr:uid="{00000000-0004-0000-0100-000030000000}"/>
    <hyperlink ref="F346" r:id="rId50" xr:uid="{00000000-0004-0000-0100-000031000000}"/>
    <hyperlink ref="F355" r:id="rId51" xr:uid="{00000000-0004-0000-0100-000032000000}"/>
    <hyperlink ref="F358" r:id="rId52" xr:uid="{00000000-0004-0000-0100-000033000000}"/>
    <hyperlink ref="F361" r:id="rId53" xr:uid="{00000000-0004-0000-0100-000034000000}"/>
    <hyperlink ref="F381" r:id="rId54" xr:uid="{00000000-0004-0000-0100-000035000000}"/>
    <hyperlink ref="F384" r:id="rId55" xr:uid="{00000000-0004-0000-0100-000036000000}"/>
    <hyperlink ref="F388" r:id="rId56" xr:uid="{00000000-0004-0000-0100-000037000000}"/>
    <hyperlink ref="F390" r:id="rId57" xr:uid="{00000000-0004-0000-0100-000038000000}"/>
    <hyperlink ref="F392" r:id="rId58" xr:uid="{00000000-0004-0000-0100-000039000000}"/>
    <hyperlink ref="F397" r:id="rId59" xr:uid="{00000000-0004-0000-0100-00003A000000}"/>
    <hyperlink ref="F400" r:id="rId60" xr:uid="{00000000-0004-0000-0100-00003B000000}"/>
    <hyperlink ref="F402" r:id="rId61" xr:uid="{00000000-0004-0000-0100-00003C000000}"/>
    <hyperlink ref="F404" r:id="rId62" xr:uid="{00000000-0004-0000-0100-00003D000000}"/>
    <hyperlink ref="F416" r:id="rId63" xr:uid="{00000000-0004-0000-0100-00003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3"/>
  <sheetViews>
    <sheetView showGridLines="0" workbookViewId="0">
      <selection activeCell="I109" sqref="I10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6" t="s">
        <v>93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90</v>
      </c>
    </row>
    <row r="4" spans="2:46" ht="24.95" hidden="1" customHeight="1" x14ac:dyDescent="0.2">
      <c r="B4" s="19"/>
      <c r="D4" s="20" t="s">
        <v>106</v>
      </c>
      <c r="M4" s="19"/>
      <c r="N4" s="88" t="s">
        <v>11</v>
      </c>
      <c r="AT4" s="16" t="s">
        <v>4</v>
      </c>
    </row>
    <row r="5" spans="2:46" ht="6.95" hidden="1" customHeight="1" x14ac:dyDescent="0.2">
      <c r="B5" s="19"/>
      <c r="M5" s="19"/>
    </row>
    <row r="6" spans="2:46" ht="12" hidden="1" customHeight="1" x14ac:dyDescent="0.2">
      <c r="B6" s="19"/>
      <c r="D6" s="26" t="s">
        <v>17</v>
      </c>
      <c r="M6" s="19"/>
    </row>
    <row r="7" spans="2:46" ht="16.5" hidden="1" customHeight="1" x14ac:dyDescent="0.2">
      <c r="B7" s="19"/>
      <c r="E7" s="232" t="str">
        <f>'Rekapitulace stavby'!K6</f>
        <v>Projektová dokumentace okolí metra Strašnická</v>
      </c>
      <c r="F7" s="233"/>
      <c r="G7" s="233"/>
      <c r="H7" s="233"/>
      <c r="M7" s="19"/>
    </row>
    <row r="8" spans="2:46" s="1" customFormat="1" ht="12" hidden="1" customHeight="1" x14ac:dyDescent="0.2">
      <c r="B8" s="31"/>
      <c r="D8" s="26" t="s">
        <v>107</v>
      </c>
      <c r="M8" s="31"/>
    </row>
    <row r="9" spans="2:46" s="1" customFormat="1" ht="16.5" hidden="1" customHeight="1" x14ac:dyDescent="0.2">
      <c r="B9" s="31"/>
      <c r="E9" s="217" t="s">
        <v>709</v>
      </c>
      <c r="F9" s="231"/>
      <c r="G9" s="231"/>
      <c r="H9" s="231"/>
      <c r="M9" s="31"/>
    </row>
    <row r="10" spans="2:46" s="1" customFormat="1" hidden="1" x14ac:dyDescent="0.2">
      <c r="B10" s="31"/>
      <c r="M10" s="31"/>
    </row>
    <row r="11" spans="2:46" s="1" customFormat="1" ht="12" hidden="1" customHeight="1" x14ac:dyDescent="0.2">
      <c r="B11" s="31"/>
      <c r="D11" s="26" t="s">
        <v>19</v>
      </c>
      <c r="F11" s="24" t="s">
        <v>1</v>
      </c>
      <c r="I11" s="26" t="s">
        <v>20</v>
      </c>
      <c r="J11" s="24" t="s">
        <v>1</v>
      </c>
      <c r="M11" s="31"/>
    </row>
    <row r="12" spans="2:46" s="1" customFormat="1" ht="12" hidden="1" customHeight="1" x14ac:dyDescent="0.2">
      <c r="B12" s="31"/>
      <c r="D12" s="26" t="s">
        <v>21</v>
      </c>
      <c r="F12" s="24" t="s">
        <v>22</v>
      </c>
      <c r="I12" s="26" t="s">
        <v>23</v>
      </c>
      <c r="J12" s="51" t="str">
        <f>'Rekapitulace stavby'!AN8</f>
        <v>3. 2. 2026</v>
      </c>
      <c r="M12" s="31"/>
    </row>
    <row r="13" spans="2:46" s="1" customFormat="1" ht="10.9" hidden="1" customHeight="1" x14ac:dyDescent="0.2">
      <c r="B13" s="31"/>
      <c r="M13" s="31"/>
    </row>
    <row r="14" spans="2:46" s="1" customFormat="1" ht="12" hidden="1" customHeight="1" x14ac:dyDescent="0.2">
      <c r="B14" s="31"/>
      <c r="D14" s="26" t="s">
        <v>25</v>
      </c>
      <c r="I14" s="26" t="s">
        <v>26</v>
      </c>
      <c r="J14" s="24" t="s">
        <v>27</v>
      </c>
      <c r="M14" s="31"/>
    </row>
    <row r="15" spans="2:46" s="1" customFormat="1" ht="18" hidden="1" customHeight="1" x14ac:dyDescent="0.2">
      <c r="B15" s="31"/>
      <c r="E15" s="24" t="s">
        <v>28</v>
      </c>
      <c r="I15" s="26" t="s">
        <v>29</v>
      </c>
      <c r="J15" s="24" t="s">
        <v>30</v>
      </c>
      <c r="M15" s="31"/>
    </row>
    <row r="16" spans="2:46" s="1" customFormat="1" ht="6.95" hidden="1" customHeight="1" x14ac:dyDescent="0.2">
      <c r="B16" s="31"/>
      <c r="M16" s="31"/>
    </row>
    <row r="17" spans="2:13" s="1" customFormat="1" ht="12" hidden="1" customHeight="1" x14ac:dyDescent="0.2">
      <c r="B17" s="31"/>
      <c r="D17" s="26" t="s">
        <v>31</v>
      </c>
      <c r="I17" s="26" t="s">
        <v>26</v>
      </c>
      <c r="J17" s="27" t="str">
        <f>'Rekapitulace stavby'!AN13</f>
        <v>47114444</v>
      </c>
      <c r="M17" s="31"/>
    </row>
    <row r="18" spans="2:13" s="1" customFormat="1" ht="18" hidden="1" customHeight="1" x14ac:dyDescent="0.2">
      <c r="B18" s="31"/>
      <c r="E18" s="234" t="str">
        <f>'Rekapitulace stavby'!E14</f>
        <v>INPROS PRAHA a.s.</v>
      </c>
      <c r="F18" s="204"/>
      <c r="G18" s="204"/>
      <c r="H18" s="204"/>
      <c r="I18" s="26" t="s">
        <v>29</v>
      </c>
      <c r="J18" s="27" t="str">
        <f>'Rekapitulace stavby'!AN14</f>
        <v>CZ47114444</v>
      </c>
      <c r="M18" s="31"/>
    </row>
    <row r="19" spans="2:13" s="1" customFormat="1" ht="6.95" hidden="1" customHeight="1" x14ac:dyDescent="0.2">
      <c r="B19" s="31"/>
      <c r="M19" s="31"/>
    </row>
    <row r="20" spans="2:13" s="1" customFormat="1" ht="12" hidden="1" customHeight="1" x14ac:dyDescent="0.2">
      <c r="B20" s="31"/>
      <c r="D20" s="26" t="s">
        <v>32</v>
      </c>
      <c r="I20" s="26" t="s">
        <v>26</v>
      </c>
      <c r="J20" s="24" t="s">
        <v>33</v>
      </c>
      <c r="M20" s="31"/>
    </row>
    <row r="21" spans="2:13" s="1" customFormat="1" ht="18" hidden="1" customHeight="1" x14ac:dyDescent="0.2">
      <c r="B21" s="31"/>
      <c r="E21" s="24" t="s">
        <v>34</v>
      </c>
      <c r="I21" s="26" t="s">
        <v>29</v>
      </c>
      <c r="J21" s="24" t="s">
        <v>35</v>
      </c>
      <c r="M21" s="31"/>
    </row>
    <row r="22" spans="2:13" s="1" customFormat="1" ht="6.95" hidden="1" customHeight="1" x14ac:dyDescent="0.2">
      <c r="B22" s="31"/>
      <c r="M22" s="31"/>
    </row>
    <row r="23" spans="2:13" s="1" customFormat="1" ht="12" hidden="1" customHeight="1" x14ac:dyDescent="0.2">
      <c r="B23" s="31"/>
      <c r="D23" s="26" t="s">
        <v>36</v>
      </c>
      <c r="I23" s="26" t="s">
        <v>26</v>
      </c>
      <c r="J23" s="24" t="s">
        <v>33</v>
      </c>
      <c r="M23" s="31"/>
    </row>
    <row r="24" spans="2:13" s="1" customFormat="1" ht="18" hidden="1" customHeight="1" x14ac:dyDescent="0.2">
      <c r="B24" s="31"/>
      <c r="E24" s="24" t="s">
        <v>34</v>
      </c>
      <c r="I24" s="26" t="s">
        <v>29</v>
      </c>
      <c r="J24" s="24" t="s">
        <v>35</v>
      </c>
      <c r="M24" s="31"/>
    </row>
    <row r="25" spans="2:13" s="1" customFormat="1" ht="6.95" hidden="1" customHeight="1" x14ac:dyDescent="0.2">
      <c r="B25" s="31"/>
      <c r="M25" s="31"/>
    </row>
    <row r="26" spans="2:13" s="1" customFormat="1" ht="12" hidden="1" customHeight="1" x14ac:dyDescent="0.2">
      <c r="B26" s="31"/>
      <c r="D26" s="26" t="s">
        <v>37</v>
      </c>
      <c r="M26" s="31"/>
    </row>
    <row r="27" spans="2:13" s="7" customFormat="1" ht="16.5" hidden="1" customHeight="1" x14ac:dyDescent="0.2">
      <c r="B27" s="89"/>
      <c r="E27" s="208" t="s">
        <v>1</v>
      </c>
      <c r="F27" s="208"/>
      <c r="G27" s="208"/>
      <c r="H27" s="208"/>
      <c r="M27" s="89"/>
    </row>
    <row r="28" spans="2:13" s="1" customFormat="1" ht="6.95" hidden="1" customHeight="1" x14ac:dyDescent="0.2">
      <c r="B28" s="31"/>
      <c r="M28" s="31"/>
    </row>
    <row r="29" spans="2:13" s="1" customFormat="1" ht="6.95" hidden="1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52"/>
      <c r="M29" s="31"/>
    </row>
    <row r="30" spans="2:13" s="1" customFormat="1" ht="12.75" hidden="1" x14ac:dyDescent="0.2">
      <c r="B30" s="31"/>
      <c r="E30" s="26" t="s">
        <v>109</v>
      </c>
      <c r="K30" s="90">
        <f>I96</f>
        <v>110667</v>
      </c>
      <c r="M30" s="31"/>
    </row>
    <row r="31" spans="2:13" s="1" customFormat="1" ht="12.75" hidden="1" x14ac:dyDescent="0.2">
      <c r="B31" s="31"/>
      <c r="E31" s="26" t="s">
        <v>110</v>
      </c>
      <c r="K31" s="90">
        <f>J96</f>
        <v>314157.75</v>
      </c>
      <c r="M31" s="31"/>
    </row>
    <row r="32" spans="2:13" s="1" customFormat="1" ht="25.35" hidden="1" customHeight="1" x14ac:dyDescent="0.2">
      <c r="B32" s="31"/>
      <c r="D32" s="91" t="s">
        <v>38</v>
      </c>
      <c r="K32" s="65">
        <f>ROUND(K120, 2)</f>
        <v>424824.75</v>
      </c>
      <c r="M32" s="31"/>
    </row>
    <row r="33" spans="2:13" s="1" customFormat="1" ht="6.95" hidden="1" customHeight="1" x14ac:dyDescent="0.2">
      <c r="B33" s="31"/>
      <c r="D33" s="52"/>
      <c r="E33" s="52"/>
      <c r="F33" s="52"/>
      <c r="G33" s="52"/>
      <c r="H33" s="52"/>
      <c r="I33" s="52"/>
      <c r="J33" s="52"/>
      <c r="K33" s="52"/>
      <c r="L33" s="52"/>
      <c r="M33" s="31"/>
    </row>
    <row r="34" spans="2:13" s="1" customFormat="1" ht="14.45" hidden="1" customHeight="1" x14ac:dyDescent="0.2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5" hidden="1" customHeight="1" x14ac:dyDescent="0.2">
      <c r="B35" s="31"/>
      <c r="D35" s="54" t="s">
        <v>42</v>
      </c>
      <c r="E35" s="26" t="s">
        <v>43</v>
      </c>
      <c r="F35" s="90">
        <f>ROUND((SUM(BE120:BE152)),  2)</f>
        <v>424824.75</v>
      </c>
      <c r="I35" s="92">
        <v>0.21</v>
      </c>
      <c r="K35" s="90">
        <f>ROUND(((SUM(BE120:BE152))*I35),  2)</f>
        <v>89213.2</v>
      </c>
      <c r="M35" s="31"/>
    </row>
    <row r="36" spans="2:13" s="1" customFormat="1" ht="14.45" hidden="1" customHeight="1" x14ac:dyDescent="0.2">
      <c r="B36" s="31"/>
      <c r="E36" s="26" t="s">
        <v>44</v>
      </c>
      <c r="F36" s="90">
        <f>ROUND((SUM(BF120:BF152)),  2)</f>
        <v>0</v>
      </c>
      <c r="I36" s="92">
        <v>0.12</v>
      </c>
      <c r="K36" s="90">
        <f>ROUND(((SUM(BF120:BF152))*I36),  2)</f>
        <v>0</v>
      </c>
      <c r="M36" s="31"/>
    </row>
    <row r="37" spans="2:13" s="1" customFormat="1" ht="14.45" hidden="1" customHeight="1" x14ac:dyDescent="0.2">
      <c r="B37" s="31"/>
      <c r="E37" s="26" t="s">
        <v>45</v>
      </c>
      <c r="F37" s="90">
        <f>ROUND((SUM(BG120:BG152)),  2)</f>
        <v>0</v>
      </c>
      <c r="I37" s="92">
        <v>0.21</v>
      </c>
      <c r="K37" s="90">
        <f>0</f>
        <v>0</v>
      </c>
      <c r="M37" s="31"/>
    </row>
    <row r="38" spans="2:13" s="1" customFormat="1" ht="14.45" hidden="1" customHeight="1" x14ac:dyDescent="0.2">
      <c r="B38" s="31"/>
      <c r="E38" s="26" t="s">
        <v>46</v>
      </c>
      <c r="F38" s="90">
        <f>ROUND((SUM(BH120:BH152)),  2)</f>
        <v>0</v>
      </c>
      <c r="I38" s="92">
        <v>0.12</v>
      </c>
      <c r="K38" s="90">
        <f>0</f>
        <v>0</v>
      </c>
      <c r="M38" s="31"/>
    </row>
    <row r="39" spans="2:13" s="1" customFormat="1" ht="14.45" hidden="1" customHeight="1" x14ac:dyDescent="0.2">
      <c r="B39" s="31"/>
      <c r="E39" s="26" t="s">
        <v>47</v>
      </c>
      <c r="F39" s="90">
        <f>ROUND((SUM(BI120:BI152)),  2)</f>
        <v>0</v>
      </c>
      <c r="I39" s="92">
        <v>0</v>
      </c>
      <c r="K39" s="90">
        <f>0</f>
        <v>0</v>
      </c>
      <c r="M39" s="31"/>
    </row>
    <row r="40" spans="2:13" s="1" customFormat="1" ht="6.95" hidden="1" customHeight="1" x14ac:dyDescent="0.2">
      <c r="B40" s="31"/>
      <c r="M40" s="31"/>
    </row>
    <row r="41" spans="2:13" s="1" customFormat="1" ht="25.35" hidden="1" customHeight="1" x14ac:dyDescent="0.2">
      <c r="B41" s="31"/>
      <c r="C41" s="93"/>
      <c r="D41" s="94" t="s">
        <v>48</v>
      </c>
      <c r="E41" s="56"/>
      <c r="F41" s="56"/>
      <c r="G41" s="95" t="s">
        <v>49</v>
      </c>
      <c r="H41" s="96" t="s">
        <v>50</v>
      </c>
      <c r="I41" s="56"/>
      <c r="J41" s="56"/>
      <c r="K41" s="97">
        <f>SUM(K32:K39)</f>
        <v>514037.95</v>
      </c>
      <c r="L41" s="98"/>
      <c r="M41" s="31"/>
    </row>
    <row r="42" spans="2:13" s="1" customFormat="1" ht="14.45" hidden="1" customHeight="1" x14ac:dyDescent="0.2">
      <c r="B42" s="31"/>
      <c r="M42" s="31"/>
    </row>
    <row r="43" spans="2:13" ht="14.45" hidden="1" customHeight="1" x14ac:dyDescent="0.2">
      <c r="B43" s="19"/>
      <c r="M43" s="19"/>
    </row>
    <row r="44" spans="2:13" ht="14.45" hidden="1" customHeight="1" x14ac:dyDescent="0.2">
      <c r="B44" s="19"/>
      <c r="M44" s="19"/>
    </row>
    <row r="45" spans="2:13" ht="14.45" hidden="1" customHeight="1" x14ac:dyDescent="0.2">
      <c r="B45" s="19"/>
      <c r="M45" s="19"/>
    </row>
    <row r="46" spans="2:13" ht="14.45" hidden="1" customHeight="1" x14ac:dyDescent="0.2">
      <c r="B46" s="19"/>
      <c r="M46" s="19"/>
    </row>
    <row r="47" spans="2:13" ht="14.45" hidden="1" customHeight="1" x14ac:dyDescent="0.2">
      <c r="B47" s="19"/>
      <c r="M47" s="19"/>
    </row>
    <row r="48" spans="2:13" ht="14.45" hidden="1" customHeight="1" x14ac:dyDescent="0.2">
      <c r="B48" s="19"/>
      <c r="M48" s="19"/>
    </row>
    <row r="49" spans="2:13" ht="14.45" hidden="1" customHeight="1" x14ac:dyDescent="0.2">
      <c r="B49" s="19"/>
      <c r="M49" s="19"/>
    </row>
    <row r="50" spans="2:13" s="1" customFormat="1" ht="14.45" hidden="1" customHeight="1" x14ac:dyDescent="0.2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41"/>
      <c r="M50" s="31"/>
    </row>
    <row r="51" spans="2:13" hidden="1" x14ac:dyDescent="0.2">
      <c r="B51" s="19"/>
      <c r="M51" s="19"/>
    </row>
    <row r="52" spans="2:13" hidden="1" x14ac:dyDescent="0.2">
      <c r="B52" s="19"/>
      <c r="M52" s="19"/>
    </row>
    <row r="53" spans="2:13" hidden="1" x14ac:dyDescent="0.2">
      <c r="B53" s="19"/>
      <c r="M53" s="19"/>
    </row>
    <row r="54" spans="2:13" hidden="1" x14ac:dyDescent="0.2">
      <c r="B54" s="19"/>
      <c r="M54" s="19"/>
    </row>
    <row r="55" spans="2:13" hidden="1" x14ac:dyDescent="0.2">
      <c r="B55" s="19"/>
      <c r="M55" s="19"/>
    </row>
    <row r="56" spans="2:13" hidden="1" x14ac:dyDescent="0.2">
      <c r="B56" s="19"/>
      <c r="M56" s="19"/>
    </row>
    <row r="57" spans="2:13" hidden="1" x14ac:dyDescent="0.2">
      <c r="B57" s="19"/>
      <c r="M57" s="19"/>
    </row>
    <row r="58" spans="2:13" hidden="1" x14ac:dyDescent="0.2">
      <c r="B58" s="19"/>
      <c r="M58" s="19"/>
    </row>
    <row r="59" spans="2:13" hidden="1" x14ac:dyDescent="0.2">
      <c r="B59" s="19"/>
      <c r="M59" s="19"/>
    </row>
    <row r="60" spans="2:13" hidden="1" x14ac:dyDescent="0.2">
      <c r="B60" s="19"/>
      <c r="M60" s="19"/>
    </row>
    <row r="61" spans="2:13" s="1" customFormat="1" ht="12.75" hidden="1" x14ac:dyDescent="0.2">
      <c r="B61" s="31"/>
      <c r="D61" s="42" t="s">
        <v>53</v>
      </c>
      <c r="E61" s="33"/>
      <c r="F61" s="99" t="s">
        <v>54</v>
      </c>
      <c r="G61" s="42" t="s">
        <v>53</v>
      </c>
      <c r="H61" s="33"/>
      <c r="I61" s="33"/>
      <c r="J61" s="100" t="s">
        <v>54</v>
      </c>
      <c r="K61" s="33"/>
      <c r="L61" s="33"/>
      <c r="M61" s="31"/>
    </row>
    <row r="62" spans="2:13" hidden="1" x14ac:dyDescent="0.2">
      <c r="B62" s="19"/>
      <c r="M62" s="19"/>
    </row>
    <row r="63" spans="2:13" hidden="1" x14ac:dyDescent="0.2">
      <c r="B63" s="19"/>
      <c r="M63" s="19"/>
    </row>
    <row r="64" spans="2:13" hidden="1" x14ac:dyDescent="0.2">
      <c r="B64" s="19"/>
      <c r="M64" s="19"/>
    </row>
    <row r="65" spans="2:13" s="1" customFormat="1" ht="12.75" hidden="1" x14ac:dyDescent="0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41"/>
      <c r="M65" s="31"/>
    </row>
    <row r="66" spans="2:13" hidden="1" x14ac:dyDescent="0.2">
      <c r="B66" s="19"/>
      <c r="M66" s="19"/>
    </row>
    <row r="67" spans="2:13" hidden="1" x14ac:dyDescent="0.2">
      <c r="B67" s="19"/>
      <c r="M67" s="19"/>
    </row>
    <row r="68" spans="2:13" hidden="1" x14ac:dyDescent="0.2">
      <c r="B68" s="19"/>
      <c r="M68" s="19"/>
    </row>
    <row r="69" spans="2:13" hidden="1" x14ac:dyDescent="0.2">
      <c r="B69" s="19"/>
      <c r="M69" s="19"/>
    </row>
    <row r="70" spans="2:13" hidden="1" x14ac:dyDescent="0.2">
      <c r="B70" s="19"/>
      <c r="M70" s="19"/>
    </row>
    <row r="71" spans="2:13" hidden="1" x14ac:dyDescent="0.2">
      <c r="B71" s="19"/>
      <c r="M71" s="19"/>
    </row>
    <row r="72" spans="2:13" hidden="1" x14ac:dyDescent="0.2">
      <c r="B72" s="19"/>
      <c r="M72" s="19"/>
    </row>
    <row r="73" spans="2:13" hidden="1" x14ac:dyDescent="0.2">
      <c r="B73" s="19"/>
      <c r="M73" s="19"/>
    </row>
    <row r="74" spans="2:13" hidden="1" x14ac:dyDescent="0.2">
      <c r="B74" s="19"/>
      <c r="M74" s="19"/>
    </row>
    <row r="75" spans="2:13" hidden="1" x14ac:dyDescent="0.2">
      <c r="B75" s="19"/>
      <c r="M75" s="19"/>
    </row>
    <row r="76" spans="2:13" s="1" customFormat="1" ht="12.75" hidden="1" x14ac:dyDescent="0.2">
      <c r="B76" s="31"/>
      <c r="D76" s="42" t="s">
        <v>53</v>
      </c>
      <c r="E76" s="33"/>
      <c r="F76" s="99" t="s">
        <v>54</v>
      </c>
      <c r="G76" s="42" t="s">
        <v>53</v>
      </c>
      <c r="H76" s="33"/>
      <c r="I76" s="33"/>
      <c r="J76" s="100" t="s">
        <v>54</v>
      </c>
      <c r="K76" s="33"/>
      <c r="L76" s="33"/>
      <c r="M76" s="31"/>
    </row>
    <row r="77" spans="2:13" s="1" customFormat="1" ht="14.45" hidden="1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31"/>
    </row>
    <row r="78" spans="2:13" hidden="1" x14ac:dyDescent="0.2"/>
    <row r="79" spans="2:13" hidden="1" x14ac:dyDescent="0.2"/>
    <row r="80" spans="2:13" hidden="1" x14ac:dyDescent="0.2"/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1"/>
    </row>
    <row r="82" spans="2:47" s="1" customFormat="1" ht="24.95" hidden="1" customHeight="1" x14ac:dyDescent="0.2">
      <c r="B82" s="31"/>
      <c r="C82" s="20" t="s">
        <v>111</v>
      </c>
      <c r="M82" s="31"/>
    </row>
    <row r="83" spans="2:47" s="1" customFormat="1" ht="6.95" hidden="1" customHeight="1" x14ac:dyDescent="0.2">
      <c r="B83" s="31"/>
      <c r="M83" s="31"/>
    </row>
    <row r="84" spans="2:47" s="1" customFormat="1" ht="12" hidden="1" customHeight="1" x14ac:dyDescent="0.2">
      <c r="B84" s="31"/>
      <c r="C84" s="26" t="s">
        <v>17</v>
      </c>
      <c r="M84" s="31"/>
    </row>
    <row r="85" spans="2:47" s="1" customFormat="1" ht="16.5" hidden="1" customHeight="1" x14ac:dyDescent="0.2">
      <c r="B85" s="31"/>
      <c r="E85" s="232" t="str">
        <f>E7</f>
        <v>Projektová dokumentace okolí metra Strašnická</v>
      </c>
      <c r="F85" s="233"/>
      <c r="G85" s="233"/>
      <c r="H85" s="233"/>
      <c r="M85" s="31"/>
    </row>
    <row r="86" spans="2:47" s="1" customFormat="1" ht="12" hidden="1" customHeight="1" x14ac:dyDescent="0.2">
      <c r="B86" s="31"/>
      <c r="C86" s="26" t="s">
        <v>107</v>
      </c>
      <c r="M86" s="31"/>
    </row>
    <row r="87" spans="2:47" s="1" customFormat="1" ht="16.5" hidden="1" customHeight="1" x14ac:dyDescent="0.2">
      <c r="B87" s="31"/>
      <c r="E87" s="217" t="str">
        <f>E9</f>
        <v>SO 100.1 - Sanace AZ</v>
      </c>
      <c r="F87" s="231"/>
      <c r="G87" s="231"/>
      <c r="H87" s="231"/>
      <c r="M87" s="31"/>
    </row>
    <row r="88" spans="2:47" s="1" customFormat="1" ht="6.95" hidden="1" customHeight="1" x14ac:dyDescent="0.2">
      <c r="B88" s="31"/>
      <c r="M88" s="31"/>
    </row>
    <row r="89" spans="2:47" s="1" customFormat="1" ht="12" hidden="1" customHeight="1" x14ac:dyDescent="0.2">
      <c r="B89" s="31"/>
      <c r="C89" s="26" t="s">
        <v>21</v>
      </c>
      <c r="F89" s="24" t="str">
        <f>F12</f>
        <v>Okolí metra Strašnická</v>
      </c>
      <c r="I89" s="26" t="s">
        <v>23</v>
      </c>
      <c r="J89" s="51" t="str">
        <f>IF(J12="","",J12)</f>
        <v>3. 2. 2026</v>
      </c>
      <c r="M89" s="31"/>
    </row>
    <row r="90" spans="2:47" s="1" customFormat="1" ht="6.95" hidden="1" customHeight="1" x14ac:dyDescent="0.2">
      <c r="B90" s="31"/>
      <c r="M90" s="31"/>
    </row>
    <row r="91" spans="2:47" s="1" customFormat="1" ht="15.2" hidden="1" customHeight="1" x14ac:dyDescent="0.2">
      <c r="B91" s="31"/>
      <c r="C91" s="26" t="s">
        <v>25</v>
      </c>
      <c r="F91" s="24" t="str">
        <f>E15</f>
        <v>MČ Praha 10</v>
      </c>
      <c r="I91" s="26" t="s">
        <v>32</v>
      </c>
      <c r="J91" s="29" t="str">
        <f>E21</f>
        <v>Sinpps s.r.o</v>
      </c>
      <c r="M91" s="31"/>
    </row>
    <row r="92" spans="2:47" s="1" customFormat="1" ht="15.2" hidden="1" customHeight="1" x14ac:dyDescent="0.2">
      <c r="B92" s="31"/>
      <c r="C92" s="26" t="s">
        <v>31</v>
      </c>
      <c r="F92" s="24" t="str">
        <f>IF(E18="","",E18)</f>
        <v>INPROS PRAHA a.s.</v>
      </c>
      <c r="I92" s="26" t="s">
        <v>36</v>
      </c>
      <c r="J92" s="29" t="str">
        <f>E24</f>
        <v>Sinpps s.r.o</v>
      </c>
      <c r="M92" s="31"/>
    </row>
    <row r="93" spans="2:47" s="1" customFormat="1" ht="10.35" hidden="1" customHeight="1" x14ac:dyDescent="0.2">
      <c r="B93" s="31"/>
      <c r="M93" s="31"/>
    </row>
    <row r="94" spans="2:47" s="1" customFormat="1" ht="29.25" hidden="1" customHeight="1" x14ac:dyDescent="0.2">
      <c r="B94" s="31"/>
      <c r="C94" s="101" t="s">
        <v>112</v>
      </c>
      <c r="D94" s="93"/>
      <c r="E94" s="93"/>
      <c r="F94" s="93"/>
      <c r="G94" s="93"/>
      <c r="H94" s="93"/>
      <c r="I94" s="102" t="s">
        <v>113</v>
      </c>
      <c r="J94" s="102" t="s">
        <v>114</v>
      </c>
      <c r="K94" s="102" t="s">
        <v>115</v>
      </c>
      <c r="L94" s="93"/>
      <c r="M94" s="31"/>
    </row>
    <row r="95" spans="2:47" s="1" customFormat="1" ht="10.35" hidden="1" customHeight="1" x14ac:dyDescent="0.2">
      <c r="B95" s="31"/>
      <c r="M95" s="31"/>
    </row>
    <row r="96" spans="2:47" s="1" customFormat="1" ht="22.9" hidden="1" customHeight="1" x14ac:dyDescent="0.2">
      <c r="B96" s="31"/>
      <c r="C96" s="103" t="s">
        <v>116</v>
      </c>
      <c r="I96" s="65">
        <f t="shared" ref="I96:J98" si="0">Q120</f>
        <v>110667</v>
      </c>
      <c r="J96" s="65">
        <f t="shared" si="0"/>
        <v>314157.75</v>
      </c>
      <c r="K96" s="65">
        <f>K120</f>
        <v>424824.75</v>
      </c>
      <c r="M96" s="31"/>
      <c r="AU96" s="16" t="s">
        <v>117</v>
      </c>
    </row>
    <row r="97" spans="2:13" s="8" customFormat="1" ht="24.95" hidden="1" customHeight="1" x14ac:dyDescent="0.2">
      <c r="B97" s="104"/>
      <c r="D97" s="105" t="s">
        <v>118</v>
      </c>
      <c r="E97" s="106"/>
      <c r="F97" s="106"/>
      <c r="G97" s="106"/>
      <c r="H97" s="106"/>
      <c r="I97" s="107">
        <f t="shared" si="0"/>
        <v>110667</v>
      </c>
      <c r="J97" s="107">
        <f t="shared" si="0"/>
        <v>314157.75</v>
      </c>
      <c r="K97" s="107">
        <f>K121</f>
        <v>424824.75</v>
      </c>
      <c r="M97" s="104"/>
    </row>
    <row r="98" spans="2:13" s="9" customFormat="1" ht="19.899999999999999" hidden="1" customHeight="1" x14ac:dyDescent="0.2">
      <c r="B98" s="108"/>
      <c r="D98" s="109" t="s">
        <v>119</v>
      </c>
      <c r="E98" s="110"/>
      <c r="F98" s="110"/>
      <c r="G98" s="110"/>
      <c r="H98" s="110"/>
      <c r="I98" s="111">
        <f t="shared" si="0"/>
        <v>0</v>
      </c>
      <c r="J98" s="111">
        <f t="shared" si="0"/>
        <v>137334.75</v>
      </c>
      <c r="K98" s="111">
        <f>K122</f>
        <v>137334.75</v>
      </c>
      <c r="M98" s="108"/>
    </row>
    <row r="99" spans="2:13" s="9" customFormat="1" ht="19.899999999999999" hidden="1" customHeight="1" x14ac:dyDescent="0.2">
      <c r="B99" s="108"/>
      <c r="D99" s="109" t="s">
        <v>123</v>
      </c>
      <c r="E99" s="110"/>
      <c r="F99" s="110"/>
      <c r="G99" s="110"/>
      <c r="H99" s="110"/>
      <c r="I99" s="111">
        <f>Q136</f>
        <v>17760</v>
      </c>
      <c r="J99" s="111">
        <f>R136</f>
        <v>21228.75</v>
      </c>
      <c r="K99" s="111">
        <f>K136</f>
        <v>38988.75</v>
      </c>
      <c r="M99" s="108"/>
    </row>
    <row r="100" spans="2:13" s="9" customFormat="1" ht="19.899999999999999" hidden="1" customHeight="1" x14ac:dyDescent="0.2">
      <c r="B100" s="108"/>
      <c r="D100" s="109" t="s">
        <v>126</v>
      </c>
      <c r="E100" s="110"/>
      <c r="F100" s="110"/>
      <c r="G100" s="110"/>
      <c r="H100" s="110"/>
      <c r="I100" s="111">
        <f>Q140</f>
        <v>92907</v>
      </c>
      <c r="J100" s="111">
        <f>R140</f>
        <v>155594.25</v>
      </c>
      <c r="K100" s="111">
        <f>K140</f>
        <v>248501.25</v>
      </c>
      <c r="M100" s="108"/>
    </row>
    <row r="101" spans="2:13" s="1" customFormat="1" ht="21.75" hidden="1" customHeight="1" x14ac:dyDescent="0.2">
      <c r="B101" s="31"/>
      <c r="M101" s="31"/>
    </row>
    <row r="102" spans="2:13" s="1" customFormat="1" ht="6.95" hidden="1" customHeight="1" x14ac:dyDescent="0.2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31"/>
    </row>
    <row r="103" spans="2:13" hidden="1" x14ac:dyDescent="0.2"/>
    <row r="104" spans="2:13" hidden="1" x14ac:dyDescent="0.2"/>
    <row r="105" spans="2:13" hidden="1" x14ac:dyDescent="0.2"/>
    <row r="106" spans="2:13" s="1" customFormat="1" ht="6.95" customHeight="1" x14ac:dyDescent="0.2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31"/>
    </row>
    <row r="107" spans="2:13" s="1" customFormat="1" ht="24.95" customHeight="1" x14ac:dyDescent="0.2">
      <c r="B107" s="31"/>
      <c r="C107" s="20" t="s">
        <v>131</v>
      </c>
      <c r="M107" s="31"/>
    </row>
    <row r="108" spans="2:13" s="1" customFormat="1" ht="6.95" customHeight="1" x14ac:dyDescent="0.2">
      <c r="B108" s="31"/>
      <c r="M108" s="31"/>
    </row>
    <row r="109" spans="2:13" s="1" customFormat="1" ht="12" customHeight="1" x14ac:dyDescent="0.2">
      <c r="B109" s="31"/>
      <c r="C109" s="26" t="s">
        <v>17</v>
      </c>
      <c r="M109" s="31"/>
    </row>
    <row r="110" spans="2:13" s="1" customFormat="1" ht="16.5" customHeight="1" x14ac:dyDescent="0.2">
      <c r="B110" s="31"/>
      <c r="E110" s="232" t="str">
        <f>E7</f>
        <v>Projektová dokumentace okolí metra Strašnická</v>
      </c>
      <c r="F110" s="233"/>
      <c r="G110" s="233"/>
      <c r="H110" s="233"/>
      <c r="M110" s="31"/>
    </row>
    <row r="111" spans="2:13" s="1" customFormat="1" ht="12" customHeight="1" x14ac:dyDescent="0.2">
      <c r="B111" s="31"/>
      <c r="C111" s="26" t="s">
        <v>107</v>
      </c>
      <c r="M111" s="31"/>
    </row>
    <row r="112" spans="2:13" s="1" customFormat="1" ht="16.5" customHeight="1" x14ac:dyDescent="0.2">
      <c r="B112" s="31"/>
      <c r="E112" s="217" t="str">
        <f>E9</f>
        <v>SO 100.1 - Sanace AZ</v>
      </c>
      <c r="F112" s="231"/>
      <c r="G112" s="231"/>
      <c r="H112" s="231"/>
      <c r="M112" s="31"/>
    </row>
    <row r="113" spans="2:65" s="1" customFormat="1" ht="6.95" customHeight="1" x14ac:dyDescent="0.2">
      <c r="B113" s="31"/>
      <c r="M113" s="31"/>
    </row>
    <row r="114" spans="2:65" s="1" customFormat="1" ht="12" customHeight="1" x14ac:dyDescent="0.2">
      <c r="B114" s="31"/>
      <c r="C114" s="26" t="s">
        <v>21</v>
      </c>
      <c r="F114" s="24" t="str">
        <f>F12</f>
        <v>Okolí metra Strašnická</v>
      </c>
      <c r="I114" s="26" t="s">
        <v>23</v>
      </c>
      <c r="J114" s="51" t="str">
        <f>IF(J12="","",J12)</f>
        <v>3. 2. 2026</v>
      </c>
      <c r="M114" s="31"/>
    </row>
    <row r="115" spans="2:65" s="1" customFormat="1" ht="6.95" customHeight="1" x14ac:dyDescent="0.2">
      <c r="B115" s="31"/>
      <c r="M115" s="31"/>
    </row>
    <row r="116" spans="2:65" s="1" customFormat="1" ht="15.2" customHeight="1" x14ac:dyDescent="0.2">
      <c r="B116" s="31"/>
      <c r="C116" s="26" t="s">
        <v>25</v>
      </c>
      <c r="F116" s="24" t="str">
        <f>E15</f>
        <v>MČ Praha 10</v>
      </c>
      <c r="I116" s="26" t="s">
        <v>32</v>
      </c>
      <c r="J116" s="29" t="str">
        <f>E21</f>
        <v>Sinpps s.r.o</v>
      </c>
      <c r="M116" s="31"/>
    </row>
    <row r="117" spans="2:65" s="1" customFormat="1" ht="15.2" customHeight="1" x14ac:dyDescent="0.2">
      <c r="B117" s="31"/>
      <c r="C117" s="26" t="s">
        <v>31</v>
      </c>
      <c r="F117" s="24" t="str">
        <f>IF(E18="","",E18)</f>
        <v>INPROS PRAHA a.s.</v>
      </c>
      <c r="I117" s="26" t="s">
        <v>36</v>
      </c>
      <c r="J117" s="29" t="str">
        <f>E24</f>
        <v>Sinpps s.r.o</v>
      </c>
      <c r="M117" s="31"/>
    </row>
    <row r="118" spans="2:65" s="1" customFormat="1" ht="10.35" customHeight="1" x14ac:dyDescent="0.2">
      <c r="B118" s="31"/>
      <c r="M118" s="31"/>
    </row>
    <row r="119" spans="2:65" s="10" customFormat="1" ht="29.25" customHeight="1" x14ac:dyDescent="0.2">
      <c r="B119" s="112"/>
      <c r="C119" s="113" t="s">
        <v>132</v>
      </c>
      <c r="D119" s="114" t="s">
        <v>63</v>
      </c>
      <c r="E119" s="114" t="s">
        <v>59</v>
      </c>
      <c r="F119" s="114" t="s">
        <v>60</v>
      </c>
      <c r="G119" s="114" t="s">
        <v>133</v>
      </c>
      <c r="H119" s="114" t="s">
        <v>134</v>
      </c>
      <c r="I119" s="114" t="s">
        <v>135</v>
      </c>
      <c r="J119" s="114" t="s">
        <v>136</v>
      </c>
      <c r="K119" s="114" t="s">
        <v>115</v>
      </c>
      <c r="L119" s="115" t="s">
        <v>137</v>
      </c>
      <c r="M119" s="112"/>
      <c r="N119" s="58" t="s">
        <v>1</v>
      </c>
      <c r="O119" s="59" t="s">
        <v>42</v>
      </c>
      <c r="P119" s="59" t="s">
        <v>138</v>
      </c>
      <c r="Q119" s="59" t="s">
        <v>139</v>
      </c>
      <c r="R119" s="59" t="s">
        <v>140</v>
      </c>
      <c r="S119" s="59" t="s">
        <v>141</v>
      </c>
      <c r="T119" s="59" t="s">
        <v>142</v>
      </c>
      <c r="U119" s="59" t="s">
        <v>143</v>
      </c>
      <c r="V119" s="59" t="s">
        <v>144</v>
      </c>
      <c r="W119" s="59" t="s">
        <v>145</v>
      </c>
      <c r="X119" s="60" t="s">
        <v>146</v>
      </c>
    </row>
    <row r="120" spans="2:65" s="1" customFormat="1" ht="22.9" customHeight="1" x14ac:dyDescent="0.25">
      <c r="B120" s="31"/>
      <c r="C120" s="63" t="s">
        <v>147</v>
      </c>
      <c r="K120" s="116">
        <f>BK120</f>
        <v>424824.75</v>
      </c>
      <c r="M120" s="31"/>
      <c r="N120" s="61"/>
      <c r="O120" s="52"/>
      <c r="P120" s="52"/>
      <c r="Q120" s="117">
        <f>Q121</f>
        <v>110667</v>
      </c>
      <c r="R120" s="117">
        <f>R121</f>
        <v>314157.75</v>
      </c>
      <c r="S120" s="52"/>
      <c r="T120" s="118">
        <f>T121</f>
        <v>0</v>
      </c>
      <c r="U120" s="52"/>
      <c r="V120" s="118">
        <f>V121</f>
        <v>0</v>
      </c>
      <c r="W120" s="52"/>
      <c r="X120" s="119">
        <f>X121</f>
        <v>0</v>
      </c>
      <c r="AT120" s="16" t="s">
        <v>79</v>
      </c>
      <c r="AU120" s="16" t="s">
        <v>117</v>
      </c>
      <c r="BK120" s="120">
        <f>BK121</f>
        <v>424824.75</v>
      </c>
    </row>
    <row r="121" spans="2:65" s="11" customFormat="1" ht="25.9" customHeight="1" x14ac:dyDescent="0.2">
      <c r="B121" s="121"/>
      <c r="D121" s="122" t="s">
        <v>79</v>
      </c>
      <c r="E121" s="123" t="s">
        <v>148</v>
      </c>
      <c r="F121" s="123" t="s">
        <v>149</v>
      </c>
      <c r="I121" s="124"/>
      <c r="J121" s="124"/>
      <c r="K121" s="125">
        <f>BK121</f>
        <v>424824.75</v>
      </c>
      <c r="M121" s="121"/>
      <c r="N121" s="126"/>
      <c r="Q121" s="127">
        <f>Q122+Q136+Q140</f>
        <v>110667</v>
      </c>
      <c r="R121" s="127">
        <f>R122+R136+R140</f>
        <v>314157.75</v>
      </c>
      <c r="T121" s="128">
        <f>T122+T136+T140</f>
        <v>0</v>
      </c>
      <c r="V121" s="128">
        <f>V122+V136+V140</f>
        <v>0</v>
      </c>
      <c r="X121" s="129">
        <f>X122+X136+X140</f>
        <v>0</v>
      </c>
      <c r="AR121" s="122" t="s">
        <v>88</v>
      </c>
      <c r="AT121" s="130" t="s">
        <v>79</v>
      </c>
      <c r="AU121" s="130" t="s">
        <v>80</v>
      </c>
      <c r="AY121" s="122" t="s">
        <v>150</v>
      </c>
      <c r="BK121" s="131">
        <f>BK122+BK136+BK140</f>
        <v>424824.75</v>
      </c>
    </row>
    <row r="122" spans="2:65" s="11" customFormat="1" ht="22.9" customHeight="1" x14ac:dyDescent="0.2">
      <c r="B122" s="121"/>
      <c r="D122" s="122" t="s">
        <v>79</v>
      </c>
      <c r="E122" s="132" t="s">
        <v>88</v>
      </c>
      <c r="F122" s="132" t="s">
        <v>151</v>
      </c>
      <c r="I122" s="124"/>
      <c r="J122" s="124"/>
      <c r="K122" s="133">
        <f>BK122</f>
        <v>137334.75</v>
      </c>
      <c r="M122" s="121"/>
      <c r="N122" s="126"/>
      <c r="Q122" s="127">
        <f>SUM(Q123:Q135)</f>
        <v>0</v>
      </c>
      <c r="R122" s="127">
        <f>SUM(R123:R135)</f>
        <v>137334.75</v>
      </c>
      <c r="T122" s="128">
        <f>SUM(T123:T135)</f>
        <v>0</v>
      </c>
      <c r="V122" s="128">
        <f>SUM(V123:V135)</f>
        <v>0</v>
      </c>
      <c r="X122" s="129">
        <f>SUM(X123:X135)</f>
        <v>0</v>
      </c>
      <c r="AR122" s="122" t="s">
        <v>88</v>
      </c>
      <c r="AT122" s="130" t="s">
        <v>79</v>
      </c>
      <c r="AU122" s="130" t="s">
        <v>88</v>
      </c>
      <c r="AY122" s="122" t="s">
        <v>150</v>
      </c>
      <c r="BK122" s="131">
        <f>SUM(BK123:BK135)</f>
        <v>137334.75</v>
      </c>
    </row>
    <row r="123" spans="2:65" s="1" customFormat="1" ht="37.9" customHeight="1" x14ac:dyDescent="0.2">
      <c r="B123" s="31"/>
      <c r="C123" s="134" t="s">
        <v>88</v>
      </c>
      <c r="D123" s="134" t="s">
        <v>152</v>
      </c>
      <c r="E123" s="135" t="s">
        <v>710</v>
      </c>
      <c r="F123" s="136" t="s">
        <v>711</v>
      </c>
      <c r="G123" s="137" t="s">
        <v>204</v>
      </c>
      <c r="H123" s="138">
        <v>138.75</v>
      </c>
      <c r="I123" s="139"/>
      <c r="J123" s="139">
        <v>159</v>
      </c>
      <c r="K123" s="140">
        <f>ROUND(P123*H123,2)</f>
        <v>22061.25</v>
      </c>
      <c r="L123" s="136" t="s">
        <v>156</v>
      </c>
      <c r="M123" s="31"/>
      <c r="N123" s="141" t="s">
        <v>1</v>
      </c>
      <c r="O123" s="142" t="s">
        <v>43</v>
      </c>
      <c r="P123" s="143">
        <f>I123+J123</f>
        <v>159</v>
      </c>
      <c r="Q123" s="143">
        <f>ROUND(I123*H123,2)</f>
        <v>0</v>
      </c>
      <c r="R123" s="143">
        <f>ROUND(J123*H123,2)</f>
        <v>22061.25</v>
      </c>
      <c r="T123" s="144">
        <f>S123*H123</f>
        <v>0</v>
      </c>
      <c r="U123" s="144">
        <v>0</v>
      </c>
      <c r="V123" s="144">
        <f>U123*H123</f>
        <v>0</v>
      </c>
      <c r="W123" s="144">
        <v>0</v>
      </c>
      <c r="X123" s="145">
        <f>W123*H123</f>
        <v>0</v>
      </c>
      <c r="AR123" s="146" t="s">
        <v>157</v>
      </c>
      <c r="AT123" s="146" t="s">
        <v>152</v>
      </c>
      <c r="AU123" s="146" t="s">
        <v>90</v>
      </c>
      <c r="AY123" s="16" t="s">
        <v>150</v>
      </c>
      <c r="BE123" s="147">
        <f>IF(O123="základní",K123,0)</f>
        <v>22061.25</v>
      </c>
      <c r="BF123" s="147">
        <f>IF(O123="snížená",K123,0)</f>
        <v>0</v>
      </c>
      <c r="BG123" s="147">
        <f>IF(O123="zákl. přenesená",K123,0)</f>
        <v>0</v>
      </c>
      <c r="BH123" s="147">
        <f>IF(O123="sníž. přenesená",K123,0)</f>
        <v>0</v>
      </c>
      <c r="BI123" s="147">
        <f>IF(O123="nulová",K123,0)</f>
        <v>0</v>
      </c>
      <c r="BJ123" s="16" t="s">
        <v>88</v>
      </c>
      <c r="BK123" s="147">
        <f>ROUND(P123*H123,2)</f>
        <v>22061.25</v>
      </c>
      <c r="BL123" s="16" t="s">
        <v>157</v>
      </c>
      <c r="BM123" s="146" t="s">
        <v>712</v>
      </c>
    </row>
    <row r="124" spans="2:65" s="1" customFormat="1" x14ac:dyDescent="0.2">
      <c r="B124" s="31"/>
      <c r="D124" s="148" t="s">
        <v>159</v>
      </c>
      <c r="F124" s="149" t="s">
        <v>713</v>
      </c>
      <c r="I124" s="150"/>
      <c r="J124" s="150"/>
      <c r="M124" s="31"/>
      <c r="N124" s="151"/>
      <c r="X124" s="55"/>
      <c r="AT124" s="16" t="s">
        <v>159</v>
      </c>
      <c r="AU124" s="16" t="s">
        <v>90</v>
      </c>
    </row>
    <row r="125" spans="2:65" s="12" customFormat="1" ht="22.5" x14ac:dyDescent="0.2">
      <c r="B125" s="152"/>
      <c r="D125" s="153" t="s">
        <v>161</v>
      </c>
      <c r="E125" s="154" t="s">
        <v>1</v>
      </c>
      <c r="F125" s="155" t="s">
        <v>714</v>
      </c>
      <c r="H125" s="156">
        <v>138.75</v>
      </c>
      <c r="I125" s="157"/>
      <c r="J125" s="157"/>
      <c r="M125" s="152"/>
      <c r="N125" s="158"/>
      <c r="X125" s="159"/>
      <c r="AT125" s="154" t="s">
        <v>161</v>
      </c>
      <c r="AU125" s="154" t="s">
        <v>90</v>
      </c>
      <c r="AV125" s="12" t="s">
        <v>90</v>
      </c>
      <c r="AW125" s="12" t="s">
        <v>5</v>
      </c>
      <c r="AX125" s="12" t="s">
        <v>88</v>
      </c>
      <c r="AY125" s="154" t="s">
        <v>150</v>
      </c>
    </row>
    <row r="126" spans="2:65" s="1" customFormat="1" ht="37.9" customHeight="1" x14ac:dyDescent="0.2">
      <c r="B126" s="31"/>
      <c r="C126" s="134" t="s">
        <v>90</v>
      </c>
      <c r="D126" s="134" t="s">
        <v>152</v>
      </c>
      <c r="E126" s="135" t="s">
        <v>225</v>
      </c>
      <c r="F126" s="136" t="s">
        <v>226</v>
      </c>
      <c r="G126" s="137" t="s">
        <v>204</v>
      </c>
      <c r="H126" s="138">
        <v>138.75</v>
      </c>
      <c r="I126" s="139"/>
      <c r="J126" s="139">
        <v>302</v>
      </c>
      <c r="K126" s="140">
        <f>ROUND(P126*H126,2)</f>
        <v>41902.5</v>
      </c>
      <c r="L126" s="136" t="s">
        <v>156</v>
      </c>
      <c r="M126" s="31"/>
      <c r="N126" s="141" t="s">
        <v>1</v>
      </c>
      <c r="O126" s="142" t="s">
        <v>43</v>
      </c>
      <c r="P126" s="143">
        <f>I126+J126</f>
        <v>302</v>
      </c>
      <c r="Q126" s="143">
        <f>ROUND(I126*H126,2)</f>
        <v>0</v>
      </c>
      <c r="R126" s="143">
        <f>ROUND(J126*H126,2)</f>
        <v>41902.5</v>
      </c>
      <c r="T126" s="144">
        <f>S126*H126</f>
        <v>0</v>
      </c>
      <c r="U126" s="144">
        <v>0</v>
      </c>
      <c r="V126" s="144">
        <f>U126*H126</f>
        <v>0</v>
      </c>
      <c r="W126" s="144">
        <v>0</v>
      </c>
      <c r="X126" s="145">
        <f>W126*H126</f>
        <v>0</v>
      </c>
      <c r="AR126" s="146" t="s">
        <v>157</v>
      </c>
      <c r="AT126" s="146" t="s">
        <v>152</v>
      </c>
      <c r="AU126" s="146" t="s">
        <v>90</v>
      </c>
      <c r="AY126" s="16" t="s">
        <v>150</v>
      </c>
      <c r="BE126" s="147">
        <f>IF(O126="základní",K126,0)</f>
        <v>41902.5</v>
      </c>
      <c r="BF126" s="147">
        <f>IF(O126="snížená",K126,0)</f>
        <v>0</v>
      </c>
      <c r="BG126" s="147">
        <f>IF(O126="zákl. přenesená",K126,0)</f>
        <v>0</v>
      </c>
      <c r="BH126" s="147">
        <f>IF(O126="sníž. přenesená",K126,0)</f>
        <v>0</v>
      </c>
      <c r="BI126" s="147">
        <f>IF(O126="nulová",K126,0)</f>
        <v>0</v>
      </c>
      <c r="BJ126" s="16" t="s">
        <v>88</v>
      </c>
      <c r="BK126" s="147">
        <f>ROUND(P126*H126,2)</f>
        <v>41902.5</v>
      </c>
      <c r="BL126" s="16" t="s">
        <v>157</v>
      </c>
      <c r="BM126" s="146" t="s">
        <v>715</v>
      </c>
    </row>
    <row r="127" spans="2:65" s="1" customFormat="1" x14ac:dyDescent="0.2">
      <c r="B127" s="31"/>
      <c r="D127" s="148" t="s">
        <v>159</v>
      </c>
      <c r="F127" s="149" t="s">
        <v>228</v>
      </c>
      <c r="I127" s="150"/>
      <c r="J127" s="150"/>
      <c r="M127" s="31"/>
      <c r="N127" s="151"/>
      <c r="X127" s="55"/>
      <c r="AT127" s="16" t="s">
        <v>159</v>
      </c>
      <c r="AU127" s="16" t="s">
        <v>90</v>
      </c>
    </row>
    <row r="128" spans="2:65" s="12" customFormat="1" ht="22.5" x14ac:dyDescent="0.2">
      <c r="B128" s="152"/>
      <c r="D128" s="153" t="s">
        <v>161</v>
      </c>
      <c r="E128" s="154" t="s">
        <v>1</v>
      </c>
      <c r="F128" s="155" t="s">
        <v>714</v>
      </c>
      <c r="H128" s="156">
        <v>138.75</v>
      </c>
      <c r="I128" s="157"/>
      <c r="J128" s="157"/>
      <c r="M128" s="152"/>
      <c r="N128" s="158"/>
      <c r="X128" s="159"/>
      <c r="AT128" s="154" t="s">
        <v>161</v>
      </c>
      <c r="AU128" s="154" t="s">
        <v>90</v>
      </c>
      <c r="AV128" s="12" t="s">
        <v>90</v>
      </c>
      <c r="AW128" s="12" t="s">
        <v>5</v>
      </c>
      <c r="AX128" s="12" t="s">
        <v>88</v>
      </c>
      <c r="AY128" s="154" t="s">
        <v>150</v>
      </c>
    </row>
    <row r="129" spans="2:65" s="1" customFormat="1" ht="37.9" customHeight="1" x14ac:dyDescent="0.2">
      <c r="B129" s="31"/>
      <c r="C129" s="134" t="s">
        <v>170</v>
      </c>
      <c r="D129" s="134" t="s">
        <v>152</v>
      </c>
      <c r="E129" s="135" t="s">
        <v>230</v>
      </c>
      <c r="F129" s="136" t="s">
        <v>231</v>
      </c>
      <c r="G129" s="137" t="s">
        <v>204</v>
      </c>
      <c r="H129" s="138">
        <v>2775</v>
      </c>
      <c r="I129" s="139"/>
      <c r="J129" s="139">
        <v>21</v>
      </c>
      <c r="K129" s="140">
        <f>ROUND(P129*H129,2)</f>
        <v>58275</v>
      </c>
      <c r="L129" s="136" t="s">
        <v>156</v>
      </c>
      <c r="M129" s="31"/>
      <c r="N129" s="141" t="s">
        <v>1</v>
      </c>
      <c r="O129" s="142" t="s">
        <v>43</v>
      </c>
      <c r="P129" s="143">
        <f>I129+J129</f>
        <v>21</v>
      </c>
      <c r="Q129" s="143">
        <f>ROUND(I129*H129,2)</f>
        <v>0</v>
      </c>
      <c r="R129" s="143">
        <f>ROUND(J129*H129,2)</f>
        <v>58275</v>
      </c>
      <c r="T129" s="144">
        <f>S129*H129</f>
        <v>0</v>
      </c>
      <c r="U129" s="144">
        <v>0</v>
      </c>
      <c r="V129" s="144">
        <f>U129*H129</f>
        <v>0</v>
      </c>
      <c r="W129" s="144">
        <v>0</v>
      </c>
      <c r="X129" s="145">
        <f>W129*H129</f>
        <v>0</v>
      </c>
      <c r="AR129" s="146" t="s">
        <v>157</v>
      </c>
      <c r="AT129" s="146" t="s">
        <v>152</v>
      </c>
      <c r="AU129" s="146" t="s">
        <v>90</v>
      </c>
      <c r="AY129" s="16" t="s">
        <v>150</v>
      </c>
      <c r="BE129" s="147">
        <f>IF(O129="základní",K129,0)</f>
        <v>58275</v>
      </c>
      <c r="BF129" s="147">
        <f>IF(O129="snížená",K129,0)</f>
        <v>0</v>
      </c>
      <c r="BG129" s="147">
        <f>IF(O129="zákl. přenesená",K129,0)</f>
        <v>0</v>
      </c>
      <c r="BH129" s="147">
        <f>IF(O129="sníž. přenesená",K129,0)</f>
        <v>0</v>
      </c>
      <c r="BI129" s="147">
        <f>IF(O129="nulová",K129,0)</f>
        <v>0</v>
      </c>
      <c r="BJ129" s="16" t="s">
        <v>88</v>
      </c>
      <c r="BK129" s="147">
        <f>ROUND(P129*H129,2)</f>
        <v>58275</v>
      </c>
      <c r="BL129" s="16" t="s">
        <v>157</v>
      </c>
      <c r="BM129" s="146" t="s">
        <v>716</v>
      </c>
    </row>
    <row r="130" spans="2:65" s="1" customFormat="1" x14ac:dyDescent="0.2">
      <c r="B130" s="31"/>
      <c r="D130" s="148" t="s">
        <v>159</v>
      </c>
      <c r="F130" s="149" t="s">
        <v>233</v>
      </c>
      <c r="I130" s="150"/>
      <c r="J130" s="150"/>
      <c r="M130" s="31"/>
      <c r="N130" s="151"/>
      <c r="X130" s="55"/>
      <c r="AT130" s="16" t="s">
        <v>159</v>
      </c>
      <c r="AU130" s="16" t="s">
        <v>90</v>
      </c>
    </row>
    <row r="131" spans="2:65" s="12" customFormat="1" ht="22.5" x14ac:dyDescent="0.2">
      <c r="B131" s="152"/>
      <c r="D131" s="153" t="s">
        <v>161</v>
      </c>
      <c r="E131" s="154" t="s">
        <v>1</v>
      </c>
      <c r="F131" s="155" t="s">
        <v>714</v>
      </c>
      <c r="H131" s="156">
        <v>138.75</v>
      </c>
      <c r="I131" s="157"/>
      <c r="J131" s="157"/>
      <c r="M131" s="152"/>
      <c r="N131" s="158"/>
      <c r="X131" s="159"/>
      <c r="AT131" s="154" t="s">
        <v>161</v>
      </c>
      <c r="AU131" s="154" t="s">
        <v>90</v>
      </c>
      <c r="AV131" s="12" t="s">
        <v>90</v>
      </c>
      <c r="AW131" s="12" t="s">
        <v>5</v>
      </c>
      <c r="AX131" s="12" t="s">
        <v>88</v>
      </c>
      <c r="AY131" s="154" t="s">
        <v>150</v>
      </c>
    </row>
    <row r="132" spans="2:65" s="12" customFormat="1" x14ac:dyDescent="0.2">
      <c r="B132" s="152"/>
      <c r="D132" s="153" t="s">
        <v>161</v>
      </c>
      <c r="F132" s="155" t="s">
        <v>717</v>
      </c>
      <c r="H132" s="156">
        <v>2775</v>
      </c>
      <c r="I132" s="157"/>
      <c r="J132" s="157"/>
      <c r="M132" s="152"/>
      <c r="N132" s="158"/>
      <c r="X132" s="159"/>
      <c r="AT132" s="154" t="s">
        <v>161</v>
      </c>
      <c r="AU132" s="154" t="s">
        <v>90</v>
      </c>
      <c r="AV132" s="12" t="s">
        <v>90</v>
      </c>
      <c r="AW132" s="12" t="s">
        <v>4</v>
      </c>
      <c r="AX132" s="12" t="s">
        <v>88</v>
      </c>
      <c r="AY132" s="154" t="s">
        <v>150</v>
      </c>
    </row>
    <row r="133" spans="2:65" s="1" customFormat="1" ht="24.2" customHeight="1" x14ac:dyDescent="0.2">
      <c r="B133" s="31"/>
      <c r="C133" s="134" t="s">
        <v>157</v>
      </c>
      <c r="D133" s="134" t="s">
        <v>152</v>
      </c>
      <c r="E133" s="135" t="s">
        <v>718</v>
      </c>
      <c r="F133" s="136" t="s">
        <v>719</v>
      </c>
      <c r="G133" s="137" t="s">
        <v>155</v>
      </c>
      <c r="H133" s="138">
        <v>555</v>
      </c>
      <c r="I133" s="139"/>
      <c r="J133" s="139">
        <v>27.2</v>
      </c>
      <c r="K133" s="140">
        <f>ROUND(P133*H133,2)</f>
        <v>15096</v>
      </c>
      <c r="L133" s="136" t="s">
        <v>156</v>
      </c>
      <c r="M133" s="31"/>
      <c r="N133" s="141" t="s">
        <v>1</v>
      </c>
      <c r="O133" s="142" t="s">
        <v>43</v>
      </c>
      <c r="P133" s="143">
        <f>I133+J133</f>
        <v>27.2</v>
      </c>
      <c r="Q133" s="143">
        <f>ROUND(I133*H133,2)</f>
        <v>0</v>
      </c>
      <c r="R133" s="143">
        <f>ROUND(J133*H133,2)</f>
        <v>15096</v>
      </c>
      <c r="T133" s="144">
        <f>S133*H133</f>
        <v>0</v>
      </c>
      <c r="U133" s="144">
        <v>0</v>
      </c>
      <c r="V133" s="144">
        <f>U133*H133</f>
        <v>0</v>
      </c>
      <c r="W133" s="144">
        <v>0</v>
      </c>
      <c r="X133" s="145">
        <f>W133*H133</f>
        <v>0</v>
      </c>
      <c r="AR133" s="146" t="s">
        <v>157</v>
      </c>
      <c r="AT133" s="146" t="s">
        <v>152</v>
      </c>
      <c r="AU133" s="146" t="s">
        <v>90</v>
      </c>
      <c r="AY133" s="16" t="s">
        <v>150</v>
      </c>
      <c r="BE133" s="147">
        <f>IF(O133="základní",K133,0)</f>
        <v>15096</v>
      </c>
      <c r="BF133" s="147">
        <f>IF(O133="snížená",K133,0)</f>
        <v>0</v>
      </c>
      <c r="BG133" s="147">
        <f>IF(O133="zákl. přenesená",K133,0)</f>
        <v>0</v>
      </c>
      <c r="BH133" s="147">
        <f>IF(O133="sníž. přenesená",K133,0)</f>
        <v>0</v>
      </c>
      <c r="BI133" s="147">
        <f>IF(O133="nulová",K133,0)</f>
        <v>0</v>
      </c>
      <c r="BJ133" s="16" t="s">
        <v>88</v>
      </c>
      <c r="BK133" s="147">
        <f>ROUND(P133*H133,2)</f>
        <v>15096</v>
      </c>
      <c r="BL133" s="16" t="s">
        <v>157</v>
      </c>
      <c r="BM133" s="146" t="s">
        <v>720</v>
      </c>
    </row>
    <row r="134" spans="2:65" s="1" customFormat="1" x14ac:dyDescent="0.2">
      <c r="B134" s="31"/>
      <c r="D134" s="148" t="s">
        <v>159</v>
      </c>
      <c r="F134" s="149" t="s">
        <v>721</v>
      </c>
      <c r="I134" s="150"/>
      <c r="J134" s="150"/>
      <c r="M134" s="31"/>
      <c r="N134" s="151"/>
      <c r="X134" s="55"/>
      <c r="AT134" s="16" t="s">
        <v>159</v>
      </c>
      <c r="AU134" s="16" t="s">
        <v>90</v>
      </c>
    </row>
    <row r="135" spans="2:65" s="12" customFormat="1" x14ac:dyDescent="0.2">
      <c r="B135" s="152"/>
      <c r="D135" s="153" t="s">
        <v>161</v>
      </c>
      <c r="E135" s="154" t="s">
        <v>1</v>
      </c>
      <c r="F135" s="155" t="s">
        <v>722</v>
      </c>
      <c r="H135" s="156">
        <v>555</v>
      </c>
      <c r="I135" s="157"/>
      <c r="J135" s="157"/>
      <c r="M135" s="152"/>
      <c r="N135" s="158"/>
      <c r="X135" s="159"/>
      <c r="AT135" s="154" t="s">
        <v>161</v>
      </c>
      <c r="AU135" s="154" t="s">
        <v>90</v>
      </c>
      <c r="AV135" s="12" t="s">
        <v>90</v>
      </c>
      <c r="AW135" s="12" t="s">
        <v>5</v>
      </c>
      <c r="AX135" s="12" t="s">
        <v>88</v>
      </c>
      <c r="AY135" s="154" t="s">
        <v>150</v>
      </c>
    </row>
    <row r="136" spans="2:65" s="11" customFormat="1" ht="22.9" customHeight="1" x14ac:dyDescent="0.2">
      <c r="B136" s="121"/>
      <c r="D136" s="122" t="s">
        <v>79</v>
      </c>
      <c r="E136" s="132" t="s">
        <v>181</v>
      </c>
      <c r="F136" s="132" t="s">
        <v>291</v>
      </c>
      <c r="I136" s="124"/>
      <c r="J136" s="124"/>
      <c r="K136" s="133">
        <f>BK136</f>
        <v>38988.75</v>
      </c>
      <c r="M136" s="121"/>
      <c r="N136" s="126"/>
      <c r="Q136" s="127">
        <f>SUM(Q137:Q139)</f>
        <v>17760</v>
      </c>
      <c r="R136" s="127">
        <f>SUM(R137:R139)</f>
        <v>21228.75</v>
      </c>
      <c r="T136" s="128">
        <f>SUM(T137:T139)</f>
        <v>0</v>
      </c>
      <c r="V136" s="128">
        <f>SUM(V137:V139)</f>
        <v>0</v>
      </c>
      <c r="X136" s="129">
        <f>SUM(X137:X139)</f>
        <v>0</v>
      </c>
      <c r="AR136" s="122" t="s">
        <v>88</v>
      </c>
      <c r="AT136" s="130" t="s">
        <v>79</v>
      </c>
      <c r="AU136" s="130" t="s">
        <v>88</v>
      </c>
      <c r="AY136" s="122" t="s">
        <v>150</v>
      </c>
      <c r="BK136" s="131">
        <f>SUM(BK137:BK139)</f>
        <v>38988.75</v>
      </c>
    </row>
    <row r="137" spans="2:65" s="1" customFormat="1" ht="24.2" customHeight="1" x14ac:dyDescent="0.2">
      <c r="B137" s="31"/>
      <c r="C137" s="134" t="s">
        <v>181</v>
      </c>
      <c r="D137" s="134" t="s">
        <v>152</v>
      </c>
      <c r="E137" s="135" t="s">
        <v>723</v>
      </c>
      <c r="F137" s="136" t="s">
        <v>724</v>
      </c>
      <c r="G137" s="137" t="s">
        <v>155</v>
      </c>
      <c r="H137" s="138">
        <v>555</v>
      </c>
      <c r="I137" s="139">
        <v>32</v>
      </c>
      <c r="J137" s="139">
        <v>38.25</v>
      </c>
      <c r="K137" s="140">
        <f>ROUND(P137*H137,2)</f>
        <v>38988.75</v>
      </c>
      <c r="L137" s="136" t="s">
        <v>156</v>
      </c>
      <c r="M137" s="31"/>
      <c r="N137" s="141" t="s">
        <v>1</v>
      </c>
      <c r="O137" s="142" t="s">
        <v>43</v>
      </c>
      <c r="P137" s="143">
        <f>I137+J137</f>
        <v>70.25</v>
      </c>
      <c r="Q137" s="143">
        <f>ROUND(I137*H137,2)</f>
        <v>17760</v>
      </c>
      <c r="R137" s="143">
        <f>ROUND(J137*H137,2)</f>
        <v>21228.75</v>
      </c>
      <c r="T137" s="144">
        <f>S137*H137</f>
        <v>0</v>
      </c>
      <c r="U137" s="144">
        <v>0</v>
      </c>
      <c r="V137" s="144">
        <f>U137*H137</f>
        <v>0</v>
      </c>
      <c r="W137" s="144">
        <v>0</v>
      </c>
      <c r="X137" s="145">
        <f>W137*H137</f>
        <v>0</v>
      </c>
      <c r="AR137" s="146" t="s">
        <v>157</v>
      </c>
      <c r="AT137" s="146" t="s">
        <v>152</v>
      </c>
      <c r="AU137" s="146" t="s">
        <v>90</v>
      </c>
      <c r="AY137" s="16" t="s">
        <v>150</v>
      </c>
      <c r="BE137" s="147">
        <f>IF(O137="základní",K137,0)</f>
        <v>38988.75</v>
      </c>
      <c r="BF137" s="147">
        <f>IF(O137="snížená",K137,0)</f>
        <v>0</v>
      </c>
      <c r="BG137" s="147">
        <f>IF(O137="zákl. přenesená",K137,0)</f>
        <v>0</v>
      </c>
      <c r="BH137" s="147">
        <f>IF(O137="sníž. přenesená",K137,0)</f>
        <v>0</v>
      </c>
      <c r="BI137" s="147">
        <f>IF(O137="nulová",K137,0)</f>
        <v>0</v>
      </c>
      <c r="BJ137" s="16" t="s">
        <v>88</v>
      </c>
      <c r="BK137" s="147">
        <f>ROUND(P137*H137,2)</f>
        <v>38988.75</v>
      </c>
      <c r="BL137" s="16" t="s">
        <v>157</v>
      </c>
      <c r="BM137" s="146" t="s">
        <v>725</v>
      </c>
    </row>
    <row r="138" spans="2:65" s="1" customFormat="1" x14ac:dyDescent="0.2">
      <c r="B138" s="31"/>
      <c r="D138" s="148" t="s">
        <v>159</v>
      </c>
      <c r="F138" s="149" t="s">
        <v>726</v>
      </c>
      <c r="I138" s="150"/>
      <c r="J138" s="150"/>
      <c r="M138" s="31"/>
      <c r="N138" s="151"/>
      <c r="X138" s="55"/>
      <c r="AT138" s="16" t="s">
        <v>159</v>
      </c>
      <c r="AU138" s="16" t="s">
        <v>90</v>
      </c>
    </row>
    <row r="139" spans="2:65" s="12" customFormat="1" x14ac:dyDescent="0.2">
      <c r="B139" s="152"/>
      <c r="D139" s="153" t="s">
        <v>161</v>
      </c>
      <c r="E139" s="154" t="s">
        <v>1</v>
      </c>
      <c r="F139" s="155" t="s">
        <v>727</v>
      </c>
      <c r="H139" s="156">
        <v>555</v>
      </c>
      <c r="I139" s="157"/>
      <c r="J139" s="157"/>
      <c r="M139" s="152"/>
      <c r="N139" s="158"/>
      <c r="X139" s="159"/>
      <c r="AT139" s="154" t="s">
        <v>161</v>
      </c>
      <c r="AU139" s="154" t="s">
        <v>90</v>
      </c>
      <c r="AV139" s="12" t="s">
        <v>90</v>
      </c>
      <c r="AW139" s="12" t="s">
        <v>5</v>
      </c>
      <c r="AX139" s="12" t="s">
        <v>88</v>
      </c>
      <c r="AY139" s="154" t="s">
        <v>150</v>
      </c>
    </row>
    <row r="140" spans="2:65" s="11" customFormat="1" ht="22.9" customHeight="1" x14ac:dyDescent="0.2">
      <c r="B140" s="121"/>
      <c r="D140" s="122" t="s">
        <v>79</v>
      </c>
      <c r="E140" s="132" t="s">
        <v>625</v>
      </c>
      <c r="F140" s="132" t="s">
        <v>626</v>
      </c>
      <c r="I140" s="124"/>
      <c r="J140" s="124"/>
      <c r="K140" s="133">
        <f>BK140</f>
        <v>248501.25</v>
      </c>
      <c r="M140" s="121"/>
      <c r="N140" s="126"/>
      <c r="Q140" s="127">
        <f>SUM(Q141:Q152)</f>
        <v>92907</v>
      </c>
      <c r="R140" s="127">
        <f>SUM(R141:R152)</f>
        <v>155594.25</v>
      </c>
      <c r="T140" s="128">
        <f>SUM(T141:T152)</f>
        <v>0</v>
      </c>
      <c r="V140" s="128">
        <f>SUM(V141:V152)</f>
        <v>0</v>
      </c>
      <c r="X140" s="129">
        <f>SUM(X141:X152)</f>
        <v>0</v>
      </c>
      <c r="AR140" s="122" t="s">
        <v>88</v>
      </c>
      <c r="AT140" s="130" t="s">
        <v>79</v>
      </c>
      <c r="AU140" s="130" t="s">
        <v>88</v>
      </c>
      <c r="AY140" s="122" t="s">
        <v>150</v>
      </c>
      <c r="BK140" s="131">
        <f>SUM(BK141:BK152)</f>
        <v>248501.25</v>
      </c>
    </row>
    <row r="141" spans="2:65" s="1" customFormat="1" ht="24.2" customHeight="1" x14ac:dyDescent="0.2">
      <c r="B141" s="31"/>
      <c r="C141" s="134" t="s">
        <v>189</v>
      </c>
      <c r="D141" s="134" t="s">
        <v>152</v>
      </c>
      <c r="E141" s="135" t="s">
        <v>628</v>
      </c>
      <c r="F141" s="136" t="s">
        <v>629</v>
      </c>
      <c r="G141" s="137" t="s">
        <v>277</v>
      </c>
      <c r="H141" s="138">
        <v>249.75</v>
      </c>
      <c r="I141" s="139"/>
      <c r="J141" s="139">
        <v>275</v>
      </c>
      <c r="K141" s="140">
        <f>ROUND(P141*H141,2)</f>
        <v>68681.25</v>
      </c>
      <c r="L141" s="136" t="s">
        <v>156</v>
      </c>
      <c r="M141" s="31"/>
      <c r="N141" s="141" t="s">
        <v>1</v>
      </c>
      <c r="O141" s="142" t="s">
        <v>43</v>
      </c>
      <c r="P141" s="143">
        <f>I141+J141</f>
        <v>275</v>
      </c>
      <c r="Q141" s="143">
        <f>ROUND(I141*H141,2)</f>
        <v>0</v>
      </c>
      <c r="R141" s="143">
        <f>ROUND(J141*H141,2)</f>
        <v>68681.25</v>
      </c>
      <c r="T141" s="144">
        <f>S141*H141</f>
        <v>0</v>
      </c>
      <c r="U141" s="144">
        <v>0</v>
      </c>
      <c r="V141" s="144">
        <f>U141*H141</f>
        <v>0</v>
      </c>
      <c r="W141" s="144">
        <v>0</v>
      </c>
      <c r="X141" s="145">
        <f>W141*H141</f>
        <v>0</v>
      </c>
      <c r="AR141" s="146" t="s">
        <v>157</v>
      </c>
      <c r="AT141" s="146" t="s">
        <v>152</v>
      </c>
      <c r="AU141" s="146" t="s">
        <v>90</v>
      </c>
      <c r="AY141" s="16" t="s">
        <v>150</v>
      </c>
      <c r="BE141" s="147">
        <f>IF(O141="základní",K141,0)</f>
        <v>68681.25</v>
      </c>
      <c r="BF141" s="147">
        <f>IF(O141="snížená",K141,0)</f>
        <v>0</v>
      </c>
      <c r="BG141" s="147">
        <f>IF(O141="zákl. přenesená",K141,0)</f>
        <v>0</v>
      </c>
      <c r="BH141" s="147">
        <f>IF(O141="sníž. přenesená",K141,0)</f>
        <v>0</v>
      </c>
      <c r="BI141" s="147">
        <f>IF(O141="nulová",K141,0)</f>
        <v>0</v>
      </c>
      <c r="BJ141" s="16" t="s">
        <v>88</v>
      </c>
      <c r="BK141" s="147">
        <f>ROUND(P141*H141,2)</f>
        <v>68681.25</v>
      </c>
      <c r="BL141" s="16" t="s">
        <v>157</v>
      </c>
      <c r="BM141" s="146" t="s">
        <v>728</v>
      </c>
    </row>
    <row r="142" spans="2:65" s="1" customFormat="1" x14ac:dyDescent="0.2">
      <c r="B142" s="31"/>
      <c r="D142" s="148" t="s">
        <v>159</v>
      </c>
      <c r="F142" s="149" t="s">
        <v>631</v>
      </c>
      <c r="I142" s="150"/>
      <c r="J142" s="150"/>
      <c r="M142" s="31"/>
      <c r="N142" s="151"/>
      <c r="X142" s="55"/>
      <c r="AT142" s="16" t="s">
        <v>159</v>
      </c>
      <c r="AU142" s="16" t="s">
        <v>90</v>
      </c>
    </row>
    <row r="143" spans="2:65" s="1" customFormat="1" ht="58.5" x14ac:dyDescent="0.2">
      <c r="B143" s="31"/>
      <c r="D143" s="153" t="s">
        <v>321</v>
      </c>
      <c r="F143" s="167" t="s">
        <v>729</v>
      </c>
      <c r="I143" s="150"/>
      <c r="J143" s="150"/>
      <c r="M143" s="31"/>
      <c r="N143" s="151"/>
      <c r="X143" s="55"/>
      <c r="AT143" s="16" t="s">
        <v>321</v>
      </c>
      <c r="AU143" s="16" t="s">
        <v>90</v>
      </c>
    </row>
    <row r="144" spans="2:65" s="12" customFormat="1" x14ac:dyDescent="0.2">
      <c r="B144" s="152"/>
      <c r="D144" s="153" t="s">
        <v>161</v>
      </c>
      <c r="E144" s="154" t="s">
        <v>1</v>
      </c>
      <c r="F144" s="155" t="s">
        <v>730</v>
      </c>
      <c r="H144" s="156">
        <v>249.75</v>
      </c>
      <c r="I144" s="157"/>
      <c r="J144" s="157"/>
      <c r="M144" s="152"/>
      <c r="N144" s="158"/>
      <c r="X144" s="159"/>
      <c r="AT144" s="154" t="s">
        <v>161</v>
      </c>
      <c r="AU144" s="154" t="s">
        <v>90</v>
      </c>
      <c r="AV144" s="12" t="s">
        <v>90</v>
      </c>
      <c r="AW144" s="12" t="s">
        <v>5</v>
      </c>
      <c r="AX144" s="12" t="s">
        <v>88</v>
      </c>
      <c r="AY144" s="154" t="s">
        <v>150</v>
      </c>
    </row>
    <row r="145" spans="2:65" s="1" customFormat="1" ht="24.2" customHeight="1" x14ac:dyDescent="0.2">
      <c r="B145" s="31"/>
      <c r="C145" s="134" t="s">
        <v>195</v>
      </c>
      <c r="D145" s="134" t="s">
        <v>152</v>
      </c>
      <c r="E145" s="135" t="s">
        <v>634</v>
      </c>
      <c r="F145" s="136" t="s">
        <v>635</v>
      </c>
      <c r="G145" s="137" t="s">
        <v>277</v>
      </c>
      <c r="H145" s="138">
        <v>7242.75</v>
      </c>
      <c r="I145" s="139"/>
      <c r="J145" s="139">
        <v>12</v>
      </c>
      <c r="K145" s="140">
        <f>ROUND(P145*H145,2)</f>
        <v>86913</v>
      </c>
      <c r="L145" s="136" t="s">
        <v>156</v>
      </c>
      <c r="M145" s="31"/>
      <c r="N145" s="141" t="s">
        <v>1</v>
      </c>
      <c r="O145" s="142" t="s">
        <v>43</v>
      </c>
      <c r="P145" s="143">
        <f>I145+J145</f>
        <v>12</v>
      </c>
      <c r="Q145" s="143">
        <f>ROUND(I145*H145,2)</f>
        <v>0</v>
      </c>
      <c r="R145" s="143">
        <f>ROUND(J145*H145,2)</f>
        <v>86913</v>
      </c>
      <c r="T145" s="144">
        <f>S145*H145</f>
        <v>0</v>
      </c>
      <c r="U145" s="144">
        <v>0</v>
      </c>
      <c r="V145" s="144">
        <f>U145*H145</f>
        <v>0</v>
      </c>
      <c r="W145" s="144">
        <v>0</v>
      </c>
      <c r="X145" s="145">
        <f>W145*H145</f>
        <v>0</v>
      </c>
      <c r="AR145" s="146" t="s">
        <v>157</v>
      </c>
      <c r="AT145" s="146" t="s">
        <v>152</v>
      </c>
      <c r="AU145" s="146" t="s">
        <v>90</v>
      </c>
      <c r="AY145" s="16" t="s">
        <v>150</v>
      </c>
      <c r="BE145" s="147">
        <f>IF(O145="základní",K145,0)</f>
        <v>86913</v>
      </c>
      <c r="BF145" s="147">
        <f>IF(O145="snížená",K145,0)</f>
        <v>0</v>
      </c>
      <c r="BG145" s="147">
        <f>IF(O145="zákl. přenesená",K145,0)</f>
        <v>0</v>
      </c>
      <c r="BH145" s="147">
        <f>IF(O145="sníž. přenesená",K145,0)</f>
        <v>0</v>
      </c>
      <c r="BI145" s="147">
        <f>IF(O145="nulová",K145,0)</f>
        <v>0</v>
      </c>
      <c r="BJ145" s="16" t="s">
        <v>88</v>
      </c>
      <c r="BK145" s="147">
        <f>ROUND(P145*H145,2)</f>
        <v>86913</v>
      </c>
      <c r="BL145" s="16" t="s">
        <v>157</v>
      </c>
      <c r="BM145" s="146" t="s">
        <v>731</v>
      </c>
    </row>
    <row r="146" spans="2:65" s="1" customFormat="1" x14ac:dyDescent="0.2">
      <c r="B146" s="31"/>
      <c r="D146" s="148" t="s">
        <v>159</v>
      </c>
      <c r="F146" s="149" t="s">
        <v>637</v>
      </c>
      <c r="I146" s="150"/>
      <c r="J146" s="150"/>
      <c r="M146" s="31"/>
      <c r="N146" s="151"/>
      <c r="X146" s="55"/>
      <c r="AT146" s="16" t="s">
        <v>159</v>
      </c>
      <c r="AU146" s="16" t="s">
        <v>90</v>
      </c>
    </row>
    <row r="147" spans="2:65" s="1" customFormat="1" ht="58.5" x14ac:dyDescent="0.2">
      <c r="B147" s="31"/>
      <c r="D147" s="153" t="s">
        <v>321</v>
      </c>
      <c r="F147" s="167" t="s">
        <v>729</v>
      </c>
      <c r="I147" s="150"/>
      <c r="J147" s="150"/>
      <c r="M147" s="31"/>
      <c r="N147" s="151"/>
      <c r="X147" s="55"/>
      <c r="AT147" s="16" t="s">
        <v>321</v>
      </c>
      <c r="AU147" s="16" t="s">
        <v>90</v>
      </c>
    </row>
    <row r="148" spans="2:65" s="12" customFormat="1" x14ac:dyDescent="0.2">
      <c r="B148" s="152"/>
      <c r="D148" s="153" t="s">
        <v>161</v>
      </c>
      <c r="E148" s="154" t="s">
        <v>1</v>
      </c>
      <c r="F148" s="155" t="s">
        <v>730</v>
      </c>
      <c r="H148" s="156">
        <v>249.75</v>
      </c>
      <c r="I148" s="157"/>
      <c r="J148" s="157"/>
      <c r="M148" s="152"/>
      <c r="N148" s="158"/>
      <c r="X148" s="159"/>
      <c r="AT148" s="154" t="s">
        <v>161</v>
      </c>
      <c r="AU148" s="154" t="s">
        <v>90</v>
      </c>
      <c r="AV148" s="12" t="s">
        <v>90</v>
      </c>
      <c r="AW148" s="12" t="s">
        <v>5</v>
      </c>
      <c r="AX148" s="12" t="s">
        <v>88</v>
      </c>
      <c r="AY148" s="154" t="s">
        <v>150</v>
      </c>
    </row>
    <row r="149" spans="2:65" s="12" customFormat="1" x14ac:dyDescent="0.2">
      <c r="B149" s="152"/>
      <c r="D149" s="153" t="s">
        <v>161</v>
      </c>
      <c r="F149" s="155" t="s">
        <v>732</v>
      </c>
      <c r="H149" s="156">
        <v>7242.75</v>
      </c>
      <c r="I149" s="157"/>
      <c r="J149" s="157"/>
      <c r="M149" s="152"/>
      <c r="N149" s="158"/>
      <c r="X149" s="159"/>
      <c r="AT149" s="154" t="s">
        <v>161</v>
      </c>
      <c r="AU149" s="154" t="s">
        <v>90</v>
      </c>
      <c r="AV149" s="12" t="s">
        <v>90</v>
      </c>
      <c r="AW149" s="12" t="s">
        <v>4</v>
      </c>
      <c r="AX149" s="12" t="s">
        <v>88</v>
      </c>
      <c r="AY149" s="154" t="s">
        <v>150</v>
      </c>
    </row>
    <row r="150" spans="2:65" s="1" customFormat="1" ht="24.2" customHeight="1" x14ac:dyDescent="0.2">
      <c r="B150" s="31"/>
      <c r="C150" s="134" t="s">
        <v>201</v>
      </c>
      <c r="D150" s="134" t="s">
        <v>152</v>
      </c>
      <c r="E150" s="135" t="s">
        <v>651</v>
      </c>
      <c r="F150" s="136" t="s">
        <v>652</v>
      </c>
      <c r="G150" s="137" t="s">
        <v>277</v>
      </c>
      <c r="H150" s="138">
        <v>249.75</v>
      </c>
      <c r="I150" s="139">
        <v>372</v>
      </c>
      <c r="J150" s="139"/>
      <c r="K150" s="140">
        <f>ROUND(P150*H150,2)</f>
        <v>92907</v>
      </c>
      <c r="L150" s="136" t="s">
        <v>156</v>
      </c>
      <c r="M150" s="31"/>
      <c r="N150" s="141" t="s">
        <v>1</v>
      </c>
      <c r="O150" s="142" t="s">
        <v>43</v>
      </c>
      <c r="P150" s="143">
        <f>I150+J150</f>
        <v>372</v>
      </c>
      <c r="Q150" s="143">
        <f>ROUND(I150*H150,2)</f>
        <v>92907</v>
      </c>
      <c r="R150" s="143">
        <f>ROUND(J150*H150,2)</f>
        <v>0</v>
      </c>
      <c r="T150" s="144">
        <f>S150*H150</f>
        <v>0</v>
      </c>
      <c r="U150" s="144">
        <v>0</v>
      </c>
      <c r="V150" s="144">
        <f>U150*H150</f>
        <v>0</v>
      </c>
      <c r="W150" s="144">
        <v>0</v>
      </c>
      <c r="X150" s="145">
        <f>W150*H150</f>
        <v>0</v>
      </c>
      <c r="AR150" s="146" t="s">
        <v>157</v>
      </c>
      <c r="AT150" s="146" t="s">
        <v>152</v>
      </c>
      <c r="AU150" s="146" t="s">
        <v>90</v>
      </c>
      <c r="AY150" s="16" t="s">
        <v>150</v>
      </c>
      <c r="BE150" s="147">
        <f>IF(O150="základní",K150,0)</f>
        <v>92907</v>
      </c>
      <c r="BF150" s="147">
        <f>IF(O150="snížená",K150,0)</f>
        <v>0</v>
      </c>
      <c r="BG150" s="147">
        <f>IF(O150="zákl. přenesená",K150,0)</f>
        <v>0</v>
      </c>
      <c r="BH150" s="147">
        <f>IF(O150="sníž. přenesená",K150,0)</f>
        <v>0</v>
      </c>
      <c r="BI150" s="147">
        <f>IF(O150="nulová",K150,0)</f>
        <v>0</v>
      </c>
      <c r="BJ150" s="16" t="s">
        <v>88</v>
      </c>
      <c r="BK150" s="147">
        <f>ROUND(P150*H150,2)</f>
        <v>92907</v>
      </c>
      <c r="BL150" s="16" t="s">
        <v>157</v>
      </c>
      <c r="BM150" s="146" t="s">
        <v>733</v>
      </c>
    </row>
    <row r="151" spans="2:65" s="1" customFormat="1" x14ac:dyDescent="0.2">
      <c r="B151" s="31"/>
      <c r="D151" s="148" t="s">
        <v>159</v>
      </c>
      <c r="F151" s="149" t="s">
        <v>654</v>
      </c>
      <c r="I151" s="150"/>
      <c r="J151" s="150"/>
      <c r="M151" s="31"/>
      <c r="N151" s="151"/>
      <c r="X151" s="55"/>
      <c r="AT151" s="16" t="s">
        <v>159</v>
      </c>
      <c r="AU151" s="16" t="s">
        <v>90</v>
      </c>
    </row>
    <row r="152" spans="2:65" s="12" customFormat="1" x14ac:dyDescent="0.2">
      <c r="B152" s="152"/>
      <c r="D152" s="153" t="s">
        <v>161</v>
      </c>
      <c r="E152" s="154" t="s">
        <v>1</v>
      </c>
      <c r="F152" s="155" t="s">
        <v>730</v>
      </c>
      <c r="H152" s="156">
        <v>249.75</v>
      </c>
      <c r="I152" s="157"/>
      <c r="J152" s="157"/>
      <c r="M152" s="152"/>
      <c r="N152" s="184"/>
      <c r="O152" s="185"/>
      <c r="P152" s="185"/>
      <c r="Q152" s="185"/>
      <c r="R152" s="185"/>
      <c r="S152" s="185"/>
      <c r="T152" s="185"/>
      <c r="U152" s="185"/>
      <c r="V152" s="185"/>
      <c r="W152" s="185"/>
      <c r="X152" s="186"/>
      <c r="AT152" s="154" t="s">
        <v>161</v>
      </c>
      <c r="AU152" s="154" t="s">
        <v>90</v>
      </c>
      <c r="AV152" s="12" t="s">
        <v>90</v>
      </c>
      <c r="AW152" s="12" t="s">
        <v>5</v>
      </c>
      <c r="AX152" s="12" t="s">
        <v>88</v>
      </c>
      <c r="AY152" s="154" t="s">
        <v>150</v>
      </c>
    </row>
    <row r="153" spans="2:65" s="1" customFormat="1" ht="6.95" customHeight="1" x14ac:dyDescent="0.2">
      <c r="B153" s="43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31"/>
    </row>
  </sheetData>
  <sheetProtection algorithmName="SHA-512" hashValue="Yaol6HFmjNH29XCPallZqpfOWsPuNoygbWdSz2ZsbWT+ReakFWtrUME+h7Lt8+wcLtCRpas+RcSCrxGtVhAIyA==" saltValue="i6M+oWQ36N0ZAa9qsk09bYobeHiaMIhLo1GZRhwLk6otYmveNZW9XsZl7PJ88yLndSA17RjZpkEHSyDN53pecg==" spinCount="100000" sheet="1" objects="1" scenarios="1" formatColumns="0" formatRows="0" autoFilter="0"/>
  <autoFilter ref="C119:L152" xr:uid="{00000000-0009-0000-0000-000002000000}"/>
  <mergeCells count="9">
    <mergeCell ref="E87:H87"/>
    <mergeCell ref="E110:H110"/>
    <mergeCell ref="E112:H112"/>
    <mergeCell ref="M2:Z2"/>
    <mergeCell ref="E7:H7"/>
    <mergeCell ref="E9:H9"/>
    <mergeCell ref="E18:H18"/>
    <mergeCell ref="E27:H27"/>
    <mergeCell ref="E85:H85"/>
  </mergeCells>
  <hyperlinks>
    <hyperlink ref="F124" r:id="rId1" xr:uid="{00000000-0004-0000-0200-000000000000}"/>
    <hyperlink ref="F127" r:id="rId2" xr:uid="{00000000-0004-0000-0200-000001000000}"/>
    <hyperlink ref="F130" r:id="rId3" xr:uid="{00000000-0004-0000-0200-000002000000}"/>
    <hyperlink ref="F134" r:id="rId4" xr:uid="{00000000-0004-0000-0200-000003000000}"/>
    <hyperlink ref="F138" r:id="rId5" xr:uid="{00000000-0004-0000-0200-000004000000}"/>
    <hyperlink ref="F142" r:id="rId6" xr:uid="{00000000-0004-0000-0200-000005000000}"/>
    <hyperlink ref="F146" r:id="rId7" xr:uid="{00000000-0004-0000-0200-000006000000}"/>
    <hyperlink ref="F151" r:id="rId8" xr:uid="{00000000-0004-0000-0200-000007000000}"/>
  </hyperlinks>
  <pageMargins left="0.39374999999999999" right="0.39374999999999999" top="0.39374999999999999" bottom="0.39374999999999999" header="0" footer="0"/>
  <pageSetup paperSize="9" scale="68" fitToHeight="100" orientation="portrait" blackAndWhite="1" horizontalDpi="4294967294" r:id="rId9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0"/>
  <sheetViews>
    <sheetView showGridLines="0" workbookViewId="0">
      <selection activeCell="H109" sqref="H10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6" t="s">
        <v>96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90</v>
      </c>
    </row>
    <row r="4" spans="2:46" ht="24.95" hidden="1" customHeight="1" x14ac:dyDescent="0.2">
      <c r="B4" s="19"/>
      <c r="D4" s="20" t="s">
        <v>106</v>
      </c>
      <c r="M4" s="19"/>
      <c r="N4" s="88" t="s">
        <v>11</v>
      </c>
      <c r="AT4" s="16" t="s">
        <v>4</v>
      </c>
    </row>
    <row r="5" spans="2:46" ht="6.95" hidden="1" customHeight="1" x14ac:dyDescent="0.2">
      <c r="B5" s="19"/>
      <c r="M5" s="19"/>
    </row>
    <row r="6" spans="2:46" ht="12" hidden="1" customHeight="1" x14ac:dyDescent="0.2">
      <c r="B6" s="19"/>
      <c r="D6" s="26" t="s">
        <v>17</v>
      </c>
      <c r="M6" s="19"/>
    </row>
    <row r="7" spans="2:46" ht="16.5" hidden="1" customHeight="1" x14ac:dyDescent="0.2">
      <c r="B7" s="19"/>
      <c r="E7" s="232" t="str">
        <f>'Rekapitulace stavby'!K6</f>
        <v>Projektová dokumentace okolí metra Strašnická</v>
      </c>
      <c r="F7" s="233"/>
      <c r="G7" s="233"/>
      <c r="H7" s="233"/>
      <c r="M7" s="19"/>
    </row>
    <row r="8" spans="2:46" s="1" customFormat="1" ht="12" hidden="1" customHeight="1" x14ac:dyDescent="0.2">
      <c r="B8" s="31"/>
      <c r="D8" s="26" t="s">
        <v>107</v>
      </c>
      <c r="M8" s="31"/>
    </row>
    <row r="9" spans="2:46" s="1" customFormat="1" ht="16.5" hidden="1" customHeight="1" x14ac:dyDescent="0.2">
      <c r="B9" s="31"/>
      <c r="E9" s="217" t="s">
        <v>734</v>
      </c>
      <c r="F9" s="231"/>
      <c r="G9" s="231"/>
      <c r="H9" s="231"/>
      <c r="M9" s="31"/>
    </row>
    <row r="10" spans="2:46" s="1" customFormat="1" hidden="1" x14ac:dyDescent="0.2">
      <c r="B10" s="31"/>
      <c r="M10" s="31"/>
    </row>
    <row r="11" spans="2:46" s="1" customFormat="1" ht="12" hidden="1" customHeight="1" x14ac:dyDescent="0.2">
      <c r="B11" s="31"/>
      <c r="D11" s="26" t="s">
        <v>19</v>
      </c>
      <c r="F11" s="24" t="s">
        <v>1</v>
      </c>
      <c r="I11" s="26" t="s">
        <v>20</v>
      </c>
      <c r="J11" s="24" t="s">
        <v>1</v>
      </c>
      <c r="M11" s="31"/>
    </row>
    <row r="12" spans="2:46" s="1" customFormat="1" ht="12" hidden="1" customHeight="1" x14ac:dyDescent="0.2">
      <c r="B12" s="31"/>
      <c r="D12" s="26" t="s">
        <v>21</v>
      </c>
      <c r="F12" s="24" t="s">
        <v>22</v>
      </c>
      <c r="I12" s="26" t="s">
        <v>23</v>
      </c>
      <c r="J12" s="51" t="str">
        <f>'Rekapitulace stavby'!AN8</f>
        <v>3. 2. 2026</v>
      </c>
      <c r="M12" s="31"/>
    </row>
    <row r="13" spans="2:46" s="1" customFormat="1" ht="10.9" hidden="1" customHeight="1" x14ac:dyDescent="0.2">
      <c r="B13" s="31"/>
      <c r="M13" s="31"/>
    </row>
    <row r="14" spans="2:46" s="1" customFormat="1" ht="12" hidden="1" customHeight="1" x14ac:dyDescent="0.2">
      <c r="B14" s="31"/>
      <c r="D14" s="26" t="s">
        <v>25</v>
      </c>
      <c r="I14" s="26" t="s">
        <v>26</v>
      </c>
      <c r="J14" s="24" t="s">
        <v>27</v>
      </c>
      <c r="M14" s="31"/>
    </row>
    <row r="15" spans="2:46" s="1" customFormat="1" ht="18" hidden="1" customHeight="1" x14ac:dyDescent="0.2">
      <c r="B15" s="31"/>
      <c r="E15" s="24" t="s">
        <v>28</v>
      </c>
      <c r="I15" s="26" t="s">
        <v>29</v>
      </c>
      <c r="J15" s="24" t="s">
        <v>30</v>
      </c>
      <c r="M15" s="31"/>
    </row>
    <row r="16" spans="2:46" s="1" customFormat="1" ht="6.95" hidden="1" customHeight="1" x14ac:dyDescent="0.2">
      <c r="B16" s="31"/>
      <c r="M16" s="31"/>
    </row>
    <row r="17" spans="2:13" s="1" customFormat="1" ht="12" hidden="1" customHeight="1" x14ac:dyDescent="0.2">
      <c r="B17" s="31"/>
      <c r="D17" s="26" t="s">
        <v>31</v>
      </c>
      <c r="I17" s="26" t="s">
        <v>26</v>
      </c>
      <c r="J17" s="27" t="str">
        <f>'Rekapitulace stavby'!AN13</f>
        <v>47114444</v>
      </c>
      <c r="M17" s="31"/>
    </row>
    <row r="18" spans="2:13" s="1" customFormat="1" ht="18" hidden="1" customHeight="1" x14ac:dyDescent="0.2">
      <c r="B18" s="31"/>
      <c r="E18" s="234" t="str">
        <f>'Rekapitulace stavby'!E14</f>
        <v>INPROS PRAHA a.s.</v>
      </c>
      <c r="F18" s="204"/>
      <c r="G18" s="204"/>
      <c r="H18" s="204"/>
      <c r="I18" s="26" t="s">
        <v>29</v>
      </c>
      <c r="J18" s="27" t="str">
        <f>'Rekapitulace stavby'!AN14</f>
        <v>CZ47114444</v>
      </c>
      <c r="M18" s="31"/>
    </row>
    <row r="19" spans="2:13" s="1" customFormat="1" ht="6.95" hidden="1" customHeight="1" x14ac:dyDescent="0.2">
      <c r="B19" s="31"/>
      <c r="M19" s="31"/>
    </row>
    <row r="20" spans="2:13" s="1" customFormat="1" ht="12" hidden="1" customHeight="1" x14ac:dyDescent="0.2">
      <c r="B20" s="31"/>
      <c r="D20" s="26" t="s">
        <v>32</v>
      </c>
      <c r="I20" s="26" t="s">
        <v>26</v>
      </c>
      <c r="J20" s="24" t="s">
        <v>33</v>
      </c>
      <c r="M20" s="31"/>
    </row>
    <row r="21" spans="2:13" s="1" customFormat="1" ht="18" hidden="1" customHeight="1" x14ac:dyDescent="0.2">
      <c r="B21" s="31"/>
      <c r="E21" s="24" t="s">
        <v>34</v>
      </c>
      <c r="I21" s="26" t="s">
        <v>29</v>
      </c>
      <c r="J21" s="24" t="s">
        <v>35</v>
      </c>
      <c r="M21" s="31"/>
    </row>
    <row r="22" spans="2:13" s="1" customFormat="1" ht="6.95" hidden="1" customHeight="1" x14ac:dyDescent="0.2">
      <c r="B22" s="31"/>
      <c r="M22" s="31"/>
    </row>
    <row r="23" spans="2:13" s="1" customFormat="1" ht="12" hidden="1" customHeight="1" x14ac:dyDescent="0.2">
      <c r="B23" s="31"/>
      <c r="D23" s="26" t="s">
        <v>36</v>
      </c>
      <c r="I23" s="26" t="s">
        <v>26</v>
      </c>
      <c r="J23" s="24" t="s">
        <v>33</v>
      </c>
      <c r="M23" s="31"/>
    </row>
    <row r="24" spans="2:13" s="1" customFormat="1" ht="18" hidden="1" customHeight="1" x14ac:dyDescent="0.2">
      <c r="B24" s="31"/>
      <c r="E24" s="24" t="s">
        <v>34</v>
      </c>
      <c r="I24" s="26" t="s">
        <v>29</v>
      </c>
      <c r="J24" s="24" t="s">
        <v>35</v>
      </c>
      <c r="M24" s="31"/>
    </row>
    <row r="25" spans="2:13" s="1" customFormat="1" ht="6.95" hidden="1" customHeight="1" x14ac:dyDescent="0.2">
      <c r="B25" s="31"/>
      <c r="M25" s="31"/>
    </row>
    <row r="26" spans="2:13" s="1" customFormat="1" ht="12" hidden="1" customHeight="1" x14ac:dyDescent="0.2">
      <c r="B26" s="31"/>
      <c r="D26" s="26" t="s">
        <v>37</v>
      </c>
      <c r="M26" s="31"/>
    </row>
    <row r="27" spans="2:13" s="7" customFormat="1" ht="16.5" hidden="1" customHeight="1" x14ac:dyDescent="0.2">
      <c r="B27" s="89"/>
      <c r="E27" s="208" t="s">
        <v>1</v>
      </c>
      <c r="F27" s="208"/>
      <c r="G27" s="208"/>
      <c r="H27" s="208"/>
      <c r="M27" s="89"/>
    </row>
    <row r="28" spans="2:13" s="1" customFormat="1" ht="6.95" hidden="1" customHeight="1" x14ac:dyDescent="0.2">
      <c r="B28" s="31"/>
      <c r="M28" s="31"/>
    </row>
    <row r="29" spans="2:13" s="1" customFormat="1" ht="6.95" hidden="1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52"/>
      <c r="M29" s="31"/>
    </row>
    <row r="30" spans="2:13" s="1" customFormat="1" ht="12.75" hidden="1" x14ac:dyDescent="0.2">
      <c r="B30" s="31"/>
      <c r="E30" s="26" t="s">
        <v>109</v>
      </c>
      <c r="K30" s="90">
        <f>I96</f>
        <v>40700.25</v>
      </c>
      <c r="M30" s="31"/>
    </row>
    <row r="31" spans="2:13" s="1" customFormat="1" ht="12.75" hidden="1" x14ac:dyDescent="0.2">
      <c r="B31" s="31"/>
      <c r="E31" s="26" t="s">
        <v>110</v>
      </c>
      <c r="K31" s="90">
        <f>J96</f>
        <v>132730.63</v>
      </c>
      <c r="M31" s="31"/>
    </row>
    <row r="32" spans="2:13" s="1" customFormat="1" ht="25.35" hidden="1" customHeight="1" x14ac:dyDescent="0.2">
      <c r="B32" s="31"/>
      <c r="D32" s="91" t="s">
        <v>38</v>
      </c>
      <c r="K32" s="65">
        <f>ROUND(K122, 2)</f>
        <v>173430.88</v>
      </c>
      <c r="M32" s="31"/>
    </row>
    <row r="33" spans="2:13" s="1" customFormat="1" ht="6.95" hidden="1" customHeight="1" x14ac:dyDescent="0.2">
      <c r="B33" s="31"/>
      <c r="D33" s="52"/>
      <c r="E33" s="52"/>
      <c r="F33" s="52"/>
      <c r="G33" s="52"/>
      <c r="H33" s="52"/>
      <c r="I33" s="52"/>
      <c r="J33" s="52"/>
      <c r="K33" s="52"/>
      <c r="L33" s="52"/>
      <c r="M33" s="31"/>
    </row>
    <row r="34" spans="2:13" s="1" customFormat="1" ht="14.45" hidden="1" customHeight="1" x14ac:dyDescent="0.2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5" hidden="1" customHeight="1" x14ac:dyDescent="0.2">
      <c r="B35" s="31"/>
      <c r="D35" s="54" t="s">
        <v>42</v>
      </c>
      <c r="E35" s="26" t="s">
        <v>43</v>
      </c>
      <c r="F35" s="90">
        <f>ROUND((SUM(BE122:BE229)),  2)</f>
        <v>173430.88</v>
      </c>
      <c r="I35" s="92">
        <v>0.21</v>
      </c>
      <c r="K35" s="90">
        <f>ROUND(((SUM(BE122:BE229))*I35),  2)</f>
        <v>36420.480000000003</v>
      </c>
      <c r="M35" s="31"/>
    </row>
    <row r="36" spans="2:13" s="1" customFormat="1" ht="14.45" hidden="1" customHeight="1" x14ac:dyDescent="0.2">
      <c r="B36" s="31"/>
      <c r="E36" s="26" t="s">
        <v>44</v>
      </c>
      <c r="F36" s="90">
        <f>ROUND((SUM(BF122:BF229)),  2)</f>
        <v>0</v>
      </c>
      <c r="I36" s="92">
        <v>0.12</v>
      </c>
      <c r="K36" s="90">
        <f>ROUND(((SUM(BF122:BF229))*I36),  2)</f>
        <v>0</v>
      </c>
      <c r="M36" s="31"/>
    </row>
    <row r="37" spans="2:13" s="1" customFormat="1" ht="14.45" hidden="1" customHeight="1" x14ac:dyDescent="0.2">
      <c r="B37" s="31"/>
      <c r="E37" s="26" t="s">
        <v>45</v>
      </c>
      <c r="F37" s="90">
        <f>ROUND((SUM(BG122:BG229)),  2)</f>
        <v>0</v>
      </c>
      <c r="I37" s="92">
        <v>0.21</v>
      </c>
      <c r="K37" s="90">
        <f>0</f>
        <v>0</v>
      </c>
      <c r="M37" s="31"/>
    </row>
    <row r="38" spans="2:13" s="1" customFormat="1" ht="14.45" hidden="1" customHeight="1" x14ac:dyDescent="0.2">
      <c r="B38" s="31"/>
      <c r="E38" s="26" t="s">
        <v>46</v>
      </c>
      <c r="F38" s="90">
        <f>ROUND((SUM(BH122:BH229)),  2)</f>
        <v>0</v>
      </c>
      <c r="I38" s="92">
        <v>0.12</v>
      </c>
      <c r="K38" s="90">
        <f>0</f>
        <v>0</v>
      </c>
      <c r="M38" s="31"/>
    </row>
    <row r="39" spans="2:13" s="1" customFormat="1" ht="14.45" hidden="1" customHeight="1" x14ac:dyDescent="0.2">
      <c r="B39" s="31"/>
      <c r="E39" s="26" t="s">
        <v>47</v>
      </c>
      <c r="F39" s="90">
        <f>ROUND((SUM(BI122:BI229)),  2)</f>
        <v>0</v>
      </c>
      <c r="I39" s="92">
        <v>0</v>
      </c>
      <c r="K39" s="90">
        <f>0</f>
        <v>0</v>
      </c>
      <c r="M39" s="31"/>
    </row>
    <row r="40" spans="2:13" s="1" customFormat="1" ht="6.95" hidden="1" customHeight="1" x14ac:dyDescent="0.2">
      <c r="B40" s="31"/>
      <c r="M40" s="31"/>
    </row>
    <row r="41" spans="2:13" s="1" customFormat="1" ht="25.35" hidden="1" customHeight="1" x14ac:dyDescent="0.2">
      <c r="B41" s="31"/>
      <c r="C41" s="93"/>
      <c r="D41" s="94" t="s">
        <v>48</v>
      </c>
      <c r="E41" s="56"/>
      <c r="F41" s="56"/>
      <c r="G41" s="95" t="s">
        <v>49</v>
      </c>
      <c r="H41" s="96" t="s">
        <v>50</v>
      </c>
      <c r="I41" s="56"/>
      <c r="J41" s="56"/>
      <c r="K41" s="97">
        <f>SUM(K32:K39)</f>
        <v>209851.36000000002</v>
      </c>
      <c r="L41" s="98"/>
      <c r="M41" s="31"/>
    </row>
    <row r="42" spans="2:13" s="1" customFormat="1" ht="14.45" hidden="1" customHeight="1" x14ac:dyDescent="0.2">
      <c r="B42" s="31"/>
      <c r="M42" s="31"/>
    </row>
    <row r="43" spans="2:13" ht="14.45" hidden="1" customHeight="1" x14ac:dyDescent="0.2">
      <c r="B43" s="19"/>
      <c r="M43" s="19"/>
    </row>
    <row r="44" spans="2:13" ht="14.45" hidden="1" customHeight="1" x14ac:dyDescent="0.2">
      <c r="B44" s="19"/>
      <c r="M44" s="19"/>
    </row>
    <row r="45" spans="2:13" ht="14.45" hidden="1" customHeight="1" x14ac:dyDescent="0.2">
      <c r="B45" s="19"/>
      <c r="M45" s="19"/>
    </row>
    <row r="46" spans="2:13" ht="14.45" hidden="1" customHeight="1" x14ac:dyDescent="0.2">
      <c r="B46" s="19"/>
      <c r="M46" s="19"/>
    </row>
    <row r="47" spans="2:13" ht="14.45" hidden="1" customHeight="1" x14ac:dyDescent="0.2">
      <c r="B47" s="19"/>
      <c r="M47" s="19"/>
    </row>
    <row r="48" spans="2:13" ht="14.45" hidden="1" customHeight="1" x14ac:dyDescent="0.2">
      <c r="B48" s="19"/>
      <c r="M48" s="19"/>
    </row>
    <row r="49" spans="2:13" ht="14.45" hidden="1" customHeight="1" x14ac:dyDescent="0.2">
      <c r="B49" s="19"/>
      <c r="M49" s="19"/>
    </row>
    <row r="50" spans="2:13" s="1" customFormat="1" ht="14.45" hidden="1" customHeight="1" x14ac:dyDescent="0.2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41"/>
      <c r="M50" s="31"/>
    </row>
    <row r="51" spans="2:13" hidden="1" x14ac:dyDescent="0.2">
      <c r="B51" s="19"/>
      <c r="M51" s="19"/>
    </row>
    <row r="52" spans="2:13" hidden="1" x14ac:dyDescent="0.2">
      <c r="B52" s="19"/>
      <c r="M52" s="19"/>
    </row>
    <row r="53" spans="2:13" hidden="1" x14ac:dyDescent="0.2">
      <c r="B53" s="19"/>
      <c r="M53" s="19"/>
    </row>
    <row r="54" spans="2:13" hidden="1" x14ac:dyDescent="0.2">
      <c r="B54" s="19"/>
      <c r="M54" s="19"/>
    </row>
    <row r="55" spans="2:13" hidden="1" x14ac:dyDescent="0.2">
      <c r="B55" s="19"/>
      <c r="M55" s="19"/>
    </row>
    <row r="56" spans="2:13" hidden="1" x14ac:dyDescent="0.2">
      <c r="B56" s="19"/>
      <c r="M56" s="19"/>
    </row>
    <row r="57" spans="2:13" hidden="1" x14ac:dyDescent="0.2">
      <c r="B57" s="19"/>
      <c r="M57" s="19"/>
    </row>
    <row r="58" spans="2:13" hidden="1" x14ac:dyDescent="0.2">
      <c r="B58" s="19"/>
      <c r="M58" s="19"/>
    </row>
    <row r="59" spans="2:13" hidden="1" x14ac:dyDescent="0.2">
      <c r="B59" s="19"/>
      <c r="M59" s="19"/>
    </row>
    <row r="60" spans="2:13" hidden="1" x14ac:dyDescent="0.2">
      <c r="B60" s="19"/>
      <c r="M60" s="19"/>
    </row>
    <row r="61" spans="2:13" s="1" customFormat="1" ht="12.75" hidden="1" x14ac:dyDescent="0.2">
      <c r="B61" s="31"/>
      <c r="D61" s="42" t="s">
        <v>53</v>
      </c>
      <c r="E61" s="33"/>
      <c r="F61" s="99" t="s">
        <v>54</v>
      </c>
      <c r="G61" s="42" t="s">
        <v>53</v>
      </c>
      <c r="H61" s="33"/>
      <c r="I61" s="33"/>
      <c r="J61" s="100" t="s">
        <v>54</v>
      </c>
      <c r="K61" s="33"/>
      <c r="L61" s="33"/>
      <c r="M61" s="31"/>
    </row>
    <row r="62" spans="2:13" hidden="1" x14ac:dyDescent="0.2">
      <c r="B62" s="19"/>
      <c r="M62" s="19"/>
    </row>
    <row r="63" spans="2:13" hidden="1" x14ac:dyDescent="0.2">
      <c r="B63" s="19"/>
      <c r="M63" s="19"/>
    </row>
    <row r="64" spans="2:13" hidden="1" x14ac:dyDescent="0.2">
      <c r="B64" s="19"/>
      <c r="M64" s="19"/>
    </row>
    <row r="65" spans="2:13" s="1" customFormat="1" ht="12.75" hidden="1" x14ac:dyDescent="0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41"/>
      <c r="M65" s="31"/>
    </row>
    <row r="66" spans="2:13" hidden="1" x14ac:dyDescent="0.2">
      <c r="B66" s="19"/>
      <c r="M66" s="19"/>
    </row>
    <row r="67" spans="2:13" hidden="1" x14ac:dyDescent="0.2">
      <c r="B67" s="19"/>
      <c r="M67" s="19"/>
    </row>
    <row r="68" spans="2:13" hidden="1" x14ac:dyDescent="0.2">
      <c r="B68" s="19"/>
      <c r="M68" s="19"/>
    </row>
    <row r="69" spans="2:13" hidden="1" x14ac:dyDescent="0.2">
      <c r="B69" s="19"/>
      <c r="M69" s="19"/>
    </row>
    <row r="70" spans="2:13" hidden="1" x14ac:dyDescent="0.2">
      <c r="B70" s="19"/>
      <c r="M70" s="19"/>
    </row>
    <row r="71" spans="2:13" hidden="1" x14ac:dyDescent="0.2">
      <c r="B71" s="19"/>
      <c r="M71" s="19"/>
    </row>
    <row r="72" spans="2:13" hidden="1" x14ac:dyDescent="0.2">
      <c r="B72" s="19"/>
      <c r="M72" s="19"/>
    </row>
    <row r="73" spans="2:13" hidden="1" x14ac:dyDescent="0.2">
      <c r="B73" s="19"/>
      <c r="M73" s="19"/>
    </row>
    <row r="74" spans="2:13" hidden="1" x14ac:dyDescent="0.2">
      <c r="B74" s="19"/>
      <c r="M74" s="19"/>
    </row>
    <row r="75" spans="2:13" hidden="1" x14ac:dyDescent="0.2">
      <c r="B75" s="19"/>
      <c r="M75" s="19"/>
    </row>
    <row r="76" spans="2:13" s="1" customFormat="1" ht="12.75" hidden="1" x14ac:dyDescent="0.2">
      <c r="B76" s="31"/>
      <c r="D76" s="42" t="s">
        <v>53</v>
      </c>
      <c r="E76" s="33"/>
      <c r="F76" s="99" t="s">
        <v>54</v>
      </c>
      <c r="G76" s="42" t="s">
        <v>53</v>
      </c>
      <c r="H76" s="33"/>
      <c r="I76" s="33"/>
      <c r="J76" s="100" t="s">
        <v>54</v>
      </c>
      <c r="K76" s="33"/>
      <c r="L76" s="33"/>
      <c r="M76" s="31"/>
    </row>
    <row r="77" spans="2:13" s="1" customFormat="1" ht="14.45" hidden="1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31"/>
    </row>
    <row r="78" spans="2:13" hidden="1" x14ac:dyDescent="0.2"/>
    <row r="79" spans="2:13" hidden="1" x14ac:dyDescent="0.2"/>
    <row r="80" spans="2:13" hidden="1" x14ac:dyDescent="0.2"/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1"/>
    </row>
    <row r="82" spans="2:47" s="1" customFormat="1" ht="24.95" hidden="1" customHeight="1" x14ac:dyDescent="0.2">
      <c r="B82" s="31"/>
      <c r="C82" s="20" t="s">
        <v>111</v>
      </c>
      <c r="M82" s="31"/>
    </row>
    <row r="83" spans="2:47" s="1" customFormat="1" ht="6.95" hidden="1" customHeight="1" x14ac:dyDescent="0.2">
      <c r="B83" s="31"/>
      <c r="M83" s="31"/>
    </row>
    <row r="84" spans="2:47" s="1" customFormat="1" ht="12" hidden="1" customHeight="1" x14ac:dyDescent="0.2">
      <c r="B84" s="31"/>
      <c r="C84" s="26" t="s">
        <v>17</v>
      </c>
      <c r="M84" s="31"/>
    </row>
    <row r="85" spans="2:47" s="1" customFormat="1" ht="16.5" hidden="1" customHeight="1" x14ac:dyDescent="0.2">
      <c r="B85" s="31"/>
      <c r="E85" s="232" t="str">
        <f>E7</f>
        <v>Projektová dokumentace okolí metra Strašnická</v>
      </c>
      <c r="F85" s="233"/>
      <c r="G85" s="233"/>
      <c r="H85" s="233"/>
      <c r="M85" s="31"/>
    </row>
    <row r="86" spans="2:47" s="1" customFormat="1" ht="12" hidden="1" customHeight="1" x14ac:dyDescent="0.2">
      <c r="B86" s="31"/>
      <c r="C86" s="26" t="s">
        <v>107</v>
      </c>
      <c r="M86" s="31"/>
    </row>
    <row r="87" spans="2:47" s="1" customFormat="1" ht="16.5" hidden="1" customHeight="1" x14ac:dyDescent="0.2">
      <c r="B87" s="31"/>
      <c r="E87" s="217" t="str">
        <f>E9</f>
        <v>SO 400 - Přípojka pro zastávkový přístřešek</v>
      </c>
      <c r="F87" s="231"/>
      <c r="G87" s="231"/>
      <c r="H87" s="231"/>
      <c r="M87" s="31"/>
    </row>
    <row r="88" spans="2:47" s="1" customFormat="1" ht="6.95" hidden="1" customHeight="1" x14ac:dyDescent="0.2">
      <c r="B88" s="31"/>
      <c r="M88" s="31"/>
    </row>
    <row r="89" spans="2:47" s="1" customFormat="1" ht="12" hidden="1" customHeight="1" x14ac:dyDescent="0.2">
      <c r="B89" s="31"/>
      <c r="C89" s="26" t="s">
        <v>21</v>
      </c>
      <c r="F89" s="24" t="str">
        <f>F12</f>
        <v>Okolí metra Strašnická</v>
      </c>
      <c r="I89" s="26" t="s">
        <v>23</v>
      </c>
      <c r="J89" s="51" t="str">
        <f>IF(J12="","",J12)</f>
        <v>3. 2. 2026</v>
      </c>
      <c r="M89" s="31"/>
    </row>
    <row r="90" spans="2:47" s="1" customFormat="1" ht="6.95" hidden="1" customHeight="1" x14ac:dyDescent="0.2">
      <c r="B90" s="31"/>
      <c r="M90" s="31"/>
    </row>
    <row r="91" spans="2:47" s="1" customFormat="1" ht="15.2" hidden="1" customHeight="1" x14ac:dyDescent="0.2">
      <c r="B91" s="31"/>
      <c r="C91" s="26" t="s">
        <v>25</v>
      </c>
      <c r="F91" s="24" t="str">
        <f>E15</f>
        <v>MČ Praha 10</v>
      </c>
      <c r="I91" s="26" t="s">
        <v>32</v>
      </c>
      <c r="J91" s="29" t="str">
        <f>E21</f>
        <v>Sinpps s.r.o</v>
      </c>
      <c r="M91" s="31"/>
    </row>
    <row r="92" spans="2:47" s="1" customFormat="1" ht="15.2" hidden="1" customHeight="1" x14ac:dyDescent="0.2">
      <c r="B92" s="31"/>
      <c r="C92" s="26" t="s">
        <v>31</v>
      </c>
      <c r="F92" s="24" t="str">
        <f>IF(E18="","",E18)</f>
        <v>INPROS PRAHA a.s.</v>
      </c>
      <c r="I92" s="26" t="s">
        <v>36</v>
      </c>
      <c r="J92" s="29" t="str">
        <f>E24</f>
        <v>Sinpps s.r.o</v>
      </c>
      <c r="M92" s="31"/>
    </row>
    <row r="93" spans="2:47" s="1" customFormat="1" ht="10.35" hidden="1" customHeight="1" x14ac:dyDescent="0.2">
      <c r="B93" s="31"/>
      <c r="M93" s="31"/>
    </row>
    <row r="94" spans="2:47" s="1" customFormat="1" ht="29.25" hidden="1" customHeight="1" x14ac:dyDescent="0.2">
      <c r="B94" s="31"/>
      <c r="C94" s="101" t="s">
        <v>112</v>
      </c>
      <c r="D94" s="93"/>
      <c r="E94" s="93"/>
      <c r="F94" s="93"/>
      <c r="G94" s="93"/>
      <c r="H94" s="93"/>
      <c r="I94" s="102" t="s">
        <v>113</v>
      </c>
      <c r="J94" s="102" t="s">
        <v>114</v>
      </c>
      <c r="K94" s="102" t="s">
        <v>115</v>
      </c>
      <c r="L94" s="93"/>
      <c r="M94" s="31"/>
    </row>
    <row r="95" spans="2:47" s="1" customFormat="1" ht="10.35" hidden="1" customHeight="1" x14ac:dyDescent="0.2">
      <c r="B95" s="31"/>
      <c r="M95" s="31"/>
    </row>
    <row r="96" spans="2:47" s="1" customFormat="1" ht="22.9" hidden="1" customHeight="1" x14ac:dyDescent="0.2">
      <c r="B96" s="31"/>
      <c r="C96" s="103" t="s">
        <v>116</v>
      </c>
      <c r="I96" s="65">
        <f t="shared" ref="I96:J98" si="0">Q122</f>
        <v>40700.25</v>
      </c>
      <c r="J96" s="65">
        <f t="shared" si="0"/>
        <v>132730.63</v>
      </c>
      <c r="K96" s="65">
        <f>K122</f>
        <v>173430.88</v>
      </c>
      <c r="M96" s="31"/>
      <c r="AU96" s="16" t="s">
        <v>117</v>
      </c>
    </row>
    <row r="97" spans="2:13" s="8" customFormat="1" ht="24.95" hidden="1" customHeight="1" x14ac:dyDescent="0.2">
      <c r="B97" s="104"/>
      <c r="D97" s="105" t="s">
        <v>128</v>
      </c>
      <c r="E97" s="106"/>
      <c r="F97" s="106"/>
      <c r="G97" s="106"/>
      <c r="H97" s="106"/>
      <c r="I97" s="107">
        <f t="shared" si="0"/>
        <v>9673.7100000000009</v>
      </c>
      <c r="J97" s="107">
        <f t="shared" si="0"/>
        <v>16879.95</v>
      </c>
      <c r="K97" s="107">
        <f>K123</f>
        <v>26553.659999999996</v>
      </c>
      <c r="M97" s="104"/>
    </row>
    <row r="98" spans="2:13" s="9" customFormat="1" ht="19.899999999999999" hidden="1" customHeight="1" x14ac:dyDescent="0.2">
      <c r="B98" s="108"/>
      <c r="D98" s="109" t="s">
        <v>735</v>
      </c>
      <c r="E98" s="110"/>
      <c r="F98" s="110"/>
      <c r="G98" s="110"/>
      <c r="H98" s="110"/>
      <c r="I98" s="111">
        <f t="shared" si="0"/>
        <v>9673.7100000000009</v>
      </c>
      <c r="J98" s="111">
        <f t="shared" si="0"/>
        <v>16879.95</v>
      </c>
      <c r="K98" s="111">
        <f>K124</f>
        <v>26553.659999999996</v>
      </c>
      <c r="M98" s="108"/>
    </row>
    <row r="99" spans="2:13" s="8" customFormat="1" ht="24.95" hidden="1" customHeight="1" x14ac:dyDescent="0.2">
      <c r="B99" s="104"/>
      <c r="D99" s="105" t="s">
        <v>736</v>
      </c>
      <c r="E99" s="106"/>
      <c r="F99" s="106"/>
      <c r="G99" s="106"/>
      <c r="H99" s="106"/>
      <c r="I99" s="107">
        <f>Q158</f>
        <v>31026.539999999997</v>
      </c>
      <c r="J99" s="107">
        <f>R158</f>
        <v>61700.680000000008</v>
      </c>
      <c r="K99" s="107">
        <f>K158</f>
        <v>92727.22</v>
      </c>
      <c r="M99" s="104"/>
    </row>
    <row r="100" spans="2:13" s="9" customFormat="1" ht="19.899999999999999" hidden="1" customHeight="1" x14ac:dyDescent="0.2">
      <c r="B100" s="108"/>
      <c r="D100" s="109" t="s">
        <v>737</v>
      </c>
      <c r="E100" s="110"/>
      <c r="F100" s="110"/>
      <c r="G100" s="110"/>
      <c r="H100" s="110"/>
      <c r="I100" s="111">
        <f>Q159</f>
        <v>8098</v>
      </c>
      <c r="J100" s="111">
        <f>R159</f>
        <v>10110</v>
      </c>
      <c r="K100" s="111">
        <f>K159</f>
        <v>18208</v>
      </c>
      <c r="M100" s="108"/>
    </row>
    <row r="101" spans="2:13" s="9" customFormat="1" ht="19.899999999999999" hidden="1" customHeight="1" x14ac:dyDescent="0.2">
      <c r="B101" s="108"/>
      <c r="D101" s="109" t="s">
        <v>738</v>
      </c>
      <c r="E101" s="110"/>
      <c r="F101" s="110"/>
      <c r="G101" s="110"/>
      <c r="H101" s="110"/>
      <c r="I101" s="111">
        <f>Q165</f>
        <v>22928.539999999997</v>
      </c>
      <c r="J101" s="111">
        <f>R165</f>
        <v>51590.680000000008</v>
      </c>
      <c r="K101" s="111">
        <f>K165</f>
        <v>74519.22</v>
      </c>
      <c r="M101" s="108"/>
    </row>
    <row r="102" spans="2:13" s="8" customFormat="1" ht="24.95" hidden="1" customHeight="1" x14ac:dyDescent="0.2">
      <c r="B102" s="104"/>
      <c r="D102" s="105" t="s">
        <v>130</v>
      </c>
      <c r="E102" s="106"/>
      <c r="F102" s="106"/>
      <c r="G102" s="106"/>
      <c r="H102" s="106"/>
      <c r="I102" s="107">
        <f>Q220</f>
        <v>0</v>
      </c>
      <c r="J102" s="107">
        <f>R220</f>
        <v>54150</v>
      </c>
      <c r="K102" s="107">
        <f>K220</f>
        <v>54150</v>
      </c>
      <c r="M102" s="104"/>
    </row>
    <row r="103" spans="2:13" s="1" customFormat="1" ht="21.75" hidden="1" customHeight="1" x14ac:dyDescent="0.2">
      <c r="B103" s="31"/>
      <c r="M103" s="31"/>
    </row>
    <row r="104" spans="2:13" s="1" customFormat="1" ht="6.95" hidden="1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31"/>
    </row>
    <row r="105" spans="2:13" hidden="1" x14ac:dyDescent="0.2"/>
    <row r="106" spans="2:13" hidden="1" x14ac:dyDescent="0.2"/>
    <row r="107" spans="2:13" hidden="1" x14ac:dyDescent="0.2"/>
    <row r="108" spans="2:13" s="1" customFormat="1" ht="6.95" customHeight="1" x14ac:dyDescent="0.2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31"/>
    </row>
    <row r="109" spans="2:13" s="1" customFormat="1" ht="24.95" customHeight="1" x14ac:dyDescent="0.2">
      <c r="B109" s="31"/>
      <c r="C109" s="20" t="s">
        <v>131</v>
      </c>
      <c r="M109" s="31"/>
    </row>
    <row r="110" spans="2:13" s="1" customFormat="1" ht="6.95" customHeight="1" x14ac:dyDescent="0.2">
      <c r="B110" s="31"/>
      <c r="M110" s="31"/>
    </row>
    <row r="111" spans="2:13" s="1" customFormat="1" ht="12" customHeight="1" x14ac:dyDescent="0.2">
      <c r="B111" s="31"/>
      <c r="C111" s="26" t="s">
        <v>17</v>
      </c>
      <c r="M111" s="31"/>
    </row>
    <row r="112" spans="2:13" s="1" customFormat="1" ht="16.5" customHeight="1" x14ac:dyDescent="0.2">
      <c r="B112" s="31"/>
      <c r="E112" s="232" t="str">
        <f>E7</f>
        <v>Projektová dokumentace okolí metra Strašnická</v>
      </c>
      <c r="F112" s="233"/>
      <c r="G112" s="233"/>
      <c r="H112" s="233"/>
      <c r="M112" s="31"/>
    </row>
    <row r="113" spans="2:65" s="1" customFormat="1" ht="12" customHeight="1" x14ac:dyDescent="0.2">
      <c r="B113" s="31"/>
      <c r="C113" s="26" t="s">
        <v>107</v>
      </c>
      <c r="M113" s="31"/>
    </row>
    <row r="114" spans="2:65" s="1" customFormat="1" ht="16.5" customHeight="1" x14ac:dyDescent="0.2">
      <c r="B114" s="31"/>
      <c r="E114" s="217" t="str">
        <f>E9</f>
        <v>SO 400 - Přípojka pro zastávkový přístřešek</v>
      </c>
      <c r="F114" s="231"/>
      <c r="G114" s="231"/>
      <c r="H114" s="231"/>
      <c r="M114" s="31"/>
    </row>
    <row r="115" spans="2:65" s="1" customFormat="1" ht="6.95" customHeight="1" x14ac:dyDescent="0.2">
      <c r="B115" s="31"/>
      <c r="M115" s="31"/>
    </row>
    <row r="116" spans="2:65" s="1" customFormat="1" ht="12" customHeight="1" x14ac:dyDescent="0.2">
      <c r="B116" s="31"/>
      <c r="C116" s="26" t="s">
        <v>21</v>
      </c>
      <c r="F116" s="24" t="str">
        <f>F12</f>
        <v>Okolí metra Strašnická</v>
      </c>
      <c r="I116" s="26" t="s">
        <v>23</v>
      </c>
      <c r="J116" s="51" t="str">
        <f>IF(J12="","",J12)</f>
        <v>3. 2. 2026</v>
      </c>
      <c r="M116" s="31"/>
    </row>
    <row r="117" spans="2:65" s="1" customFormat="1" ht="6.95" customHeight="1" x14ac:dyDescent="0.2">
      <c r="B117" s="31"/>
      <c r="M117" s="31"/>
    </row>
    <row r="118" spans="2:65" s="1" customFormat="1" ht="15.2" customHeight="1" x14ac:dyDescent="0.2">
      <c r="B118" s="31"/>
      <c r="C118" s="26" t="s">
        <v>25</v>
      </c>
      <c r="F118" s="24" t="str">
        <f>E15</f>
        <v>MČ Praha 10</v>
      </c>
      <c r="I118" s="26" t="s">
        <v>32</v>
      </c>
      <c r="J118" s="29" t="str">
        <f>E21</f>
        <v>Sinpps s.r.o</v>
      </c>
      <c r="M118" s="31"/>
    </row>
    <row r="119" spans="2:65" s="1" customFormat="1" ht="15.2" customHeight="1" x14ac:dyDescent="0.2">
      <c r="B119" s="31"/>
      <c r="C119" s="26" t="s">
        <v>31</v>
      </c>
      <c r="F119" s="24" t="str">
        <f>IF(E18="","",E18)</f>
        <v>INPROS PRAHA a.s.</v>
      </c>
      <c r="I119" s="26" t="s">
        <v>36</v>
      </c>
      <c r="J119" s="29" t="str">
        <f>E24</f>
        <v>Sinpps s.r.o</v>
      </c>
      <c r="M119" s="31"/>
    </row>
    <row r="120" spans="2:65" s="1" customFormat="1" ht="10.35" customHeight="1" x14ac:dyDescent="0.2">
      <c r="B120" s="31"/>
      <c r="M120" s="31"/>
    </row>
    <row r="121" spans="2:65" s="10" customFormat="1" ht="29.25" customHeight="1" x14ac:dyDescent="0.2">
      <c r="B121" s="112"/>
      <c r="C121" s="113" t="s">
        <v>132</v>
      </c>
      <c r="D121" s="114" t="s">
        <v>63</v>
      </c>
      <c r="E121" s="114" t="s">
        <v>59</v>
      </c>
      <c r="F121" s="114" t="s">
        <v>60</v>
      </c>
      <c r="G121" s="114" t="s">
        <v>133</v>
      </c>
      <c r="H121" s="114" t="s">
        <v>134</v>
      </c>
      <c r="I121" s="114" t="s">
        <v>135</v>
      </c>
      <c r="J121" s="114" t="s">
        <v>136</v>
      </c>
      <c r="K121" s="114" t="s">
        <v>115</v>
      </c>
      <c r="L121" s="115" t="s">
        <v>137</v>
      </c>
      <c r="M121" s="112"/>
      <c r="N121" s="58" t="s">
        <v>1</v>
      </c>
      <c r="O121" s="59" t="s">
        <v>42</v>
      </c>
      <c r="P121" s="59" t="s">
        <v>138</v>
      </c>
      <c r="Q121" s="59" t="s">
        <v>139</v>
      </c>
      <c r="R121" s="59" t="s">
        <v>140</v>
      </c>
      <c r="S121" s="59" t="s">
        <v>141</v>
      </c>
      <c r="T121" s="59" t="s">
        <v>142</v>
      </c>
      <c r="U121" s="59" t="s">
        <v>143</v>
      </c>
      <c r="V121" s="59" t="s">
        <v>144</v>
      </c>
      <c r="W121" s="59" t="s">
        <v>145</v>
      </c>
      <c r="X121" s="60" t="s">
        <v>146</v>
      </c>
    </row>
    <row r="122" spans="2:65" s="1" customFormat="1" ht="22.9" customHeight="1" x14ac:dyDescent="0.25">
      <c r="B122" s="31"/>
      <c r="C122" s="63" t="s">
        <v>147</v>
      </c>
      <c r="K122" s="116">
        <f>BK122</f>
        <v>173430.88</v>
      </c>
      <c r="M122" s="31"/>
      <c r="N122" s="61"/>
      <c r="O122" s="52"/>
      <c r="P122" s="52"/>
      <c r="Q122" s="117">
        <f>Q123+Q158+Q220</f>
        <v>40700.25</v>
      </c>
      <c r="R122" s="117">
        <f>R123+R158+R220</f>
        <v>132730.63</v>
      </c>
      <c r="S122" s="52"/>
      <c r="T122" s="118">
        <f>T123+T158+T220</f>
        <v>0</v>
      </c>
      <c r="U122" s="52"/>
      <c r="V122" s="118">
        <f>V123+V158+V220</f>
        <v>8.3531785999999997</v>
      </c>
      <c r="W122" s="52"/>
      <c r="X122" s="119">
        <f>X123+X158+X220</f>
        <v>0</v>
      </c>
      <c r="AT122" s="16" t="s">
        <v>79</v>
      </c>
      <c r="AU122" s="16" t="s">
        <v>117</v>
      </c>
      <c r="BK122" s="120">
        <f>BK123+BK158+BK220</f>
        <v>173430.88</v>
      </c>
    </row>
    <row r="123" spans="2:65" s="11" customFormat="1" ht="25.9" customHeight="1" x14ac:dyDescent="0.2">
      <c r="B123" s="121"/>
      <c r="D123" s="122" t="s">
        <v>79</v>
      </c>
      <c r="E123" s="123" t="s">
        <v>680</v>
      </c>
      <c r="F123" s="123" t="s">
        <v>681</v>
      </c>
      <c r="I123" s="124"/>
      <c r="J123" s="124"/>
      <c r="K123" s="125">
        <f>BK123</f>
        <v>26553.659999999996</v>
      </c>
      <c r="M123" s="121"/>
      <c r="N123" s="126"/>
      <c r="Q123" s="127">
        <f>Q124</f>
        <v>9673.7100000000009</v>
      </c>
      <c r="R123" s="127">
        <f>R124</f>
        <v>16879.95</v>
      </c>
      <c r="T123" s="128">
        <f>T124</f>
        <v>0</v>
      </c>
      <c r="V123" s="128">
        <f>V124</f>
        <v>7.2791999999999996E-2</v>
      </c>
      <c r="X123" s="129">
        <f>X124</f>
        <v>0</v>
      </c>
      <c r="AR123" s="122" t="s">
        <v>90</v>
      </c>
      <c r="AT123" s="130" t="s">
        <v>79</v>
      </c>
      <c r="AU123" s="130" t="s">
        <v>80</v>
      </c>
      <c r="AY123" s="122" t="s">
        <v>150</v>
      </c>
      <c r="BK123" s="131">
        <f>BK124</f>
        <v>26553.659999999996</v>
      </c>
    </row>
    <row r="124" spans="2:65" s="11" customFormat="1" ht="22.9" customHeight="1" x14ac:dyDescent="0.2">
      <c r="B124" s="121"/>
      <c r="D124" s="122" t="s">
        <v>79</v>
      </c>
      <c r="E124" s="132" t="s">
        <v>739</v>
      </c>
      <c r="F124" s="132" t="s">
        <v>740</v>
      </c>
      <c r="I124" s="124"/>
      <c r="J124" s="124"/>
      <c r="K124" s="133">
        <f>BK124</f>
        <v>26553.659999999996</v>
      </c>
      <c r="M124" s="121"/>
      <c r="N124" s="126"/>
      <c r="Q124" s="127">
        <f>SUM(Q125:Q157)</f>
        <v>9673.7100000000009</v>
      </c>
      <c r="R124" s="127">
        <f>SUM(R125:R157)</f>
        <v>16879.95</v>
      </c>
      <c r="T124" s="128">
        <f>SUM(T125:T157)</f>
        <v>0</v>
      </c>
      <c r="V124" s="128">
        <f>SUM(V125:V157)</f>
        <v>7.2791999999999996E-2</v>
      </c>
      <c r="X124" s="129">
        <f>SUM(X125:X157)</f>
        <v>0</v>
      </c>
      <c r="AR124" s="122" t="s">
        <v>90</v>
      </c>
      <c r="AT124" s="130" t="s">
        <v>79</v>
      </c>
      <c r="AU124" s="130" t="s">
        <v>88</v>
      </c>
      <c r="AY124" s="122" t="s">
        <v>150</v>
      </c>
      <c r="BK124" s="131">
        <f>SUM(BK125:BK157)</f>
        <v>26553.659999999996</v>
      </c>
    </row>
    <row r="125" spans="2:65" s="1" customFormat="1" ht="24.2" customHeight="1" x14ac:dyDescent="0.2">
      <c r="B125" s="31"/>
      <c r="C125" s="134" t="s">
        <v>88</v>
      </c>
      <c r="D125" s="134" t="s">
        <v>152</v>
      </c>
      <c r="E125" s="135" t="s">
        <v>741</v>
      </c>
      <c r="F125" s="136" t="s">
        <v>742</v>
      </c>
      <c r="G125" s="137" t="s">
        <v>184</v>
      </c>
      <c r="H125" s="138">
        <v>46.15</v>
      </c>
      <c r="I125" s="139"/>
      <c r="J125" s="139">
        <v>72.2</v>
      </c>
      <c r="K125" s="140">
        <f>ROUND(P125*H125,2)</f>
        <v>3332.03</v>
      </c>
      <c r="L125" s="136" t="s">
        <v>156</v>
      </c>
      <c r="M125" s="31"/>
      <c r="N125" s="141" t="s">
        <v>1</v>
      </c>
      <c r="O125" s="142" t="s">
        <v>43</v>
      </c>
      <c r="P125" s="143">
        <f>I125+J125</f>
        <v>72.2</v>
      </c>
      <c r="Q125" s="143">
        <f>ROUND(I125*H125,2)</f>
        <v>0</v>
      </c>
      <c r="R125" s="143">
        <f>ROUND(J125*H125,2)</f>
        <v>3332.03</v>
      </c>
      <c r="T125" s="144">
        <f>S125*H125</f>
        <v>0</v>
      </c>
      <c r="U125" s="144">
        <v>0</v>
      </c>
      <c r="V125" s="144">
        <f>U125*H125</f>
        <v>0</v>
      </c>
      <c r="W125" s="144">
        <v>0</v>
      </c>
      <c r="X125" s="145">
        <f>W125*H125</f>
        <v>0</v>
      </c>
      <c r="AR125" s="146" t="s">
        <v>256</v>
      </c>
      <c r="AT125" s="146" t="s">
        <v>152</v>
      </c>
      <c r="AU125" s="146" t="s">
        <v>90</v>
      </c>
      <c r="AY125" s="16" t="s">
        <v>150</v>
      </c>
      <c r="BE125" s="147">
        <f>IF(O125="základní",K125,0)</f>
        <v>3332.03</v>
      </c>
      <c r="BF125" s="147">
        <f>IF(O125="snížená",K125,0)</f>
        <v>0</v>
      </c>
      <c r="BG125" s="147">
        <f>IF(O125="zákl. přenesená",K125,0)</f>
        <v>0</v>
      </c>
      <c r="BH125" s="147">
        <f>IF(O125="sníž. přenesená",K125,0)</f>
        <v>0</v>
      </c>
      <c r="BI125" s="147">
        <f>IF(O125="nulová",K125,0)</f>
        <v>0</v>
      </c>
      <c r="BJ125" s="16" t="s">
        <v>88</v>
      </c>
      <c r="BK125" s="147">
        <f>ROUND(P125*H125,2)</f>
        <v>3332.03</v>
      </c>
      <c r="BL125" s="16" t="s">
        <v>256</v>
      </c>
      <c r="BM125" s="146" t="s">
        <v>743</v>
      </c>
    </row>
    <row r="126" spans="2:65" s="1" customFormat="1" x14ac:dyDescent="0.2">
      <c r="B126" s="31"/>
      <c r="D126" s="148" t="s">
        <v>159</v>
      </c>
      <c r="F126" s="149" t="s">
        <v>744</v>
      </c>
      <c r="I126" s="150"/>
      <c r="J126" s="150"/>
      <c r="M126" s="31"/>
      <c r="N126" s="151"/>
      <c r="X126" s="55"/>
      <c r="AT126" s="16" t="s">
        <v>159</v>
      </c>
      <c r="AU126" s="16" t="s">
        <v>90</v>
      </c>
    </row>
    <row r="127" spans="2:65" s="12" customFormat="1" ht="22.5" x14ac:dyDescent="0.2">
      <c r="B127" s="152"/>
      <c r="D127" s="153" t="s">
        <v>161</v>
      </c>
      <c r="E127" s="154" t="s">
        <v>1</v>
      </c>
      <c r="F127" s="155" t="s">
        <v>745</v>
      </c>
      <c r="H127" s="156">
        <v>46.15</v>
      </c>
      <c r="I127" s="157"/>
      <c r="J127" s="157"/>
      <c r="M127" s="152"/>
      <c r="N127" s="158"/>
      <c r="X127" s="159"/>
      <c r="AT127" s="154" t="s">
        <v>161</v>
      </c>
      <c r="AU127" s="154" t="s">
        <v>90</v>
      </c>
      <c r="AV127" s="12" t="s">
        <v>90</v>
      </c>
      <c r="AW127" s="12" t="s">
        <v>5</v>
      </c>
      <c r="AX127" s="12" t="s">
        <v>88</v>
      </c>
      <c r="AY127" s="154" t="s">
        <v>150</v>
      </c>
    </row>
    <row r="128" spans="2:65" s="1" customFormat="1" ht="24.2" customHeight="1" x14ac:dyDescent="0.2">
      <c r="B128" s="31"/>
      <c r="C128" s="168" t="s">
        <v>90</v>
      </c>
      <c r="D128" s="168" t="s">
        <v>344</v>
      </c>
      <c r="E128" s="169" t="s">
        <v>746</v>
      </c>
      <c r="F128" s="170" t="s">
        <v>747</v>
      </c>
      <c r="G128" s="171" t="s">
        <v>184</v>
      </c>
      <c r="H128" s="172">
        <v>46.15</v>
      </c>
      <c r="I128" s="173">
        <v>132</v>
      </c>
      <c r="J128" s="174"/>
      <c r="K128" s="175">
        <f>ROUND(P128*H128,2)</f>
        <v>6091.8</v>
      </c>
      <c r="L128" s="170" t="s">
        <v>156</v>
      </c>
      <c r="M128" s="176"/>
      <c r="N128" s="177" t="s">
        <v>1</v>
      </c>
      <c r="O128" s="142" t="s">
        <v>43</v>
      </c>
      <c r="P128" s="143">
        <f>I128+J128</f>
        <v>132</v>
      </c>
      <c r="Q128" s="143">
        <f>ROUND(I128*H128,2)</f>
        <v>6091.8</v>
      </c>
      <c r="R128" s="143">
        <f>ROUND(J128*H128,2)</f>
        <v>0</v>
      </c>
      <c r="T128" s="144">
        <f>S128*H128</f>
        <v>0</v>
      </c>
      <c r="U128" s="144">
        <v>6.4000000000000005E-4</v>
      </c>
      <c r="V128" s="144">
        <f>U128*H128</f>
        <v>2.9536000000000003E-2</v>
      </c>
      <c r="W128" s="144">
        <v>0</v>
      </c>
      <c r="X128" s="145">
        <f>W128*H128</f>
        <v>0</v>
      </c>
      <c r="AR128" s="146" t="s">
        <v>355</v>
      </c>
      <c r="AT128" s="146" t="s">
        <v>344</v>
      </c>
      <c r="AU128" s="146" t="s">
        <v>90</v>
      </c>
      <c r="AY128" s="16" t="s">
        <v>150</v>
      </c>
      <c r="BE128" s="147">
        <f>IF(O128="základní",K128,0)</f>
        <v>6091.8</v>
      </c>
      <c r="BF128" s="147">
        <f>IF(O128="snížená",K128,0)</f>
        <v>0</v>
      </c>
      <c r="BG128" s="147">
        <f>IF(O128="zákl. přenesená",K128,0)</f>
        <v>0</v>
      </c>
      <c r="BH128" s="147">
        <f>IF(O128="sníž. přenesená",K128,0)</f>
        <v>0</v>
      </c>
      <c r="BI128" s="147">
        <f>IF(O128="nulová",K128,0)</f>
        <v>0</v>
      </c>
      <c r="BJ128" s="16" t="s">
        <v>88</v>
      </c>
      <c r="BK128" s="147">
        <f>ROUND(P128*H128,2)</f>
        <v>6091.8</v>
      </c>
      <c r="BL128" s="16" t="s">
        <v>256</v>
      </c>
      <c r="BM128" s="146" t="s">
        <v>748</v>
      </c>
    </row>
    <row r="129" spans="2:65" s="1" customFormat="1" ht="19.5" x14ac:dyDescent="0.2">
      <c r="B129" s="31"/>
      <c r="D129" s="153" t="s">
        <v>749</v>
      </c>
      <c r="F129" s="167" t="s">
        <v>750</v>
      </c>
      <c r="I129" s="150"/>
      <c r="J129" s="150"/>
      <c r="M129" s="31"/>
      <c r="N129" s="151"/>
      <c r="X129" s="55"/>
      <c r="AT129" s="16" t="s">
        <v>749</v>
      </c>
      <c r="AU129" s="16" t="s">
        <v>90</v>
      </c>
    </row>
    <row r="130" spans="2:65" s="1" customFormat="1" ht="24.2" customHeight="1" x14ac:dyDescent="0.2">
      <c r="B130" s="31"/>
      <c r="C130" s="134" t="s">
        <v>170</v>
      </c>
      <c r="D130" s="134" t="s">
        <v>152</v>
      </c>
      <c r="E130" s="135" t="s">
        <v>751</v>
      </c>
      <c r="F130" s="136" t="s">
        <v>752</v>
      </c>
      <c r="G130" s="137" t="s">
        <v>184</v>
      </c>
      <c r="H130" s="138">
        <v>6.5</v>
      </c>
      <c r="I130" s="139"/>
      <c r="J130" s="139">
        <v>87.7</v>
      </c>
      <c r="K130" s="140">
        <f>ROUND(P130*H130,2)</f>
        <v>570.04999999999995</v>
      </c>
      <c r="L130" s="136" t="s">
        <v>156</v>
      </c>
      <c r="M130" s="31"/>
      <c r="N130" s="141" t="s">
        <v>1</v>
      </c>
      <c r="O130" s="142" t="s">
        <v>43</v>
      </c>
      <c r="P130" s="143">
        <f>I130+J130</f>
        <v>87.7</v>
      </c>
      <c r="Q130" s="143">
        <f>ROUND(I130*H130,2)</f>
        <v>0</v>
      </c>
      <c r="R130" s="143">
        <f>ROUND(J130*H130,2)</f>
        <v>570.04999999999995</v>
      </c>
      <c r="T130" s="144">
        <f>S130*H130</f>
        <v>0</v>
      </c>
      <c r="U130" s="144">
        <v>0</v>
      </c>
      <c r="V130" s="144">
        <f>U130*H130</f>
        <v>0</v>
      </c>
      <c r="W130" s="144">
        <v>0</v>
      </c>
      <c r="X130" s="145">
        <f>W130*H130</f>
        <v>0</v>
      </c>
      <c r="AR130" s="146" t="s">
        <v>256</v>
      </c>
      <c r="AT130" s="146" t="s">
        <v>152</v>
      </c>
      <c r="AU130" s="146" t="s">
        <v>90</v>
      </c>
      <c r="AY130" s="16" t="s">
        <v>150</v>
      </c>
      <c r="BE130" s="147">
        <f>IF(O130="základní",K130,0)</f>
        <v>570.04999999999995</v>
      </c>
      <c r="BF130" s="147">
        <f>IF(O130="snížená",K130,0)</f>
        <v>0</v>
      </c>
      <c r="BG130" s="147">
        <f>IF(O130="zákl. přenesená",K130,0)</f>
        <v>0</v>
      </c>
      <c r="BH130" s="147">
        <f>IF(O130="sníž. přenesená",K130,0)</f>
        <v>0</v>
      </c>
      <c r="BI130" s="147">
        <f>IF(O130="nulová",K130,0)</f>
        <v>0</v>
      </c>
      <c r="BJ130" s="16" t="s">
        <v>88</v>
      </c>
      <c r="BK130" s="147">
        <f>ROUND(P130*H130,2)</f>
        <v>570.04999999999995</v>
      </c>
      <c r="BL130" s="16" t="s">
        <v>256</v>
      </c>
      <c r="BM130" s="146" t="s">
        <v>753</v>
      </c>
    </row>
    <row r="131" spans="2:65" s="1" customFormat="1" x14ac:dyDescent="0.2">
      <c r="B131" s="31"/>
      <c r="D131" s="148" t="s">
        <v>159</v>
      </c>
      <c r="F131" s="149" t="s">
        <v>754</v>
      </c>
      <c r="I131" s="150"/>
      <c r="J131" s="150"/>
      <c r="M131" s="31"/>
      <c r="N131" s="151"/>
      <c r="X131" s="55"/>
      <c r="AT131" s="16" t="s">
        <v>159</v>
      </c>
      <c r="AU131" s="16" t="s">
        <v>90</v>
      </c>
    </row>
    <row r="132" spans="2:65" s="12" customFormat="1" ht="22.5" x14ac:dyDescent="0.2">
      <c r="B132" s="152"/>
      <c r="D132" s="153" t="s">
        <v>161</v>
      </c>
      <c r="E132" s="154" t="s">
        <v>1</v>
      </c>
      <c r="F132" s="155" t="s">
        <v>755</v>
      </c>
      <c r="H132" s="156">
        <v>6.5</v>
      </c>
      <c r="I132" s="157"/>
      <c r="J132" s="157"/>
      <c r="M132" s="152"/>
      <c r="N132" s="158"/>
      <c r="X132" s="159"/>
      <c r="AT132" s="154" t="s">
        <v>161</v>
      </c>
      <c r="AU132" s="154" t="s">
        <v>90</v>
      </c>
      <c r="AV132" s="12" t="s">
        <v>90</v>
      </c>
      <c r="AW132" s="12" t="s">
        <v>5</v>
      </c>
      <c r="AX132" s="12" t="s">
        <v>88</v>
      </c>
      <c r="AY132" s="154" t="s">
        <v>150</v>
      </c>
    </row>
    <row r="133" spans="2:65" s="1" customFormat="1" ht="24.2" customHeight="1" x14ac:dyDescent="0.2">
      <c r="B133" s="31"/>
      <c r="C133" s="168" t="s">
        <v>157</v>
      </c>
      <c r="D133" s="168" t="s">
        <v>344</v>
      </c>
      <c r="E133" s="169" t="s">
        <v>756</v>
      </c>
      <c r="F133" s="170" t="s">
        <v>757</v>
      </c>
      <c r="G133" s="171" t="s">
        <v>184</v>
      </c>
      <c r="H133" s="172">
        <v>6.5</v>
      </c>
      <c r="I133" s="173">
        <v>220</v>
      </c>
      <c r="J133" s="174"/>
      <c r="K133" s="175">
        <f>ROUND(P133*H133,2)</f>
        <v>1430</v>
      </c>
      <c r="L133" s="170" t="s">
        <v>156</v>
      </c>
      <c r="M133" s="176"/>
      <c r="N133" s="177" t="s">
        <v>1</v>
      </c>
      <c r="O133" s="142" t="s">
        <v>43</v>
      </c>
      <c r="P133" s="143">
        <f>I133+J133</f>
        <v>220</v>
      </c>
      <c r="Q133" s="143">
        <f>ROUND(I133*H133,2)</f>
        <v>1430</v>
      </c>
      <c r="R133" s="143">
        <f>ROUND(J133*H133,2)</f>
        <v>0</v>
      </c>
      <c r="T133" s="144">
        <f>S133*H133</f>
        <v>0</v>
      </c>
      <c r="U133" s="144">
        <v>8.9999999999999998E-4</v>
      </c>
      <c r="V133" s="144">
        <f>U133*H133</f>
        <v>5.8500000000000002E-3</v>
      </c>
      <c r="W133" s="144">
        <v>0</v>
      </c>
      <c r="X133" s="145">
        <f>W133*H133</f>
        <v>0</v>
      </c>
      <c r="AR133" s="146" t="s">
        <v>355</v>
      </c>
      <c r="AT133" s="146" t="s">
        <v>344</v>
      </c>
      <c r="AU133" s="146" t="s">
        <v>90</v>
      </c>
      <c r="AY133" s="16" t="s">
        <v>150</v>
      </c>
      <c r="BE133" s="147">
        <f>IF(O133="základní",K133,0)</f>
        <v>1430</v>
      </c>
      <c r="BF133" s="147">
        <f>IF(O133="snížená",K133,0)</f>
        <v>0</v>
      </c>
      <c r="BG133" s="147">
        <f>IF(O133="zákl. přenesená",K133,0)</f>
        <v>0</v>
      </c>
      <c r="BH133" s="147">
        <f>IF(O133="sníž. přenesená",K133,0)</f>
        <v>0</v>
      </c>
      <c r="BI133" s="147">
        <f>IF(O133="nulová",K133,0)</f>
        <v>0</v>
      </c>
      <c r="BJ133" s="16" t="s">
        <v>88</v>
      </c>
      <c r="BK133" s="147">
        <f>ROUND(P133*H133,2)</f>
        <v>1430</v>
      </c>
      <c r="BL133" s="16" t="s">
        <v>256</v>
      </c>
      <c r="BM133" s="146" t="s">
        <v>758</v>
      </c>
    </row>
    <row r="134" spans="2:65" s="1" customFormat="1" ht="19.5" x14ac:dyDescent="0.2">
      <c r="B134" s="31"/>
      <c r="D134" s="153" t="s">
        <v>749</v>
      </c>
      <c r="F134" s="167" t="s">
        <v>759</v>
      </c>
      <c r="I134" s="150"/>
      <c r="J134" s="150"/>
      <c r="M134" s="31"/>
      <c r="N134" s="151"/>
      <c r="X134" s="55"/>
      <c r="AT134" s="16" t="s">
        <v>749</v>
      </c>
      <c r="AU134" s="16" t="s">
        <v>90</v>
      </c>
    </row>
    <row r="135" spans="2:65" s="1" customFormat="1" ht="24.2" customHeight="1" x14ac:dyDescent="0.2">
      <c r="B135" s="31"/>
      <c r="C135" s="134" t="s">
        <v>181</v>
      </c>
      <c r="D135" s="134" t="s">
        <v>152</v>
      </c>
      <c r="E135" s="135" t="s">
        <v>760</v>
      </c>
      <c r="F135" s="136" t="s">
        <v>761</v>
      </c>
      <c r="G135" s="137" t="s">
        <v>264</v>
      </c>
      <c r="H135" s="138">
        <v>4</v>
      </c>
      <c r="I135" s="139"/>
      <c r="J135" s="139">
        <v>15</v>
      </c>
      <c r="K135" s="140">
        <f>ROUND(P135*H135,2)</f>
        <v>60</v>
      </c>
      <c r="L135" s="136" t="s">
        <v>156</v>
      </c>
      <c r="M135" s="31"/>
      <c r="N135" s="141" t="s">
        <v>1</v>
      </c>
      <c r="O135" s="142" t="s">
        <v>43</v>
      </c>
      <c r="P135" s="143">
        <f>I135+J135</f>
        <v>15</v>
      </c>
      <c r="Q135" s="143">
        <f>ROUND(I135*H135,2)</f>
        <v>0</v>
      </c>
      <c r="R135" s="143">
        <f>ROUND(J135*H135,2)</f>
        <v>60</v>
      </c>
      <c r="T135" s="144">
        <f>S135*H135</f>
        <v>0</v>
      </c>
      <c r="U135" s="144">
        <v>0</v>
      </c>
      <c r="V135" s="144">
        <f>U135*H135</f>
        <v>0</v>
      </c>
      <c r="W135" s="144">
        <v>0</v>
      </c>
      <c r="X135" s="145">
        <f>W135*H135</f>
        <v>0</v>
      </c>
      <c r="AR135" s="146" t="s">
        <v>256</v>
      </c>
      <c r="AT135" s="146" t="s">
        <v>152</v>
      </c>
      <c r="AU135" s="146" t="s">
        <v>90</v>
      </c>
      <c r="AY135" s="16" t="s">
        <v>150</v>
      </c>
      <c r="BE135" s="147">
        <f>IF(O135="základní",K135,0)</f>
        <v>60</v>
      </c>
      <c r="BF135" s="147">
        <f>IF(O135="snížená",K135,0)</f>
        <v>0</v>
      </c>
      <c r="BG135" s="147">
        <f>IF(O135="zákl. přenesená",K135,0)</f>
        <v>0</v>
      </c>
      <c r="BH135" s="147">
        <f>IF(O135="sníž. přenesená",K135,0)</f>
        <v>0</v>
      </c>
      <c r="BI135" s="147">
        <f>IF(O135="nulová",K135,0)</f>
        <v>0</v>
      </c>
      <c r="BJ135" s="16" t="s">
        <v>88</v>
      </c>
      <c r="BK135" s="147">
        <f>ROUND(P135*H135,2)</f>
        <v>60</v>
      </c>
      <c r="BL135" s="16" t="s">
        <v>256</v>
      </c>
      <c r="BM135" s="146" t="s">
        <v>762</v>
      </c>
    </row>
    <row r="136" spans="2:65" s="1" customFormat="1" x14ac:dyDescent="0.2">
      <c r="B136" s="31"/>
      <c r="D136" s="148" t="s">
        <v>159</v>
      </c>
      <c r="F136" s="149" t="s">
        <v>763</v>
      </c>
      <c r="I136" s="150"/>
      <c r="J136" s="150"/>
      <c r="M136" s="31"/>
      <c r="N136" s="151"/>
      <c r="X136" s="55"/>
      <c r="AT136" s="16" t="s">
        <v>159</v>
      </c>
      <c r="AU136" s="16" t="s">
        <v>90</v>
      </c>
    </row>
    <row r="137" spans="2:65" s="12" customFormat="1" x14ac:dyDescent="0.2">
      <c r="B137" s="152"/>
      <c r="D137" s="153" t="s">
        <v>161</v>
      </c>
      <c r="E137" s="154" t="s">
        <v>1</v>
      </c>
      <c r="F137" s="155" t="s">
        <v>764</v>
      </c>
      <c r="H137" s="156">
        <v>4</v>
      </c>
      <c r="I137" s="157"/>
      <c r="J137" s="157"/>
      <c r="M137" s="152"/>
      <c r="N137" s="158"/>
      <c r="X137" s="159"/>
      <c r="AT137" s="154" t="s">
        <v>161</v>
      </c>
      <c r="AU137" s="154" t="s">
        <v>90</v>
      </c>
      <c r="AV137" s="12" t="s">
        <v>90</v>
      </c>
      <c r="AW137" s="12" t="s">
        <v>5</v>
      </c>
      <c r="AX137" s="12" t="s">
        <v>80</v>
      </c>
      <c r="AY137" s="154" t="s">
        <v>150</v>
      </c>
    </row>
    <row r="138" spans="2:65" s="13" customFormat="1" x14ac:dyDescent="0.2">
      <c r="B138" s="160"/>
      <c r="D138" s="153" t="s">
        <v>161</v>
      </c>
      <c r="E138" s="161" t="s">
        <v>1</v>
      </c>
      <c r="F138" s="162" t="s">
        <v>169</v>
      </c>
      <c r="H138" s="163">
        <v>4</v>
      </c>
      <c r="I138" s="164"/>
      <c r="J138" s="164"/>
      <c r="M138" s="160"/>
      <c r="N138" s="165"/>
      <c r="X138" s="166"/>
      <c r="AT138" s="161" t="s">
        <v>161</v>
      </c>
      <c r="AU138" s="161" t="s">
        <v>90</v>
      </c>
      <c r="AV138" s="13" t="s">
        <v>157</v>
      </c>
      <c r="AW138" s="13" t="s">
        <v>5</v>
      </c>
      <c r="AX138" s="13" t="s">
        <v>88</v>
      </c>
      <c r="AY138" s="161" t="s">
        <v>150</v>
      </c>
    </row>
    <row r="139" spans="2:65" s="1" customFormat="1" ht="16.5" customHeight="1" x14ac:dyDescent="0.2">
      <c r="B139" s="31"/>
      <c r="C139" s="168" t="s">
        <v>189</v>
      </c>
      <c r="D139" s="168" t="s">
        <v>344</v>
      </c>
      <c r="E139" s="169" t="s">
        <v>765</v>
      </c>
      <c r="F139" s="170" t="s">
        <v>766</v>
      </c>
      <c r="G139" s="171" t="s">
        <v>264</v>
      </c>
      <c r="H139" s="172">
        <v>4</v>
      </c>
      <c r="I139" s="173">
        <v>20.45</v>
      </c>
      <c r="J139" s="174"/>
      <c r="K139" s="175">
        <f>ROUND(P139*H139,2)</f>
        <v>81.8</v>
      </c>
      <c r="L139" s="170" t="s">
        <v>1</v>
      </c>
      <c r="M139" s="176"/>
      <c r="N139" s="177" t="s">
        <v>1</v>
      </c>
      <c r="O139" s="142" t="s">
        <v>43</v>
      </c>
      <c r="P139" s="143">
        <f>I139+J139</f>
        <v>20.45</v>
      </c>
      <c r="Q139" s="143">
        <f>ROUND(I139*H139,2)</f>
        <v>81.8</v>
      </c>
      <c r="R139" s="143">
        <f>ROUND(J139*H139,2)</f>
        <v>0</v>
      </c>
      <c r="T139" s="144">
        <f>S139*H139</f>
        <v>0</v>
      </c>
      <c r="U139" s="144">
        <v>0</v>
      </c>
      <c r="V139" s="144">
        <f>U139*H139</f>
        <v>0</v>
      </c>
      <c r="W139" s="144">
        <v>0</v>
      </c>
      <c r="X139" s="145">
        <f>W139*H139</f>
        <v>0</v>
      </c>
      <c r="AR139" s="146" t="s">
        <v>355</v>
      </c>
      <c r="AT139" s="146" t="s">
        <v>344</v>
      </c>
      <c r="AU139" s="146" t="s">
        <v>90</v>
      </c>
      <c r="AY139" s="16" t="s">
        <v>150</v>
      </c>
      <c r="BE139" s="147">
        <f>IF(O139="základní",K139,0)</f>
        <v>81.8</v>
      </c>
      <c r="BF139" s="147">
        <f>IF(O139="snížená",K139,0)</f>
        <v>0</v>
      </c>
      <c r="BG139" s="147">
        <f>IF(O139="zákl. přenesená",K139,0)</f>
        <v>0</v>
      </c>
      <c r="BH139" s="147">
        <f>IF(O139="sníž. přenesená",K139,0)</f>
        <v>0</v>
      </c>
      <c r="BI139" s="147">
        <f>IF(O139="nulová",K139,0)</f>
        <v>0</v>
      </c>
      <c r="BJ139" s="16" t="s">
        <v>88</v>
      </c>
      <c r="BK139" s="147">
        <f>ROUND(P139*H139,2)</f>
        <v>81.8</v>
      </c>
      <c r="BL139" s="16" t="s">
        <v>256</v>
      </c>
      <c r="BM139" s="146" t="s">
        <v>767</v>
      </c>
    </row>
    <row r="140" spans="2:65" s="1" customFormat="1" ht="19.5" x14ac:dyDescent="0.2">
      <c r="B140" s="31"/>
      <c r="D140" s="153" t="s">
        <v>749</v>
      </c>
      <c r="F140" s="167" t="s">
        <v>768</v>
      </c>
      <c r="I140" s="150"/>
      <c r="J140" s="150"/>
      <c r="M140" s="31"/>
      <c r="N140" s="151"/>
      <c r="X140" s="55"/>
      <c r="AT140" s="16" t="s">
        <v>749</v>
      </c>
      <c r="AU140" s="16" t="s">
        <v>90</v>
      </c>
    </row>
    <row r="141" spans="2:65" s="1" customFormat="1" ht="24.2" customHeight="1" x14ac:dyDescent="0.2">
      <c r="B141" s="31"/>
      <c r="C141" s="134" t="s">
        <v>195</v>
      </c>
      <c r="D141" s="134" t="s">
        <v>152</v>
      </c>
      <c r="E141" s="135" t="s">
        <v>769</v>
      </c>
      <c r="F141" s="136" t="s">
        <v>770</v>
      </c>
      <c r="G141" s="137" t="s">
        <v>264</v>
      </c>
      <c r="H141" s="138">
        <v>2</v>
      </c>
      <c r="I141" s="139"/>
      <c r="J141" s="139">
        <v>56.1</v>
      </c>
      <c r="K141" s="140">
        <f>ROUND(P141*H141,2)</f>
        <v>112.2</v>
      </c>
      <c r="L141" s="136" t="s">
        <v>156</v>
      </c>
      <c r="M141" s="31"/>
      <c r="N141" s="141" t="s">
        <v>1</v>
      </c>
      <c r="O141" s="142" t="s">
        <v>43</v>
      </c>
      <c r="P141" s="143">
        <f>I141+J141</f>
        <v>56.1</v>
      </c>
      <c r="Q141" s="143">
        <f>ROUND(I141*H141,2)</f>
        <v>0</v>
      </c>
      <c r="R141" s="143">
        <f>ROUND(J141*H141,2)</f>
        <v>112.2</v>
      </c>
      <c r="T141" s="144">
        <f>S141*H141</f>
        <v>0</v>
      </c>
      <c r="U141" s="144">
        <v>0</v>
      </c>
      <c r="V141" s="144">
        <f>U141*H141</f>
        <v>0</v>
      </c>
      <c r="W141" s="144">
        <v>0</v>
      </c>
      <c r="X141" s="145">
        <f>W141*H141</f>
        <v>0</v>
      </c>
      <c r="AR141" s="146" t="s">
        <v>256</v>
      </c>
      <c r="AT141" s="146" t="s">
        <v>152</v>
      </c>
      <c r="AU141" s="146" t="s">
        <v>90</v>
      </c>
      <c r="AY141" s="16" t="s">
        <v>150</v>
      </c>
      <c r="BE141" s="147">
        <f>IF(O141="základní",K141,0)</f>
        <v>112.2</v>
      </c>
      <c r="BF141" s="147">
        <f>IF(O141="snížená",K141,0)</f>
        <v>0</v>
      </c>
      <c r="BG141" s="147">
        <f>IF(O141="zákl. přenesená",K141,0)</f>
        <v>0</v>
      </c>
      <c r="BH141" s="147">
        <f>IF(O141="sníž. přenesená",K141,0)</f>
        <v>0</v>
      </c>
      <c r="BI141" s="147">
        <f>IF(O141="nulová",K141,0)</f>
        <v>0</v>
      </c>
      <c r="BJ141" s="16" t="s">
        <v>88</v>
      </c>
      <c r="BK141" s="147">
        <f>ROUND(P141*H141,2)</f>
        <v>112.2</v>
      </c>
      <c r="BL141" s="16" t="s">
        <v>256</v>
      </c>
      <c r="BM141" s="146" t="s">
        <v>771</v>
      </c>
    </row>
    <row r="142" spans="2:65" s="1" customFormat="1" x14ac:dyDescent="0.2">
      <c r="B142" s="31"/>
      <c r="D142" s="148" t="s">
        <v>159</v>
      </c>
      <c r="F142" s="149" t="s">
        <v>772</v>
      </c>
      <c r="I142" s="150"/>
      <c r="J142" s="150"/>
      <c r="M142" s="31"/>
      <c r="N142" s="151"/>
      <c r="X142" s="55"/>
      <c r="AT142" s="16" t="s">
        <v>159</v>
      </c>
      <c r="AU142" s="16" t="s">
        <v>90</v>
      </c>
    </row>
    <row r="143" spans="2:65" s="12" customFormat="1" x14ac:dyDescent="0.2">
      <c r="B143" s="152"/>
      <c r="D143" s="153" t="s">
        <v>161</v>
      </c>
      <c r="E143" s="154" t="s">
        <v>1</v>
      </c>
      <c r="F143" s="155" t="s">
        <v>773</v>
      </c>
      <c r="H143" s="156">
        <v>2</v>
      </c>
      <c r="I143" s="157"/>
      <c r="J143" s="157"/>
      <c r="M143" s="152"/>
      <c r="N143" s="158"/>
      <c r="X143" s="159"/>
      <c r="AT143" s="154" t="s">
        <v>161</v>
      </c>
      <c r="AU143" s="154" t="s">
        <v>90</v>
      </c>
      <c r="AV143" s="12" t="s">
        <v>90</v>
      </c>
      <c r="AW143" s="12" t="s">
        <v>5</v>
      </c>
      <c r="AX143" s="12" t="s">
        <v>80</v>
      </c>
      <c r="AY143" s="154" t="s">
        <v>150</v>
      </c>
    </row>
    <row r="144" spans="2:65" s="13" customFormat="1" x14ac:dyDescent="0.2">
      <c r="B144" s="160"/>
      <c r="D144" s="153" t="s">
        <v>161</v>
      </c>
      <c r="E144" s="161" t="s">
        <v>1</v>
      </c>
      <c r="F144" s="162" t="s">
        <v>169</v>
      </c>
      <c r="H144" s="163">
        <v>2</v>
      </c>
      <c r="I144" s="164"/>
      <c r="J144" s="164"/>
      <c r="M144" s="160"/>
      <c r="N144" s="165"/>
      <c r="X144" s="166"/>
      <c r="AT144" s="161" t="s">
        <v>161</v>
      </c>
      <c r="AU144" s="161" t="s">
        <v>90</v>
      </c>
      <c r="AV144" s="13" t="s">
        <v>157</v>
      </c>
      <c r="AW144" s="13" t="s">
        <v>5</v>
      </c>
      <c r="AX144" s="13" t="s">
        <v>88</v>
      </c>
      <c r="AY144" s="161" t="s">
        <v>150</v>
      </c>
    </row>
    <row r="145" spans="2:65" s="1" customFormat="1" ht="24.2" customHeight="1" x14ac:dyDescent="0.2">
      <c r="B145" s="31"/>
      <c r="C145" s="134" t="s">
        <v>201</v>
      </c>
      <c r="D145" s="134" t="s">
        <v>152</v>
      </c>
      <c r="E145" s="135" t="s">
        <v>774</v>
      </c>
      <c r="F145" s="136" t="s">
        <v>775</v>
      </c>
      <c r="G145" s="137" t="s">
        <v>264</v>
      </c>
      <c r="H145" s="138">
        <v>2</v>
      </c>
      <c r="I145" s="139"/>
      <c r="J145" s="139">
        <v>77.5</v>
      </c>
      <c r="K145" s="140">
        <f>ROUND(P145*H145,2)</f>
        <v>155</v>
      </c>
      <c r="L145" s="136" t="s">
        <v>156</v>
      </c>
      <c r="M145" s="31"/>
      <c r="N145" s="141" t="s">
        <v>1</v>
      </c>
      <c r="O145" s="142" t="s">
        <v>43</v>
      </c>
      <c r="P145" s="143">
        <f>I145+J145</f>
        <v>77.5</v>
      </c>
      <c r="Q145" s="143">
        <f>ROUND(I145*H145,2)</f>
        <v>0</v>
      </c>
      <c r="R145" s="143">
        <f>ROUND(J145*H145,2)</f>
        <v>155</v>
      </c>
      <c r="T145" s="144">
        <f>S145*H145</f>
        <v>0</v>
      </c>
      <c r="U145" s="144">
        <v>0</v>
      </c>
      <c r="V145" s="144">
        <f>U145*H145</f>
        <v>0</v>
      </c>
      <c r="W145" s="144">
        <v>0</v>
      </c>
      <c r="X145" s="145">
        <f>W145*H145</f>
        <v>0</v>
      </c>
      <c r="AR145" s="146" t="s">
        <v>256</v>
      </c>
      <c r="AT145" s="146" t="s">
        <v>152</v>
      </c>
      <c r="AU145" s="146" t="s">
        <v>90</v>
      </c>
      <c r="AY145" s="16" t="s">
        <v>150</v>
      </c>
      <c r="BE145" s="147">
        <f>IF(O145="základní",K145,0)</f>
        <v>155</v>
      </c>
      <c r="BF145" s="147">
        <f>IF(O145="snížená",K145,0)</f>
        <v>0</v>
      </c>
      <c r="BG145" s="147">
        <f>IF(O145="zákl. přenesená",K145,0)</f>
        <v>0</v>
      </c>
      <c r="BH145" s="147">
        <f>IF(O145="sníž. přenesená",K145,0)</f>
        <v>0</v>
      </c>
      <c r="BI145" s="147">
        <f>IF(O145="nulová",K145,0)</f>
        <v>0</v>
      </c>
      <c r="BJ145" s="16" t="s">
        <v>88</v>
      </c>
      <c r="BK145" s="147">
        <f>ROUND(P145*H145,2)</f>
        <v>155</v>
      </c>
      <c r="BL145" s="16" t="s">
        <v>256</v>
      </c>
      <c r="BM145" s="146" t="s">
        <v>776</v>
      </c>
    </row>
    <row r="146" spans="2:65" s="1" customFormat="1" x14ac:dyDescent="0.2">
      <c r="B146" s="31"/>
      <c r="D146" s="148" t="s">
        <v>159</v>
      </c>
      <c r="F146" s="149" t="s">
        <v>777</v>
      </c>
      <c r="I146" s="150"/>
      <c r="J146" s="150"/>
      <c r="M146" s="31"/>
      <c r="N146" s="151"/>
      <c r="X146" s="55"/>
      <c r="AT146" s="16" t="s">
        <v>159</v>
      </c>
      <c r="AU146" s="16" t="s">
        <v>90</v>
      </c>
    </row>
    <row r="147" spans="2:65" s="12" customFormat="1" x14ac:dyDescent="0.2">
      <c r="B147" s="152"/>
      <c r="D147" s="153" t="s">
        <v>161</v>
      </c>
      <c r="E147" s="154" t="s">
        <v>1</v>
      </c>
      <c r="F147" s="155" t="s">
        <v>773</v>
      </c>
      <c r="H147" s="156">
        <v>2</v>
      </c>
      <c r="I147" s="157"/>
      <c r="J147" s="157"/>
      <c r="M147" s="152"/>
      <c r="N147" s="158"/>
      <c r="X147" s="159"/>
      <c r="AT147" s="154" t="s">
        <v>161</v>
      </c>
      <c r="AU147" s="154" t="s">
        <v>90</v>
      </c>
      <c r="AV147" s="12" t="s">
        <v>90</v>
      </c>
      <c r="AW147" s="12" t="s">
        <v>5</v>
      </c>
      <c r="AX147" s="12" t="s">
        <v>88</v>
      </c>
      <c r="AY147" s="154" t="s">
        <v>150</v>
      </c>
    </row>
    <row r="148" spans="2:65" s="1" customFormat="1" ht="24.2" customHeight="1" x14ac:dyDescent="0.2">
      <c r="B148" s="31"/>
      <c r="C148" s="134" t="s">
        <v>208</v>
      </c>
      <c r="D148" s="134" t="s">
        <v>152</v>
      </c>
      <c r="E148" s="135" t="s">
        <v>778</v>
      </c>
      <c r="F148" s="136" t="s">
        <v>779</v>
      </c>
      <c r="G148" s="137" t="s">
        <v>184</v>
      </c>
      <c r="H148" s="138">
        <v>51.3</v>
      </c>
      <c r="I148" s="139"/>
      <c r="J148" s="139">
        <v>65.900000000000006</v>
      </c>
      <c r="K148" s="140">
        <f>ROUND(P148*H148,2)</f>
        <v>3380.67</v>
      </c>
      <c r="L148" s="136" t="s">
        <v>1</v>
      </c>
      <c r="M148" s="31"/>
      <c r="N148" s="141" t="s">
        <v>1</v>
      </c>
      <c r="O148" s="142" t="s">
        <v>43</v>
      </c>
      <c r="P148" s="143">
        <f>I148+J148</f>
        <v>65.900000000000006</v>
      </c>
      <c r="Q148" s="143">
        <f>ROUND(I148*H148,2)</f>
        <v>0</v>
      </c>
      <c r="R148" s="143">
        <f>ROUND(J148*H148,2)</f>
        <v>3380.67</v>
      </c>
      <c r="T148" s="144">
        <f>S148*H148</f>
        <v>0</v>
      </c>
      <c r="U148" s="144">
        <v>0</v>
      </c>
      <c r="V148" s="144">
        <f>U148*H148</f>
        <v>0</v>
      </c>
      <c r="W148" s="144">
        <v>0</v>
      </c>
      <c r="X148" s="145">
        <f>W148*H148</f>
        <v>0</v>
      </c>
      <c r="AR148" s="146" t="s">
        <v>256</v>
      </c>
      <c r="AT148" s="146" t="s">
        <v>152</v>
      </c>
      <c r="AU148" s="146" t="s">
        <v>90</v>
      </c>
      <c r="AY148" s="16" t="s">
        <v>150</v>
      </c>
      <c r="BE148" s="147">
        <f>IF(O148="základní",K148,0)</f>
        <v>3380.67</v>
      </c>
      <c r="BF148" s="147">
        <f>IF(O148="snížená",K148,0)</f>
        <v>0</v>
      </c>
      <c r="BG148" s="147">
        <f>IF(O148="zákl. přenesená",K148,0)</f>
        <v>0</v>
      </c>
      <c r="BH148" s="147">
        <f>IF(O148="sníž. přenesená",K148,0)</f>
        <v>0</v>
      </c>
      <c r="BI148" s="147">
        <f>IF(O148="nulová",K148,0)</f>
        <v>0</v>
      </c>
      <c r="BJ148" s="16" t="s">
        <v>88</v>
      </c>
      <c r="BK148" s="147">
        <f>ROUND(P148*H148,2)</f>
        <v>3380.67</v>
      </c>
      <c r="BL148" s="16" t="s">
        <v>256</v>
      </c>
      <c r="BM148" s="146" t="s">
        <v>780</v>
      </c>
    </row>
    <row r="149" spans="2:65" s="12" customFormat="1" x14ac:dyDescent="0.2">
      <c r="B149" s="152"/>
      <c r="D149" s="153" t="s">
        <v>161</v>
      </c>
      <c r="E149" s="154" t="s">
        <v>1</v>
      </c>
      <c r="F149" s="155" t="s">
        <v>781</v>
      </c>
      <c r="H149" s="156">
        <v>51.3</v>
      </c>
      <c r="I149" s="157"/>
      <c r="J149" s="157"/>
      <c r="M149" s="152"/>
      <c r="N149" s="158"/>
      <c r="X149" s="159"/>
      <c r="AT149" s="154" t="s">
        <v>161</v>
      </c>
      <c r="AU149" s="154" t="s">
        <v>90</v>
      </c>
      <c r="AV149" s="12" t="s">
        <v>90</v>
      </c>
      <c r="AW149" s="12" t="s">
        <v>5</v>
      </c>
      <c r="AX149" s="12" t="s">
        <v>88</v>
      </c>
      <c r="AY149" s="154" t="s">
        <v>150</v>
      </c>
    </row>
    <row r="150" spans="2:65" s="1" customFormat="1" ht="24.2" customHeight="1" x14ac:dyDescent="0.2">
      <c r="B150" s="31"/>
      <c r="C150" s="168" t="s">
        <v>217</v>
      </c>
      <c r="D150" s="168" t="s">
        <v>344</v>
      </c>
      <c r="E150" s="169" t="s">
        <v>782</v>
      </c>
      <c r="F150" s="170" t="s">
        <v>783</v>
      </c>
      <c r="G150" s="171" t="s">
        <v>784</v>
      </c>
      <c r="H150" s="172">
        <v>31.806000000000001</v>
      </c>
      <c r="I150" s="173">
        <v>55.1</v>
      </c>
      <c r="J150" s="174"/>
      <c r="K150" s="175">
        <f>ROUND(P150*H150,2)</f>
        <v>1752.51</v>
      </c>
      <c r="L150" s="170" t="s">
        <v>156</v>
      </c>
      <c r="M150" s="176"/>
      <c r="N150" s="177" t="s">
        <v>1</v>
      </c>
      <c r="O150" s="142" t="s">
        <v>43</v>
      </c>
      <c r="P150" s="143">
        <f>I150+J150</f>
        <v>55.1</v>
      </c>
      <c r="Q150" s="143">
        <f>ROUND(I150*H150,2)</f>
        <v>1752.51</v>
      </c>
      <c r="R150" s="143">
        <f>ROUND(J150*H150,2)</f>
        <v>0</v>
      </c>
      <c r="T150" s="144">
        <f>S150*H150</f>
        <v>0</v>
      </c>
      <c r="U150" s="144">
        <v>1E-3</v>
      </c>
      <c r="V150" s="144">
        <f>U150*H150</f>
        <v>3.1806000000000001E-2</v>
      </c>
      <c r="W150" s="144">
        <v>0</v>
      </c>
      <c r="X150" s="145">
        <f>W150*H150</f>
        <v>0</v>
      </c>
      <c r="AR150" s="146" t="s">
        <v>355</v>
      </c>
      <c r="AT150" s="146" t="s">
        <v>344</v>
      </c>
      <c r="AU150" s="146" t="s">
        <v>90</v>
      </c>
      <c r="AY150" s="16" t="s">
        <v>150</v>
      </c>
      <c r="BE150" s="147">
        <f>IF(O150="základní",K150,0)</f>
        <v>1752.51</v>
      </c>
      <c r="BF150" s="147">
        <f>IF(O150="snížená",K150,0)</f>
        <v>0</v>
      </c>
      <c r="BG150" s="147">
        <f>IF(O150="zákl. přenesená",K150,0)</f>
        <v>0</v>
      </c>
      <c r="BH150" s="147">
        <f>IF(O150="sníž. přenesená",K150,0)</f>
        <v>0</v>
      </c>
      <c r="BI150" s="147">
        <f>IF(O150="nulová",K150,0)</f>
        <v>0</v>
      </c>
      <c r="BJ150" s="16" t="s">
        <v>88</v>
      </c>
      <c r="BK150" s="147">
        <f>ROUND(P150*H150,2)</f>
        <v>1752.51</v>
      </c>
      <c r="BL150" s="16" t="s">
        <v>256</v>
      </c>
      <c r="BM150" s="146" t="s">
        <v>785</v>
      </c>
    </row>
    <row r="151" spans="2:65" s="12" customFormat="1" x14ac:dyDescent="0.2">
      <c r="B151" s="152"/>
      <c r="D151" s="153" t="s">
        <v>161</v>
      </c>
      <c r="E151" s="154" t="s">
        <v>1</v>
      </c>
      <c r="F151" s="155" t="s">
        <v>786</v>
      </c>
      <c r="H151" s="156">
        <v>31.806000000000001</v>
      </c>
      <c r="I151" s="157"/>
      <c r="J151" s="157"/>
      <c r="M151" s="152"/>
      <c r="N151" s="158"/>
      <c r="X151" s="159"/>
      <c r="AT151" s="154" t="s">
        <v>161</v>
      </c>
      <c r="AU151" s="154" t="s">
        <v>90</v>
      </c>
      <c r="AV151" s="12" t="s">
        <v>90</v>
      </c>
      <c r="AW151" s="12" t="s">
        <v>5</v>
      </c>
      <c r="AX151" s="12" t="s">
        <v>88</v>
      </c>
      <c r="AY151" s="154" t="s">
        <v>150</v>
      </c>
    </row>
    <row r="152" spans="2:65" s="1" customFormat="1" ht="24.2" customHeight="1" x14ac:dyDescent="0.2">
      <c r="B152" s="31"/>
      <c r="C152" s="134" t="s">
        <v>224</v>
      </c>
      <c r="D152" s="134" t="s">
        <v>152</v>
      </c>
      <c r="E152" s="135" t="s">
        <v>787</v>
      </c>
      <c r="F152" s="136" t="s">
        <v>788</v>
      </c>
      <c r="G152" s="137" t="s">
        <v>264</v>
      </c>
      <c r="H152" s="138">
        <v>8</v>
      </c>
      <c r="I152" s="139"/>
      <c r="J152" s="139">
        <v>135</v>
      </c>
      <c r="K152" s="140">
        <f>ROUND(P152*H152,2)</f>
        <v>1080</v>
      </c>
      <c r="L152" s="136" t="s">
        <v>156</v>
      </c>
      <c r="M152" s="31"/>
      <c r="N152" s="141" t="s">
        <v>1</v>
      </c>
      <c r="O152" s="142" t="s">
        <v>43</v>
      </c>
      <c r="P152" s="143">
        <f>I152+J152</f>
        <v>135</v>
      </c>
      <c r="Q152" s="143">
        <f>ROUND(I152*H152,2)</f>
        <v>0</v>
      </c>
      <c r="R152" s="143">
        <f>ROUND(J152*H152,2)</f>
        <v>1080</v>
      </c>
      <c r="T152" s="144">
        <f>S152*H152</f>
        <v>0</v>
      </c>
      <c r="U152" s="144">
        <v>0</v>
      </c>
      <c r="V152" s="144">
        <f>U152*H152</f>
        <v>0</v>
      </c>
      <c r="W152" s="144">
        <v>0</v>
      </c>
      <c r="X152" s="145">
        <f>W152*H152</f>
        <v>0</v>
      </c>
      <c r="AR152" s="146" t="s">
        <v>256</v>
      </c>
      <c r="AT152" s="146" t="s">
        <v>152</v>
      </c>
      <c r="AU152" s="146" t="s">
        <v>90</v>
      </c>
      <c r="AY152" s="16" t="s">
        <v>150</v>
      </c>
      <c r="BE152" s="147">
        <f>IF(O152="základní",K152,0)</f>
        <v>1080</v>
      </c>
      <c r="BF152" s="147">
        <f>IF(O152="snížená",K152,0)</f>
        <v>0</v>
      </c>
      <c r="BG152" s="147">
        <f>IF(O152="zákl. přenesená",K152,0)</f>
        <v>0</v>
      </c>
      <c r="BH152" s="147">
        <f>IF(O152="sníž. přenesená",K152,0)</f>
        <v>0</v>
      </c>
      <c r="BI152" s="147">
        <f>IF(O152="nulová",K152,0)</f>
        <v>0</v>
      </c>
      <c r="BJ152" s="16" t="s">
        <v>88</v>
      </c>
      <c r="BK152" s="147">
        <f>ROUND(P152*H152,2)</f>
        <v>1080</v>
      </c>
      <c r="BL152" s="16" t="s">
        <v>256</v>
      </c>
      <c r="BM152" s="146" t="s">
        <v>789</v>
      </c>
    </row>
    <row r="153" spans="2:65" s="1" customFormat="1" x14ac:dyDescent="0.2">
      <c r="B153" s="31"/>
      <c r="D153" s="148" t="s">
        <v>159</v>
      </c>
      <c r="F153" s="149" t="s">
        <v>790</v>
      </c>
      <c r="I153" s="150"/>
      <c r="J153" s="150"/>
      <c r="M153" s="31"/>
      <c r="N153" s="151"/>
      <c r="X153" s="55"/>
      <c r="AT153" s="16" t="s">
        <v>159</v>
      </c>
      <c r="AU153" s="16" t="s">
        <v>90</v>
      </c>
    </row>
    <row r="154" spans="2:65" s="12" customFormat="1" x14ac:dyDescent="0.2">
      <c r="B154" s="152"/>
      <c r="D154" s="153" t="s">
        <v>161</v>
      </c>
      <c r="E154" s="154" t="s">
        <v>1</v>
      </c>
      <c r="F154" s="155" t="s">
        <v>791</v>
      </c>
      <c r="H154" s="156">
        <v>8</v>
      </c>
      <c r="I154" s="157"/>
      <c r="J154" s="157"/>
      <c r="M154" s="152"/>
      <c r="N154" s="158"/>
      <c r="X154" s="159"/>
      <c r="AT154" s="154" t="s">
        <v>161</v>
      </c>
      <c r="AU154" s="154" t="s">
        <v>90</v>
      </c>
      <c r="AV154" s="12" t="s">
        <v>90</v>
      </c>
      <c r="AW154" s="12" t="s">
        <v>5</v>
      </c>
      <c r="AX154" s="12" t="s">
        <v>88</v>
      </c>
      <c r="AY154" s="154" t="s">
        <v>150</v>
      </c>
    </row>
    <row r="155" spans="2:65" s="1" customFormat="1" ht="24.2" customHeight="1" x14ac:dyDescent="0.2">
      <c r="B155" s="31"/>
      <c r="C155" s="168" t="s">
        <v>9</v>
      </c>
      <c r="D155" s="168" t="s">
        <v>344</v>
      </c>
      <c r="E155" s="169" t="s">
        <v>792</v>
      </c>
      <c r="F155" s="170" t="s">
        <v>793</v>
      </c>
      <c r="G155" s="171" t="s">
        <v>264</v>
      </c>
      <c r="H155" s="172">
        <v>8</v>
      </c>
      <c r="I155" s="173">
        <v>39.700000000000003</v>
      </c>
      <c r="J155" s="174"/>
      <c r="K155" s="175">
        <f>ROUND(P155*H155,2)</f>
        <v>317.60000000000002</v>
      </c>
      <c r="L155" s="170" t="s">
        <v>156</v>
      </c>
      <c r="M155" s="176"/>
      <c r="N155" s="177" t="s">
        <v>1</v>
      </c>
      <c r="O155" s="142" t="s">
        <v>43</v>
      </c>
      <c r="P155" s="143">
        <f>I155+J155</f>
        <v>39.700000000000003</v>
      </c>
      <c r="Q155" s="143">
        <f>ROUND(I155*H155,2)</f>
        <v>317.60000000000002</v>
      </c>
      <c r="R155" s="143">
        <f>ROUND(J155*H155,2)</f>
        <v>0</v>
      </c>
      <c r="T155" s="144">
        <f>S155*H155</f>
        <v>0</v>
      </c>
      <c r="U155" s="144">
        <v>6.9999999999999999E-4</v>
      </c>
      <c r="V155" s="144">
        <f>U155*H155</f>
        <v>5.5999999999999999E-3</v>
      </c>
      <c r="W155" s="144">
        <v>0</v>
      </c>
      <c r="X155" s="145">
        <f>W155*H155</f>
        <v>0</v>
      </c>
      <c r="AR155" s="146" t="s">
        <v>355</v>
      </c>
      <c r="AT155" s="146" t="s">
        <v>344</v>
      </c>
      <c r="AU155" s="146" t="s">
        <v>90</v>
      </c>
      <c r="AY155" s="16" t="s">
        <v>150</v>
      </c>
      <c r="BE155" s="147">
        <f>IF(O155="základní",K155,0)</f>
        <v>317.60000000000002</v>
      </c>
      <c r="BF155" s="147">
        <f>IF(O155="snížená",K155,0)</f>
        <v>0</v>
      </c>
      <c r="BG155" s="147">
        <f>IF(O155="zákl. přenesená",K155,0)</f>
        <v>0</v>
      </c>
      <c r="BH155" s="147">
        <f>IF(O155="sníž. přenesená",K155,0)</f>
        <v>0</v>
      </c>
      <c r="BI155" s="147">
        <f>IF(O155="nulová",K155,0)</f>
        <v>0</v>
      </c>
      <c r="BJ155" s="16" t="s">
        <v>88</v>
      </c>
      <c r="BK155" s="147">
        <f>ROUND(P155*H155,2)</f>
        <v>317.60000000000002</v>
      </c>
      <c r="BL155" s="16" t="s">
        <v>256</v>
      </c>
      <c r="BM155" s="146" t="s">
        <v>794</v>
      </c>
    </row>
    <row r="156" spans="2:65" s="1" customFormat="1" ht="24.2" customHeight="1" x14ac:dyDescent="0.2">
      <c r="B156" s="31"/>
      <c r="C156" s="134" t="s">
        <v>235</v>
      </c>
      <c r="D156" s="134" t="s">
        <v>152</v>
      </c>
      <c r="E156" s="135" t="s">
        <v>795</v>
      </c>
      <c r="F156" s="136" t="s">
        <v>796</v>
      </c>
      <c r="G156" s="137" t="s">
        <v>264</v>
      </c>
      <c r="H156" s="138">
        <v>1</v>
      </c>
      <c r="I156" s="139"/>
      <c r="J156" s="139">
        <v>8190</v>
      </c>
      <c r="K156" s="140">
        <f>ROUND(P156*H156,2)</f>
        <v>8190</v>
      </c>
      <c r="L156" s="136" t="s">
        <v>156</v>
      </c>
      <c r="M156" s="31"/>
      <c r="N156" s="141" t="s">
        <v>1</v>
      </c>
      <c r="O156" s="142" t="s">
        <v>43</v>
      </c>
      <c r="P156" s="143">
        <f>I156+J156</f>
        <v>8190</v>
      </c>
      <c r="Q156" s="143">
        <f>ROUND(I156*H156,2)</f>
        <v>0</v>
      </c>
      <c r="R156" s="143">
        <f>ROUND(J156*H156,2)</f>
        <v>8190</v>
      </c>
      <c r="T156" s="144">
        <f>S156*H156</f>
        <v>0</v>
      </c>
      <c r="U156" s="144">
        <v>0</v>
      </c>
      <c r="V156" s="144">
        <f>U156*H156</f>
        <v>0</v>
      </c>
      <c r="W156" s="144">
        <v>0</v>
      </c>
      <c r="X156" s="145">
        <f>W156*H156</f>
        <v>0</v>
      </c>
      <c r="AR156" s="146" t="s">
        <v>256</v>
      </c>
      <c r="AT156" s="146" t="s">
        <v>152</v>
      </c>
      <c r="AU156" s="146" t="s">
        <v>90</v>
      </c>
      <c r="AY156" s="16" t="s">
        <v>150</v>
      </c>
      <c r="BE156" s="147">
        <f>IF(O156="základní",K156,0)</f>
        <v>8190</v>
      </c>
      <c r="BF156" s="147">
        <f>IF(O156="snížená",K156,0)</f>
        <v>0</v>
      </c>
      <c r="BG156" s="147">
        <f>IF(O156="zákl. přenesená",K156,0)</f>
        <v>0</v>
      </c>
      <c r="BH156" s="147">
        <f>IF(O156="sníž. přenesená",K156,0)</f>
        <v>0</v>
      </c>
      <c r="BI156" s="147">
        <f>IF(O156="nulová",K156,0)</f>
        <v>0</v>
      </c>
      <c r="BJ156" s="16" t="s">
        <v>88</v>
      </c>
      <c r="BK156" s="147">
        <f>ROUND(P156*H156,2)</f>
        <v>8190</v>
      </c>
      <c r="BL156" s="16" t="s">
        <v>256</v>
      </c>
      <c r="BM156" s="146" t="s">
        <v>797</v>
      </c>
    </row>
    <row r="157" spans="2:65" s="1" customFormat="1" x14ac:dyDescent="0.2">
      <c r="B157" s="31"/>
      <c r="D157" s="148" t="s">
        <v>159</v>
      </c>
      <c r="F157" s="149" t="s">
        <v>798</v>
      </c>
      <c r="I157" s="150"/>
      <c r="J157" s="150"/>
      <c r="M157" s="31"/>
      <c r="N157" s="151"/>
      <c r="X157" s="55"/>
      <c r="AT157" s="16" t="s">
        <v>159</v>
      </c>
      <c r="AU157" s="16" t="s">
        <v>90</v>
      </c>
    </row>
    <row r="158" spans="2:65" s="11" customFormat="1" ht="25.9" customHeight="1" x14ac:dyDescent="0.2">
      <c r="B158" s="121"/>
      <c r="D158" s="122" t="s">
        <v>79</v>
      </c>
      <c r="E158" s="123" t="s">
        <v>344</v>
      </c>
      <c r="F158" s="123" t="s">
        <v>799</v>
      </c>
      <c r="I158" s="124"/>
      <c r="J158" s="124"/>
      <c r="K158" s="125">
        <f>BK158</f>
        <v>92727.22</v>
      </c>
      <c r="M158" s="121"/>
      <c r="N158" s="126"/>
      <c r="Q158" s="127">
        <f>Q159+Q165</f>
        <v>31026.539999999997</v>
      </c>
      <c r="R158" s="127">
        <f>R159+R165</f>
        <v>61700.680000000008</v>
      </c>
      <c r="T158" s="128">
        <f>T159+T165</f>
        <v>0</v>
      </c>
      <c r="V158" s="128">
        <f>V159+V165</f>
        <v>8.2803865999999999</v>
      </c>
      <c r="X158" s="129">
        <f>X159+X165</f>
        <v>0</v>
      </c>
      <c r="AR158" s="122" t="s">
        <v>170</v>
      </c>
      <c r="AT158" s="130" t="s">
        <v>79</v>
      </c>
      <c r="AU158" s="130" t="s">
        <v>80</v>
      </c>
      <c r="AY158" s="122" t="s">
        <v>150</v>
      </c>
      <c r="BK158" s="131">
        <f>BK159+BK165</f>
        <v>92727.22</v>
      </c>
    </row>
    <row r="159" spans="2:65" s="11" customFormat="1" ht="22.9" customHeight="1" x14ac:dyDescent="0.2">
      <c r="B159" s="121"/>
      <c r="D159" s="122" t="s">
        <v>79</v>
      </c>
      <c r="E159" s="132" t="s">
        <v>800</v>
      </c>
      <c r="F159" s="132" t="s">
        <v>801</v>
      </c>
      <c r="I159" s="124"/>
      <c r="J159" s="124"/>
      <c r="K159" s="133">
        <f>BK159</f>
        <v>18208</v>
      </c>
      <c r="M159" s="121"/>
      <c r="N159" s="126"/>
      <c r="Q159" s="127">
        <f>SUM(Q160:Q164)</f>
        <v>8098</v>
      </c>
      <c r="R159" s="127">
        <f>SUM(R160:R164)</f>
        <v>10110</v>
      </c>
      <c r="T159" s="128">
        <f>SUM(T160:T164)</f>
        <v>0</v>
      </c>
      <c r="V159" s="128">
        <f>SUM(V160:V164)</f>
        <v>2.1999999999999999E-2</v>
      </c>
      <c r="X159" s="129">
        <f>SUM(X160:X164)</f>
        <v>0</v>
      </c>
      <c r="AR159" s="122" t="s">
        <v>170</v>
      </c>
      <c r="AT159" s="130" t="s">
        <v>79</v>
      </c>
      <c r="AU159" s="130" t="s">
        <v>88</v>
      </c>
      <c r="AY159" s="122" t="s">
        <v>150</v>
      </c>
      <c r="BK159" s="131">
        <f>SUM(BK160:BK164)</f>
        <v>18208</v>
      </c>
    </row>
    <row r="160" spans="2:65" s="1" customFormat="1" ht="16.5" customHeight="1" x14ac:dyDescent="0.2">
      <c r="B160" s="31"/>
      <c r="C160" s="134" t="s">
        <v>242</v>
      </c>
      <c r="D160" s="134" t="s">
        <v>152</v>
      </c>
      <c r="E160" s="135" t="s">
        <v>802</v>
      </c>
      <c r="F160" s="136" t="s">
        <v>803</v>
      </c>
      <c r="G160" s="137" t="s">
        <v>264</v>
      </c>
      <c r="H160" s="138">
        <v>1</v>
      </c>
      <c r="I160" s="139"/>
      <c r="J160" s="139">
        <v>1260</v>
      </c>
      <c r="K160" s="140">
        <f>ROUND(P160*H160,2)</f>
        <v>1260</v>
      </c>
      <c r="L160" s="136" t="s">
        <v>1</v>
      </c>
      <c r="M160" s="31"/>
      <c r="N160" s="141" t="s">
        <v>1</v>
      </c>
      <c r="O160" s="142" t="s">
        <v>43</v>
      </c>
      <c r="P160" s="143">
        <f>I160+J160</f>
        <v>1260</v>
      </c>
      <c r="Q160" s="143">
        <f>ROUND(I160*H160,2)</f>
        <v>0</v>
      </c>
      <c r="R160" s="143">
        <f>ROUND(J160*H160,2)</f>
        <v>1260</v>
      </c>
      <c r="T160" s="144">
        <f>S160*H160</f>
        <v>0</v>
      </c>
      <c r="U160" s="144">
        <v>0</v>
      </c>
      <c r="V160" s="144">
        <f>U160*H160</f>
        <v>0</v>
      </c>
      <c r="W160" s="144">
        <v>0</v>
      </c>
      <c r="X160" s="145">
        <f>W160*H160</f>
        <v>0</v>
      </c>
      <c r="AR160" s="146" t="s">
        <v>527</v>
      </c>
      <c r="AT160" s="146" t="s">
        <v>152</v>
      </c>
      <c r="AU160" s="146" t="s">
        <v>90</v>
      </c>
      <c r="AY160" s="16" t="s">
        <v>150</v>
      </c>
      <c r="BE160" s="147">
        <f>IF(O160="základní",K160,0)</f>
        <v>1260</v>
      </c>
      <c r="BF160" s="147">
        <f>IF(O160="snížená",K160,0)</f>
        <v>0</v>
      </c>
      <c r="BG160" s="147">
        <f>IF(O160="zákl. přenesená",K160,0)</f>
        <v>0</v>
      </c>
      <c r="BH160" s="147">
        <f>IF(O160="sníž. přenesená",K160,0)</f>
        <v>0</v>
      </c>
      <c r="BI160" s="147">
        <f>IF(O160="nulová",K160,0)</f>
        <v>0</v>
      </c>
      <c r="BJ160" s="16" t="s">
        <v>88</v>
      </c>
      <c r="BK160" s="147">
        <f>ROUND(P160*H160,2)</f>
        <v>1260</v>
      </c>
      <c r="BL160" s="16" t="s">
        <v>527</v>
      </c>
      <c r="BM160" s="146" t="s">
        <v>804</v>
      </c>
    </row>
    <row r="161" spans="2:65" s="12" customFormat="1" x14ac:dyDescent="0.2">
      <c r="B161" s="152"/>
      <c r="D161" s="153" t="s">
        <v>161</v>
      </c>
      <c r="E161" s="154" t="s">
        <v>1</v>
      </c>
      <c r="F161" s="155" t="s">
        <v>805</v>
      </c>
      <c r="H161" s="156">
        <v>1</v>
      </c>
      <c r="I161" s="157"/>
      <c r="J161" s="157"/>
      <c r="M161" s="152"/>
      <c r="N161" s="158"/>
      <c r="X161" s="159"/>
      <c r="AT161" s="154" t="s">
        <v>161</v>
      </c>
      <c r="AU161" s="154" t="s">
        <v>90</v>
      </c>
      <c r="AV161" s="12" t="s">
        <v>90</v>
      </c>
      <c r="AW161" s="12" t="s">
        <v>5</v>
      </c>
      <c r="AX161" s="12" t="s">
        <v>88</v>
      </c>
      <c r="AY161" s="154" t="s">
        <v>150</v>
      </c>
    </row>
    <row r="162" spans="2:65" s="1" customFormat="1" ht="62.65" customHeight="1" x14ac:dyDescent="0.2">
      <c r="B162" s="31"/>
      <c r="C162" s="168" t="s">
        <v>250</v>
      </c>
      <c r="D162" s="168" t="s">
        <v>344</v>
      </c>
      <c r="E162" s="169" t="s">
        <v>806</v>
      </c>
      <c r="F162" s="170" t="s">
        <v>807</v>
      </c>
      <c r="G162" s="171" t="s">
        <v>264</v>
      </c>
      <c r="H162" s="172">
        <v>1</v>
      </c>
      <c r="I162" s="173">
        <v>8098</v>
      </c>
      <c r="J162" s="174"/>
      <c r="K162" s="175">
        <f>ROUND(P162*H162,2)</f>
        <v>8098</v>
      </c>
      <c r="L162" s="170" t="s">
        <v>1</v>
      </c>
      <c r="M162" s="176"/>
      <c r="N162" s="177" t="s">
        <v>1</v>
      </c>
      <c r="O162" s="142" t="s">
        <v>43</v>
      </c>
      <c r="P162" s="143">
        <f>I162+J162</f>
        <v>8098</v>
      </c>
      <c r="Q162" s="143">
        <f>ROUND(I162*H162,2)</f>
        <v>8098</v>
      </c>
      <c r="R162" s="143">
        <f>ROUND(J162*H162,2)</f>
        <v>0</v>
      </c>
      <c r="T162" s="144">
        <f>S162*H162</f>
        <v>0</v>
      </c>
      <c r="U162" s="144">
        <v>2.1999999999999999E-2</v>
      </c>
      <c r="V162" s="144">
        <f>U162*H162</f>
        <v>2.1999999999999999E-2</v>
      </c>
      <c r="W162" s="144">
        <v>0</v>
      </c>
      <c r="X162" s="145">
        <f>W162*H162</f>
        <v>0</v>
      </c>
      <c r="AR162" s="146" t="s">
        <v>808</v>
      </c>
      <c r="AT162" s="146" t="s">
        <v>344</v>
      </c>
      <c r="AU162" s="146" t="s">
        <v>90</v>
      </c>
      <c r="AY162" s="16" t="s">
        <v>150</v>
      </c>
      <c r="BE162" s="147">
        <f>IF(O162="základní",K162,0)</f>
        <v>8098</v>
      </c>
      <c r="BF162" s="147">
        <f>IF(O162="snížená",K162,0)</f>
        <v>0</v>
      </c>
      <c r="BG162" s="147">
        <f>IF(O162="zákl. přenesená",K162,0)</f>
        <v>0</v>
      </c>
      <c r="BH162" s="147">
        <f>IF(O162="sníž. přenesená",K162,0)</f>
        <v>0</v>
      </c>
      <c r="BI162" s="147">
        <f>IF(O162="nulová",K162,0)</f>
        <v>0</v>
      </c>
      <c r="BJ162" s="16" t="s">
        <v>88</v>
      </c>
      <c r="BK162" s="147">
        <f>ROUND(P162*H162,2)</f>
        <v>8098</v>
      </c>
      <c r="BL162" s="16" t="s">
        <v>808</v>
      </c>
      <c r="BM162" s="146" t="s">
        <v>809</v>
      </c>
    </row>
    <row r="163" spans="2:65" s="1" customFormat="1" ht="33" customHeight="1" x14ac:dyDescent="0.2">
      <c r="B163" s="31"/>
      <c r="C163" s="134" t="s">
        <v>256</v>
      </c>
      <c r="D163" s="134" t="s">
        <v>152</v>
      </c>
      <c r="E163" s="135" t="s">
        <v>810</v>
      </c>
      <c r="F163" s="136" t="s">
        <v>811</v>
      </c>
      <c r="G163" s="137" t="s">
        <v>264</v>
      </c>
      <c r="H163" s="138">
        <v>1</v>
      </c>
      <c r="I163" s="139"/>
      <c r="J163" s="139">
        <v>8850</v>
      </c>
      <c r="K163" s="140">
        <f>ROUND(P163*H163,2)</f>
        <v>8850</v>
      </c>
      <c r="L163" s="136" t="s">
        <v>156</v>
      </c>
      <c r="M163" s="31"/>
      <c r="N163" s="141" t="s">
        <v>1</v>
      </c>
      <c r="O163" s="142" t="s">
        <v>43</v>
      </c>
      <c r="P163" s="143">
        <f>I163+J163</f>
        <v>8850</v>
      </c>
      <c r="Q163" s="143">
        <f>ROUND(I163*H163,2)</f>
        <v>0</v>
      </c>
      <c r="R163" s="143">
        <f>ROUND(J163*H163,2)</f>
        <v>8850</v>
      </c>
      <c r="T163" s="144">
        <f>S163*H163</f>
        <v>0</v>
      </c>
      <c r="U163" s="144">
        <v>0</v>
      </c>
      <c r="V163" s="144">
        <f>U163*H163</f>
        <v>0</v>
      </c>
      <c r="W163" s="144">
        <v>0</v>
      </c>
      <c r="X163" s="145">
        <f>W163*H163</f>
        <v>0</v>
      </c>
      <c r="AR163" s="146" t="s">
        <v>527</v>
      </c>
      <c r="AT163" s="146" t="s">
        <v>152</v>
      </c>
      <c r="AU163" s="146" t="s">
        <v>90</v>
      </c>
      <c r="AY163" s="16" t="s">
        <v>150</v>
      </c>
      <c r="BE163" s="147">
        <f>IF(O163="základní",K163,0)</f>
        <v>8850</v>
      </c>
      <c r="BF163" s="147">
        <f>IF(O163="snížená",K163,0)</f>
        <v>0</v>
      </c>
      <c r="BG163" s="147">
        <f>IF(O163="zákl. přenesená",K163,0)</f>
        <v>0</v>
      </c>
      <c r="BH163" s="147">
        <f>IF(O163="sníž. přenesená",K163,0)</f>
        <v>0</v>
      </c>
      <c r="BI163" s="147">
        <f>IF(O163="nulová",K163,0)</f>
        <v>0</v>
      </c>
      <c r="BJ163" s="16" t="s">
        <v>88</v>
      </c>
      <c r="BK163" s="147">
        <f>ROUND(P163*H163,2)</f>
        <v>8850</v>
      </c>
      <c r="BL163" s="16" t="s">
        <v>527</v>
      </c>
      <c r="BM163" s="146" t="s">
        <v>812</v>
      </c>
    </row>
    <row r="164" spans="2:65" s="1" customFormat="1" x14ac:dyDescent="0.2">
      <c r="B164" s="31"/>
      <c r="D164" s="148" t="s">
        <v>159</v>
      </c>
      <c r="F164" s="149" t="s">
        <v>813</v>
      </c>
      <c r="I164" s="150"/>
      <c r="J164" s="150"/>
      <c r="M164" s="31"/>
      <c r="N164" s="151"/>
      <c r="X164" s="55"/>
      <c r="AT164" s="16" t="s">
        <v>159</v>
      </c>
      <c r="AU164" s="16" t="s">
        <v>90</v>
      </c>
    </row>
    <row r="165" spans="2:65" s="11" customFormat="1" ht="22.9" customHeight="1" x14ac:dyDescent="0.2">
      <c r="B165" s="121"/>
      <c r="D165" s="122" t="s">
        <v>79</v>
      </c>
      <c r="E165" s="132" t="s">
        <v>814</v>
      </c>
      <c r="F165" s="132" t="s">
        <v>815</v>
      </c>
      <c r="I165" s="124"/>
      <c r="J165" s="124"/>
      <c r="K165" s="133">
        <f>BK165</f>
        <v>74519.22</v>
      </c>
      <c r="M165" s="121"/>
      <c r="N165" s="126"/>
      <c r="Q165" s="127">
        <f>SUM(Q166:Q219)</f>
        <v>22928.539999999997</v>
      </c>
      <c r="R165" s="127">
        <f>SUM(R166:R219)</f>
        <v>51590.680000000008</v>
      </c>
      <c r="T165" s="128">
        <f>SUM(T166:T219)</f>
        <v>0</v>
      </c>
      <c r="V165" s="128">
        <f>SUM(V166:V219)</f>
        <v>8.2583865999999997</v>
      </c>
      <c r="X165" s="129">
        <f>SUM(X166:X219)</f>
        <v>0</v>
      </c>
      <c r="AR165" s="122" t="s">
        <v>170</v>
      </c>
      <c r="AT165" s="130" t="s">
        <v>79</v>
      </c>
      <c r="AU165" s="130" t="s">
        <v>88</v>
      </c>
      <c r="AY165" s="122" t="s">
        <v>150</v>
      </c>
      <c r="BK165" s="131">
        <f>SUM(BK166:BK219)</f>
        <v>74519.22</v>
      </c>
    </row>
    <row r="166" spans="2:65" s="1" customFormat="1" ht="24.2" customHeight="1" x14ac:dyDescent="0.2">
      <c r="B166" s="31"/>
      <c r="C166" s="134" t="s">
        <v>261</v>
      </c>
      <c r="D166" s="134" t="s">
        <v>152</v>
      </c>
      <c r="E166" s="135" t="s">
        <v>816</v>
      </c>
      <c r="F166" s="136" t="s">
        <v>817</v>
      </c>
      <c r="G166" s="137" t="s">
        <v>818</v>
      </c>
      <c r="H166" s="138">
        <v>4.2999999999999997E-2</v>
      </c>
      <c r="I166" s="139">
        <v>155.84</v>
      </c>
      <c r="J166" s="139">
        <v>1834.16</v>
      </c>
      <c r="K166" s="140">
        <f>ROUND(P166*H166,2)</f>
        <v>85.57</v>
      </c>
      <c r="L166" s="136" t="s">
        <v>156</v>
      </c>
      <c r="M166" s="31"/>
      <c r="N166" s="141" t="s">
        <v>1</v>
      </c>
      <c r="O166" s="142" t="s">
        <v>43</v>
      </c>
      <c r="P166" s="143">
        <f>I166+J166</f>
        <v>1990</v>
      </c>
      <c r="Q166" s="143">
        <f>ROUND(I166*H166,2)</f>
        <v>6.7</v>
      </c>
      <c r="R166" s="143">
        <f>ROUND(J166*H166,2)</f>
        <v>78.87</v>
      </c>
      <c r="T166" s="144">
        <f>S166*H166</f>
        <v>0</v>
      </c>
      <c r="U166" s="144">
        <v>8.8000000000000005E-3</v>
      </c>
      <c r="V166" s="144">
        <f>U166*H166</f>
        <v>3.7839999999999998E-4</v>
      </c>
      <c r="W166" s="144">
        <v>0</v>
      </c>
      <c r="X166" s="145">
        <f>W166*H166</f>
        <v>0</v>
      </c>
      <c r="AR166" s="146" t="s">
        <v>527</v>
      </c>
      <c r="AT166" s="146" t="s">
        <v>152</v>
      </c>
      <c r="AU166" s="146" t="s">
        <v>90</v>
      </c>
      <c r="AY166" s="16" t="s">
        <v>150</v>
      </c>
      <c r="BE166" s="147">
        <f>IF(O166="základní",K166,0)</f>
        <v>85.57</v>
      </c>
      <c r="BF166" s="147">
        <f>IF(O166="snížená",K166,0)</f>
        <v>0</v>
      </c>
      <c r="BG166" s="147">
        <f>IF(O166="zákl. přenesená",K166,0)</f>
        <v>0</v>
      </c>
      <c r="BH166" s="147">
        <f>IF(O166="sníž. přenesená",K166,0)</f>
        <v>0</v>
      </c>
      <c r="BI166" s="147">
        <f>IF(O166="nulová",K166,0)</f>
        <v>0</v>
      </c>
      <c r="BJ166" s="16" t="s">
        <v>88</v>
      </c>
      <c r="BK166" s="147">
        <f>ROUND(P166*H166,2)</f>
        <v>85.57</v>
      </c>
      <c r="BL166" s="16" t="s">
        <v>527</v>
      </c>
      <c r="BM166" s="146" t="s">
        <v>819</v>
      </c>
    </row>
    <row r="167" spans="2:65" s="1" customFormat="1" x14ac:dyDescent="0.2">
      <c r="B167" s="31"/>
      <c r="D167" s="148" t="s">
        <v>159</v>
      </c>
      <c r="F167" s="149" t="s">
        <v>820</v>
      </c>
      <c r="I167" s="150"/>
      <c r="J167" s="150"/>
      <c r="M167" s="31"/>
      <c r="N167" s="151"/>
      <c r="X167" s="55"/>
      <c r="AT167" s="16" t="s">
        <v>159</v>
      </c>
      <c r="AU167" s="16" t="s">
        <v>90</v>
      </c>
    </row>
    <row r="168" spans="2:65" s="12" customFormat="1" ht="22.5" x14ac:dyDescent="0.2">
      <c r="B168" s="152"/>
      <c r="D168" s="153" t="s">
        <v>161</v>
      </c>
      <c r="E168" s="154" t="s">
        <v>1</v>
      </c>
      <c r="F168" s="155" t="s">
        <v>821</v>
      </c>
      <c r="H168" s="156">
        <v>4.2750000000000003E-2</v>
      </c>
      <c r="I168" s="157"/>
      <c r="J168" s="157"/>
      <c r="M168" s="152"/>
      <c r="N168" s="158"/>
      <c r="X168" s="159"/>
      <c r="AT168" s="154" t="s">
        <v>161</v>
      </c>
      <c r="AU168" s="154" t="s">
        <v>90</v>
      </c>
      <c r="AV168" s="12" t="s">
        <v>90</v>
      </c>
      <c r="AW168" s="12" t="s">
        <v>5</v>
      </c>
      <c r="AX168" s="12" t="s">
        <v>88</v>
      </c>
      <c r="AY168" s="154" t="s">
        <v>150</v>
      </c>
    </row>
    <row r="169" spans="2:65" s="1" customFormat="1" ht="24.2" customHeight="1" x14ac:dyDescent="0.2">
      <c r="B169" s="31"/>
      <c r="C169" s="134" t="s">
        <v>267</v>
      </c>
      <c r="D169" s="134" t="s">
        <v>152</v>
      </c>
      <c r="E169" s="135" t="s">
        <v>822</v>
      </c>
      <c r="F169" s="136" t="s">
        <v>823</v>
      </c>
      <c r="G169" s="137" t="s">
        <v>204</v>
      </c>
      <c r="H169" s="138">
        <v>8.1000000000000003E-2</v>
      </c>
      <c r="I169" s="139"/>
      <c r="J169" s="139">
        <v>1900</v>
      </c>
      <c r="K169" s="140">
        <f>ROUND(P169*H169,2)</f>
        <v>153.9</v>
      </c>
      <c r="L169" s="136" t="s">
        <v>156</v>
      </c>
      <c r="M169" s="31"/>
      <c r="N169" s="141" t="s">
        <v>1</v>
      </c>
      <c r="O169" s="142" t="s">
        <v>43</v>
      </c>
      <c r="P169" s="143">
        <f>I169+J169</f>
        <v>1900</v>
      </c>
      <c r="Q169" s="143">
        <f>ROUND(I169*H169,2)</f>
        <v>0</v>
      </c>
      <c r="R169" s="143">
        <f>ROUND(J169*H169,2)</f>
        <v>153.9</v>
      </c>
      <c r="T169" s="144">
        <f>S169*H169</f>
        <v>0</v>
      </c>
      <c r="U169" s="144">
        <v>0</v>
      </c>
      <c r="V169" s="144">
        <f>U169*H169</f>
        <v>0</v>
      </c>
      <c r="W169" s="144">
        <v>0</v>
      </c>
      <c r="X169" s="145">
        <f>W169*H169</f>
        <v>0</v>
      </c>
      <c r="AR169" s="146" t="s">
        <v>527</v>
      </c>
      <c r="AT169" s="146" t="s">
        <v>152</v>
      </c>
      <c r="AU169" s="146" t="s">
        <v>90</v>
      </c>
      <c r="AY169" s="16" t="s">
        <v>150</v>
      </c>
      <c r="BE169" s="147">
        <f>IF(O169="základní",K169,0)</f>
        <v>153.9</v>
      </c>
      <c r="BF169" s="147">
        <f>IF(O169="snížená",K169,0)</f>
        <v>0</v>
      </c>
      <c r="BG169" s="147">
        <f>IF(O169="zákl. přenesená",K169,0)</f>
        <v>0</v>
      </c>
      <c r="BH169" s="147">
        <f>IF(O169="sníž. přenesená",K169,0)</f>
        <v>0</v>
      </c>
      <c r="BI169" s="147">
        <f>IF(O169="nulová",K169,0)</f>
        <v>0</v>
      </c>
      <c r="BJ169" s="16" t="s">
        <v>88</v>
      </c>
      <c r="BK169" s="147">
        <f>ROUND(P169*H169,2)</f>
        <v>153.9</v>
      </c>
      <c r="BL169" s="16" t="s">
        <v>527</v>
      </c>
      <c r="BM169" s="146" t="s">
        <v>824</v>
      </c>
    </row>
    <row r="170" spans="2:65" s="1" customFormat="1" x14ac:dyDescent="0.2">
      <c r="B170" s="31"/>
      <c r="D170" s="148" t="s">
        <v>159</v>
      </c>
      <c r="F170" s="149" t="s">
        <v>825</v>
      </c>
      <c r="I170" s="150"/>
      <c r="J170" s="150"/>
      <c r="M170" s="31"/>
      <c r="N170" s="151"/>
      <c r="X170" s="55"/>
      <c r="AT170" s="16" t="s">
        <v>159</v>
      </c>
      <c r="AU170" s="16" t="s">
        <v>90</v>
      </c>
    </row>
    <row r="171" spans="2:65" s="12" customFormat="1" x14ac:dyDescent="0.2">
      <c r="B171" s="152"/>
      <c r="D171" s="153" t="s">
        <v>161</v>
      </c>
      <c r="E171" s="154" t="s">
        <v>1</v>
      </c>
      <c r="F171" s="155" t="s">
        <v>826</v>
      </c>
      <c r="H171" s="156">
        <v>8.1250000000000003E-2</v>
      </c>
      <c r="I171" s="157"/>
      <c r="J171" s="157"/>
      <c r="M171" s="152"/>
      <c r="N171" s="158"/>
      <c r="X171" s="159"/>
      <c r="AT171" s="154" t="s">
        <v>161</v>
      </c>
      <c r="AU171" s="154" t="s">
        <v>90</v>
      </c>
      <c r="AV171" s="12" t="s">
        <v>90</v>
      </c>
      <c r="AW171" s="12" t="s">
        <v>5</v>
      </c>
      <c r="AX171" s="12" t="s">
        <v>88</v>
      </c>
      <c r="AY171" s="154" t="s">
        <v>150</v>
      </c>
    </row>
    <row r="172" spans="2:65" s="1" customFormat="1" ht="24.2" customHeight="1" x14ac:dyDescent="0.2">
      <c r="B172" s="31"/>
      <c r="C172" s="134" t="s">
        <v>274</v>
      </c>
      <c r="D172" s="134" t="s">
        <v>152</v>
      </c>
      <c r="E172" s="135" t="s">
        <v>827</v>
      </c>
      <c r="F172" s="136" t="s">
        <v>828</v>
      </c>
      <c r="G172" s="137" t="s">
        <v>184</v>
      </c>
      <c r="H172" s="138">
        <v>42.75</v>
      </c>
      <c r="I172" s="139"/>
      <c r="J172" s="139">
        <v>592</v>
      </c>
      <c r="K172" s="140">
        <f>ROUND(P172*H172,2)</f>
        <v>25308</v>
      </c>
      <c r="L172" s="136" t="s">
        <v>156</v>
      </c>
      <c r="M172" s="31"/>
      <c r="N172" s="141" t="s">
        <v>1</v>
      </c>
      <c r="O172" s="142" t="s">
        <v>43</v>
      </c>
      <c r="P172" s="143">
        <f>I172+J172</f>
        <v>592</v>
      </c>
      <c r="Q172" s="143">
        <f>ROUND(I172*H172,2)</f>
        <v>0</v>
      </c>
      <c r="R172" s="143">
        <f>ROUND(J172*H172,2)</f>
        <v>25308</v>
      </c>
      <c r="T172" s="144">
        <f>S172*H172</f>
        <v>0</v>
      </c>
      <c r="U172" s="144">
        <v>0</v>
      </c>
      <c r="V172" s="144">
        <f>U172*H172</f>
        <v>0</v>
      </c>
      <c r="W172" s="144">
        <v>0</v>
      </c>
      <c r="X172" s="145">
        <f>W172*H172</f>
        <v>0</v>
      </c>
      <c r="AR172" s="146" t="s">
        <v>527</v>
      </c>
      <c r="AT172" s="146" t="s">
        <v>152</v>
      </c>
      <c r="AU172" s="146" t="s">
        <v>90</v>
      </c>
      <c r="AY172" s="16" t="s">
        <v>150</v>
      </c>
      <c r="BE172" s="147">
        <f>IF(O172="základní",K172,0)</f>
        <v>25308</v>
      </c>
      <c r="BF172" s="147">
        <f>IF(O172="snížená",K172,0)</f>
        <v>0</v>
      </c>
      <c r="BG172" s="147">
        <f>IF(O172="zákl. přenesená",K172,0)</f>
        <v>0</v>
      </c>
      <c r="BH172" s="147">
        <f>IF(O172="sníž. přenesená",K172,0)</f>
        <v>0</v>
      </c>
      <c r="BI172" s="147">
        <f>IF(O172="nulová",K172,0)</f>
        <v>0</v>
      </c>
      <c r="BJ172" s="16" t="s">
        <v>88</v>
      </c>
      <c r="BK172" s="147">
        <f>ROUND(P172*H172,2)</f>
        <v>25308</v>
      </c>
      <c r="BL172" s="16" t="s">
        <v>527</v>
      </c>
      <c r="BM172" s="146" t="s">
        <v>829</v>
      </c>
    </row>
    <row r="173" spans="2:65" s="1" customFormat="1" x14ac:dyDescent="0.2">
      <c r="B173" s="31"/>
      <c r="D173" s="148" t="s">
        <v>159</v>
      </c>
      <c r="F173" s="149" t="s">
        <v>830</v>
      </c>
      <c r="I173" s="150"/>
      <c r="J173" s="150"/>
      <c r="M173" s="31"/>
      <c r="N173" s="151"/>
      <c r="X173" s="55"/>
      <c r="AT173" s="16" t="s">
        <v>159</v>
      </c>
      <c r="AU173" s="16" t="s">
        <v>90</v>
      </c>
    </row>
    <row r="174" spans="2:65" s="12" customFormat="1" x14ac:dyDescent="0.2">
      <c r="B174" s="152"/>
      <c r="D174" s="153" t="s">
        <v>161</v>
      </c>
      <c r="E174" s="154" t="s">
        <v>1</v>
      </c>
      <c r="F174" s="155" t="s">
        <v>831</v>
      </c>
      <c r="H174" s="156">
        <v>42.75</v>
      </c>
      <c r="I174" s="157"/>
      <c r="J174" s="157"/>
      <c r="M174" s="152"/>
      <c r="N174" s="158"/>
      <c r="X174" s="159"/>
      <c r="AT174" s="154" t="s">
        <v>161</v>
      </c>
      <c r="AU174" s="154" t="s">
        <v>90</v>
      </c>
      <c r="AV174" s="12" t="s">
        <v>90</v>
      </c>
      <c r="AW174" s="12" t="s">
        <v>5</v>
      </c>
      <c r="AX174" s="12" t="s">
        <v>88</v>
      </c>
      <c r="AY174" s="154" t="s">
        <v>150</v>
      </c>
    </row>
    <row r="175" spans="2:65" s="1" customFormat="1" ht="37.9" customHeight="1" x14ac:dyDescent="0.2">
      <c r="B175" s="31"/>
      <c r="C175" s="134" t="s">
        <v>282</v>
      </c>
      <c r="D175" s="134" t="s">
        <v>152</v>
      </c>
      <c r="E175" s="135" t="s">
        <v>832</v>
      </c>
      <c r="F175" s="136" t="s">
        <v>833</v>
      </c>
      <c r="G175" s="137" t="s">
        <v>204</v>
      </c>
      <c r="H175" s="138">
        <v>4.5579999999999998</v>
      </c>
      <c r="I175" s="139"/>
      <c r="J175" s="139">
        <v>130</v>
      </c>
      <c r="K175" s="140">
        <f>ROUND(P175*H175,2)</f>
        <v>592.54</v>
      </c>
      <c r="L175" s="136" t="s">
        <v>156</v>
      </c>
      <c r="M175" s="31"/>
      <c r="N175" s="141" t="s">
        <v>1</v>
      </c>
      <c r="O175" s="142" t="s">
        <v>43</v>
      </c>
      <c r="P175" s="143">
        <f>I175+J175</f>
        <v>130</v>
      </c>
      <c r="Q175" s="143">
        <f>ROUND(I175*H175,2)</f>
        <v>0</v>
      </c>
      <c r="R175" s="143">
        <f>ROUND(J175*H175,2)</f>
        <v>592.54</v>
      </c>
      <c r="T175" s="144">
        <f>S175*H175</f>
        <v>0</v>
      </c>
      <c r="U175" s="144">
        <v>0</v>
      </c>
      <c r="V175" s="144">
        <f>U175*H175</f>
        <v>0</v>
      </c>
      <c r="W175" s="144">
        <v>0</v>
      </c>
      <c r="X175" s="145">
        <f>W175*H175</f>
        <v>0</v>
      </c>
      <c r="AR175" s="146" t="s">
        <v>527</v>
      </c>
      <c r="AT175" s="146" t="s">
        <v>152</v>
      </c>
      <c r="AU175" s="146" t="s">
        <v>90</v>
      </c>
      <c r="AY175" s="16" t="s">
        <v>150</v>
      </c>
      <c r="BE175" s="147">
        <f>IF(O175="základní",K175,0)</f>
        <v>592.54</v>
      </c>
      <c r="BF175" s="147">
        <f>IF(O175="snížená",K175,0)</f>
        <v>0</v>
      </c>
      <c r="BG175" s="147">
        <f>IF(O175="zákl. přenesená",K175,0)</f>
        <v>0</v>
      </c>
      <c r="BH175" s="147">
        <f>IF(O175="sníž. přenesená",K175,0)</f>
        <v>0</v>
      </c>
      <c r="BI175" s="147">
        <f>IF(O175="nulová",K175,0)</f>
        <v>0</v>
      </c>
      <c r="BJ175" s="16" t="s">
        <v>88</v>
      </c>
      <c r="BK175" s="147">
        <f>ROUND(P175*H175,2)</f>
        <v>592.54</v>
      </c>
      <c r="BL175" s="16" t="s">
        <v>527</v>
      </c>
      <c r="BM175" s="146" t="s">
        <v>834</v>
      </c>
    </row>
    <row r="176" spans="2:65" s="1" customFormat="1" x14ac:dyDescent="0.2">
      <c r="B176" s="31"/>
      <c r="D176" s="148" t="s">
        <v>159</v>
      </c>
      <c r="F176" s="149" t="s">
        <v>835</v>
      </c>
      <c r="I176" s="150"/>
      <c r="J176" s="150"/>
      <c r="M176" s="31"/>
      <c r="N176" s="151"/>
      <c r="X176" s="55"/>
      <c r="AT176" s="16" t="s">
        <v>159</v>
      </c>
      <c r="AU176" s="16" t="s">
        <v>90</v>
      </c>
    </row>
    <row r="177" spans="2:65" s="12" customFormat="1" x14ac:dyDescent="0.2">
      <c r="B177" s="152"/>
      <c r="D177" s="153" t="s">
        <v>161</v>
      </c>
      <c r="E177" s="154" t="s">
        <v>1</v>
      </c>
      <c r="F177" s="155" t="s">
        <v>836</v>
      </c>
      <c r="H177" s="156">
        <v>4.4887499999999996</v>
      </c>
      <c r="I177" s="157"/>
      <c r="J177" s="157"/>
      <c r="M177" s="152"/>
      <c r="N177" s="158"/>
      <c r="X177" s="159"/>
      <c r="AT177" s="154" t="s">
        <v>161</v>
      </c>
      <c r="AU177" s="154" t="s">
        <v>90</v>
      </c>
      <c r="AV177" s="12" t="s">
        <v>90</v>
      </c>
      <c r="AW177" s="12" t="s">
        <v>5</v>
      </c>
      <c r="AX177" s="12" t="s">
        <v>80</v>
      </c>
      <c r="AY177" s="154" t="s">
        <v>150</v>
      </c>
    </row>
    <row r="178" spans="2:65" s="12" customFormat="1" x14ac:dyDescent="0.2">
      <c r="B178" s="152"/>
      <c r="D178" s="153" t="s">
        <v>161</v>
      </c>
      <c r="E178" s="154" t="s">
        <v>1</v>
      </c>
      <c r="F178" s="155" t="s">
        <v>837</v>
      </c>
      <c r="H178" s="156">
        <v>6.8750000000000006E-2</v>
      </c>
      <c r="I178" s="157"/>
      <c r="J178" s="157"/>
      <c r="M178" s="152"/>
      <c r="N178" s="158"/>
      <c r="X178" s="159"/>
      <c r="AT178" s="154" t="s">
        <v>161</v>
      </c>
      <c r="AU178" s="154" t="s">
        <v>90</v>
      </c>
      <c r="AV178" s="12" t="s">
        <v>90</v>
      </c>
      <c r="AW178" s="12" t="s">
        <v>5</v>
      </c>
      <c r="AX178" s="12" t="s">
        <v>80</v>
      </c>
      <c r="AY178" s="154" t="s">
        <v>150</v>
      </c>
    </row>
    <row r="179" spans="2:65" s="13" customFormat="1" x14ac:dyDescent="0.2">
      <c r="B179" s="160"/>
      <c r="D179" s="153" t="s">
        <v>161</v>
      </c>
      <c r="E179" s="161" t="s">
        <v>1</v>
      </c>
      <c r="F179" s="162" t="s">
        <v>169</v>
      </c>
      <c r="H179" s="163">
        <v>4.5575000000000001</v>
      </c>
      <c r="I179" s="164"/>
      <c r="J179" s="164"/>
      <c r="M179" s="160"/>
      <c r="N179" s="165"/>
      <c r="X179" s="166"/>
      <c r="AT179" s="161" t="s">
        <v>161</v>
      </c>
      <c r="AU179" s="161" t="s">
        <v>90</v>
      </c>
      <c r="AV179" s="13" t="s">
        <v>157</v>
      </c>
      <c r="AW179" s="13" t="s">
        <v>5</v>
      </c>
      <c r="AX179" s="13" t="s">
        <v>88</v>
      </c>
      <c r="AY179" s="161" t="s">
        <v>150</v>
      </c>
    </row>
    <row r="180" spans="2:65" s="1" customFormat="1" ht="37.9" customHeight="1" x14ac:dyDescent="0.2">
      <c r="B180" s="31"/>
      <c r="C180" s="134" t="s">
        <v>8</v>
      </c>
      <c r="D180" s="134" t="s">
        <v>152</v>
      </c>
      <c r="E180" s="135" t="s">
        <v>838</v>
      </c>
      <c r="F180" s="136" t="s">
        <v>839</v>
      </c>
      <c r="G180" s="137" t="s">
        <v>204</v>
      </c>
      <c r="H180" s="138">
        <v>132.16800000000001</v>
      </c>
      <c r="I180" s="139"/>
      <c r="J180" s="139">
        <v>27.2</v>
      </c>
      <c r="K180" s="140">
        <f>ROUND(P180*H180,2)</f>
        <v>3594.97</v>
      </c>
      <c r="L180" s="136" t="s">
        <v>156</v>
      </c>
      <c r="M180" s="31"/>
      <c r="N180" s="141" t="s">
        <v>1</v>
      </c>
      <c r="O180" s="142" t="s">
        <v>43</v>
      </c>
      <c r="P180" s="143">
        <f>I180+J180</f>
        <v>27.2</v>
      </c>
      <c r="Q180" s="143">
        <f>ROUND(I180*H180,2)</f>
        <v>0</v>
      </c>
      <c r="R180" s="143">
        <f>ROUND(J180*H180,2)</f>
        <v>3594.97</v>
      </c>
      <c r="T180" s="144">
        <f>S180*H180</f>
        <v>0</v>
      </c>
      <c r="U180" s="144">
        <v>0</v>
      </c>
      <c r="V180" s="144">
        <f>U180*H180</f>
        <v>0</v>
      </c>
      <c r="W180" s="144">
        <v>0</v>
      </c>
      <c r="X180" s="145">
        <f>W180*H180</f>
        <v>0</v>
      </c>
      <c r="AR180" s="146" t="s">
        <v>527</v>
      </c>
      <c r="AT180" s="146" t="s">
        <v>152</v>
      </c>
      <c r="AU180" s="146" t="s">
        <v>90</v>
      </c>
      <c r="AY180" s="16" t="s">
        <v>150</v>
      </c>
      <c r="BE180" s="147">
        <f>IF(O180="základní",K180,0)</f>
        <v>3594.97</v>
      </c>
      <c r="BF180" s="147">
        <f>IF(O180="snížená",K180,0)</f>
        <v>0</v>
      </c>
      <c r="BG180" s="147">
        <f>IF(O180="zákl. přenesená",K180,0)</f>
        <v>0</v>
      </c>
      <c r="BH180" s="147">
        <f>IF(O180="sníž. přenesená",K180,0)</f>
        <v>0</v>
      </c>
      <c r="BI180" s="147">
        <f>IF(O180="nulová",K180,0)</f>
        <v>0</v>
      </c>
      <c r="BJ180" s="16" t="s">
        <v>88</v>
      </c>
      <c r="BK180" s="147">
        <f>ROUND(P180*H180,2)</f>
        <v>3594.97</v>
      </c>
      <c r="BL180" s="16" t="s">
        <v>527</v>
      </c>
      <c r="BM180" s="146" t="s">
        <v>840</v>
      </c>
    </row>
    <row r="181" spans="2:65" s="1" customFormat="1" x14ac:dyDescent="0.2">
      <c r="B181" s="31"/>
      <c r="D181" s="148" t="s">
        <v>159</v>
      </c>
      <c r="F181" s="149" t="s">
        <v>841</v>
      </c>
      <c r="I181" s="150"/>
      <c r="J181" s="150"/>
      <c r="M181" s="31"/>
      <c r="N181" s="151"/>
      <c r="X181" s="55"/>
      <c r="AT181" s="16" t="s">
        <v>159</v>
      </c>
      <c r="AU181" s="16" t="s">
        <v>90</v>
      </c>
    </row>
    <row r="182" spans="2:65" s="12" customFormat="1" ht="22.5" x14ac:dyDescent="0.2">
      <c r="B182" s="152"/>
      <c r="D182" s="153" t="s">
        <v>161</v>
      </c>
      <c r="E182" s="154" t="s">
        <v>1</v>
      </c>
      <c r="F182" s="155" t="s">
        <v>842</v>
      </c>
      <c r="H182" s="156">
        <v>130.17375000000001</v>
      </c>
      <c r="I182" s="157"/>
      <c r="J182" s="157"/>
      <c r="M182" s="152"/>
      <c r="N182" s="158"/>
      <c r="X182" s="159"/>
      <c r="AT182" s="154" t="s">
        <v>161</v>
      </c>
      <c r="AU182" s="154" t="s">
        <v>90</v>
      </c>
      <c r="AV182" s="12" t="s">
        <v>90</v>
      </c>
      <c r="AW182" s="12" t="s">
        <v>5</v>
      </c>
      <c r="AX182" s="12" t="s">
        <v>80</v>
      </c>
      <c r="AY182" s="154" t="s">
        <v>150</v>
      </c>
    </row>
    <row r="183" spans="2:65" s="12" customFormat="1" ht="22.5" x14ac:dyDescent="0.2">
      <c r="B183" s="152"/>
      <c r="D183" s="153" t="s">
        <v>161</v>
      </c>
      <c r="E183" s="154" t="s">
        <v>1</v>
      </c>
      <c r="F183" s="155" t="s">
        <v>843</v>
      </c>
      <c r="H183" s="156">
        <v>1.9937499999999999</v>
      </c>
      <c r="I183" s="157"/>
      <c r="J183" s="157"/>
      <c r="M183" s="152"/>
      <c r="N183" s="158"/>
      <c r="X183" s="159"/>
      <c r="AT183" s="154" t="s">
        <v>161</v>
      </c>
      <c r="AU183" s="154" t="s">
        <v>90</v>
      </c>
      <c r="AV183" s="12" t="s">
        <v>90</v>
      </c>
      <c r="AW183" s="12" t="s">
        <v>5</v>
      </c>
      <c r="AX183" s="12" t="s">
        <v>80</v>
      </c>
      <c r="AY183" s="154" t="s">
        <v>150</v>
      </c>
    </row>
    <row r="184" spans="2:65" s="13" customFormat="1" x14ac:dyDescent="0.2">
      <c r="B184" s="160"/>
      <c r="D184" s="153" t="s">
        <v>161</v>
      </c>
      <c r="E184" s="161" t="s">
        <v>1</v>
      </c>
      <c r="F184" s="162" t="s">
        <v>169</v>
      </c>
      <c r="H184" s="163">
        <v>132.16749999999999</v>
      </c>
      <c r="I184" s="164"/>
      <c r="J184" s="164"/>
      <c r="M184" s="160"/>
      <c r="N184" s="165"/>
      <c r="X184" s="166"/>
      <c r="AT184" s="161" t="s">
        <v>161</v>
      </c>
      <c r="AU184" s="161" t="s">
        <v>90</v>
      </c>
      <c r="AV184" s="13" t="s">
        <v>157</v>
      </c>
      <c r="AW184" s="13" t="s">
        <v>5</v>
      </c>
      <c r="AX184" s="13" t="s">
        <v>88</v>
      </c>
      <c r="AY184" s="161" t="s">
        <v>150</v>
      </c>
    </row>
    <row r="185" spans="2:65" s="1" customFormat="1" ht="24.2" customHeight="1" x14ac:dyDescent="0.2">
      <c r="B185" s="31"/>
      <c r="C185" s="134" t="s">
        <v>292</v>
      </c>
      <c r="D185" s="134" t="s">
        <v>152</v>
      </c>
      <c r="E185" s="135" t="s">
        <v>844</v>
      </c>
      <c r="F185" s="136" t="s">
        <v>845</v>
      </c>
      <c r="G185" s="137" t="s">
        <v>277</v>
      </c>
      <c r="H185" s="138">
        <v>8.2040000000000006</v>
      </c>
      <c r="I185" s="139">
        <v>360</v>
      </c>
      <c r="J185" s="139"/>
      <c r="K185" s="140">
        <f>ROUND(P185*H185,2)</f>
        <v>2953.44</v>
      </c>
      <c r="L185" s="136" t="s">
        <v>156</v>
      </c>
      <c r="M185" s="31"/>
      <c r="N185" s="141" t="s">
        <v>1</v>
      </c>
      <c r="O185" s="142" t="s">
        <v>43</v>
      </c>
      <c r="P185" s="143">
        <f>I185+J185</f>
        <v>360</v>
      </c>
      <c r="Q185" s="143">
        <f>ROUND(I185*H185,2)</f>
        <v>2953.44</v>
      </c>
      <c r="R185" s="143">
        <f>ROUND(J185*H185,2)</f>
        <v>0</v>
      </c>
      <c r="T185" s="144">
        <f>S185*H185</f>
        <v>0</v>
      </c>
      <c r="U185" s="144">
        <v>0</v>
      </c>
      <c r="V185" s="144">
        <f>U185*H185</f>
        <v>0</v>
      </c>
      <c r="W185" s="144">
        <v>0</v>
      </c>
      <c r="X185" s="145">
        <f>W185*H185</f>
        <v>0</v>
      </c>
      <c r="AR185" s="146" t="s">
        <v>527</v>
      </c>
      <c r="AT185" s="146" t="s">
        <v>152</v>
      </c>
      <c r="AU185" s="146" t="s">
        <v>90</v>
      </c>
      <c r="AY185" s="16" t="s">
        <v>150</v>
      </c>
      <c r="BE185" s="147">
        <f>IF(O185="základní",K185,0)</f>
        <v>2953.44</v>
      </c>
      <c r="BF185" s="147">
        <f>IF(O185="snížená",K185,0)</f>
        <v>0</v>
      </c>
      <c r="BG185" s="147">
        <f>IF(O185="zákl. přenesená",K185,0)</f>
        <v>0</v>
      </c>
      <c r="BH185" s="147">
        <f>IF(O185="sníž. přenesená",K185,0)</f>
        <v>0</v>
      </c>
      <c r="BI185" s="147">
        <f>IF(O185="nulová",K185,0)</f>
        <v>0</v>
      </c>
      <c r="BJ185" s="16" t="s">
        <v>88</v>
      </c>
      <c r="BK185" s="147">
        <f>ROUND(P185*H185,2)</f>
        <v>2953.44</v>
      </c>
      <c r="BL185" s="16" t="s">
        <v>527</v>
      </c>
      <c r="BM185" s="146" t="s">
        <v>846</v>
      </c>
    </row>
    <row r="186" spans="2:65" s="1" customFormat="1" x14ac:dyDescent="0.2">
      <c r="B186" s="31"/>
      <c r="D186" s="148" t="s">
        <v>159</v>
      </c>
      <c r="F186" s="149" t="s">
        <v>847</v>
      </c>
      <c r="I186" s="150"/>
      <c r="J186" s="150"/>
      <c r="M186" s="31"/>
      <c r="N186" s="151"/>
      <c r="X186" s="55"/>
      <c r="AT186" s="16" t="s">
        <v>159</v>
      </c>
      <c r="AU186" s="16" t="s">
        <v>90</v>
      </c>
    </row>
    <row r="187" spans="2:65" s="12" customFormat="1" ht="22.5" x14ac:dyDescent="0.2">
      <c r="B187" s="152"/>
      <c r="D187" s="153" t="s">
        <v>161</v>
      </c>
      <c r="E187" s="154" t="s">
        <v>1</v>
      </c>
      <c r="F187" s="155" t="s">
        <v>848</v>
      </c>
      <c r="H187" s="156">
        <v>8.0797500000000007</v>
      </c>
      <c r="I187" s="157"/>
      <c r="J187" s="157"/>
      <c r="M187" s="152"/>
      <c r="N187" s="158"/>
      <c r="X187" s="159"/>
      <c r="AT187" s="154" t="s">
        <v>161</v>
      </c>
      <c r="AU187" s="154" t="s">
        <v>90</v>
      </c>
      <c r="AV187" s="12" t="s">
        <v>90</v>
      </c>
      <c r="AW187" s="12" t="s">
        <v>5</v>
      </c>
      <c r="AX187" s="12" t="s">
        <v>80</v>
      </c>
      <c r="AY187" s="154" t="s">
        <v>150</v>
      </c>
    </row>
    <row r="188" spans="2:65" s="12" customFormat="1" ht="22.5" x14ac:dyDescent="0.2">
      <c r="B188" s="152"/>
      <c r="D188" s="153" t="s">
        <v>161</v>
      </c>
      <c r="E188" s="154" t="s">
        <v>1</v>
      </c>
      <c r="F188" s="155" t="s">
        <v>849</v>
      </c>
      <c r="H188" s="156">
        <v>0.12375</v>
      </c>
      <c r="I188" s="157"/>
      <c r="J188" s="157"/>
      <c r="M188" s="152"/>
      <c r="N188" s="158"/>
      <c r="X188" s="159"/>
      <c r="AT188" s="154" t="s">
        <v>161</v>
      </c>
      <c r="AU188" s="154" t="s">
        <v>90</v>
      </c>
      <c r="AV188" s="12" t="s">
        <v>90</v>
      </c>
      <c r="AW188" s="12" t="s">
        <v>5</v>
      </c>
      <c r="AX188" s="12" t="s">
        <v>80</v>
      </c>
      <c r="AY188" s="154" t="s">
        <v>150</v>
      </c>
    </row>
    <row r="189" spans="2:65" s="13" customFormat="1" x14ac:dyDescent="0.2">
      <c r="B189" s="160"/>
      <c r="D189" s="153" t="s">
        <v>161</v>
      </c>
      <c r="E189" s="161" t="s">
        <v>1</v>
      </c>
      <c r="F189" s="162" t="s">
        <v>169</v>
      </c>
      <c r="H189" s="163">
        <v>8.2035</v>
      </c>
      <c r="I189" s="164"/>
      <c r="J189" s="164"/>
      <c r="M189" s="160"/>
      <c r="N189" s="165"/>
      <c r="X189" s="166"/>
      <c r="AT189" s="161" t="s">
        <v>161</v>
      </c>
      <c r="AU189" s="161" t="s">
        <v>90</v>
      </c>
      <c r="AV189" s="13" t="s">
        <v>157</v>
      </c>
      <c r="AW189" s="13" t="s">
        <v>5</v>
      </c>
      <c r="AX189" s="13" t="s">
        <v>88</v>
      </c>
      <c r="AY189" s="161" t="s">
        <v>150</v>
      </c>
    </row>
    <row r="190" spans="2:65" s="1" customFormat="1" ht="24" x14ac:dyDescent="0.2">
      <c r="B190" s="31"/>
      <c r="C190" s="134" t="s">
        <v>298</v>
      </c>
      <c r="D190" s="134" t="s">
        <v>152</v>
      </c>
      <c r="E190" s="135" t="s">
        <v>850</v>
      </c>
      <c r="F190" s="136" t="s">
        <v>851</v>
      </c>
      <c r="G190" s="137" t="s">
        <v>204</v>
      </c>
      <c r="H190" s="138">
        <v>4.5579999999999998</v>
      </c>
      <c r="I190" s="139"/>
      <c r="J190" s="139">
        <v>341</v>
      </c>
      <c r="K190" s="140">
        <f>ROUND(P190*H190,2)</f>
        <v>1554.28</v>
      </c>
      <c r="L190" s="136" t="s">
        <v>156</v>
      </c>
      <c r="M190" s="31"/>
      <c r="N190" s="141" t="s">
        <v>1</v>
      </c>
      <c r="O190" s="142" t="s">
        <v>43</v>
      </c>
      <c r="P190" s="143">
        <f>I190+J190</f>
        <v>341</v>
      </c>
      <c r="Q190" s="143">
        <f>ROUND(I190*H190,2)</f>
        <v>0</v>
      </c>
      <c r="R190" s="143">
        <f>ROUND(J190*H190,2)</f>
        <v>1554.28</v>
      </c>
      <c r="T190" s="144">
        <f>S190*H190</f>
        <v>0</v>
      </c>
      <c r="U190" s="144">
        <v>0</v>
      </c>
      <c r="V190" s="144">
        <f>U190*H190</f>
        <v>0</v>
      </c>
      <c r="W190" s="144">
        <v>0</v>
      </c>
      <c r="X190" s="145">
        <f>W190*H190</f>
        <v>0</v>
      </c>
      <c r="AR190" s="146" t="s">
        <v>527</v>
      </c>
      <c r="AT190" s="146" t="s">
        <v>152</v>
      </c>
      <c r="AU190" s="146" t="s">
        <v>90</v>
      </c>
      <c r="AY190" s="16" t="s">
        <v>150</v>
      </c>
      <c r="BE190" s="147">
        <f>IF(O190="základní",K190,0)</f>
        <v>1554.28</v>
      </c>
      <c r="BF190" s="147">
        <f>IF(O190="snížená",K190,0)</f>
        <v>0</v>
      </c>
      <c r="BG190" s="147">
        <f>IF(O190="zákl. přenesená",K190,0)</f>
        <v>0</v>
      </c>
      <c r="BH190" s="147">
        <f>IF(O190="sníž. přenesená",K190,0)</f>
        <v>0</v>
      </c>
      <c r="BI190" s="147">
        <f>IF(O190="nulová",K190,0)</f>
        <v>0</v>
      </c>
      <c r="BJ190" s="16" t="s">
        <v>88</v>
      </c>
      <c r="BK190" s="147">
        <f>ROUND(P190*H190,2)</f>
        <v>1554.28</v>
      </c>
      <c r="BL190" s="16" t="s">
        <v>527</v>
      </c>
      <c r="BM190" s="146" t="s">
        <v>852</v>
      </c>
    </row>
    <row r="191" spans="2:65" s="1" customFormat="1" x14ac:dyDescent="0.2">
      <c r="B191" s="31"/>
      <c r="D191" s="148" t="s">
        <v>159</v>
      </c>
      <c r="F191" s="149" t="s">
        <v>853</v>
      </c>
      <c r="I191" s="150"/>
      <c r="J191" s="150"/>
      <c r="M191" s="31"/>
      <c r="N191" s="151"/>
      <c r="X191" s="55"/>
      <c r="AT191" s="16" t="s">
        <v>159</v>
      </c>
      <c r="AU191" s="16" t="s">
        <v>90</v>
      </c>
    </row>
    <row r="192" spans="2:65" s="12" customFormat="1" x14ac:dyDescent="0.2">
      <c r="B192" s="152"/>
      <c r="D192" s="153" t="s">
        <v>161</v>
      </c>
      <c r="E192" s="154" t="s">
        <v>1</v>
      </c>
      <c r="F192" s="155" t="s">
        <v>836</v>
      </c>
      <c r="H192" s="156">
        <v>4.4887499999999996</v>
      </c>
      <c r="I192" s="157"/>
      <c r="J192" s="157"/>
      <c r="M192" s="152"/>
      <c r="N192" s="158"/>
      <c r="X192" s="159"/>
      <c r="AT192" s="154" t="s">
        <v>161</v>
      </c>
      <c r="AU192" s="154" t="s">
        <v>90</v>
      </c>
      <c r="AV192" s="12" t="s">
        <v>90</v>
      </c>
      <c r="AW192" s="12" t="s">
        <v>5</v>
      </c>
      <c r="AX192" s="12" t="s">
        <v>80</v>
      </c>
      <c r="AY192" s="154" t="s">
        <v>150</v>
      </c>
    </row>
    <row r="193" spans="2:65" s="12" customFormat="1" x14ac:dyDescent="0.2">
      <c r="B193" s="152"/>
      <c r="D193" s="153" t="s">
        <v>161</v>
      </c>
      <c r="E193" s="154" t="s">
        <v>1</v>
      </c>
      <c r="F193" s="155" t="s">
        <v>837</v>
      </c>
      <c r="H193" s="156">
        <v>6.8750000000000006E-2</v>
      </c>
      <c r="I193" s="157"/>
      <c r="J193" s="157"/>
      <c r="M193" s="152"/>
      <c r="N193" s="158"/>
      <c r="X193" s="159"/>
      <c r="AT193" s="154" t="s">
        <v>161</v>
      </c>
      <c r="AU193" s="154" t="s">
        <v>90</v>
      </c>
      <c r="AV193" s="12" t="s">
        <v>90</v>
      </c>
      <c r="AW193" s="12" t="s">
        <v>5</v>
      </c>
      <c r="AX193" s="12" t="s">
        <v>80</v>
      </c>
      <c r="AY193" s="154" t="s">
        <v>150</v>
      </c>
    </row>
    <row r="194" spans="2:65" s="13" customFormat="1" x14ac:dyDescent="0.2">
      <c r="B194" s="160"/>
      <c r="D194" s="153" t="s">
        <v>161</v>
      </c>
      <c r="E194" s="161" t="s">
        <v>1</v>
      </c>
      <c r="F194" s="162" t="s">
        <v>169</v>
      </c>
      <c r="H194" s="163">
        <v>4.5575000000000001</v>
      </c>
      <c r="I194" s="164"/>
      <c r="J194" s="164"/>
      <c r="M194" s="160"/>
      <c r="N194" s="165"/>
      <c r="X194" s="166"/>
      <c r="AT194" s="161" t="s">
        <v>161</v>
      </c>
      <c r="AU194" s="161" t="s">
        <v>90</v>
      </c>
      <c r="AV194" s="13" t="s">
        <v>157</v>
      </c>
      <c r="AW194" s="13" t="s">
        <v>5</v>
      </c>
      <c r="AX194" s="13" t="s">
        <v>88</v>
      </c>
      <c r="AY194" s="161" t="s">
        <v>150</v>
      </c>
    </row>
    <row r="195" spans="2:65" s="1" customFormat="1" ht="24.2" customHeight="1" x14ac:dyDescent="0.2">
      <c r="B195" s="31"/>
      <c r="C195" s="134" t="s">
        <v>304</v>
      </c>
      <c r="D195" s="134" t="s">
        <v>152</v>
      </c>
      <c r="E195" s="135" t="s">
        <v>854</v>
      </c>
      <c r="F195" s="136" t="s">
        <v>855</v>
      </c>
      <c r="G195" s="137" t="s">
        <v>204</v>
      </c>
      <c r="H195" s="138">
        <v>8.1000000000000003E-2</v>
      </c>
      <c r="I195" s="139"/>
      <c r="J195" s="139">
        <v>390</v>
      </c>
      <c r="K195" s="140">
        <f>ROUND(P195*H195,2)</f>
        <v>31.59</v>
      </c>
      <c r="L195" s="136" t="s">
        <v>156</v>
      </c>
      <c r="M195" s="31"/>
      <c r="N195" s="141" t="s">
        <v>1</v>
      </c>
      <c r="O195" s="142" t="s">
        <v>43</v>
      </c>
      <c r="P195" s="143">
        <f>I195+J195</f>
        <v>390</v>
      </c>
      <c r="Q195" s="143">
        <f>ROUND(I195*H195,2)</f>
        <v>0</v>
      </c>
      <c r="R195" s="143">
        <f>ROUND(J195*H195,2)</f>
        <v>31.59</v>
      </c>
      <c r="T195" s="144">
        <f>S195*H195</f>
        <v>0</v>
      </c>
      <c r="U195" s="144">
        <v>0</v>
      </c>
      <c r="V195" s="144">
        <f>U195*H195</f>
        <v>0</v>
      </c>
      <c r="W195" s="144">
        <v>0</v>
      </c>
      <c r="X195" s="145">
        <f>W195*H195</f>
        <v>0</v>
      </c>
      <c r="AR195" s="146" t="s">
        <v>527</v>
      </c>
      <c r="AT195" s="146" t="s">
        <v>152</v>
      </c>
      <c r="AU195" s="146" t="s">
        <v>90</v>
      </c>
      <c r="AY195" s="16" t="s">
        <v>150</v>
      </c>
      <c r="BE195" s="147">
        <f>IF(O195="základní",K195,0)</f>
        <v>31.59</v>
      </c>
      <c r="BF195" s="147">
        <f>IF(O195="snížená",K195,0)</f>
        <v>0</v>
      </c>
      <c r="BG195" s="147">
        <f>IF(O195="zákl. přenesená",K195,0)</f>
        <v>0</v>
      </c>
      <c r="BH195" s="147">
        <f>IF(O195="sníž. přenesená",K195,0)</f>
        <v>0</v>
      </c>
      <c r="BI195" s="147">
        <f>IF(O195="nulová",K195,0)</f>
        <v>0</v>
      </c>
      <c r="BJ195" s="16" t="s">
        <v>88</v>
      </c>
      <c r="BK195" s="147">
        <f>ROUND(P195*H195,2)</f>
        <v>31.59</v>
      </c>
      <c r="BL195" s="16" t="s">
        <v>527</v>
      </c>
      <c r="BM195" s="146" t="s">
        <v>856</v>
      </c>
    </row>
    <row r="196" spans="2:65" s="1" customFormat="1" x14ac:dyDescent="0.2">
      <c r="B196" s="31"/>
      <c r="D196" s="148" t="s">
        <v>159</v>
      </c>
      <c r="F196" s="149" t="s">
        <v>857</v>
      </c>
      <c r="I196" s="150"/>
      <c r="J196" s="150"/>
      <c r="M196" s="31"/>
      <c r="N196" s="151"/>
      <c r="X196" s="55"/>
      <c r="AT196" s="16" t="s">
        <v>159</v>
      </c>
      <c r="AU196" s="16" t="s">
        <v>90</v>
      </c>
    </row>
    <row r="197" spans="2:65" s="12" customFormat="1" x14ac:dyDescent="0.2">
      <c r="B197" s="152"/>
      <c r="D197" s="153" t="s">
        <v>161</v>
      </c>
      <c r="E197" s="154" t="s">
        <v>1</v>
      </c>
      <c r="F197" s="155" t="s">
        <v>858</v>
      </c>
      <c r="H197" s="156">
        <v>1.2500000000000001E-2</v>
      </c>
      <c r="I197" s="157"/>
      <c r="J197" s="157"/>
      <c r="M197" s="152"/>
      <c r="N197" s="158"/>
      <c r="X197" s="159"/>
      <c r="AT197" s="154" t="s">
        <v>161</v>
      </c>
      <c r="AU197" s="154" t="s">
        <v>90</v>
      </c>
      <c r="AV197" s="12" t="s">
        <v>90</v>
      </c>
      <c r="AW197" s="12" t="s">
        <v>5</v>
      </c>
      <c r="AX197" s="12" t="s">
        <v>80</v>
      </c>
      <c r="AY197" s="154" t="s">
        <v>150</v>
      </c>
    </row>
    <row r="198" spans="2:65" s="12" customFormat="1" x14ac:dyDescent="0.2">
      <c r="B198" s="152"/>
      <c r="D198" s="153" t="s">
        <v>161</v>
      </c>
      <c r="E198" s="154" t="s">
        <v>1</v>
      </c>
      <c r="F198" s="155" t="s">
        <v>859</v>
      </c>
      <c r="H198" s="156">
        <v>6.8750000000000006E-2</v>
      </c>
      <c r="I198" s="157"/>
      <c r="J198" s="157"/>
      <c r="M198" s="152"/>
      <c r="N198" s="158"/>
      <c r="X198" s="159"/>
      <c r="AT198" s="154" t="s">
        <v>161</v>
      </c>
      <c r="AU198" s="154" t="s">
        <v>90</v>
      </c>
      <c r="AV198" s="12" t="s">
        <v>90</v>
      </c>
      <c r="AW198" s="12" t="s">
        <v>5</v>
      </c>
      <c r="AX198" s="12" t="s">
        <v>80</v>
      </c>
      <c r="AY198" s="154" t="s">
        <v>150</v>
      </c>
    </row>
    <row r="199" spans="2:65" s="13" customFormat="1" x14ac:dyDescent="0.2">
      <c r="B199" s="160"/>
      <c r="D199" s="153" t="s">
        <v>161</v>
      </c>
      <c r="E199" s="161" t="s">
        <v>1</v>
      </c>
      <c r="F199" s="162" t="s">
        <v>169</v>
      </c>
      <c r="H199" s="163">
        <v>8.1250000000000003E-2</v>
      </c>
      <c r="I199" s="164"/>
      <c r="J199" s="164"/>
      <c r="M199" s="160"/>
      <c r="N199" s="165"/>
      <c r="X199" s="166"/>
      <c r="AT199" s="161" t="s">
        <v>161</v>
      </c>
      <c r="AU199" s="161" t="s">
        <v>90</v>
      </c>
      <c r="AV199" s="13" t="s">
        <v>157</v>
      </c>
      <c r="AW199" s="13" t="s">
        <v>5</v>
      </c>
      <c r="AX199" s="13" t="s">
        <v>88</v>
      </c>
      <c r="AY199" s="161" t="s">
        <v>150</v>
      </c>
    </row>
    <row r="200" spans="2:65" s="1" customFormat="1" ht="24.2" customHeight="1" x14ac:dyDescent="0.2">
      <c r="B200" s="31"/>
      <c r="C200" s="134" t="s">
        <v>310</v>
      </c>
      <c r="D200" s="134" t="s">
        <v>152</v>
      </c>
      <c r="E200" s="135" t="s">
        <v>860</v>
      </c>
      <c r="F200" s="136" t="s">
        <v>861</v>
      </c>
      <c r="G200" s="137" t="s">
        <v>184</v>
      </c>
      <c r="H200" s="138">
        <v>42.75</v>
      </c>
      <c r="I200" s="139"/>
      <c r="J200" s="139">
        <v>60.2</v>
      </c>
      <c r="K200" s="140">
        <f>ROUND(P200*H200,2)</f>
        <v>2573.5500000000002</v>
      </c>
      <c r="L200" s="136" t="s">
        <v>156</v>
      </c>
      <c r="M200" s="31"/>
      <c r="N200" s="141" t="s">
        <v>1</v>
      </c>
      <c r="O200" s="142" t="s">
        <v>43</v>
      </c>
      <c r="P200" s="143">
        <f>I200+J200</f>
        <v>60.2</v>
      </c>
      <c r="Q200" s="143">
        <f>ROUND(I200*H200,2)</f>
        <v>0</v>
      </c>
      <c r="R200" s="143">
        <f>ROUND(J200*H200,2)</f>
        <v>2573.5500000000002</v>
      </c>
      <c r="T200" s="144">
        <f>S200*H200</f>
        <v>0</v>
      </c>
      <c r="U200" s="144">
        <v>0</v>
      </c>
      <c r="V200" s="144">
        <f>U200*H200</f>
        <v>0</v>
      </c>
      <c r="W200" s="144">
        <v>0</v>
      </c>
      <c r="X200" s="145">
        <f>W200*H200</f>
        <v>0</v>
      </c>
      <c r="AR200" s="146" t="s">
        <v>527</v>
      </c>
      <c r="AT200" s="146" t="s">
        <v>152</v>
      </c>
      <c r="AU200" s="146" t="s">
        <v>90</v>
      </c>
      <c r="AY200" s="16" t="s">
        <v>150</v>
      </c>
      <c r="BE200" s="147">
        <f>IF(O200="základní",K200,0)</f>
        <v>2573.5500000000002</v>
      </c>
      <c r="BF200" s="147">
        <f>IF(O200="snížená",K200,0)</f>
        <v>0</v>
      </c>
      <c r="BG200" s="147">
        <f>IF(O200="zákl. přenesená",K200,0)</f>
        <v>0</v>
      </c>
      <c r="BH200" s="147">
        <f>IF(O200="sníž. přenesená",K200,0)</f>
        <v>0</v>
      </c>
      <c r="BI200" s="147">
        <f>IF(O200="nulová",K200,0)</f>
        <v>0</v>
      </c>
      <c r="BJ200" s="16" t="s">
        <v>88</v>
      </c>
      <c r="BK200" s="147">
        <f>ROUND(P200*H200,2)</f>
        <v>2573.5500000000002</v>
      </c>
      <c r="BL200" s="16" t="s">
        <v>527</v>
      </c>
      <c r="BM200" s="146" t="s">
        <v>862</v>
      </c>
    </row>
    <row r="201" spans="2:65" s="1" customFormat="1" x14ac:dyDescent="0.2">
      <c r="B201" s="31"/>
      <c r="D201" s="148" t="s">
        <v>159</v>
      </c>
      <c r="F201" s="149" t="s">
        <v>863</v>
      </c>
      <c r="I201" s="150"/>
      <c r="J201" s="150"/>
      <c r="M201" s="31"/>
      <c r="N201" s="151"/>
      <c r="X201" s="55"/>
      <c r="AT201" s="16" t="s">
        <v>159</v>
      </c>
      <c r="AU201" s="16" t="s">
        <v>90</v>
      </c>
    </row>
    <row r="202" spans="2:65" s="12" customFormat="1" x14ac:dyDescent="0.2">
      <c r="B202" s="152"/>
      <c r="D202" s="153" t="s">
        <v>161</v>
      </c>
      <c r="E202" s="154" t="s">
        <v>1</v>
      </c>
      <c r="F202" s="155" t="s">
        <v>831</v>
      </c>
      <c r="H202" s="156">
        <v>42.75</v>
      </c>
      <c r="I202" s="157"/>
      <c r="J202" s="157"/>
      <c r="M202" s="152"/>
      <c r="N202" s="158"/>
      <c r="X202" s="159"/>
      <c r="AT202" s="154" t="s">
        <v>161</v>
      </c>
      <c r="AU202" s="154" t="s">
        <v>90</v>
      </c>
      <c r="AV202" s="12" t="s">
        <v>90</v>
      </c>
      <c r="AW202" s="12" t="s">
        <v>5</v>
      </c>
      <c r="AX202" s="12" t="s">
        <v>88</v>
      </c>
      <c r="AY202" s="154" t="s">
        <v>150</v>
      </c>
    </row>
    <row r="203" spans="2:65" s="1" customFormat="1" ht="24.2" customHeight="1" x14ac:dyDescent="0.2">
      <c r="B203" s="31"/>
      <c r="C203" s="134" t="s">
        <v>316</v>
      </c>
      <c r="D203" s="134" t="s">
        <v>152</v>
      </c>
      <c r="E203" s="135" t="s">
        <v>864</v>
      </c>
      <c r="F203" s="136" t="s">
        <v>865</v>
      </c>
      <c r="G203" s="137" t="s">
        <v>184</v>
      </c>
      <c r="H203" s="138">
        <v>42.75</v>
      </c>
      <c r="I203" s="139">
        <v>144.29</v>
      </c>
      <c r="J203" s="139">
        <v>75.709999999999994</v>
      </c>
      <c r="K203" s="140">
        <f>ROUND(P203*H203,2)</f>
        <v>9405</v>
      </c>
      <c r="L203" s="136" t="s">
        <v>156</v>
      </c>
      <c r="M203" s="31"/>
      <c r="N203" s="141" t="s">
        <v>1</v>
      </c>
      <c r="O203" s="142" t="s">
        <v>43</v>
      </c>
      <c r="P203" s="143">
        <f>I203+J203</f>
        <v>220</v>
      </c>
      <c r="Q203" s="143">
        <f>ROUND(I203*H203,2)</f>
        <v>6168.4</v>
      </c>
      <c r="R203" s="143">
        <f>ROUND(J203*H203,2)</f>
        <v>3236.6</v>
      </c>
      <c r="T203" s="144">
        <f>S203*H203</f>
        <v>0</v>
      </c>
      <c r="U203" s="144">
        <v>0</v>
      </c>
      <c r="V203" s="144">
        <f>U203*H203</f>
        <v>0</v>
      </c>
      <c r="W203" s="144">
        <v>0</v>
      </c>
      <c r="X203" s="145">
        <f>W203*H203</f>
        <v>0</v>
      </c>
      <c r="AR203" s="146" t="s">
        <v>527</v>
      </c>
      <c r="AT203" s="146" t="s">
        <v>152</v>
      </c>
      <c r="AU203" s="146" t="s">
        <v>90</v>
      </c>
      <c r="AY203" s="16" t="s">
        <v>150</v>
      </c>
      <c r="BE203" s="147">
        <f>IF(O203="základní",K203,0)</f>
        <v>9405</v>
      </c>
      <c r="BF203" s="147">
        <f>IF(O203="snížená",K203,0)</f>
        <v>0</v>
      </c>
      <c r="BG203" s="147">
        <f>IF(O203="zákl. přenesená",K203,0)</f>
        <v>0</v>
      </c>
      <c r="BH203" s="147">
        <f>IF(O203="sníž. přenesená",K203,0)</f>
        <v>0</v>
      </c>
      <c r="BI203" s="147">
        <f>IF(O203="nulová",K203,0)</f>
        <v>0</v>
      </c>
      <c r="BJ203" s="16" t="s">
        <v>88</v>
      </c>
      <c r="BK203" s="147">
        <f>ROUND(P203*H203,2)</f>
        <v>9405</v>
      </c>
      <c r="BL203" s="16" t="s">
        <v>527</v>
      </c>
      <c r="BM203" s="146" t="s">
        <v>866</v>
      </c>
    </row>
    <row r="204" spans="2:65" s="1" customFormat="1" x14ac:dyDescent="0.2">
      <c r="B204" s="31"/>
      <c r="D204" s="148" t="s">
        <v>159</v>
      </c>
      <c r="F204" s="149" t="s">
        <v>867</v>
      </c>
      <c r="I204" s="150"/>
      <c r="J204" s="150"/>
      <c r="M204" s="31"/>
      <c r="N204" s="151"/>
      <c r="X204" s="55"/>
      <c r="AT204" s="16" t="s">
        <v>159</v>
      </c>
      <c r="AU204" s="16" t="s">
        <v>90</v>
      </c>
    </row>
    <row r="205" spans="2:65" s="12" customFormat="1" x14ac:dyDescent="0.2">
      <c r="B205" s="152"/>
      <c r="D205" s="153" t="s">
        <v>161</v>
      </c>
      <c r="E205" s="154" t="s">
        <v>1</v>
      </c>
      <c r="F205" s="155" t="s">
        <v>831</v>
      </c>
      <c r="H205" s="156">
        <v>42.75</v>
      </c>
      <c r="I205" s="157"/>
      <c r="J205" s="157"/>
      <c r="M205" s="152"/>
      <c r="N205" s="158"/>
      <c r="X205" s="159"/>
      <c r="AT205" s="154" t="s">
        <v>161</v>
      </c>
      <c r="AU205" s="154" t="s">
        <v>90</v>
      </c>
      <c r="AV205" s="12" t="s">
        <v>90</v>
      </c>
      <c r="AW205" s="12" t="s">
        <v>5</v>
      </c>
      <c r="AX205" s="12" t="s">
        <v>88</v>
      </c>
      <c r="AY205" s="154" t="s">
        <v>150</v>
      </c>
    </row>
    <row r="206" spans="2:65" s="1" customFormat="1" ht="24.2" customHeight="1" x14ac:dyDescent="0.2">
      <c r="B206" s="31"/>
      <c r="C206" s="168" t="s">
        <v>323</v>
      </c>
      <c r="D206" s="168" t="s">
        <v>344</v>
      </c>
      <c r="E206" s="169" t="s">
        <v>868</v>
      </c>
      <c r="F206" s="170" t="s">
        <v>869</v>
      </c>
      <c r="G206" s="171" t="s">
        <v>184</v>
      </c>
      <c r="H206" s="172">
        <v>52</v>
      </c>
      <c r="I206" s="173">
        <v>51.3</v>
      </c>
      <c r="J206" s="174"/>
      <c r="K206" s="175">
        <f>ROUND(P206*H206,2)</f>
        <v>2667.6</v>
      </c>
      <c r="L206" s="170" t="s">
        <v>156</v>
      </c>
      <c r="M206" s="176"/>
      <c r="N206" s="177" t="s">
        <v>1</v>
      </c>
      <c r="O206" s="142" t="s">
        <v>43</v>
      </c>
      <c r="P206" s="143">
        <f>I206+J206</f>
        <v>51.3</v>
      </c>
      <c r="Q206" s="143">
        <f>ROUND(I206*H206,2)</f>
        <v>2667.6</v>
      </c>
      <c r="R206" s="143">
        <f>ROUND(J206*H206,2)</f>
        <v>0</v>
      </c>
      <c r="T206" s="144">
        <f>S206*H206</f>
        <v>0</v>
      </c>
      <c r="U206" s="144">
        <v>7.7999999999999999E-4</v>
      </c>
      <c r="V206" s="144">
        <f>U206*H206</f>
        <v>4.0559999999999999E-2</v>
      </c>
      <c r="W206" s="144">
        <v>0</v>
      </c>
      <c r="X206" s="145">
        <f>W206*H206</f>
        <v>0</v>
      </c>
      <c r="AR206" s="146" t="s">
        <v>870</v>
      </c>
      <c r="AT206" s="146" t="s">
        <v>344</v>
      </c>
      <c r="AU206" s="146" t="s">
        <v>90</v>
      </c>
      <c r="AY206" s="16" t="s">
        <v>150</v>
      </c>
      <c r="BE206" s="147">
        <f>IF(O206="základní",K206,0)</f>
        <v>2667.6</v>
      </c>
      <c r="BF206" s="147">
        <f>IF(O206="snížená",K206,0)</f>
        <v>0</v>
      </c>
      <c r="BG206" s="147">
        <f>IF(O206="zákl. přenesená",K206,0)</f>
        <v>0</v>
      </c>
      <c r="BH206" s="147">
        <f>IF(O206="sníž. přenesená",K206,0)</f>
        <v>0</v>
      </c>
      <c r="BI206" s="147">
        <f>IF(O206="nulová",K206,0)</f>
        <v>0</v>
      </c>
      <c r="BJ206" s="16" t="s">
        <v>88</v>
      </c>
      <c r="BK206" s="147">
        <f>ROUND(P206*H206,2)</f>
        <v>2667.6</v>
      </c>
      <c r="BL206" s="16" t="s">
        <v>527</v>
      </c>
      <c r="BM206" s="146" t="s">
        <v>871</v>
      </c>
    </row>
    <row r="207" spans="2:65" s="1" customFormat="1" ht="24.2" customHeight="1" x14ac:dyDescent="0.2">
      <c r="B207" s="31"/>
      <c r="C207" s="168" t="s">
        <v>329</v>
      </c>
      <c r="D207" s="168" t="s">
        <v>344</v>
      </c>
      <c r="E207" s="169" t="s">
        <v>872</v>
      </c>
      <c r="F207" s="170" t="s">
        <v>873</v>
      </c>
      <c r="G207" s="171" t="s">
        <v>784</v>
      </c>
      <c r="H207" s="172">
        <v>8203.5</v>
      </c>
      <c r="I207" s="173">
        <v>1.17</v>
      </c>
      <c r="J207" s="174"/>
      <c r="K207" s="175">
        <f>ROUND(P207*H207,2)</f>
        <v>9598.1</v>
      </c>
      <c r="L207" s="170" t="s">
        <v>156</v>
      </c>
      <c r="M207" s="176"/>
      <c r="N207" s="177" t="s">
        <v>1</v>
      </c>
      <c r="O207" s="142" t="s">
        <v>43</v>
      </c>
      <c r="P207" s="143">
        <f>I207+J207</f>
        <v>1.17</v>
      </c>
      <c r="Q207" s="143">
        <f>ROUND(I207*H207,2)</f>
        <v>9598.1</v>
      </c>
      <c r="R207" s="143">
        <f>ROUND(J207*H207,2)</f>
        <v>0</v>
      </c>
      <c r="T207" s="144">
        <f>S207*H207</f>
        <v>0</v>
      </c>
      <c r="U207" s="144">
        <v>1E-3</v>
      </c>
      <c r="V207" s="144">
        <f>U207*H207</f>
        <v>8.2035</v>
      </c>
      <c r="W207" s="144">
        <v>0</v>
      </c>
      <c r="X207" s="145">
        <f>W207*H207</f>
        <v>0</v>
      </c>
      <c r="AR207" s="146" t="s">
        <v>808</v>
      </c>
      <c r="AT207" s="146" t="s">
        <v>344</v>
      </c>
      <c r="AU207" s="146" t="s">
        <v>90</v>
      </c>
      <c r="AY207" s="16" t="s">
        <v>150</v>
      </c>
      <c r="BE207" s="147">
        <f>IF(O207="základní",K207,0)</f>
        <v>9598.1</v>
      </c>
      <c r="BF207" s="147">
        <f>IF(O207="snížená",K207,0)</f>
        <v>0</v>
      </c>
      <c r="BG207" s="147">
        <f>IF(O207="zákl. přenesená",K207,0)</f>
        <v>0</v>
      </c>
      <c r="BH207" s="147">
        <f>IF(O207="sníž. přenesená",K207,0)</f>
        <v>0</v>
      </c>
      <c r="BI207" s="147">
        <f>IF(O207="nulová",K207,0)</f>
        <v>0</v>
      </c>
      <c r="BJ207" s="16" t="s">
        <v>88</v>
      </c>
      <c r="BK207" s="147">
        <f>ROUND(P207*H207,2)</f>
        <v>9598.1</v>
      </c>
      <c r="BL207" s="16" t="s">
        <v>808</v>
      </c>
      <c r="BM207" s="146" t="s">
        <v>874</v>
      </c>
    </row>
    <row r="208" spans="2:65" s="12" customFormat="1" ht="22.5" x14ac:dyDescent="0.2">
      <c r="B208" s="152"/>
      <c r="D208" s="153" t="s">
        <v>161</v>
      </c>
      <c r="E208" s="154" t="s">
        <v>1</v>
      </c>
      <c r="F208" s="155" t="s">
        <v>875</v>
      </c>
      <c r="H208" s="156">
        <v>8079.75</v>
      </c>
      <c r="I208" s="157"/>
      <c r="J208" s="157"/>
      <c r="M208" s="152"/>
      <c r="N208" s="158"/>
      <c r="X208" s="159"/>
      <c r="AT208" s="154" t="s">
        <v>161</v>
      </c>
      <c r="AU208" s="154" t="s">
        <v>90</v>
      </c>
      <c r="AV208" s="12" t="s">
        <v>90</v>
      </c>
      <c r="AW208" s="12" t="s">
        <v>5</v>
      </c>
      <c r="AX208" s="12" t="s">
        <v>80</v>
      </c>
      <c r="AY208" s="154" t="s">
        <v>150</v>
      </c>
    </row>
    <row r="209" spans="2:65" s="12" customFormat="1" ht="22.5" x14ac:dyDescent="0.2">
      <c r="B209" s="152"/>
      <c r="D209" s="153" t="s">
        <v>161</v>
      </c>
      <c r="E209" s="154" t="s">
        <v>1</v>
      </c>
      <c r="F209" s="155" t="s">
        <v>876</v>
      </c>
      <c r="H209" s="156">
        <v>123.75</v>
      </c>
      <c r="I209" s="157"/>
      <c r="J209" s="157"/>
      <c r="M209" s="152"/>
      <c r="N209" s="158"/>
      <c r="X209" s="159"/>
      <c r="AT209" s="154" t="s">
        <v>161</v>
      </c>
      <c r="AU209" s="154" t="s">
        <v>90</v>
      </c>
      <c r="AV209" s="12" t="s">
        <v>90</v>
      </c>
      <c r="AW209" s="12" t="s">
        <v>5</v>
      </c>
      <c r="AX209" s="12" t="s">
        <v>80</v>
      </c>
      <c r="AY209" s="154" t="s">
        <v>150</v>
      </c>
    </row>
    <row r="210" spans="2:65" s="13" customFormat="1" x14ac:dyDescent="0.2">
      <c r="B210" s="160"/>
      <c r="D210" s="153" t="s">
        <v>161</v>
      </c>
      <c r="E210" s="161" t="s">
        <v>1</v>
      </c>
      <c r="F210" s="162" t="s">
        <v>169</v>
      </c>
      <c r="H210" s="163">
        <v>8203.5</v>
      </c>
      <c r="I210" s="164"/>
      <c r="J210" s="164"/>
      <c r="M210" s="160"/>
      <c r="N210" s="165"/>
      <c r="X210" s="166"/>
      <c r="AT210" s="161" t="s">
        <v>161</v>
      </c>
      <c r="AU210" s="161" t="s">
        <v>90</v>
      </c>
      <c r="AV210" s="13" t="s">
        <v>157</v>
      </c>
      <c r="AW210" s="13" t="s">
        <v>5</v>
      </c>
      <c r="AX210" s="13" t="s">
        <v>88</v>
      </c>
      <c r="AY210" s="161" t="s">
        <v>150</v>
      </c>
    </row>
    <row r="211" spans="2:65" s="1" customFormat="1" ht="24.2" customHeight="1" x14ac:dyDescent="0.2">
      <c r="B211" s="31"/>
      <c r="C211" s="134" t="s">
        <v>334</v>
      </c>
      <c r="D211" s="134" t="s">
        <v>152</v>
      </c>
      <c r="E211" s="135" t="s">
        <v>877</v>
      </c>
      <c r="F211" s="136" t="s">
        <v>878</v>
      </c>
      <c r="G211" s="137" t="s">
        <v>184</v>
      </c>
      <c r="H211" s="138">
        <v>51.66</v>
      </c>
      <c r="I211" s="139"/>
      <c r="J211" s="139">
        <v>65.3</v>
      </c>
      <c r="K211" s="140">
        <f>ROUND(P211*H211,2)</f>
        <v>3373.4</v>
      </c>
      <c r="L211" s="136" t="s">
        <v>156</v>
      </c>
      <c r="M211" s="31"/>
      <c r="N211" s="141" t="s">
        <v>1</v>
      </c>
      <c r="O211" s="142" t="s">
        <v>43</v>
      </c>
      <c r="P211" s="143">
        <f>I211+J211</f>
        <v>65.3</v>
      </c>
      <c r="Q211" s="143">
        <f>ROUND(I211*H211,2)</f>
        <v>0</v>
      </c>
      <c r="R211" s="143">
        <f>ROUND(J211*H211,2)</f>
        <v>3373.4</v>
      </c>
      <c r="T211" s="144">
        <f>S211*H211</f>
        <v>0</v>
      </c>
      <c r="U211" s="144">
        <v>0</v>
      </c>
      <c r="V211" s="144">
        <f>U211*H211</f>
        <v>0</v>
      </c>
      <c r="W211" s="144">
        <v>0</v>
      </c>
      <c r="X211" s="145">
        <f>W211*H211</f>
        <v>0</v>
      </c>
      <c r="AR211" s="146" t="s">
        <v>527</v>
      </c>
      <c r="AT211" s="146" t="s">
        <v>152</v>
      </c>
      <c r="AU211" s="146" t="s">
        <v>90</v>
      </c>
      <c r="AY211" s="16" t="s">
        <v>150</v>
      </c>
      <c r="BE211" s="147">
        <f>IF(O211="základní",K211,0)</f>
        <v>3373.4</v>
      </c>
      <c r="BF211" s="147">
        <f>IF(O211="snížená",K211,0)</f>
        <v>0</v>
      </c>
      <c r="BG211" s="147">
        <f>IF(O211="zákl. přenesená",K211,0)</f>
        <v>0</v>
      </c>
      <c r="BH211" s="147">
        <f>IF(O211="sníž. přenesená",K211,0)</f>
        <v>0</v>
      </c>
      <c r="BI211" s="147">
        <f>IF(O211="nulová",K211,0)</f>
        <v>0</v>
      </c>
      <c r="BJ211" s="16" t="s">
        <v>88</v>
      </c>
      <c r="BK211" s="147">
        <f>ROUND(P211*H211,2)</f>
        <v>3373.4</v>
      </c>
      <c r="BL211" s="16" t="s">
        <v>527</v>
      </c>
      <c r="BM211" s="146" t="s">
        <v>879</v>
      </c>
    </row>
    <row r="212" spans="2:65" s="1" customFormat="1" x14ac:dyDescent="0.2">
      <c r="B212" s="31"/>
      <c r="D212" s="148" t="s">
        <v>159</v>
      </c>
      <c r="F212" s="149" t="s">
        <v>880</v>
      </c>
      <c r="I212" s="150"/>
      <c r="J212" s="150"/>
      <c r="M212" s="31"/>
      <c r="N212" s="151"/>
      <c r="X212" s="55"/>
      <c r="AT212" s="16" t="s">
        <v>159</v>
      </c>
      <c r="AU212" s="16" t="s">
        <v>90</v>
      </c>
    </row>
    <row r="213" spans="2:65" s="12" customFormat="1" ht="22.5" x14ac:dyDescent="0.2">
      <c r="B213" s="152"/>
      <c r="D213" s="153" t="s">
        <v>161</v>
      </c>
      <c r="E213" s="154" t="s">
        <v>1</v>
      </c>
      <c r="F213" s="155" t="s">
        <v>881</v>
      </c>
      <c r="H213" s="156">
        <v>51.66</v>
      </c>
      <c r="I213" s="157"/>
      <c r="J213" s="157"/>
      <c r="M213" s="152"/>
      <c r="N213" s="158"/>
      <c r="X213" s="159"/>
      <c r="AT213" s="154" t="s">
        <v>161</v>
      </c>
      <c r="AU213" s="154" t="s">
        <v>90</v>
      </c>
      <c r="AV213" s="12" t="s">
        <v>90</v>
      </c>
      <c r="AW213" s="12" t="s">
        <v>5</v>
      </c>
      <c r="AX213" s="12" t="s">
        <v>88</v>
      </c>
      <c r="AY213" s="154" t="s">
        <v>150</v>
      </c>
    </row>
    <row r="214" spans="2:65" s="1" customFormat="1" ht="24.2" customHeight="1" x14ac:dyDescent="0.2">
      <c r="B214" s="31"/>
      <c r="C214" s="168" t="s">
        <v>343</v>
      </c>
      <c r="D214" s="168" t="s">
        <v>344</v>
      </c>
      <c r="E214" s="169" t="s">
        <v>882</v>
      </c>
      <c r="F214" s="170" t="s">
        <v>883</v>
      </c>
      <c r="G214" s="171" t="s">
        <v>184</v>
      </c>
      <c r="H214" s="172">
        <v>51.66</v>
      </c>
      <c r="I214" s="173">
        <v>29.7</v>
      </c>
      <c r="J214" s="174"/>
      <c r="K214" s="175">
        <f>ROUND(P214*H214,2)</f>
        <v>1534.3</v>
      </c>
      <c r="L214" s="170" t="s">
        <v>156</v>
      </c>
      <c r="M214" s="176"/>
      <c r="N214" s="177" t="s">
        <v>1</v>
      </c>
      <c r="O214" s="142" t="s">
        <v>43</v>
      </c>
      <c r="P214" s="143">
        <f>I214+J214</f>
        <v>29.7</v>
      </c>
      <c r="Q214" s="143">
        <f>ROUND(I214*H214,2)</f>
        <v>1534.3</v>
      </c>
      <c r="R214" s="143">
        <f>ROUND(J214*H214,2)</f>
        <v>0</v>
      </c>
      <c r="T214" s="144">
        <f>S214*H214</f>
        <v>0</v>
      </c>
      <c r="U214" s="144">
        <v>2.7E-4</v>
      </c>
      <c r="V214" s="144">
        <f>U214*H214</f>
        <v>1.3948199999999999E-2</v>
      </c>
      <c r="W214" s="144">
        <v>0</v>
      </c>
      <c r="X214" s="145">
        <f>W214*H214</f>
        <v>0</v>
      </c>
      <c r="AR214" s="146" t="s">
        <v>808</v>
      </c>
      <c r="AT214" s="146" t="s">
        <v>344</v>
      </c>
      <c r="AU214" s="146" t="s">
        <v>90</v>
      </c>
      <c r="AY214" s="16" t="s">
        <v>150</v>
      </c>
      <c r="BE214" s="147">
        <f>IF(O214="základní",K214,0)</f>
        <v>1534.3</v>
      </c>
      <c r="BF214" s="147">
        <f>IF(O214="snížená",K214,0)</f>
        <v>0</v>
      </c>
      <c r="BG214" s="147">
        <f>IF(O214="zákl. přenesená",K214,0)</f>
        <v>0</v>
      </c>
      <c r="BH214" s="147">
        <f>IF(O214="sníž. přenesená",K214,0)</f>
        <v>0</v>
      </c>
      <c r="BI214" s="147">
        <f>IF(O214="nulová",K214,0)</f>
        <v>0</v>
      </c>
      <c r="BJ214" s="16" t="s">
        <v>88</v>
      </c>
      <c r="BK214" s="147">
        <f>ROUND(P214*H214,2)</f>
        <v>1534.3</v>
      </c>
      <c r="BL214" s="16" t="s">
        <v>808</v>
      </c>
      <c r="BM214" s="146" t="s">
        <v>884</v>
      </c>
    </row>
    <row r="215" spans="2:65" s="1" customFormat="1" ht="24.2" customHeight="1" x14ac:dyDescent="0.2">
      <c r="B215" s="31"/>
      <c r="C215" s="134" t="s">
        <v>349</v>
      </c>
      <c r="D215" s="134" t="s">
        <v>152</v>
      </c>
      <c r="E215" s="135" t="s">
        <v>885</v>
      </c>
      <c r="F215" s="136" t="s">
        <v>886</v>
      </c>
      <c r="G215" s="137" t="s">
        <v>277</v>
      </c>
      <c r="H215" s="138">
        <v>8.2579999999999991</v>
      </c>
      <c r="I215" s="139"/>
      <c r="J215" s="139">
        <v>185.5</v>
      </c>
      <c r="K215" s="140">
        <f>ROUND(P215*H215,2)</f>
        <v>1531.86</v>
      </c>
      <c r="L215" s="136" t="s">
        <v>156</v>
      </c>
      <c r="M215" s="31"/>
      <c r="N215" s="141" t="s">
        <v>1</v>
      </c>
      <c r="O215" s="142" t="s">
        <v>43</v>
      </c>
      <c r="P215" s="143">
        <f>I215+J215</f>
        <v>185.5</v>
      </c>
      <c r="Q215" s="143">
        <f>ROUND(I215*H215,2)</f>
        <v>0</v>
      </c>
      <c r="R215" s="143">
        <f>ROUND(J215*H215,2)</f>
        <v>1531.86</v>
      </c>
      <c r="T215" s="144">
        <f>S215*H215</f>
        <v>0</v>
      </c>
      <c r="U215" s="144">
        <v>0</v>
      </c>
      <c r="V215" s="144">
        <f>U215*H215</f>
        <v>0</v>
      </c>
      <c r="W215" s="144">
        <v>0</v>
      </c>
      <c r="X215" s="145">
        <f>W215*H215</f>
        <v>0</v>
      </c>
      <c r="AR215" s="146" t="s">
        <v>527</v>
      </c>
      <c r="AT215" s="146" t="s">
        <v>152</v>
      </c>
      <c r="AU215" s="146" t="s">
        <v>90</v>
      </c>
      <c r="AY215" s="16" t="s">
        <v>150</v>
      </c>
      <c r="BE215" s="147">
        <f>IF(O215="základní",K215,0)</f>
        <v>1531.86</v>
      </c>
      <c r="BF215" s="147">
        <f>IF(O215="snížená",K215,0)</f>
        <v>0</v>
      </c>
      <c r="BG215" s="147">
        <f>IF(O215="zákl. přenesená",K215,0)</f>
        <v>0</v>
      </c>
      <c r="BH215" s="147">
        <f>IF(O215="sníž. přenesená",K215,0)</f>
        <v>0</v>
      </c>
      <c r="BI215" s="147">
        <f>IF(O215="nulová",K215,0)</f>
        <v>0</v>
      </c>
      <c r="BJ215" s="16" t="s">
        <v>88</v>
      </c>
      <c r="BK215" s="147">
        <f>ROUND(P215*H215,2)</f>
        <v>1531.86</v>
      </c>
      <c r="BL215" s="16" t="s">
        <v>527</v>
      </c>
      <c r="BM215" s="146" t="s">
        <v>887</v>
      </c>
    </row>
    <row r="216" spans="2:65" s="1" customFormat="1" x14ac:dyDescent="0.2">
      <c r="B216" s="31"/>
      <c r="D216" s="148" t="s">
        <v>159</v>
      </c>
      <c r="F216" s="149" t="s">
        <v>888</v>
      </c>
      <c r="I216" s="150"/>
      <c r="J216" s="150"/>
      <c r="M216" s="31"/>
      <c r="N216" s="151"/>
      <c r="X216" s="55"/>
      <c r="AT216" s="16" t="s">
        <v>159</v>
      </c>
      <c r="AU216" s="16" t="s">
        <v>90</v>
      </c>
    </row>
    <row r="217" spans="2:65" s="1" customFormat="1" ht="24.2" customHeight="1" x14ac:dyDescent="0.2">
      <c r="B217" s="31"/>
      <c r="C217" s="134" t="s">
        <v>355</v>
      </c>
      <c r="D217" s="134" t="s">
        <v>152</v>
      </c>
      <c r="E217" s="135" t="s">
        <v>889</v>
      </c>
      <c r="F217" s="136" t="s">
        <v>890</v>
      </c>
      <c r="G217" s="137" t="s">
        <v>277</v>
      </c>
      <c r="H217" s="138">
        <v>239.62700000000001</v>
      </c>
      <c r="I217" s="139"/>
      <c r="J217" s="139">
        <v>39.9</v>
      </c>
      <c r="K217" s="140">
        <f>ROUND(P217*H217,2)</f>
        <v>9561.1200000000008</v>
      </c>
      <c r="L217" s="136" t="s">
        <v>156</v>
      </c>
      <c r="M217" s="31"/>
      <c r="N217" s="141" t="s">
        <v>1</v>
      </c>
      <c r="O217" s="142" t="s">
        <v>43</v>
      </c>
      <c r="P217" s="143">
        <f>I217+J217</f>
        <v>39.9</v>
      </c>
      <c r="Q217" s="143">
        <f>ROUND(I217*H217,2)</f>
        <v>0</v>
      </c>
      <c r="R217" s="143">
        <f>ROUND(J217*H217,2)</f>
        <v>9561.1200000000008</v>
      </c>
      <c r="T217" s="144">
        <f>S217*H217</f>
        <v>0</v>
      </c>
      <c r="U217" s="144">
        <v>0</v>
      </c>
      <c r="V217" s="144">
        <f>U217*H217</f>
        <v>0</v>
      </c>
      <c r="W217" s="144">
        <v>0</v>
      </c>
      <c r="X217" s="145">
        <f>W217*H217</f>
        <v>0</v>
      </c>
      <c r="AR217" s="146" t="s">
        <v>527</v>
      </c>
      <c r="AT217" s="146" t="s">
        <v>152</v>
      </c>
      <c r="AU217" s="146" t="s">
        <v>90</v>
      </c>
      <c r="AY217" s="16" t="s">
        <v>150</v>
      </c>
      <c r="BE217" s="147">
        <f>IF(O217="základní",K217,0)</f>
        <v>9561.1200000000008</v>
      </c>
      <c r="BF217" s="147">
        <f>IF(O217="snížená",K217,0)</f>
        <v>0</v>
      </c>
      <c r="BG217" s="147">
        <f>IF(O217="zákl. přenesená",K217,0)</f>
        <v>0</v>
      </c>
      <c r="BH217" s="147">
        <f>IF(O217="sníž. přenesená",K217,0)</f>
        <v>0</v>
      </c>
      <c r="BI217" s="147">
        <f>IF(O217="nulová",K217,0)</f>
        <v>0</v>
      </c>
      <c r="BJ217" s="16" t="s">
        <v>88</v>
      </c>
      <c r="BK217" s="147">
        <f>ROUND(P217*H217,2)</f>
        <v>9561.1200000000008</v>
      </c>
      <c r="BL217" s="16" t="s">
        <v>527</v>
      </c>
      <c r="BM217" s="146" t="s">
        <v>891</v>
      </c>
    </row>
    <row r="218" spans="2:65" s="1" customFormat="1" x14ac:dyDescent="0.2">
      <c r="B218" s="31"/>
      <c r="D218" s="148" t="s">
        <v>159</v>
      </c>
      <c r="F218" s="149" t="s">
        <v>892</v>
      </c>
      <c r="I218" s="150"/>
      <c r="J218" s="150"/>
      <c r="M218" s="31"/>
      <c r="N218" s="151"/>
      <c r="X218" s="55"/>
      <c r="AT218" s="16" t="s">
        <v>159</v>
      </c>
      <c r="AU218" s="16" t="s">
        <v>90</v>
      </c>
    </row>
    <row r="219" spans="2:65" s="12" customFormat="1" ht="22.5" x14ac:dyDescent="0.2">
      <c r="B219" s="152"/>
      <c r="D219" s="153" t="s">
        <v>161</v>
      </c>
      <c r="E219" s="154" t="s">
        <v>1</v>
      </c>
      <c r="F219" s="155" t="s">
        <v>893</v>
      </c>
      <c r="H219" s="156">
        <v>239.62700000000001</v>
      </c>
      <c r="I219" s="157"/>
      <c r="J219" s="157"/>
      <c r="M219" s="152"/>
      <c r="N219" s="158"/>
      <c r="X219" s="159"/>
      <c r="AT219" s="154" t="s">
        <v>161</v>
      </c>
      <c r="AU219" s="154" t="s">
        <v>90</v>
      </c>
      <c r="AV219" s="12" t="s">
        <v>90</v>
      </c>
      <c r="AW219" s="12" t="s">
        <v>5</v>
      </c>
      <c r="AX219" s="12" t="s">
        <v>88</v>
      </c>
      <c r="AY219" s="154" t="s">
        <v>150</v>
      </c>
    </row>
    <row r="220" spans="2:65" s="11" customFormat="1" ht="25.9" customHeight="1" x14ac:dyDescent="0.2">
      <c r="B220" s="121"/>
      <c r="D220" s="122" t="s">
        <v>79</v>
      </c>
      <c r="E220" s="123" t="s">
        <v>700</v>
      </c>
      <c r="F220" s="123" t="s">
        <v>701</v>
      </c>
      <c r="I220" s="124"/>
      <c r="J220" s="124"/>
      <c r="K220" s="125">
        <f>BK220</f>
        <v>54150</v>
      </c>
      <c r="M220" s="121"/>
      <c r="N220" s="126"/>
      <c r="Q220" s="127">
        <f>SUM(Q221:Q229)</f>
        <v>0</v>
      </c>
      <c r="R220" s="127">
        <f>SUM(R221:R229)</f>
        <v>54150</v>
      </c>
      <c r="T220" s="128">
        <f>SUM(T221:T229)</f>
        <v>0</v>
      </c>
      <c r="V220" s="128">
        <f>SUM(V221:V229)</f>
        <v>0</v>
      </c>
      <c r="X220" s="129">
        <f>SUM(X221:X229)</f>
        <v>0</v>
      </c>
      <c r="AR220" s="122" t="s">
        <v>157</v>
      </c>
      <c r="AT220" s="130" t="s">
        <v>79</v>
      </c>
      <c r="AU220" s="130" t="s">
        <v>80</v>
      </c>
      <c r="AY220" s="122" t="s">
        <v>150</v>
      </c>
      <c r="BK220" s="131">
        <f>SUM(BK221:BK229)</f>
        <v>54150</v>
      </c>
    </row>
    <row r="221" spans="2:65" s="1" customFormat="1" ht="24.2" customHeight="1" x14ac:dyDescent="0.2">
      <c r="B221" s="31"/>
      <c r="C221" s="134" t="s">
        <v>359</v>
      </c>
      <c r="D221" s="134" t="s">
        <v>152</v>
      </c>
      <c r="E221" s="135" t="s">
        <v>894</v>
      </c>
      <c r="F221" s="136" t="s">
        <v>895</v>
      </c>
      <c r="G221" s="137" t="s">
        <v>705</v>
      </c>
      <c r="H221" s="138">
        <v>16</v>
      </c>
      <c r="I221" s="139"/>
      <c r="J221" s="139">
        <v>990</v>
      </c>
      <c r="K221" s="140">
        <f>ROUND(P221*H221,2)</f>
        <v>15840</v>
      </c>
      <c r="L221" s="136" t="s">
        <v>156</v>
      </c>
      <c r="M221" s="31"/>
      <c r="N221" s="141" t="s">
        <v>1</v>
      </c>
      <c r="O221" s="142" t="s">
        <v>43</v>
      </c>
      <c r="P221" s="143">
        <f>I221+J221</f>
        <v>990</v>
      </c>
      <c r="Q221" s="143">
        <f>ROUND(I221*H221,2)</f>
        <v>0</v>
      </c>
      <c r="R221" s="143">
        <f>ROUND(J221*H221,2)</f>
        <v>15840</v>
      </c>
      <c r="T221" s="144">
        <f>S221*H221</f>
        <v>0</v>
      </c>
      <c r="U221" s="144">
        <v>0</v>
      </c>
      <c r="V221" s="144">
        <f>U221*H221</f>
        <v>0</v>
      </c>
      <c r="W221" s="144">
        <v>0</v>
      </c>
      <c r="X221" s="145">
        <f>W221*H221</f>
        <v>0</v>
      </c>
      <c r="AR221" s="146" t="s">
        <v>618</v>
      </c>
      <c r="AT221" s="146" t="s">
        <v>152</v>
      </c>
      <c r="AU221" s="146" t="s">
        <v>88</v>
      </c>
      <c r="AY221" s="16" t="s">
        <v>150</v>
      </c>
      <c r="BE221" s="147">
        <f>IF(O221="základní",K221,0)</f>
        <v>15840</v>
      </c>
      <c r="BF221" s="147">
        <f>IF(O221="snížená",K221,0)</f>
        <v>0</v>
      </c>
      <c r="BG221" s="147">
        <f>IF(O221="zákl. přenesená",K221,0)</f>
        <v>0</v>
      </c>
      <c r="BH221" s="147">
        <f>IF(O221="sníž. přenesená",K221,0)</f>
        <v>0</v>
      </c>
      <c r="BI221" s="147">
        <f>IF(O221="nulová",K221,0)</f>
        <v>0</v>
      </c>
      <c r="BJ221" s="16" t="s">
        <v>88</v>
      </c>
      <c r="BK221" s="147">
        <f>ROUND(P221*H221,2)</f>
        <v>15840</v>
      </c>
      <c r="BL221" s="16" t="s">
        <v>618</v>
      </c>
      <c r="BM221" s="146" t="s">
        <v>896</v>
      </c>
    </row>
    <row r="222" spans="2:65" s="1" customFormat="1" x14ac:dyDescent="0.2">
      <c r="B222" s="31"/>
      <c r="D222" s="148" t="s">
        <v>159</v>
      </c>
      <c r="F222" s="149" t="s">
        <v>897</v>
      </c>
      <c r="I222" s="150"/>
      <c r="J222" s="150"/>
      <c r="M222" s="31"/>
      <c r="N222" s="151"/>
      <c r="X222" s="55"/>
      <c r="AT222" s="16" t="s">
        <v>159</v>
      </c>
      <c r="AU222" s="16" t="s">
        <v>88</v>
      </c>
    </row>
    <row r="223" spans="2:65" s="12" customFormat="1" x14ac:dyDescent="0.2">
      <c r="B223" s="152"/>
      <c r="D223" s="153" t="s">
        <v>161</v>
      </c>
      <c r="E223" s="154" t="s">
        <v>1</v>
      </c>
      <c r="F223" s="155" t="s">
        <v>898</v>
      </c>
      <c r="H223" s="156">
        <v>16</v>
      </c>
      <c r="I223" s="157"/>
      <c r="J223" s="157"/>
      <c r="M223" s="152"/>
      <c r="N223" s="158"/>
      <c r="X223" s="159"/>
      <c r="AT223" s="154" t="s">
        <v>161</v>
      </c>
      <c r="AU223" s="154" t="s">
        <v>88</v>
      </c>
      <c r="AV223" s="12" t="s">
        <v>90</v>
      </c>
      <c r="AW223" s="12" t="s">
        <v>5</v>
      </c>
      <c r="AX223" s="12" t="s">
        <v>88</v>
      </c>
      <c r="AY223" s="154" t="s">
        <v>150</v>
      </c>
    </row>
    <row r="224" spans="2:65" s="1" customFormat="1" ht="24.2" customHeight="1" x14ac:dyDescent="0.2">
      <c r="B224" s="31"/>
      <c r="C224" s="134" t="s">
        <v>364</v>
      </c>
      <c r="D224" s="134" t="s">
        <v>152</v>
      </c>
      <c r="E224" s="135" t="s">
        <v>899</v>
      </c>
      <c r="F224" s="136" t="s">
        <v>900</v>
      </c>
      <c r="G224" s="137" t="s">
        <v>705</v>
      </c>
      <c r="H224" s="138">
        <v>19</v>
      </c>
      <c r="I224" s="139"/>
      <c r="J224" s="139">
        <v>1650</v>
      </c>
      <c r="K224" s="140">
        <f>ROUND(P224*H224,2)</f>
        <v>31350</v>
      </c>
      <c r="L224" s="136" t="s">
        <v>156</v>
      </c>
      <c r="M224" s="31"/>
      <c r="N224" s="141" t="s">
        <v>1</v>
      </c>
      <c r="O224" s="142" t="s">
        <v>43</v>
      </c>
      <c r="P224" s="143">
        <f>I224+J224</f>
        <v>1650</v>
      </c>
      <c r="Q224" s="143">
        <f>ROUND(I224*H224,2)</f>
        <v>0</v>
      </c>
      <c r="R224" s="143">
        <f>ROUND(J224*H224,2)</f>
        <v>31350</v>
      </c>
      <c r="T224" s="144">
        <f>S224*H224</f>
        <v>0</v>
      </c>
      <c r="U224" s="144">
        <v>0</v>
      </c>
      <c r="V224" s="144">
        <f>U224*H224</f>
        <v>0</v>
      </c>
      <c r="W224" s="144">
        <v>0</v>
      </c>
      <c r="X224" s="145">
        <f>W224*H224</f>
        <v>0</v>
      </c>
      <c r="AR224" s="146" t="s">
        <v>618</v>
      </c>
      <c r="AT224" s="146" t="s">
        <v>152</v>
      </c>
      <c r="AU224" s="146" t="s">
        <v>88</v>
      </c>
      <c r="AY224" s="16" t="s">
        <v>150</v>
      </c>
      <c r="BE224" s="147">
        <f>IF(O224="základní",K224,0)</f>
        <v>31350</v>
      </c>
      <c r="BF224" s="147">
        <f>IF(O224="snížená",K224,0)</f>
        <v>0</v>
      </c>
      <c r="BG224" s="147">
        <f>IF(O224="zákl. přenesená",K224,0)</f>
        <v>0</v>
      </c>
      <c r="BH224" s="147">
        <f>IF(O224="sníž. přenesená",K224,0)</f>
        <v>0</v>
      </c>
      <c r="BI224" s="147">
        <f>IF(O224="nulová",K224,0)</f>
        <v>0</v>
      </c>
      <c r="BJ224" s="16" t="s">
        <v>88</v>
      </c>
      <c r="BK224" s="147">
        <f>ROUND(P224*H224,2)</f>
        <v>31350</v>
      </c>
      <c r="BL224" s="16" t="s">
        <v>618</v>
      </c>
      <c r="BM224" s="146" t="s">
        <v>901</v>
      </c>
    </row>
    <row r="225" spans="2:65" s="1" customFormat="1" x14ac:dyDescent="0.2">
      <c r="B225" s="31"/>
      <c r="D225" s="148" t="s">
        <v>159</v>
      </c>
      <c r="F225" s="149" t="s">
        <v>902</v>
      </c>
      <c r="I225" s="150"/>
      <c r="J225" s="150"/>
      <c r="M225" s="31"/>
      <c r="N225" s="151"/>
      <c r="X225" s="55"/>
      <c r="AT225" s="16" t="s">
        <v>159</v>
      </c>
      <c r="AU225" s="16" t="s">
        <v>88</v>
      </c>
    </row>
    <row r="226" spans="2:65" s="12" customFormat="1" x14ac:dyDescent="0.2">
      <c r="B226" s="152"/>
      <c r="D226" s="153" t="s">
        <v>161</v>
      </c>
      <c r="E226" s="154" t="s">
        <v>1</v>
      </c>
      <c r="F226" s="155" t="s">
        <v>903</v>
      </c>
      <c r="H226" s="156">
        <v>19</v>
      </c>
      <c r="I226" s="157"/>
      <c r="J226" s="157"/>
      <c r="M226" s="152"/>
      <c r="N226" s="158"/>
      <c r="X226" s="159"/>
      <c r="AT226" s="154" t="s">
        <v>161</v>
      </c>
      <c r="AU226" s="154" t="s">
        <v>88</v>
      </c>
      <c r="AV226" s="12" t="s">
        <v>90</v>
      </c>
      <c r="AW226" s="12" t="s">
        <v>5</v>
      </c>
      <c r="AX226" s="12" t="s">
        <v>88</v>
      </c>
      <c r="AY226" s="154" t="s">
        <v>150</v>
      </c>
    </row>
    <row r="227" spans="2:65" s="1" customFormat="1" ht="24.2" customHeight="1" x14ac:dyDescent="0.2">
      <c r="B227" s="31"/>
      <c r="C227" s="134" t="s">
        <v>369</v>
      </c>
      <c r="D227" s="134" t="s">
        <v>152</v>
      </c>
      <c r="E227" s="135" t="s">
        <v>904</v>
      </c>
      <c r="F227" s="136" t="s">
        <v>905</v>
      </c>
      <c r="G227" s="137" t="s">
        <v>705</v>
      </c>
      <c r="H227" s="138">
        <v>8</v>
      </c>
      <c r="I227" s="139"/>
      <c r="J227" s="139">
        <v>870</v>
      </c>
      <c r="K227" s="140">
        <f>ROUND(P227*H227,2)</f>
        <v>6960</v>
      </c>
      <c r="L227" s="136" t="s">
        <v>156</v>
      </c>
      <c r="M227" s="31"/>
      <c r="N227" s="141" t="s">
        <v>1</v>
      </c>
      <c r="O227" s="142" t="s">
        <v>43</v>
      </c>
      <c r="P227" s="143">
        <f>I227+J227</f>
        <v>870</v>
      </c>
      <c r="Q227" s="143">
        <f>ROUND(I227*H227,2)</f>
        <v>0</v>
      </c>
      <c r="R227" s="143">
        <f>ROUND(J227*H227,2)</f>
        <v>6960</v>
      </c>
      <c r="T227" s="144">
        <f>S227*H227</f>
        <v>0</v>
      </c>
      <c r="U227" s="144">
        <v>0</v>
      </c>
      <c r="V227" s="144">
        <f>U227*H227</f>
        <v>0</v>
      </c>
      <c r="W227" s="144">
        <v>0</v>
      </c>
      <c r="X227" s="145">
        <f>W227*H227</f>
        <v>0</v>
      </c>
      <c r="AR227" s="146" t="s">
        <v>618</v>
      </c>
      <c r="AT227" s="146" t="s">
        <v>152</v>
      </c>
      <c r="AU227" s="146" t="s">
        <v>88</v>
      </c>
      <c r="AY227" s="16" t="s">
        <v>150</v>
      </c>
      <c r="BE227" s="147">
        <f>IF(O227="základní",K227,0)</f>
        <v>6960</v>
      </c>
      <c r="BF227" s="147">
        <f>IF(O227="snížená",K227,0)</f>
        <v>0</v>
      </c>
      <c r="BG227" s="147">
        <f>IF(O227="zákl. přenesená",K227,0)</f>
        <v>0</v>
      </c>
      <c r="BH227" s="147">
        <f>IF(O227="sníž. přenesená",K227,0)</f>
        <v>0</v>
      </c>
      <c r="BI227" s="147">
        <f>IF(O227="nulová",K227,0)</f>
        <v>0</v>
      </c>
      <c r="BJ227" s="16" t="s">
        <v>88</v>
      </c>
      <c r="BK227" s="147">
        <f>ROUND(P227*H227,2)</f>
        <v>6960</v>
      </c>
      <c r="BL227" s="16" t="s">
        <v>618</v>
      </c>
      <c r="BM227" s="146" t="s">
        <v>906</v>
      </c>
    </row>
    <row r="228" spans="2:65" s="1" customFormat="1" x14ac:dyDescent="0.2">
      <c r="B228" s="31"/>
      <c r="D228" s="148" t="s">
        <v>159</v>
      </c>
      <c r="F228" s="149" t="s">
        <v>907</v>
      </c>
      <c r="I228" s="150"/>
      <c r="J228" s="150"/>
      <c r="M228" s="31"/>
      <c r="N228" s="151"/>
      <c r="X228" s="55"/>
      <c r="AT228" s="16" t="s">
        <v>159</v>
      </c>
      <c r="AU228" s="16" t="s">
        <v>88</v>
      </c>
    </row>
    <row r="229" spans="2:65" s="12" customFormat="1" x14ac:dyDescent="0.2">
      <c r="B229" s="152"/>
      <c r="D229" s="153" t="s">
        <v>161</v>
      </c>
      <c r="E229" s="154" t="s">
        <v>1</v>
      </c>
      <c r="F229" s="155" t="s">
        <v>908</v>
      </c>
      <c r="H229" s="156">
        <v>8</v>
      </c>
      <c r="I229" s="157"/>
      <c r="J229" s="157"/>
      <c r="M229" s="152"/>
      <c r="N229" s="184"/>
      <c r="O229" s="185"/>
      <c r="P229" s="185"/>
      <c r="Q229" s="185"/>
      <c r="R229" s="185"/>
      <c r="S229" s="185"/>
      <c r="T229" s="185"/>
      <c r="U229" s="185"/>
      <c r="V229" s="185"/>
      <c r="W229" s="185"/>
      <c r="X229" s="186"/>
      <c r="AT229" s="154" t="s">
        <v>161</v>
      </c>
      <c r="AU229" s="154" t="s">
        <v>88</v>
      </c>
      <c r="AV229" s="12" t="s">
        <v>90</v>
      </c>
      <c r="AW229" s="12" t="s">
        <v>5</v>
      </c>
      <c r="AX229" s="12" t="s">
        <v>88</v>
      </c>
      <c r="AY229" s="154" t="s">
        <v>150</v>
      </c>
    </row>
    <row r="230" spans="2:65" s="1" customFormat="1" ht="6.95" customHeight="1" x14ac:dyDescent="0.2">
      <c r="B230" s="43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31"/>
    </row>
  </sheetData>
  <sheetProtection algorithmName="SHA-512" hashValue="TCbe21ogeApvTS15JxEIMUq1hzC0iilwYK6asau1Me3AnSh5ktKsh9tDAjfjVKxEwj1uELX6uvv6MCxsBVbABQ==" saltValue="dBOBoHHjRRQZ0cGxFal1jnF4LJc2M+CJZYC9P06PIC5XWqYjUdXcm0ABQrWkuOYmS/B85nRsWRKEsjzc3mwRvQ==" spinCount="100000" sheet="1" objects="1" scenarios="1" formatColumns="0" formatRows="0" autoFilter="0"/>
  <autoFilter ref="C121:L229" xr:uid="{00000000-0009-0000-0000-000003000000}"/>
  <mergeCells count="9">
    <mergeCell ref="E87:H87"/>
    <mergeCell ref="E112:H112"/>
    <mergeCell ref="E114:H114"/>
    <mergeCell ref="M2:Z2"/>
    <mergeCell ref="E7:H7"/>
    <mergeCell ref="E9:H9"/>
    <mergeCell ref="E18:H18"/>
    <mergeCell ref="E27:H27"/>
    <mergeCell ref="E85:H85"/>
  </mergeCells>
  <hyperlinks>
    <hyperlink ref="F126" r:id="rId1" xr:uid="{00000000-0004-0000-0300-000000000000}"/>
    <hyperlink ref="F131" r:id="rId2" xr:uid="{00000000-0004-0000-0300-000001000000}"/>
    <hyperlink ref="F136" r:id="rId3" xr:uid="{00000000-0004-0000-0300-000002000000}"/>
    <hyperlink ref="F142" r:id="rId4" xr:uid="{00000000-0004-0000-0300-000003000000}"/>
    <hyperlink ref="F146" r:id="rId5" xr:uid="{00000000-0004-0000-0300-000004000000}"/>
    <hyperlink ref="F153" r:id="rId6" xr:uid="{00000000-0004-0000-0300-000005000000}"/>
    <hyperlink ref="F157" r:id="rId7" xr:uid="{00000000-0004-0000-0300-000006000000}"/>
    <hyperlink ref="F164" r:id="rId8" xr:uid="{00000000-0004-0000-0300-000007000000}"/>
    <hyperlink ref="F167" r:id="rId9" xr:uid="{00000000-0004-0000-0300-000008000000}"/>
    <hyperlink ref="F170" r:id="rId10" xr:uid="{00000000-0004-0000-0300-000009000000}"/>
    <hyperlink ref="F173" r:id="rId11" xr:uid="{00000000-0004-0000-0300-00000A000000}"/>
    <hyperlink ref="F176" r:id="rId12" xr:uid="{00000000-0004-0000-0300-00000B000000}"/>
    <hyperlink ref="F181" r:id="rId13" xr:uid="{00000000-0004-0000-0300-00000C000000}"/>
    <hyperlink ref="F186" r:id="rId14" xr:uid="{00000000-0004-0000-0300-00000D000000}"/>
    <hyperlink ref="F191" r:id="rId15" xr:uid="{00000000-0004-0000-0300-00000E000000}"/>
    <hyperlink ref="F196" r:id="rId16" xr:uid="{00000000-0004-0000-0300-00000F000000}"/>
    <hyperlink ref="F201" r:id="rId17" xr:uid="{00000000-0004-0000-0300-000010000000}"/>
    <hyperlink ref="F204" r:id="rId18" xr:uid="{00000000-0004-0000-0300-000011000000}"/>
    <hyperlink ref="F212" r:id="rId19" xr:uid="{00000000-0004-0000-0300-000012000000}"/>
    <hyperlink ref="F216" r:id="rId20" xr:uid="{00000000-0004-0000-0300-000013000000}"/>
    <hyperlink ref="F218" r:id="rId21" xr:uid="{00000000-0004-0000-0300-000014000000}"/>
    <hyperlink ref="F222" r:id="rId22" xr:uid="{00000000-0004-0000-0300-000015000000}"/>
    <hyperlink ref="F225" r:id="rId23" xr:uid="{00000000-0004-0000-0300-000016000000}"/>
    <hyperlink ref="F228" r:id="rId24" xr:uid="{00000000-0004-0000-0300-000017000000}"/>
  </hyperlinks>
  <pageMargins left="0.39374999999999999" right="0.39374999999999999" top="0.39374999999999999" bottom="0.39374999999999999" header="0" footer="0"/>
  <pageSetup paperSize="9" scale="68" fitToHeight="100" orientation="portrait" blackAndWhite="1" horizontalDpi="4294967294" r:id="rId25"/>
  <headerFooter>
    <oddFooter>&amp;CStrana &amp;P z &amp;N</oddFooter>
  </headerFooter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9"/>
  <sheetViews>
    <sheetView showGridLines="0" workbookViewId="0">
      <selection activeCell="J109" sqref="J10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6" t="s">
        <v>99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90</v>
      </c>
    </row>
    <row r="4" spans="2:46" ht="24.95" hidden="1" customHeight="1" x14ac:dyDescent="0.2">
      <c r="B4" s="19"/>
      <c r="D4" s="20" t="s">
        <v>106</v>
      </c>
      <c r="M4" s="19"/>
      <c r="N4" s="88" t="s">
        <v>11</v>
      </c>
      <c r="AT4" s="16" t="s">
        <v>4</v>
      </c>
    </row>
    <row r="5" spans="2:46" ht="6.95" hidden="1" customHeight="1" x14ac:dyDescent="0.2">
      <c r="B5" s="19"/>
      <c r="M5" s="19"/>
    </row>
    <row r="6" spans="2:46" ht="12" hidden="1" customHeight="1" x14ac:dyDescent="0.2">
      <c r="B6" s="19"/>
      <c r="D6" s="26" t="s">
        <v>17</v>
      </c>
      <c r="M6" s="19"/>
    </row>
    <row r="7" spans="2:46" ht="16.5" hidden="1" customHeight="1" x14ac:dyDescent="0.2">
      <c r="B7" s="19"/>
      <c r="E7" s="232" t="str">
        <f>'Rekapitulace stavby'!K6</f>
        <v>Projektová dokumentace okolí metra Strašnická</v>
      </c>
      <c r="F7" s="233"/>
      <c r="G7" s="233"/>
      <c r="H7" s="233"/>
      <c r="M7" s="19"/>
    </row>
    <row r="8" spans="2:46" s="1" customFormat="1" ht="12" hidden="1" customHeight="1" x14ac:dyDescent="0.2">
      <c r="B8" s="31"/>
      <c r="D8" s="26" t="s">
        <v>107</v>
      </c>
      <c r="M8" s="31"/>
    </row>
    <row r="9" spans="2:46" s="1" customFormat="1" ht="16.5" hidden="1" customHeight="1" x14ac:dyDescent="0.2">
      <c r="B9" s="31"/>
      <c r="E9" s="217" t="s">
        <v>909</v>
      </c>
      <c r="F9" s="231"/>
      <c r="G9" s="231"/>
      <c r="H9" s="231"/>
      <c r="M9" s="31"/>
    </row>
    <row r="10" spans="2:46" s="1" customFormat="1" hidden="1" x14ac:dyDescent="0.2">
      <c r="B10" s="31"/>
      <c r="M10" s="31"/>
    </row>
    <row r="11" spans="2:46" s="1" customFormat="1" ht="12" hidden="1" customHeight="1" x14ac:dyDescent="0.2">
      <c r="B11" s="31"/>
      <c r="D11" s="26" t="s">
        <v>19</v>
      </c>
      <c r="F11" s="24" t="s">
        <v>1</v>
      </c>
      <c r="I11" s="26" t="s">
        <v>20</v>
      </c>
      <c r="J11" s="24" t="s">
        <v>1</v>
      </c>
      <c r="M11" s="31"/>
    </row>
    <row r="12" spans="2:46" s="1" customFormat="1" ht="12" hidden="1" customHeight="1" x14ac:dyDescent="0.2">
      <c r="B12" s="31"/>
      <c r="D12" s="26" t="s">
        <v>21</v>
      </c>
      <c r="F12" s="24" t="s">
        <v>22</v>
      </c>
      <c r="I12" s="26" t="s">
        <v>23</v>
      </c>
      <c r="J12" s="51" t="str">
        <f>'Rekapitulace stavby'!AN8</f>
        <v>3. 2. 2026</v>
      </c>
      <c r="M12" s="31"/>
    </row>
    <row r="13" spans="2:46" s="1" customFormat="1" ht="10.9" hidden="1" customHeight="1" x14ac:dyDescent="0.2">
      <c r="B13" s="31"/>
      <c r="M13" s="31"/>
    </row>
    <row r="14" spans="2:46" s="1" customFormat="1" ht="12" hidden="1" customHeight="1" x14ac:dyDescent="0.2">
      <c r="B14" s="31"/>
      <c r="D14" s="26" t="s">
        <v>25</v>
      </c>
      <c r="I14" s="26" t="s">
        <v>26</v>
      </c>
      <c r="J14" s="24" t="s">
        <v>27</v>
      </c>
      <c r="M14" s="31"/>
    </row>
    <row r="15" spans="2:46" s="1" customFormat="1" ht="18" hidden="1" customHeight="1" x14ac:dyDescent="0.2">
      <c r="B15" s="31"/>
      <c r="E15" s="24" t="s">
        <v>28</v>
      </c>
      <c r="I15" s="26" t="s">
        <v>29</v>
      </c>
      <c r="J15" s="24" t="s">
        <v>30</v>
      </c>
      <c r="M15" s="31"/>
    </row>
    <row r="16" spans="2:46" s="1" customFormat="1" ht="6.95" hidden="1" customHeight="1" x14ac:dyDescent="0.2">
      <c r="B16" s="31"/>
      <c r="M16" s="31"/>
    </row>
    <row r="17" spans="2:13" s="1" customFormat="1" ht="12" hidden="1" customHeight="1" x14ac:dyDescent="0.2">
      <c r="B17" s="31"/>
      <c r="D17" s="26" t="s">
        <v>31</v>
      </c>
      <c r="I17" s="26" t="s">
        <v>26</v>
      </c>
      <c r="J17" s="27" t="str">
        <f>'Rekapitulace stavby'!AN13</f>
        <v>47114444</v>
      </c>
      <c r="M17" s="31"/>
    </row>
    <row r="18" spans="2:13" s="1" customFormat="1" ht="18" hidden="1" customHeight="1" x14ac:dyDescent="0.2">
      <c r="B18" s="31"/>
      <c r="E18" s="234" t="str">
        <f>'Rekapitulace stavby'!E14</f>
        <v>INPROS PRAHA a.s.</v>
      </c>
      <c r="F18" s="204"/>
      <c r="G18" s="204"/>
      <c r="H18" s="204"/>
      <c r="I18" s="26" t="s">
        <v>29</v>
      </c>
      <c r="J18" s="27" t="str">
        <f>'Rekapitulace stavby'!AN14</f>
        <v>CZ47114444</v>
      </c>
      <c r="M18" s="31"/>
    </row>
    <row r="19" spans="2:13" s="1" customFormat="1" ht="6.95" hidden="1" customHeight="1" x14ac:dyDescent="0.2">
      <c r="B19" s="31"/>
      <c r="M19" s="31"/>
    </row>
    <row r="20" spans="2:13" s="1" customFormat="1" ht="12" hidden="1" customHeight="1" x14ac:dyDescent="0.2">
      <c r="B20" s="31"/>
      <c r="D20" s="26" t="s">
        <v>32</v>
      </c>
      <c r="I20" s="26" t="s">
        <v>26</v>
      </c>
      <c r="J20" s="24" t="s">
        <v>33</v>
      </c>
      <c r="M20" s="31"/>
    </row>
    <row r="21" spans="2:13" s="1" customFormat="1" ht="18" hidden="1" customHeight="1" x14ac:dyDescent="0.2">
      <c r="B21" s="31"/>
      <c r="E21" s="24" t="s">
        <v>34</v>
      </c>
      <c r="I21" s="26" t="s">
        <v>29</v>
      </c>
      <c r="J21" s="24" t="s">
        <v>35</v>
      </c>
      <c r="M21" s="31"/>
    </row>
    <row r="22" spans="2:13" s="1" customFormat="1" ht="6.95" hidden="1" customHeight="1" x14ac:dyDescent="0.2">
      <c r="B22" s="31"/>
      <c r="M22" s="31"/>
    </row>
    <row r="23" spans="2:13" s="1" customFormat="1" ht="12" hidden="1" customHeight="1" x14ac:dyDescent="0.2">
      <c r="B23" s="31"/>
      <c r="D23" s="26" t="s">
        <v>36</v>
      </c>
      <c r="I23" s="26" t="s">
        <v>26</v>
      </c>
      <c r="J23" s="24" t="s">
        <v>33</v>
      </c>
      <c r="M23" s="31"/>
    </row>
    <row r="24" spans="2:13" s="1" customFormat="1" ht="18" hidden="1" customHeight="1" x14ac:dyDescent="0.2">
      <c r="B24" s="31"/>
      <c r="E24" s="24" t="s">
        <v>34</v>
      </c>
      <c r="I24" s="26" t="s">
        <v>29</v>
      </c>
      <c r="J24" s="24" t="s">
        <v>35</v>
      </c>
      <c r="M24" s="31"/>
    </row>
    <row r="25" spans="2:13" s="1" customFormat="1" ht="6.95" hidden="1" customHeight="1" x14ac:dyDescent="0.2">
      <c r="B25" s="31"/>
      <c r="M25" s="31"/>
    </row>
    <row r="26" spans="2:13" s="1" customFormat="1" ht="12" hidden="1" customHeight="1" x14ac:dyDescent="0.2">
      <c r="B26" s="31"/>
      <c r="D26" s="26" t="s">
        <v>37</v>
      </c>
      <c r="M26" s="31"/>
    </row>
    <row r="27" spans="2:13" s="7" customFormat="1" ht="16.5" hidden="1" customHeight="1" x14ac:dyDescent="0.2">
      <c r="B27" s="89"/>
      <c r="E27" s="208" t="s">
        <v>1</v>
      </c>
      <c r="F27" s="208"/>
      <c r="G27" s="208"/>
      <c r="H27" s="208"/>
      <c r="M27" s="89"/>
    </row>
    <row r="28" spans="2:13" s="1" customFormat="1" ht="6.95" hidden="1" customHeight="1" x14ac:dyDescent="0.2">
      <c r="B28" s="31"/>
      <c r="M28" s="31"/>
    </row>
    <row r="29" spans="2:13" s="1" customFormat="1" ht="6.95" hidden="1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52"/>
      <c r="M29" s="31"/>
    </row>
    <row r="30" spans="2:13" s="1" customFormat="1" ht="12.75" hidden="1" x14ac:dyDescent="0.2">
      <c r="B30" s="31"/>
      <c r="E30" s="26" t="s">
        <v>109</v>
      </c>
      <c r="K30" s="90">
        <f>I96</f>
        <v>11480.74</v>
      </c>
      <c r="M30" s="31"/>
    </row>
    <row r="31" spans="2:13" s="1" customFormat="1" ht="12.75" hidden="1" x14ac:dyDescent="0.2">
      <c r="B31" s="31"/>
      <c r="E31" s="26" t="s">
        <v>110</v>
      </c>
      <c r="K31" s="90">
        <f>J96</f>
        <v>93684.53</v>
      </c>
      <c r="M31" s="31"/>
    </row>
    <row r="32" spans="2:13" s="1" customFormat="1" ht="25.35" hidden="1" customHeight="1" x14ac:dyDescent="0.2">
      <c r="B32" s="31"/>
      <c r="D32" s="91" t="s">
        <v>38</v>
      </c>
      <c r="K32" s="65">
        <f>ROUND(K121, 2)</f>
        <v>105165.27</v>
      </c>
      <c r="M32" s="31"/>
    </row>
    <row r="33" spans="2:13" s="1" customFormat="1" ht="6.95" hidden="1" customHeight="1" x14ac:dyDescent="0.2">
      <c r="B33" s="31"/>
      <c r="D33" s="52"/>
      <c r="E33" s="52"/>
      <c r="F33" s="52"/>
      <c r="G33" s="52"/>
      <c r="H33" s="52"/>
      <c r="I33" s="52"/>
      <c r="J33" s="52"/>
      <c r="K33" s="52"/>
      <c r="L33" s="52"/>
      <c r="M33" s="31"/>
    </row>
    <row r="34" spans="2:13" s="1" customFormat="1" ht="14.45" hidden="1" customHeight="1" x14ac:dyDescent="0.2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5" hidden="1" customHeight="1" x14ac:dyDescent="0.2">
      <c r="B35" s="31"/>
      <c r="D35" s="54" t="s">
        <v>42</v>
      </c>
      <c r="E35" s="26" t="s">
        <v>43</v>
      </c>
      <c r="F35" s="90">
        <f>ROUND((SUM(BE121:BE208)),  2)</f>
        <v>105165.27</v>
      </c>
      <c r="I35" s="92">
        <v>0.21</v>
      </c>
      <c r="K35" s="90">
        <f>ROUND(((SUM(BE121:BE208))*I35),  2)</f>
        <v>22084.71</v>
      </c>
      <c r="M35" s="31"/>
    </row>
    <row r="36" spans="2:13" s="1" customFormat="1" ht="14.45" hidden="1" customHeight="1" x14ac:dyDescent="0.2">
      <c r="B36" s="31"/>
      <c r="E36" s="26" t="s">
        <v>44</v>
      </c>
      <c r="F36" s="90">
        <f>ROUND((SUM(BF121:BF208)),  2)</f>
        <v>0</v>
      </c>
      <c r="I36" s="92">
        <v>0.12</v>
      </c>
      <c r="K36" s="90">
        <f>ROUND(((SUM(BF121:BF208))*I36),  2)</f>
        <v>0</v>
      </c>
      <c r="M36" s="31"/>
    </row>
    <row r="37" spans="2:13" s="1" customFormat="1" ht="14.45" hidden="1" customHeight="1" x14ac:dyDescent="0.2">
      <c r="B37" s="31"/>
      <c r="E37" s="26" t="s">
        <v>45</v>
      </c>
      <c r="F37" s="90">
        <f>ROUND((SUM(BG121:BG208)),  2)</f>
        <v>0</v>
      </c>
      <c r="I37" s="92">
        <v>0.21</v>
      </c>
      <c r="K37" s="90">
        <f>0</f>
        <v>0</v>
      </c>
      <c r="M37" s="31"/>
    </row>
    <row r="38" spans="2:13" s="1" customFormat="1" ht="14.45" hidden="1" customHeight="1" x14ac:dyDescent="0.2">
      <c r="B38" s="31"/>
      <c r="E38" s="26" t="s">
        <v>46</v>
      </c>
      <c r="F38" s="90">
        <f>ROUND((SUM(BH121:BH208)),  2)</f>
        <v>0</v>
      </c>
      <c r="I38" s="92">
        <v>0.12</v>
      </c>
      <c r="K38" s="90">
        <f>0</f>
        <v>0</v>
      </c>
      <c r="M38" s="31"/>
    </row>
    <row r="39" spans="2:13" s="1" customFormat="1" ht="14.45" hidden="1" customHeight="1" x14ac:dyDescent="0.2">
      <c r="B39" s="31"/>
      <c r="E39" s="26" t="s">
        <v>47</v>
      </c>
      <c r="F39" s="90">
        <f>ROUND((SUM(BI121:BI208)),  2)</f>
        <v>0</v>
      </c>
      <c r="I39" s="92">
        <v>0</v>
      </c>
      <c r="K39" s="90">
        <f>0</f>
        <v>0</v>
      </c>
      <c r="M39" s="31"/>
    </row>
    <row r="40" spans="2:13" s="1" customFormat="1" ht="6.95" hidden="1" customHeight="1" x14ac:dyDescent="0.2">
      <c r="B40" s="31"/>
      <c r="M40" s="31"/>
    </row>
    <row r="41" spans="2:13" s="1" customFormat="1" ht="25.35" hidden="1" customHeight="1" x14ac:dyDescent="0.2">
      <c r="B41" s="31"/>
      <c r="C41" s="93"/>
      <c r="D41" s="94" t="s">
        <v>48</v>
      </c>
      <c r="E41" s="56"/>
      <c r="F41" s="56"/>
      <c r="G41" s="95" t="s">
        <v>49</v>
      </c>
      <c r="H41" s="96" t="s">
        <v>50</v>
      </c>
      <c r="I41" s="56"/>
      <c r="J41" s="56"/>
      <c r="K41" s="97">
        <f>SUM(K32:K39)</f>
        <v>127249.98000000001</v>
      </c>
      <c r="L41" s="98"/>
      <c r="M41" s="31"/>
    </row>
    <row r="42" spans="2:13" s="1" customFormat="1" ht="14.45" hidden="1" customHeight="1" x14ac:dyDescent="0.2">
      <c r="B42" s="31"/>
      <c r="M42" s="31"/>
    </row>
    <row r="43" spans="2:13" ht="14.45" hidden="1" customHeight="1" x14ac:dyDescent="0.2">
      <c r="B43" s="19"/>
      <c r="M43" s="19"/>
    </row>
    <row r="44" spans="2:13" ht="14.45" hidden="1" customHeight="1" x14ac:dyDescent="0.2">
      <c r="B44" s="19"/>
      <c r="M44" s="19"/>
    </row>
    <row r="45" spans="2:13" ht="14.45" hidden="1" customHeight="1" x14ac:dyDescent="0.2">
      <c r="B45" s="19"/>
      <c r="M45" s="19"/>
    </row>
    <row r="46" spans="2:13" ht="14.45" hidden="1" customHeight="1" x14ac:dyDescent="0.2">
      <c r="B46" s="19"/>
      <c r="M46" s="19"/>
    </row>
    <row r="47" spans="2:13" ht="14.45" hidden="1" customHeight="1" x14ac:dyDescent="0.2">
      <c r="B47" s="19"/>
      <c r="M47" s="19"/>
    </row>
    <row r="48" spans="2:13" ht="14.45" hidden="1" customHeight="1" x14ac:dyDescent="0.2">
      <c r="B48" s="19"/>
      <c r="M48" s="19"/>
    </row>
    <row r="49" spans="2:13" ht="14.45" hidden="1" customHeight="1" x14ac:dyDescent="0.2">
      <c r="B49" s="19"/>
      <c r="M49" s="19"/>
    </row>
    <row r="50" spans="2:13" s="1" customFormat="1" ht="14.45" hidden="1" customHeight="1" x14ac:dyDescent="0.2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41"/>
      <c r="M50" s="31"/>
    </row>
    <row r="51" spans="2:13" hidden="1" x14ac:dyDescent="0.2">
      <c r="B51" s="19"/>
      <c r="M51" s="19"/>
    </row>
    <row r="52" spans="2:13" hidden="1" x14ac:dyDescent="0.2">
      <c r="B52" s="19"/>
      <c r="M52" s="19"/>
    </row>
    <row r="53" spans="2:13" hidden="1" x14ac:dyDescent="0.2">
      <c r="B53" s="19"/>
      <c r="M53" s="19"/>
    </row>
    <row r="54" spans="2:13" hidden="1" x14ac:dyDescent="0.2">
      <c r="B54" s="19"/>
      <c r="M54" s="19"/>
    </row>
    <row r="55" spans="2:13" hidden="1" x14ac:dyDescent="0.2">
      <c r="B55" s="19"/>
      <c r="M55" s="19"/>
    </row>
    <row r="56" spans="2:13" hidden="1" x14ac:dyDescent="0.2">
      <c r="B56" s="19"/>
      <c r="M56" s="19"/>
    </row>
    <row r="57" spans="2:13" hidden="1" x14ac:dyDescent="0.2">
      <c r="B57" s="19"/>
      <c r="M57" s="19"/>
    </row>
    <row r="58" spans="2:13" hidden="1" x14ac:dyDescent="0.2">
      <c r="B58" s="19"/>
      <c r="M58" s="19"/>
    </row>
    <row r="59" spans="2:13" hidden="1" x14ac:dyDescent="0.2">
      <c r="B59" s="19"/>
      <c r="M59" s="19"/>
    </row>
    <row r="60" spans="2:13" hidden="1" x14ac:dyDescent="0.2">
      <c r="B60" s="19"/>
      <c r="M60" s="19"/>
    </row>
    <row r="61" spans="2:13" s="1" customFormat="1" ht="12.75" hidden="1" x14ac:dyDescent="0.2">
      <c r="B61" s="31"/>
      <c r="D61" s="42" t="s">
        <v>53</v>
      </c>
      <c r="E61" s="33"/>
      <c r="F61" s="99" t="s">
        <v>54</v>
      </c>
      <c r="G61" s="42" t="s">
        <v>53</v>
      </c>
      <c r="H61" s="33"/>
      <c r="I61" s="33"/>
      <c r="J61" s="100" t="s">
        <v>54</v>
      </c>
      <c r="K61" s="33"/>
      <c r="L61" s="33"/>
      <c r="M61" s="31"/>
    </row>
    <row r="62" spans="2:13" hidden="1" x14ac:dyDescent="0.2">
      <c r="B62" s="19"/>
      <c r="M62" s="19"/>
    </row>
    <row r="63" spans="2:13" hidden="1" x14ac:dyDescent="0.2">
      <c r="B63" s="19"/>
      <c r="M63" s="19"/>
    </row>
    <row r="64" spans="2:13" hidden="1" x14ac:dyDescent="0.2">
      <c r="B64" s="19"/>
      <c r="M64" s="19"/>
    </row>
    <row r="65" spans="2:13" s="1" customFormat="1" ht="12.75" hidden="1" x14ac:dyDescent="0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41"/>
      <c r="M65" s="31"/>
    </row>
    <row r="66" spans="2:13" hidden="1" x14ac:dyDescent="0.2">
      <c r="B66" s="19"/>
      <c r="M66" s="19"/>
    </row>
    <row r="67" spans="2:13" hidden="1" x14ac:dyDescent="0.2">
      <c r="B67" s="19"/>
      <c r="M67" s="19"/>
    </row>
    <row r="68" spans="2:13" hidden="1" x14ac:dyDescent="0.2">
      <c r="B68" s="19"/>
      <c r="M68" s="19"/>
    </row>
    <row r="69" spans="2:13" hidden="1" x14ac:dyDescent="0.2">
      <c r="B69" s="19"/>
      <c r="M69" s="19"/>
    </row>
    <row r="70" spans="2:13" hidden="1" x14ac:dyDescent="0.2">
      <c r="B70" s="19"/>
      <c r="M70" s="19"/>
    </row>
    <row r="71" spans="2:13" hidden="1" x14ac:dyDescent="0.2">
      <c r="B71" s="19"/>
      <c r="M71" s="19"/>
    </row>
    <row r="72" spans="2:13" hidden="1" x14ac:dyDescent="0.2">
      <c r="B72" s="19"/>
      <c r="M72" s="19"/>
    </row>
    <row r="73" spans="2:13" hidden="1" x14ac:dyDescent="0.2">
      <c r="B73" s="19"/>
      <c r="M73" s="19"/>
    </row>
    <row r="74" spans="2:13" hidden="1" x14ac:dyDescent="0.2">
      <c r="B74" s="19"/>
      <c r="M74" s="19"/>
    </row>
    <row r="75" spans="2:13" hidden="1" x14ac:dyDescent="0.2">
      <c r="B75" s="19"/>
      <c r="M75" s="19"/>
    </row>
    <row r="76" spans="2:13" s="1" customFormat="1" ht="12.75" hidden="1" x14ac:dyDescent="0.2">
      <c r="B76" s="31"/>
      <c r="D76" s="42" t="s">
        <v>53</v>
      </c>
      <c r="E76" s="33"/>
      <c r="F76" s="99" t="s">
        <v>54</v>
      </c>
      <c r="G76" s="42" t="s">
        <v>53</v>
      </c>
      <c r="H76" s="33"/>
      <c r="I76" s="33"/>
      <c r="J76" s="100" t="s">
        <v>54</v>
      </c>
      <c r="K76" s="33"/>
      <c r="L76" s="33"/>
      <c r="M76" s="31"/>
    </row>
    <row r="77" spans="2:13" s="1" customFormat="1" ht="14.45" hidden="1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31"/>
    </row>
    <row r="78" spans="2:13" hidden="1" x14ac:dyDescent="0.2"/>
    <row r="79" spans="2:13" hidden="1" x14ac:dyDescent="0.2"/>
    <row r="80" spans="2:13" hidden="1" x14ac:dyDescent="0.2"/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1"/>
    </row>
    <row r="82" spans="2:47" s="1" customFormat="1" ht="24.95" hidden="1" customHeight="1" x14ac:dyDescent="0.2">
      <c r="B82" s="31"/>
      <c r="C82" s="20" t="s">
        <v>111</v>
      </c>
      <c r="M82" s="31"/>
    </row>
    <row r="83" spans="2:47" s="1" customFormat="1" ht="6.95" hidden="1" customHeight="1" x14ac:dyDescent="0.2">
      <c r="B83" s="31"/>
      <c r="M83" s="31"/>
    </row>
    <row r="84" spans="2:47" s="1" customFormat="1" ht="12" hidden="1" customHeight="1" x14ac:dyDescent="0.2">
      <c r="B84" s="31"/>
      <c r="C84" s="26" t="s">
        <v>17</v>
      </c>
      <c r="M84" s="31"/>
    </row>
    <row r="85" spans="2:47" s="1" customFormat="1" ht="16.5" hidden="1" customHeight="1" x14ac:dyDescent="0.2">
      <c r="B85" s="31"/>
      <c r="E85" s="232" t="str">
        <f>E7</f>
        <v>Projektová dokumentace okolí metra Strašnická</v>
      </c>
      <c r="F85" s="233"/>
      <c r="G85" s="233"/>
      <c r="H85" s="233"/>
      <c r="M85" s="31"/>
    </row>
    <row r="86" spans="2:47" s="1" customFormat="1" ht="12" hidden="1" customHeight="1" x14ac:dyDescent="0.2">
      <c r="B86" s="31"/>
      <c r="C86" s="26" t="s">
        <v>107</v>
      </c>
      <c r="M86" s="31"/>
    </row>
    <row r="87" spans="2:47" s="1" customFormat="1" ht="16.5" hidden="1" customHeight="1" x14ac:dyDescent="0.2">
      <c r="B87" s="31"/>
      <c r="E87" s="217" t="str">
        <f>E9</f>
        <v>SO 401 - Přípojka pro SOP</v>
      </c>
      <c r="F87" s="231"/>
      <c r="G87" s="231"/>
      <c r="H87" s="231"/>
      <c r="M87" s="31"/>
    </row>
    <row r="88" spans="2:47" s="1" customFormat="1" ht="6.95" hidden="1" customHeight="1" x14ac:dyDescent="0.2">
      <c r="B88" s="31"/>
      <c r="M88" s="31"/>
    </row>
    <row r="89" spans="2:47" s="1" customFormat="1" ht="12" hidden="1" customHeight="1" x14ac:dyDescent="0.2">
      <c r="B89" s="31"/>
      <c r="C89" s="26" t="s">
        <v>21</v>
      </c>
      <c r="F89" s="24" t="str">
        <f>F12</f>
        <v>Okolí metra Strašnická</v>
      </c>
      <c r="I89" s="26" t="s">
        <v>23</v>
      </c>
      <c r="J89" s="51" t="str">
        <f>IF(J12="","",J12)</f>
        <v>3. 2. 2026</v>
      </c>
      <c r="M89" s="31"/>
    </row>
    <row r="90" spans="2:47" s="1" customFormat="1" ht="6.95" hidden="1" customHeight="1" x14ac:dyDescent="0.2">
      <c r="B90" s="31"/>
      <c r="M90" s="31"/>
    </row>
    <row r="91" spans="2:47" s="1" customFormat="1" ht="15.2" hidden="1" customHeight="1" x14ac:dyDescent="0.2">
      <c r="B91" s="31"/>
      <c r="C91" s="26" t="s">
        <v>25</v>
      </c>
      <c r="F91" s="24" t="str">
        <f>E15</f>
        <v>MČ Praha 10</v>
      </c>
      <c r="I91" s="26" t="s">
        <v>32</v>
      </c>
      <c r="J91" s="29" t="str">
        <f>E21</f>
        <v>Sinpps s.r.o</v>
      </c>
      <c r="M91" s="31"/>
    </row>
    <row r="92" spans="2:47" s="1" customFormat="1" ht="15.2" hidden="1" customHeight="1" x14ac:dyDescent="0.2">
      <c r="B92" s="31"/>
      <c r="C92" s="26" t="s">
        <v>31</v>
      </c>
      <c r="F92" s="24" t="str">
        <f>IF(E18="","",E18)</f>
        <v>INPROS PRAHA a.s.</v>
      </c>
      <c r="I92" s="26" t="s">
        <v>36</v>
      </c>
      <c r="J92" s="29" t="str">
        <f>E24</f>
        <v>Sinpps s.r.o</v>
      </c>
      <c r="M92" s="31"/>
    </row>
    <row r="93" spans="2:47" s="1" customFormat="1" ht="10.35" hidden="1" customHeight="1" x14ac:dyDescent="0.2">
      <c r="B93" s="31"/>
      <c r="M93" s="31"/>
    </row>
    <row r="94" spans="2:47" s="1" customFormat="1" ht="29.25" hidden="1" customHeight="1" x14ac:dyDescent="0.2">
      <c r="B94" s="31"/>
      <c r="C94" s="101" t="s">
        <v>112</v>
      </c>
      <c r="D94" s="93"/>
      <c r="E94" s="93"/>
      <c r="F94" s="93"/>
      <c r="G94" s="93"/>
      <c r="H94" s="93"/>
      <c r="I94" s="102" t="s">
        <v>113</v>
      </c>
      <c r="J94" s="102" t="s">
        <v>114</v>
      </c>
      <c r="K94" s="102" t="s">
        <v>115</v>
      </c>
      <c r="L94" s="93"/>
      <c r="M94" s="31"/>
    </row>
    <row r="95" spans="2:47" s="1" customFormat="1" ht="10.35" hidden="1" customHeight="1" x14ac:dyDescent="0.2">
      <c r="B95" s="31"/>
      <c r="M95" s="31"/>
    </row>
    <row r="96" spans="2:47" s="1" customFormat="1" ht="22.9" hidden="1" customHeight="1" x14ac:dyDescent="0.2">
      <c r="B96" s="31"/>
      <c r="C96" s="103" t="s">
        <v>116</v>
      </c>
      <c r="I96" s="65">
        <f t="shared" ref="I96:J98" si="0">Q121</f>
        <v>11480.74</v>
      </c>
      <c r="J96" s="65">
        <f t="shared" si="0"/>
        <v>93684.53</v>
      </c>
      <c r="K96" s="65">
        <f>K121</f>
        <v>105165.27</v>
      </c>
      <c r="M96" s="31"/>
      <c r="AU96" s="16" t="s">
        <v>117</v>
      </c>
    </row>
    <row r="97" spans="2:13" s="8" customFormat="1" ht="24.95" hidden="1" customHeight="1" x14ac:dyDescent="0.2">
      <c r="B97" s="104"/>
      <c r="D97" s="105" t="s">
        <v>128</v>
      </c>
      <c r="E97" s="106"/>
      <c r="F97" s="106"/>
      <c r="G97" s="106"/>
      <c r="H97" s="106"/>
      <c r="I97" s="107">
        <f t="shared" si="0"/>
        <v>2517.25</v>
      </c>
      <c r="J97" s="107">
        <f t="shared" si="0"/>
        <v>12020.18</v>
      </c>
      <c r="K97" s="107">
        <f>K122</f>
        <v>14537.43</v>
      </c>
      <c r="M97" s="104"/>
    </row>
    <row r="98" spans="2:13" s="9" customFormat="1" ht="19.899999999999999" hidden="1" customHeight="1" x14ac:dyDescent="0.2">
      <c r="B98" s="108"/>
      <c r="D98" s="109" t="s">
        <v>735</v>
      </c>
      <c r="E98" s="110"/>
      <c r="F98" s="110"/>
      <c r="G98" s="110"/>
      <c r="H98" s="110"/>
      <c r="I98" s="111">
        <f t="shared" si="0"/>
        <v>2517.25</v>
      </c>
      <c r="J98" s="111">
        <f t="shared" si="0"/>
        <v>12020.18</v>
      </c>
      <c r="K98" s="111">
        <f>K123</f>
        <v>14537.43</v>
      </c>
      <c r="M98" s="108"/>
    </row>
    <row r="99" spans="2:13" s="8" customFormat="1" ht="24.95" hidden="1" customHeight="1" x14ac:dyDescent="0.2">
      <c r="B99" s="104"/>
      <c r="D99" s="105" t="s">
        <v>736</v>
      </c>
      <c r="E99" s="106"/>
      <c r="F99" s="106"/>
      <c r="G99" s="106"/>
      <c r="H99" s="106"/>
      <c r="I99" s="107">
        <f>Q156</f>
        <v>8963.49</v>
      </c>
      <c r="J99" s="107">
        <f>R156</f>
        <v>20164.350000000002</v>
      </c>
      <c r="K99" s="107">
        <f>K156</f>
        <v>29127.840000000004</v>
      </c>
      <c r="M99" s="104"/>
    </row>
    <row r="100" spans="2:13" s="9" customFormat="1" ht="19.899999999999999" hidden="1" customHeight="1" x14ac:dyDescent="0.2">
      <c r="B100" s="108"/>
      <c r="D100" s="109" t="s">
        <v>738</v>
      </c>
      <c r="E100" s="110"/>
      <c r="F100" s="110"/>
      <c r="G100" s="110"/>
      <c r="H100" s="110"/>
      <c r="I100" s="111">
        <f>Q157</f>
        <v>8963.49</v>
      </c>
      <c r="J100" s="111">
        <f>R157</f>
        <v>20164.350000000002</v>
      </c>
      <c r="K100" s="111">
        <f>K157</f>
        <v>29127.840000000004</v>
      </c>
      <c r="M100" s="108"/>
    </row>
    <row r="101" spans="2:13" s="8" customFormat="1" ht="24.95" hidden="1" customHeight="1" x14ac:dyDescent="0.2">
      <c r="B101" s="104"/>
      <c r="D101" s="105" t="s">
        <v>130</v>
      </c>
      <c r="E101" s="106"/>
      <c r="F101" s="106"/>
      <c r="G101" s="106"/>
      <c r="H101" s="106"/>
      <c r="I101" s="107">
        <f>Q199</f>
        <v>0</v>
      </c>
      <c r="J101" s="107">
        <f>R199</f>
        <v>61500</v>
      </c>
      <c r="K101" s="107">
        <f>K199</f>
        <v>61500</v>
      </c>
      <c r="M101" s="104"/>
    </row>
    <row r="102" spans="2:13" s="1" customFormat="1" ht="21.75" hidden="1" customHeight="1" x14ac:dyDescent="0.2">
      <c r="B102" s="31"/>
      <c r="M102" s="31"/>
    </row>
    <row r="103" spans="2:13" s="1" customFormat="1" ht="6.95" hidden="1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31"/>
    </row>
    <row r="104" spans="2:13" hidden="1" x14ac:dyDescent="0.2"/>
    <row r="105" spans="2:13" hidden="1" x14ac:dyDescent="0.2"/>
    <row r="106" spans="2:13" hidden="1" x14ac:dyDescent="0.2"/>
    <row r="107" spans="2:13" s="1" customFormat="1" ht="6.95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31"/>
    </row>
    <row r="108" spans="2:13" s="1" customFormat="1" ht="24.95" customHeight="1" x14ac:dyDescent="0.2">
      <c r="B108" s="31"/>
      <c r="C108" s="20" t="s">
        <v>131</v>
      </c>
      <c r="M108" s="31"/>
    </row>
    <row r="109" spans="2:13" s="1" customFormat="1" ht="6.95" customHeight="1" x14ac:dyDescent="0.2">
      <c r="B109" s="31"/>
      <c r="M109" s="31"/>
    </row>
    <row r="110" spans="2:13" s="1" customFormat="1" ht="12" customHeight="1" x14ac:dyDescent="0.2">
      <c r="B110" s="31"/>
      <c r="C110" s="26" t="s">
        <v>17</v>
      </c>
      <c r="M110" s="31"/>
    </row>
    <row r="111" spans="2:13" s="1" customFormat="1" ht="16.5" customHeight="1" x14ac:dyDescent="0.2">
      <c r="B111" s="31"/>
      <c r="E111" s="232" t="str">
        <f>E7</f>
        <v>Projektová dokumentace okolí metra Strašnická</v>
      </c>
      <c r="F111" s="233"/>
      <c r="G111" s="233"/>
      <c r="H111" s="233"/>
      <c r="M111" s="31"/>
    </row>
    <row r="112" spans="2:13" s="1" customFormat="1" ht="12" customHeight="1" x14ac:dyDescent="0.2">
      <c r="B112" s="31"/>
      <c r="C112" s="26" t="s">
        <v>107</v>
      </c>
      <c r="M112" s="31"/>
    </row>
    <row r="113" spans="2:65" s="1" customFormat="1" ht="16.5" customHeight="1" x14ac:dyDescent="0.2">
      <c r="B113" s="31"/>
      <c r="E113" s="217" t="str">
        <f>E9</f>
        <v>SO 401 - Přípojka pro SOP</v>
      </c>
      <c r="F113" s="231"/>
      <c r="G113" s="231"/>
      <c r="H113" s="231"/>
      <c r="M113" s="31"/>
    </row>
    <row r="114" spans="2:65" s="1" customFormat="1" ht="6.95" customHeight="1" x14ac:dyDescent="0.2">
      <c r="B114" s="31"/>
      <c r="M114" s="31"/>
    </row>
    <row r="115" spans="2:65" s="1" customFormat="1" ht="12" customHeight="1" x14ac:dyDescent="0.2">
      <c r="B115" s="31"/>
      <c r="C115" s="26" t="s">
        <v>21</v>
      </c>
      <c r="F115" s="24" t="str">
        <f>F12</f>
        <v>Okolí metra Strašnická</v>
      </c>
      <c r="I115" s="26" t="s">
        <v>23</v>
      </c>
      <c r="J115" s="51" t="str">
        <f>IF(J12="","",J12)</f>
        <v>3. 2. 2026</v>
      </c>
      <c r="M115" s="31"/>
    </row>
    <row r="116" spans="2:65" s="1" customFormat="1" ht="6.95" customHeight="1" x14ac:dyDescent="0.2">
      <c r="B116" s="31"/>
      <c r="M116" s="31"/>
    </row>
    <row r="117" spans="2:65" s="1" customFormat="1" ht="15.2" customHeight="1" x14ac:dyDescent="0.2">
      <c r="B117" s="31"/>
      <c r="C117" s="26" t="s">
        <v>25</v>
      </c>
      <c r="F117" s="24" t="str">
        <f>E15</f>
        <v>MČ Praha 10</v>
      </c>
      <c r="I117" s="26" t="s">
        <v>32</v>
      </c>
      <c r="J117" s="29" t="str">
        <f>E21</f>
        <v>Sinpps s.r.o</v>
      </c>
      <c r="M117" s="31"/>
    </row>
    <row r="118" spans="2:65" s="1" customFormat="1" ht="15.2" customHeight="1" x14ac:dyDescent="0.2">
      <c r="B118" s="31"/>
      <c r="C118" s="26" t="s">
        <v>31</v>
      </c>
      <c r="F118" s="24" t="str">
        <f>IF(E18="","",E18)</f>
        <v>INPROS PRAHA a.s.</v>
      </c>
      <c r="I118" s="26" t="s">
        <v>36</v>
      </c>
      <c r="J118" s="29" t="str">
        <f>E24</f>
        <v>Sinpps s.r.o</v>
      </c>
      <c r="M118" s="31"/>
    </row>
    <row r="119" spans="2:65" s="1" customFormat="1" ht="10.35" customHeight="1" x14ac:dyDescent="0.2">
      <c r="B119" s="31"/>
      <c r="M119" s="31"/>
    </row>
    <row r="120" spans="2:65" s="10" customFormat="1" ht="29.25" customHeight="1" x14ac:dyDescent="0.2">
      <c r="B120" s="112"/>
      <c r="C120" s="113" t="s">
        <v>132</v>
      </c>
      <c r="D120" s="114" t="s">
        <v>63</v>
      </c>
      <c r="E120" s="114" t="s">
        <v>59</v>
      </c>
      <c r="F120" s="114" t="s">
        <v>60</v>
      </c>
      <c r="G120" s="114" t="s">
        <v>133</v>
      </c>
      <c r="H120" s="114" t="s">
        <v>134</v>
      </c>
      <c r="I120" s="114" t="s">
        <v>135</v>
      </c>
      <c r="J120" s="114" t="s">
        <v>136</v>
      </c>
      <c r="K120" s="114" t="s">
        <v>115</v>
      </c>
      <c r="L120" s="115" t="s">
        <v>137</v>
      </c>
      <c r="M120" s="112"/>
      <c r="N120" s="58" t="s">
        <v>1</v>
      </c>
      <c r="O120" s="59" t="s">
        <v>42</v>
      </c>
      <c r="P120" s="59" t="s">
        <v>138</v>
      </c>
      <c r="Q120" s="59" t="s">
        <v>139</v>
      </c>
      <c r="R120" s="59" t="s">
        <v>140</v>
      </c>
      <c r="S120" s="59" t="s">
        <v>141</v>
      </c>
      <c r="T120" s="59" t="s">
        <v>142</v>
      </c>
      <c r="U120" s="59" t="s">
        <v>143</v>
      </c>
      <c r="V120" s="59" t="s">
        <v>144</v>
      </c>
      <c r="W120" s="59" t="s">
        <v>145</v>
      </c>
      <c r="X120" s="60" t="s">
        <v>146</v>
      </c>
    </row>
    <row r="121" spans="2:65" s="1" customFormat="1" ht="22.9" customHeight="1" x14ac:dyDescent="0.25">
      <c r="B121" s="31"/>
      <c r="C121" s="63" t="s">
        <v>147</v>
      </c>
      <c r="K121" s="116">
        <f>BK121</f>
        <v>105165.27</v>
      </c>
      <c r="M121" s="31"/>
      <c r="N121" s="61"/>
      <c r="O121" s="52"/>
      <c r="P121" s="52"/>
      <c r="Q121" s="117">
        <f>Q122+Q156+Q199</f>
        <v>11480.74</v>
      </c>
      <c r="R121" s="117">
        <f>R122+R156+R199</f>
        <v>93684.53</v>
      </c>
      <c r="S121" s="52"/>
      <c r="T121" s="118">
        <f>T122+T156+T199</f>
        <v>0</v>
      </c>
      <c r="U121" s="52"/>
      <c r="V121" s="118">
        <f>V122+V156+V199</f>
        <v>3.2201662199999999</v>
      </c>
      <c r="W121" s="52"/>
      <c r="X121" s="119">
        <f>X122+X156+X199</f>
        <v>0</v>
      </c>
      <c r="AT121" s="16" t="s">
        <v>79</v>
      </c>
      <c r="AU121" s="16" t="s">
        <v>117</v>
      </c>
      <c r="BK121" s="120">
        <f>BK122+BK156+BK199</f>
        <v>105165.27</v>
      </c>
    </row>
    <row r="122" spans="2:65" s="11" customFormat="1" ht="25.9" customHeight="1" x14ac:dyDescent="0.2">
      <c r="B122" s="121"/>
      <c r="D122" s="122" t="s">
        <v>79</v>
      </c>
      <c r="E122" s="123" t="s">
        <v>680</v>
      </c>
      <c r="F122" s="123" t="s">
        <v>681</v>
      </c>
      <c r="I122" s="124"/>
      <c r="J122" s="124"/>
      <c r="K122" s="125">
        <f>BK122</f>
        <v>14537.43</v>
      </c>
      <c r="M122" s="121"/>
      <c r="N122" s="126"/>
      <c r="Q122" s="127">
        <f>Q123</f>
        <v>2517.25</v>
      </c>
      <c r="R122" s="127">
        <f>R123</f>
        <v>12020.18</v>
      </c>
      <c r="T122" s="128">
        <f>T123</f>
        <v>0</v>
      </c>
      <c r="V122" s="128">
        <f>V123</f>
        <v>1.202398E-2</v>
      </c>
      <c r="X122" s="129">
        <f>X123</f>
        <v>0</v>
      </c>
      <c r="AR122" s="122" t="s">
        <v>90</v>
      </c>
      <c r="AT122" s="130" t="s">
        <v>79</v>
      </c>
      <c r="AU122" s="130" t="s">
        <v>80</v>
      </c>
      <c r="AY122" s="122" t="s">
        <v>150</v>
      </c>
      <c r="BK122" s="131">
        <f>BK123</f>
        <v>14537.43</v>
      </c>
    </row>
    <row r="123" spans="2:65" s="11" customFormat="1" ht="22.9" customHeight="1" x14ac:dyDescent="0.2">
      <c r="B123" s="121"/>
      <c r="D123" s="122" t="s">
        <v>79</v>
      </c>
      <c r="E123" s="132" t="s">
        <v>739</v>
      </c>
      <c r="F123" s="132" t="s">
        <v>740</v>
      </c>
      <c r="I123" s="124"/>
      <c r="J123" s="124"/>
      <c r="K123" s="133">
        <f>BK123</f>
        <v>14537.43</v>
      </c>
      <c r="M123" s="121"/>
      <c r="N123" s="126"/>
      <c r="Q123" s="127">
        <f>SUM(Q124:Q155)</f>
        <v>2517.25</v>
      </c>
      <c r="R123" s="127">
        <f>SUM(R124:R155)</f>
        <v>12020.18</v>
      </c>
      <c r="T123" s="128">
        <f>SUM(T124:T155)</f>
        <v>0</v>
      </c>
      <c r="V123" s="128">
        <f>SUM(V124:V155)</f>
        <v>1.202398E-2</v>
      </c>
      <c r="X123" s="129">
        <f>SUM(X124:X155)</f>
        <v>0</v>
      </c>
      <c r="AR123" s="122" t="s">
        <v>90</v>
      </c>
      <c r="AT123" s="130" t="s">
        <v>79</v>
      </c>
      <c r="AU123" s="130" t="s">
        <v>88</v>
      </c>
      <c r="AY123" s="122" t="s">
        <v>150</v>
      </c>
      <c r="BK123" s="131">
        <f>SUM(BK124:BK155)</f>
        <v>14537.43</v>
      </c>
    </row>
    <row r="124" spans="2:65" s="1" customFormat="1" ht="24.2" customHeight="1" x14ac:dyDescent="0.2">
      <c r="B124" s="31"/>
      <c r="C124" s="134" t="s">
        <v>88</v>
      </c>
      <c r="D124" s="134" t="s">
        <v>152</v>
      </c>
      <c r="E124" s="135" t="s">
        <v>910</v>
      </c>
      <c r="F124" s="136" t="s">
        <v>911</v>
      </c>
      <c r="G124" s="137" t="s">
        <v>184</v>
      </c>
      <c r="H124" s="138">
        <v>27.61</v>
      </c>
      <c r="I124" s="139"/>
      <c r="J124" s="139">
        <v>62.3</v>
      </c>
      <c r="K124" s="140">
        <f>ROUND(P124*H124,2)</f>
        <v>1720.1</v>
      </c>
      <c r="L124" s="136" t="s">
        <v>156</v>
      </c>
      <c r="M124" s="31"/>
      <c r="N124" s="141" t="s">
        <v>1</v>
      </c>
      <c r="O124" s="142" t="s">
        <v>43</v>
      </c>
      <c r="P124" s="143">
        <f>I124+J124</f>
        <v>62.3</v>
      </c>
      <c r="Q124" s="143">
        <f>ROUND(I124*H124,2)</f>
        <v>0</v>
      </c>
      <c r="R124" s="143">
        <f>ROUND(J124*H124,2)</f>
        <v>1720.1</v>
      </c>
      <c r="T124" s="144">
        <f>S124*H124</f>
        <v>0</v>
      </c>
      <c r="U124" s="144">
        <v>0</v>
      </c>
      <c r="V124" s="144">
        <f>U124*H124</f>
        <v>0</v>
      </c>
      <c r="W124" s="144">
        <v>0</v>
      </c>
      <c r="X124" s="145">
        <f>W124*H124</f>
        <v>0</v>
      </c>
      <c r="AR124" s="146" t="s">
        <v>256</v>
      </c>
      <c r="AT124" s="146" t="s">
        <v>152</v>
      </c>
      <c r="AU124" s="146" t="s">
        <v>90</v>
      </c>
      <c r="AY124" s="16" t="s">
        <v>150</v>
      </c>
      <c r="BE124" s="147">
        <f>IF(O124="základní",K124,0)</f>
        <v>1720.1</v>
      </c>
      <c r="BF124" s="147">
        <f>IF(O124="snížená",K124,0)</f>
        <v>0</v>
      </c>
      <c r="BG124" s="147">
        <f>IF(O124="zákl. přenesená",K124,0)</f>
        <v>0</v>
      </c>
      <c r="BH124" s="147">
        <f>IF(O124="sníž. přenesená",K124,0)</f>
        <v>0</v>
      </c>
      <c r="BI124" s="147">
        <f>IF(O124="nulová",K124,0)</f>
        <v>0</v>
      </c>
      <c r="BJ124" s="16" t="s">
        <v>88</v>
      </c>
      <c r="BK124" s="147">
        <f>ROUND(P124*H124,2)</f>
        <v>1720.1</v>
      </c>
      <c r="BL124" s="16" t="s">
        <v>256</v>
      </c>
      <c r="BM124" s="146" t="s">
        <v>912</v>
      </c>
    </row>
    <row r="125" spans="2:65" s="1" customFormat="1" x14ac:dyDescent="0.2">
      <c r="B125" s="31"/>
      <c r="D125" s="148" t="s">
        <v>159</v>
      </c>
      <c r="F125" s="149" t="s">
        <v>913</v>
      </c>
      <c r="I125" s="150"/>
      <c r="J125" s="150"/>
      <c r="M125" s="31"/>
      <c r="N125" s="151"/>
      <c r="X125" s="55"/>
      <c r="AT125" s="16" t="s">
        <v>159</v>
      </c>
      <c r="AU125" s="16" t="s">
        <v>90</v>
      </c>
    </row>
    <row r="126" spans="2:65" s="12" customFormat="1" ht="22.5" x14ac:dyDescent="0.2">
      <c r="B126" s="152"/>
      <c r="D126" s="153" t="s">
        <v>161</v>
      </c>
      <c r="E126" s="154" t="s">
        <v>1</v>
      </c>
      <c r="F126" s="155" t="s">
        <v>914</v>
      </c>
      <c r="H126" s="156">
        <v>27.61</v>
      </c>
      <c r="I126" s="157"/>
      <c r="J126" s="157"/>
      <c r="M126" s="152"/>
      <c r="N126" s="158"/>
      <c r="X126" s="159"/>
      <c r="AT126" s="154" t="s">
        <v>161</v>
      </c>
      <c r="AU126" s="154" t="s">
        <v>90</v>
      </c>
      <c r="AV126" s="12" t="s">
        <v>90</v>
      </c>
      <c r="AW126" s="12" t="s">
        <v>5</v>
      </c>
      <c r="AX126" s="12" t="s">
        <v>88</v>
      </c>
      <c r="AY126" s="154" t="s">
        <v>150</v>
      </c>
    </row>
    <row r="127" spans="2:65" s="1" customFormat="1" ht="24.2" customHeight="1" x14ac:dyDescent="0.2">
      <c r="B127" s="31"/>
      <c r="C127" s="168" t="s">
        <v>90</v>
      </c>
      <c r="D127" s="168" t="s">
        <v>344</v>
      </c>
      <c r="E127" s="169" t="s">
        <v>915</v>
      </c>
      <c r="F127" s="170" t="s">
        <v>916</v>
      </c>
      <c r="G127" s="171" t="s">
        <v>184</v>
      </c>
      <c r="H127" s="172">
        <v>27.61</v>
      </c>
      <c r="I127" s="173">
        <v>44.4</v>
      </c>
      <c r="J127" s="174"/>
      <c r="K127" s="175">
        <f>ROUND(P127*H127,2)</f>
        <v>1225.8800000000001</v>
      </c>
      <c r="L127" s="170" t="s">
        <v>156</v>
      </c>
      <c r="M127" s="176"/>
      <c r="N127" s="177" t="s">
        <v>1</v>
      </c>
      <c r="O127" s="142" t="s">
        <v>43</v>
      </c>
      <c r="P127" s="143">
        <f>I127+J127</f>
        <v>44.4</v>
      </c>
      <c r="Q127" s="143">
        <f>ROUND(I127*H127,2)</f>
        <v>1225.8800000000001</v>
      </c>
      <c r="R127" s="143">
        <f>ROUND(J127*H127,2)</f>
        <v>0</v>
      </c>
      <c r="T127" s="144">
        <f>S127*H127</f>
        <v>0</v>
      </c>
      <c r="U127" s="144">
        <v>2.5000000000000001E-4</v>
      </c>
      <c r="V127" s="144">
        <f>U127*H127</f>
        <v>6.9024999999999998E-3</v>
      </c>
      <c r="W127" s="144">
        <v>0</v>
      </c>
      <c r="X127" s="145">
        <f>W127*H127</f>
        <v>0</v>
      </c>
      <c r="AR127" s="146" t="s">
        <v>355</v>
      </c>
      <c r="AT127" s="146" t="s">
        <v>344</v>
      </c>
      <c r="AU127" s="146" t="s">
        <v>90</v>
      </c>
      <c r="AY127" s="16" t="s">
        <v>150</v>
      </c>
      <c r="BE127" s="147">
        <f>IF(O127="základní",K127,0)</f>
        <v>1225.8800000000001</v>
      </c>
      <c r="BF127" s="147">
        <f>IF(O127="snížená",K127,0)</f>
        <v>0</v>
      </c>
      <c r="BG127" s="147">
        <f>IF(O127="zákl. přenesená",K127,0)</f>
        <v>0</v>
      </c>
      <c r="BH127" s="147">
        <f>IF(O127="sníž. přenesená",K127,0)</f>
        <v>0</v>
      </c>
      <c r="BI127" s="147">
        <f>IF(O127="nulová",K127,0)</f>
        <v>0</v>
      </c>
      <c r="BJ127" s="16" t="s">
        <v>88</v>
      </c>
      <c r="BK127" s="147">
        <f>ROUND(P127*H127,2)</f>
        <v>1225.8800000000001</v>
      </c>
      <c r="BL127" s="16" t="s">
        <v>256</v>
      </c>
      <c r="BM127" s="146" t="s">
        <v>917</v>
      </c>
    </row>
    <row r="128" spans="2:65" s="1" customFormat="1" ht="19.5" x14ac:dyDescent="0.2">
      <c r="B128" s="31"/>
      <c r="D128" s="153" t="s">
        <v>749</v>
      </c>
      <c r="F128" s="167" t="s">
        <v>918</v>
      </c>
      <c r="I128" s="150"/>
      <c r="J128" s="150"/>
      <c r="M128" s="31"/>
      <c r="N128" s="151"/>
      <c r="X128" s="55"/>
      <c r="AT128" s="16" t="s">
        <v>749</v>
      </c>
      <c r="AU128" s="16" t="s">
        <v>90</v>
      </c>
    </row>
    <row r="129" spans="2:65" s="1" customFormat="1" ht="24.2" customHeight="1" x14ac:dyDescent="0.2">
      <c r="B129" s="31"/>
      <c r="C129" s="134" t="s">
        <v>170</v>
      </c>
      <c r="D129" s="134" t="s">
        <v>152</v>
      </c>
      <c r="E129" s="135" t="s">
        <v>919</v>
      </c>
      <c r="F129" s="136" t="s">
        <v>920</v>
      </c>
      <c r="G129" s="137" t="s">
        <v>184</v>
      </c>
      <c r="H129" s="138">
        <v>8.85</v>
      </c>
      <c r="I129" s="139"/>
      <c r="J129" s="139">
        <v>66.099999999999994</v>
      </c>
      <c r="K129" s="140">
        <f>ROUND(P129*H129,2)</f>
        <v>584.99</v>
      </c>
      <c r="L129" s="136" t="s">
        <v>156</v>
      </c>
      <c r="M129" s="31"/>
      <c r="N129" s="141" t="s">
        <v>1</v>
      </c>
      <c r="O129" s="142" t="s">
        <v>43</v>
      </c>
      <c r="P129" s="143">
        <f>I129+J129</f>
        <v>66.099999999999994</v>
      </c>
      <c r="Q129" s="143">
        <f>ROUND(I129*H129,2)</f>
        <v>0</v>
      </c>
      <c r="R129" s="143">
        <f>ROUND(J129*H129,2)</f>
        <v>584.99</v>
      </c>
      <c r="T129" s="144">
        <f>S129*H129</f>
        <v>0</v>
      </c>
      <c r="U129" s="144">
        <v>0</v>
      </c>
      <c r="V129" s="144">
        <f>U129*H129</f>
        <v>0</v>
      </c>
      <c r="W129" s="144">
        <v>0</v>
      </c>
      <c r="X129" s="145">
        <f>W129*H129</f>
        <v>0</v>
      </c>
      <c r="AR129" s="146" t="s">
        <v>256</v>
      </c>
      <c r="AT129" s="146" t="s">
        <v>152</v>
      </c>
      <c r="AU129" s="146" t="s">
        <v>90</v>
      </c>
      <c r="AY129" s="16" t="s">
        <v>150</v>
      </c>
      <c r="BE129" s="147">
        <f>IF(O129="základní",K129,0)</f>
        <v>584.99</v>
      </c>
      <c r="BF129" s="147">
        <f>IF(O129="snížená",K129,0)</f>
        <v>0</v>
      </c>
      <c r="BG129" s="147">
        <f>IF(O129="zákl. přenesená",K129,0)</f>
        <v>0</v>
      </c>
      <c r="BH129" s="147">
        <f>IF(O129="sníž. přenesená",K129,0)</f>
        <v>0</v>
      </c>
      <c r="BI129" s="147">
        <f>IF(O129="nulová",K129,0)</f>
        <v>0</v>
      </c>
      <c r="BJ129" s="16" t="s">
        <v>88</v>
      </c>
      <c r="BK129" s="147">
        <f>ROUND(P129*H129,2)</f>
        <v>584.99</v>
      </c>
      <c r="BL129" s="16" t="s">
        <v>256</v>
      </c>
      <c r="BM129" s="146" t="s">
        <v>921</v>
      </c>
    </row>
    <row r="130" spans="2:65" s="1" customFormat="1" x14ac:dyDescent="0.2">
      <c r="B130" s="31"/>
      <c r="D130" s="148" t="s">
        <v>159</v>
      </c>
      <c r="F130" s="149" t="s">
        <v>922</v>
      </c>
      <c r="I130" s="150"/>
      <c r="J130" s="150"/>
      <c r="M130" s="31"/>
      <c r="N130" s="151"/>
      <c r="X130" s="55"/>
      <c r="AT130" s="16" t="s">
        <v>159</v>
      </c>
      <c r="AU130" s="16" t="s">
        <v>90</v>
      </c>
    </row>
    <row r="131" spans="2:65" s="12" customFormat="1" ht="22.5" x14ac:dyDescent="0.2">
      <c r="B131" s="152"/>
      <c r="D131" s="153" t="s">
        <v>161</v>
      </c>
      <c r="E131" s="154" t="s">
        <v>1</v>
      </c>
      <c r="F131" s="155" t="s">
        <v>923</v>
      </c>
      <c r="H131" s="156">
        <v>8.85</v>
      </c>
      <c r="I131" s="157"/>
      <c r="J131" s="157"/>
      <c r="M131" s="152"/>
      <c r="N131" s="158"/>
      <c r="X131" s="159"/>
      <c r="AT131" s="154" t="s">
        <v>161</v>
      </c>
      <c r="AU131" s="154" t="s">
        <v>90</v>
      </c>
      <c r="AV131" s="12" t="s">
        <v>90</v>
      </c>
      <c r="AW131" s="12" t="s">
        <v>5</v>
      </c>
      <c r="AX131" s="12" t="s">
        <v>88</v>
      </c>
      <c r="AY131" s="154" t="s">
        <v>150</v>
      </c>
    </row>
    <row r="132" spans="2:65" s="1" customFormat="1" ht="24.2" customHeight="1" x14ac:dyDescent="0.2">
      <c r="B132" s="31"/>
      <c r="C132" s="168" t="s">
        <v>157</v>
      </c>
      <c r="D132" s="168" t="s">
        <v>344</v>
      </c>
      <c r="E132" s="169" t="s">
        <v>924</v>
      </c>
      <c r="F132" s="170" t="s">
        <v>925</v>
      </c>
      <c r="G132" s="171" t="s">
        <v>184</v>
      </c>
      <c r="H132" s="172">
        <v>8.85</v>
      </c>
      <c r="I132" s="173">
        <v>70.8</v>
      </c>
      <c r="J132" s="174"/>
      <c r="K132" s="175">
        <f>ROUND(P132*H132,2)</f>
        <v>626.58000000000004</v>
      </c>
      <c r="L132" s="170" t="s">
        <v>156</v>
      </c>
      <c r="M132" s="176"/>
      <c r="N132" s="177" t="s">
        <v>1</v>
      </c>
      <c r="O132" s="142" t="s">
        <v>43</v>
      </c>
      <c r="P132" s="143">
        <f>I132+J132</f>
        <v>70.8</v>
      </c>
      <c r="Q132" s="143">
        <f>ROUND(I132*H132,2)</f>
        <v>626.58000000000004</v>
      </c>
      <c r="R132" s="143">
        <f>ROUND(J132*H132,2)</f>
        <v>0</v>
      </c>
      <c r="T132" s="144">
        <f>S132*H132</f>
        <v>0</v>
      </c>
      <c r="U132" s="144">
        <v>3.4000000000000002E-4</v>
      </c>
      <c r="V132" s="144">
        <f>U132*H132</f>
        <v>3.009E-3</v>
      </c>
      <c r="W132" s="144">
        <v>0</v>
      </c>
      <c r="X132" s="145">
        <f>W132*H132</f>
        <v>0</v>
      </c>
      <c r="AR132" s="146" t="s">
        <v>355</v>
      </c>
      <c r="AT132" s="146" t="s">
        <v>344</v>
      </c>
      <c r="AU132" s="146" t="s">
        <v>90</v>
      </c>
      <c r="AY132" s="16" t="s">
        <v>150</v>
      </c>
      <c r="BE132" s="147">
        <f>IF(O132="základní",K132,0)</f>
        <v>626.58000000000004</v>
      </c>
      <c r="BF132" s="147">
        <f>IF(O132="snížená",K132,0)</f>
        <v>0</v>
      </c>
      <c r="BG132" s="147">
        <f>IF(O132="zákl. přenesená",K132,0)</f>
        <v>0</v>
      </c>
      <c r="BH132" s="147">
        <f>IF(O132="sníž. přenesená",K132,0)</f>
        <v>0</v>
      </c>
      <c r="BI132" s="147">
        <f>IF(O132="nulová",K132,0)</f>
        <v>0</v>
      </c>
      <c r="BJ132" s="16" t="s">
        <v>88</v>
      </c>
      <c r="BK132" s="147">
        <f>ROUND(P132*H132,2)</f>
        <v>626.58000000000004</v>
      </c>
      <c r="BL132" s="16" t="s">
        <v>256</v>
      </c>
      <c r="BM132" s="146" t="s">
        <v>926</v>
      </c>
    </row>
    <row r="133" spans="2:65" s="1" customFormat="1" ht="19.5" x14ac:dyDescent="0.2">
      <c r="B133" s="31"/>
      <c r="D133" s="153" t="s">
        <v>749</v>
      </c>
      <c r="F133" s="167" t="s">
        <v>927</v>
      </c>
      <c r="I133" s="150"/>
      <c r="J133" s="150"/>
      <c r="M133" s="31"/>
      <c r="N133" s="151"/>
      <c r="X133" s="55"/>
      <c r="AT133" s="16" t="s">
        <v>749</v>
      </c>
      <c r="AU133" s="16" t="s">
        <v>90</v>
      </c>
    </row>
    <row r="134" spans="2:65" s="1" customFormat="1" ht="24.2" customHeight="1" x14ac:dyDescent="0.2">
      <c r="B134" s="31"/>
      <c r="C134" s="134" t="s">
        <v>181</v>
      </c>
      <c r="D134" s="134" t="s">
        <v>152</v>
      </c>
      <c r="E134" s="135" t="s">
        <v>760</v>
      </c>
      <c r="F134" s="136" t="s">
        <v>761</v>
      </c>
      <c r="G134" s="137" t="s">
        <v>264</v>
      </c>
      <c r="H134" s="138">
        <v>4</v>
      </c>
      <c r="I134" s="139"/>
      <c r="J134" s="139">
        <v>15</v>
      </c>
      <c r="K134" s="140">
        <f>ROUND(P134*H134,2)</f>
        <v>60</v>
      </c>
      <c r="L134" s="136" t="s">
        <v>156</v>
      </c>
      <c r="M134" s="31"/>
      <c r="N134" s="141" t="s">
        <v>1</v>
      </c>
      <c r="O134" s="142" t="s">
        <v>43</v>
      </c>
      <c r="P134" s="143">
        <f>I134+J134</f>
        <v>15</v>
      </c>
      <c r="Q134" s="143">
        <f>ROUND(I134*H134,2)</f>
        <v>0</v>
      </c>
      <c r="R134" s="143">
        <f>ROUND(J134*H134,2)</f>
        <v>60</v>
      </c>
      <c r="T134" s="144">
        <f>S134*H134</f>
        <v>0</v>
      </c>
      <c r="U134" s="144">
        <v>0</v>
      </c>
      <c r="V134" s="144">
        <f>U134*H134</f>
        <v>0</v>
      </c>
      <c r="W134" s="144">
        <v>0</v>
      </c>
      <c r="X134" s="145">
        <f>W134*H134</f>
        <v>0</v>
      </c>
      <c r="AR134" s="146" t="s">
        <v>256</v>
      </c>
      <c r="AT134" s="146" t="s">
        <v>152</v>
      </c>
      <c r="AU134" s="146" t="s">
        <v>90</v>
      </c>
      <c r="AY134" s="16" t="s">
        <v>150</v>
      </c>
      <c r="BE134" s="147">
        <f>IF(O134="základní",K134,0)</f>
        <v>60</v>
      </c>
      <c r="BF134" s="147">
        <f>IF(O134="snížená",K134,0)</f>
        <v>0</v>
      </c>
      <c r="BG134" s="147">
        <f>IF(O134="zákl. přenesená",K134,0)</f>
        <v>0</v>
      </c>
      <c r="BH134" s="147">
        <f>IF(O134="sníž. přenesená",K134,0)</f>
        <v>0</v>
      </c>
      <c r="BI134" s="147">
        <f>IF(O134="nulová",K134,0)</f>
        <v>0</v>
      </c>
      <c r="BJ134" s="16" t="s">
        <v>88</v>
      </c>
      <c r="BK134" s="147">
        <f>ROUND(P134*H134,2)</f>
        <v>60</v>
      </c>
      <c r="BL134" s="16" t="s">
        <v>256</v>
      </c>
      <c r="BM134" s="146" t="s">
        <v>928</v>
      </c>
    </row>
    <row r="135" spans="2:65" s="1" customFormat="1" x14ac:dyDescent="0.2">
      <c r="B135" s="31"/>
      <c r="D135" s="148" t="s">
        <v>159</v>
      </c>
      <c r="F135" s="149" t="s">
        <v>763</v>
      </c>
      <c r="I135" s="150"/>
      <c r="J135" s="150"/>
      <c r="M135" s="31"/>
      <c r="N135" s="151"/>
      <c r="X135" s="55"/>
      <c r="AT135" s="16" t="s">
        <v>159</v>
      </c>
      <c r="AU135" s="16" t="s">
        <v>90</v>
      </c>
    </row>
    <row r="136" spans="2:65" s="12" customFormat="1" x14ac:dyDescent="0.2">
      <c r="B136" s="152"/>
      <c r="D136" s="153" t="s">
        <v>161</v>
      </c>
      <c r="E136" s="154" t="s">
        <v>1</v>
      </c>
      <c r="F136" s="155" t="s">
        <v>764</v>
      </c>
      <c r="H136" s="156">
        <v>4</v>
      </c>
      <c r="I136" s="157"/>
      <c r="J136" s="157"/>
      <c r="M136" s="152"/>
      <c r="N136" s="158"/>
      <c r="X136" s="159"/>
      <c r="AT136" s="154" t="s">
        <v>161</v>
      </c>
      <c r="AU136" s="154" t="s">
        <v>90</v>
      </c>
      <c r="AV136" s="12" t="s">
        <v>90</v>
      </c>
      <c r="AW136" s="12" t="s">
        <v>5</v>
      </c>
      <c r="AX136" s="12" t="s">
        <v>80</v>
      </c>
      <c r="AY136" s="154" t="s">
        <v>150</v>
      </c>
    </row>
    <row r="137" spans="2:65" s="13" customFormat="1" x14ac:dyDescent="0.2">
      <c r="B137" s="160"/>
      <c r="D137" s="153" t="s">
        <v>161</v>
      </c>
      <c r="E137" s="161" t="s">
        <v>1</v>
      </c>
      <c r="F137" s="162" t="s">
        <v>169</v>
      </c>
      <c r="H137" s="163">
        <v>4</v>
      </c>
      <c r="I137" s="164"/>
      <c r="J137" s="164"/>
      <c r="M137" s="160"/>
      <c r="N137" s="165"/>
      <c r="X137" s="166"/>
      <c r="AT137" s="161" t="s">
        <v>161</v>
      </c>
      <c r="AU137" s="161" t="s">
        <v>90</v>
      </c>
      <c r="AV137" s="13" t="s">
        <v>157</v>
      </c>
      <c r="AW137" s="13" t="s">
        <v>5</v>
      </c>
      <c r="AX137" s="13" t="s">
        <v>88</v>
      </c>
      <c r="AY137" s="161" t="s">
        <v>150</v>
      </c>
    </row>
    <row r="138" spans="2:65" s="1" customFormat="1" ht="16.5" customHeight="1" x14ac:dyDescent="0.2">
      <c r="B138" s="31"/>
      <c r="C138" s="168" t="s">
        <v>189</v>
      </c>
      <c r="D138" s="168" t="s">
        <v>344</v>
      </c>
      <c r="E138" s="169" t="s">
        <v>765</v>
      </c>
      <c r="F138" s="170" t="s">
        <v>766</v>
      </c>
      <c r="G138" s="171" t="s">
        <v>264</v>
      </c>
      <c r="H138" s="172">
        <v>4</v>
      </c>
      <c r="I138" s="173">
        <v>20.45</v>
      </c>
      <c r="J138" s="174"/>
      <c r="K138" s="175">
        <f>ROUND(P138*H138,2)</f>
        <v>81.8</v>
      </c>
      <c r="L138" s="170" t="s">
        <v>1</v>
      </c>
      <c r="M138" s="176"/>
      <c r="N138" s="177" t="s">
        <v>1</v>
      </c>
      <c r="O138" s="142" t="s">
        <v>43</v>
      </c>
      <c r="P138" s="143">
        <f>I138+J138</f>
        <v>20.45</v>
      </c>
      <c r="Q138" s="143">
        <f>ROUND(I138*H138,2)</f>
        <v>81.8</v>
      </c>
      <c r="R138" s="143">
        <f>ROUND(J138*H138,2)</f>
        <v>0</v>
      </c>
      <c r="T138" s="144">
        <f>S138*H138</f>
        <v>0</v>
      </c>
      <c r="U138" s="144">
        <v>0</v>
      </c>
      <c r="V138" s="144">
        <f>U138*H138</f>
        <v>0</v>
      </c>
      <c r="W138" s="144">
        <v>0</v>
      </c>
      <c r="X138" s="145">
        <f>W138*H138</f>
        <v>0</v>
      </c>
      <c r="AR138" s="146" t="s">
        <v>355</v>
      </c>
      <c r="AT138" s="146" t="s">
        <v>344</v>
      </c>
      <c r="AU138" s="146" t="s">
        <v>90</v>
      </c>
      <c r="AY138" s="16" t="s">
        <v>150</v>
      </c>
      <c r="BE138" s="147">
        <f>IF(O138="základní",K138,0)</f>
        <v>81.8</v>
      </c>
      <c r="BF138" s="147">
        <f>IF(O138="snížená",K138,0)</f>
        <v>0</v>
      </c>
      <c r="BG138" s="147">
        <f>IF(O138="zákl. přenesená",K138,0)</f>
        <v>0</v>
      </c>
      <c r="BH138" s="147">
        <f>IF(O138="sníž. přenesená",K138,0)</f>
        <v>0</v>
      </c>
      <c r="BI138" s="147">
        <f>IF(O138="nulová",K138,0)</f>
        <v>0</v>
      </c>
      <c r="BJ138" s="16" t="s">
        <v>88</v>
      </c>
      <c r="BK138" s="147">
        <f>ROUND(P138*H138,2)</f>
        <v>81.8</v>
      </c>
      <c r="BL138" s="16" t="s">
        <v>256</v>
      </c>
      <c r="BM138" s="146" t="s">
        <v>929</v>
      </c>
    </row>
    <row r="139" spans="2:65" s="1" customFormat="1" ht="19.5" x14ac:dyDescent="0.2">
      <c r="B139" s="31"/>
      <c r="D139" s="153" t="s">
        <v>749</v>
      </c>
      <c r="F139" s="167" t="s">
        <v>768</v>
      </c>
      <c r="I139" s="150"/>
      <c r="J139" s="150"/>
      <c r="M139" s="31"/>
      <c r="N139" s="151"/>
      <c r="X139" s="55"/>
      <c r="AT139" s="16" t="s">
        <v>749</v>
      </c>
      <c r="AU139" s="16" t="s">
        <v>90</v>
      </c>
    </row>
    <row r="140" spans="2:65" s="1" customFormat="1" ht="24.2" customHeight="1" x14ac:dyDescent="0.2">
      <c r="B140" s="31"/>
      <c r="C140" s="134" t="s">
        <v>195</v>
      </c>
      <c r="D140" s="134" t="s">
        <v>152</v>
      </c>
      <c r="E140" s="135" t="s">
        <v>930</v>
      </c>
      <c r="F140" s="136" t="s">
        <v>931</v>
      </c>
      <c r="G140" s="137" t="s">
        <v>264</v>
      </c>
      <c r="H140" s="138">
        <v>2</v>
      </c>
      <c r="I140" s="139"/>
      <c r="J140" s="139">
        <v>31.1</v>
      </c>
      <c r="K140" s="140">
        <f>ROUND(P140*H140,2)</f>
        <v>62.2</v>
      </c>
      <c r="L140" s="136" t="s">
        <v>156</v>
      </c>
      <c r="M140" s="31"/>
      <c r="N140" s="141" t="s">
        <v>1</v>
      </c>
      <c r="O140" s="142" t="s">
        <v>43</v>
      </c>
      <c r="P140" s="143">
        <f>I140+J140</f>
        <v>31.1</v>
      </c>
      <c r="Q140" s="143">
        <f>ROUND(I140*H140,2)</f>
        <v>0</v>
      </c>
      <c r="R140" s="143">
        <f>ROUND(J140*H140,2)</f>
        <v>62.2</v>
      </c>
      <c r="T140" s="144">
        <f>S140*H140</f>
        <v>0</v>
      </c>
      <c r="U140" s="144">
        <v>0</v>
      </c>
      <c r="V140" s="144">
        <f>U140*H140</f>
        <v>0</v>
      </c>
      <c r="W140" s="144">
        <v>0</v>
      </c>
      <c r="X140" s="145">
        <f>W140*H140</f>
        <v>0</v>
      </c>
      <c r="AR140" s="146" t="s">
        <v>256</v>
      </c>
      <c r="AT140" s="146" t="s">
        <v>152</v>
      </c>
      <c r="AU140" s="146" t="s">
        <v>90</v>
      </c>
      <c r="AY140" s="16" t="s">
        <v>150</v>
      </c>
      <c r="BE140" s="147">
        <f>IF(O140="základní",K140,0)</f>
        <v>62.2</v>
      </c>
      <c r="BF140" s="147">
        <f>IF(O140="snížená",K140,0)</f>
        <v>0</v>
      </c>
      <c r="BG140" s="147">
        <f>IF(O140="zákl. přenesená",K140,0)</f>
        <v>0</v>
      </c>
      <c r="BH140" s="147">
        <f>IF(O140="sníž. přenesená",K140,0)</f>
        <v>0</v>
      </c>
      <c r="BI140" s="147">
        <f>IF(O140="nulová",K140,0)</f>
        <v>0</v>
      </c>
      <c r="BJ140" s="16" t="s">
        <v>88</v>
      </c>
      <c r="BK140" s="147">
        <f>ROUND(P140*H140,2)</f>
        <v>62.2</v>
      </c>
      <c r="BL140" s="16" t="s">
        <v>256</v>
      </c>
      <c r="BM140" s="146" t="s">
        <v>932</v>
      </c>
    </row>
    <row r="141" spans="2:65" s="1" customFormat="1" x14ac:dyDescent="0.2">
      <c r="B141" s="31"/>
      <c r="D141" s="148" t="s">
        <v>159</v>
      </c>
      <c r="F141" s="149" t="s">
        <v>933</v>
      </c>
      <c r="I141" s="150"/>
      <c r="J141" s="150"/>
      <c r="M141" s="31"/>
      <c r="N141" s="151"/>
      <c r="X141" s="55"/>
      <c r="AT141" s="16" t="s">
        <v>159</v>
      </c>
      <c r="AU141" s="16" t="s">
        <v>90</v>
      </c>
    </row>
    <row r="142" spans="2:65" s="12" customFormat="1" x14ac:dyDescent="0.2">
      <c r="B142" s="152"/>
      <c r="D142" s="153" t="s">
        <v>161</v>
      </c>
      <c r="E142" s="154" t="s">
        <v>1</v>
      </c>
      <c r="F142" s="155" t="s">
        <v>773</v>
      </c>
      <c r="H142" s="156">
        <v>2</v>
      </c>
      <c r="I142" s="157"/>
      <c r="J142" s="157"/>
      <c r="M142" s="152"/>
      <c r="N142" s="158"/>
      <c r="X142" s="159"/>
      <c r="AT142" s="154" t="s">
        <v>161</v>
      </c>
      <c r="AU142" s="154" t="s">
        <v>90</v>
      </c>
      <c r="AV142" s="12" t="s">
        <v>90</v>
      </c>
      <c r="AW142" s="12" t="s">
        <v>5</v>
      </c>
      <c r="AX142" s="12" t="s">
        <v>88</v>
      </c>
      <c r="AY142" s="154" t="s">
        <v>150</v>
      </c>
    </row>
    <row r="143" spans="2:65" s="1" customFormat="1" ht="24.2" customHeight="1" x14ac:dyDescent="0.2">
      <c r="B143" s="31"/>
      <c r="C143" s="134" t="s">
        <v>201</v>
      </c>
      <c r="D143" s="134" t="s">
        <v>152</v>
      </c>
      <c r="E143" s="135" t="s">
        <v>934</v>
      </c>
      <c r="F143" s="136" t="s">
        <v>935</v>
      </c>
      <c r="G143" s="137" t="s">
        <v>264</v>
      </c>
      <c r="H143" s="138">
        <v>2</v>
      </c>
      <c r="I143" s="139"/>
      <c r="J143" s="139">
        <v>34.799999999999997</v>
      </c>
      <c r="K143" s="140">
        <f>ROUND(P143*H143,2)</f>
        <v>69.599999999999994</v>
      </c>
      <c r="L143" s="136" t="s">
        <v>156</v>
      </c>
      <c r="M143" s="31"/>
      <c r="N143" s="141" t="s">
        <v>1</v>
      </c>
      <c r="O143" s="142" t="s">
        <v>43</v>
      </c>
      <c r="P143" s="143">
        <f>I143+J143</f>
        <v>34.799999999999997</v>
      </c>
      <c r="Q143" s="143">
        <f>ROUND(I143*H143,2)</f>
        <v>0</v>
      </c>
      <c r="R143" s="143">
        <f>ROUND(J143*H143,2)</f>
        <v>69.599999999999994</v>
      </c>
      <c r="T143" s="144">
        <f>S143*H143</f>
        <v>0</v>
      </c>
      <c r="U143" s="144">
        <v>0</v>
      </c>
      <c r="V143" s="144">
        <f>U143*H143</f>
        <v>0</v>
      </c>
      <c r="W143" s="144">
        <v>0</v>
      </c>
      <c r="X143" s="145">
        <f>W143*H143</f>
        <v>0</v>
      </c>
      <c r="AR143" s="146" t="s">
        <v>256</v>
      </c>
      <c r="AT143" s="146" t="s">
        <v>152</v>
      </c>
      <c r="AU143" s="146" t="s">
        <v>90</v>
      </c>
      <c r="AY143" s="16" t="s">
        <v>150</v>
      </c>
      <c r="BE143" s="147">
        <f>IF(O143="základní",K143,0)</f>
        <v>69.599999999999994</v>
      </c>
      <c r="BF143" s="147">
        <f>IF(O143="snížená",K143,0)</f>
        <v>0</v>
      </c>
      <c r="BG143" s="147">
        <f>IF(O143="zákl. přenesená",K143,0)</f>
        <v>0</v>
      </c>
      <c r="BH143" s="147">
        <f>IF(O143="sníž. přenesená",K143,0)</f>
        <v>0</v>
      </c>
      <c r="BI143" s="147">
        <f>IF(O143="nulová",K143,0)</f>
        <v>0</v>
      </c>
      <c r="BJ143" s="16" t="s">
        <v>88</v>
      </c>
      <c r="BK143" s="147">
        <f>ROUND(P143*H143,2)</f>
        <v>69.599999999999994</v>
      </c>
      <c r="BL143" s="16" t="s">
        <v>256</v>
      </c>
      <c r="BM143" s="146" t="s">
        <v>936</v>
      </c>
    </row>
    <row r="144" spans="2:65" s="1" customFormat="1" x14ac:dyDescent="0.2">
      <c r="B144" s="31"/>
      <c r="D144" s="148" t="s">
        <v>159</v>
      </c>
      <c r="F144" s="149" t="s">
        <v>937</v>
      </c>
      <c r="I144" s="150"/>
      <c r="J144" s="150"/>
      <c r="M144" s="31"/>
      <c r="N144" s="151"/>
      <c r="X144" s="55"/>
      <c r="AT144" s="16" t="s">
        <v>159</v>
      </c>
      <c r="AU144" s="16" t="s">
        <v>90</v>
      </c>
    </row>
    <row r="145" spans="2:65" s="12" customFormat="1" x14ac:dyDescent="0.2">
      <c r="B145" s="152"/>
      <c r="D145" s="153" t="s">
        <v>161</v>
      </c>
      <c r="E145" s="154" t="s">
        <v>1</v>
      </c>
      <c r="F145" s="155" t="s">
        <v>773</v>
      </c>
      <c r="H145" s="156">
        <v>2</v>
      </c>
      <c r="I145" s="157"/>
      <c r="J145" s="157"/>
      <c r="M145" s="152"/>
      <c r="N145" s="158"/>
      <c r="X145" s="159"/>
      <c r="AT145" s="154" t="s">
        <v>161</v>
      </c>
      <c r="AU145" s="154" t="s">
        <v>90</v>
      </c>
      <c r="AV145" s="12" t="s">
        <v>90</v>
      </c>
      <c r="AW145" s="12" t="s">
        <v>5</v>
      </c>
      <c r="AX145" s="12" t="s">
        <v>88</v>
      </c>
      <c r="AY145" s="154" t="s">
        <v>150</v>
      </c>
    </row>
    <row r="146" spans="2:65" s="1" customFormat="1" ht="24.2" customHeight="1" x14ac:dyDescent="0.2">
      <c r="B146" s="31"/>
      <c r="C146" s="134" t="s">
        <v>208</v>
      </c>
      <c r="D146" s="134" t="s">
        <v>152</v>
      </c>
      <c r="E146" s="135" t="s">
        <v>778</v>
      </c>
      <c r="F146" s="136" t="s">
        <v>779</v>
      </c>
      <c r="G146" s="137" t="s">
        <v>184</v>
      </c>
      <c r="H146" s="138">
        <v>20.231999999999999</v>
      </c>
      <c r="I146" s="139"/>
      <c r="J146" s="139">
        <v>65.900000000000006</v>
      </c>
      <c r="K146" s="140">
        <f>ROUND(P146*H146,2)</f>
        <v>1333.29</v>
      </c>
      <c r="L146" s="136" t="s">
        <v>1</v>
      </c>
      <c r="M146" s="31"/>
      <c r="N146" s="141" t="s">
        <v>1</v>
      </c>
      <c r="O146" s="142" t="s">
        <v>43</v>
      </c>
      <c r="P146" s="143">
        <f>I146+J146</f>
        <v>65.900000000000006</v>
      </c>
      <c r="Q146" s="143">
        <f>ROUND(I146*H146,2)</f>
        <v>0</v>
      </c>
      <c r="R146" s="143">
        <f>ROUND(J146*H146,2)</f>
        <v>1333.29</v>
      </c>
      <c r="T146" s="144">
        <f>S146*H146</f>
        <v>0</v>
      </c>
      <c r="U146" s="144">
        <v>0</v>
      </c>
      <c r="V146" s="144">
        <f>U146*H146</f>
        <v>0</v>
      </c>
      <c r="W146" s="144">
        <v>0</v>
      </c>
      <c r="X146" s="145">
        <f>W146*H146</f>
        <v>0</v>
      </c>
      <c r="AR146" s="146" t="s">
        <v>256</v>
      </c>
      <c r="AT146" s="146" t="s">
        <v>152</v>
      </c>
      <c r="AU146" s="146" t="s">
        <v>90</v>
      </c>
      <c r="AY146" s="16" t="s">
        <v>150</v>
      </c>
      <c r="BE146" s="147">
        <f>IF(O146="základní",K146,0)</f>
        <v>1333.29</v>
      </c>
      <c r="BF146" s="147">
        <f>IF(O146="snížená",K146,0)</f>
        <v>0</v>
      </c>
      <c r="BG146" s="147">
        <f>IF(O146="zákl. přenesená",K146,0)</f>
        <v>0</v>
      </c>
      <c r="BH146" s="147">
        <f>IF(O146="sníž. přenesená",K146,0)</f>
        <v>0</v>
      </c>
      <c r="BI146" s="147">
        <f>IF(O146="nulová",K146,0)</f>
        <v>0</v>
      </c>
      <c r="BJ146" s="16" t="s">
        <v>88</v>
      </c>
      <c r="BK146" s="147">
        <f>ROUND(P146*H146,2)</f>
        <v>1333.29</v>
      </c>
      <c r="BL146" s="16" t="s">
        <v>256</v>
      </c>
      <c r="BM146" s="146" t="s">
        <v>938</v>
      </c>
    </row>
    <row r="147" spans="2:65" s="12" customFormat="1" ht="22.5" x14ac:dyDescent="0.2">
      <c r="B147" s="152"/>
      <c r="D147" s="153" t="s">
        <v>161</v>
      </c>
      <c r="E147" s="154" t="s">
        <v>1</v>
      </c>
      <c r="F147" s="155" t="s">
        <v>939</v>
      </c>
      <c r="H147" s="156">
        <v>20.231999999999999</v>
      </c>
      <c r="I147" s="157"/>
      <c r="J147" s="157"/>
      <c r="M147" s="152"/>
      <c r="N147" s="158"/>
      <c r="X147" s="159"/>
      <c r="AT147" s="154" t="s">
        <v>161</v>
      </c>
      <c r="AU147" s="154" t="s">
        <v>90</v>
      </c>
      <c r="AV147" s="12" t="s">
        <v>90</v>
      </c>
      <c r="AW147" s="12" t="s">
        <v>5</v>
      </c>
      <c r="AX147" s="12" t="s">
        <v>88</v>
      </c>
      <c r="AY147" s="154" t="s">
        <v>150</v>
      </c>
    </row>
    <row r="148" spans="2:65" s="1" customFormat="1" ht="24.2" customHeight="1" x14ac:dyDescent="0.2">
      <c r="B148" s="31"/>
      <c r="C148" s="168" t="s">
        <v>217</v>
      </c>
      <c r="D148" s="168" t="s">
        <v>344</v>
      </c>
      <c r="E148" s="169" t="s">
        <v>940</v>
      </c>
      <c r="F148" s="170" t="s">
        <v>941</v>
      </c>
      <c r="G148" s="171" t="s">
        <v>184</v>
      </c>
      <c r="H148" s="172">
        <v>4.8600000000000003</v>
      </c>
      <c r="I148" s="173">
        <v>41.2</v>
      </c>
      <c r="J148" s="174"/>
      <c r="K148" s="175">
        <f>ROUND(P148*H148,2)</f>
        <v>200.23</v>
      </c>
      <c r="L148" s="170" t="s">
        <v>156</v>
      </c>
      <c r="M148" s="176"/>
      <c r="N148" s="177" t="s">
        <v>1</v>
      </c>
      <c r="O148" s="142" t="s">
        <v>43</v>
      </c>
      <c r="P148" s="143">
        <f>I148+J148</f>
        <v>41.2</v>
      </c>
      <c r="Q148" s="143">
        <f>ROUND(I148*H148,2)</f>
        <v>200.23</v>
      </c>
      <c r="R148" s="143">
        <f>ROUND(J148*H148,2)</f>
        <v>0</v>
      </c>
      <c r="T148" s="144">
        <f>S148*H148</f>
        <v>0</v>
      </c>
      <c r="U148" s="144">
        <v>1.4999999999999999E-4</v>
      </c>
      <c r="V148" s="144">
        <f>U148*H148</f>
        <v>7.2899999999999994E-4</v>
      </c>
      <c r="W148" s="144">
        <v>0</v>
      </c>
      <c r="X148" s="145">
        <f>W148*H148</f>
        <v>0</v>
      </c>
      <c r="AR148" s="146" t="s">
        <v>355</v>
      </c>
      <c r="AT148" s="146" t="s">
        <v>344</v>
      </c>
      <c r="AU148" s="146" t="s">
        <v>90</v>
      </c>
      <c r="AY148" s="16" t="s">
        <v>150</v>
      </c>
      <c r="BE148" s="147">
        <f>IF(O148="základní",K148,0)</f>
        <v>200.23</v>
      </c>
      <c r="BF148" s="147">
        <f>IF(O148="snížená",K148,0)</f>
        <v>0</v>
      </c>
      <c r="BG148" s="147">
        <f>IF(O148="zákl. přenesená",K148,0)</f>
        <v>0</v>
      </c>
      <c r="BH148" s="147">
        <f>IF(O148="sníž. přenesená",K148,0)</f>
        <v>0</v>
      </c>
      <c r="BI148" s="147">
        <f>IF(O148="nulová",K148,0)</f>
        <v>0</v>
      </c>
      <c r="BJ148" s="16" t="s">
        <v>88</v>
      </c>
      <c r="BK148" s="147">
        <f>ROUND(P148*H148,2)</f>
        <v>200.23</v>
      </c>
      <c r="BL148" s="16" t="s">
        <v>256</v>
      </c>
      <c r="BM148" s="146" t="s">
        <v>942</v>
      </c>
    </row>
    <row r="149" spans="2:65" s="1" customFormat="1" ht="19.5" x14ac:dyDescent="0.2">
      <c r="B149" s="31"/>
      <c r="D149" s="153" t="s">
        <v>749</v>
      </c>
      <c r="F149" s="167" t="s">
        <v>943</v>
      </c>
      <c r="I149" s="150"/>
      <c r="J149" s="150"/>
      <c r="M149" s="31"/>
      <c r="N149" s="151"/>
      <c r="X149" s="55"/>
      <c r="AT149" s="16" t="s">
        <v>749</v>
      </c>
      <c r="AU149" s="16" t="s">
        <v>90</v>
      </c>
    </row>
    <row r="150" spans="2:65" s="12" customFormat="1" x14ac:dyDescent="0.2">
      <c r="B150" s="152"/>
      <c r="D150" s="153" t="s">
        <v>161</v>
      </c>
      <c r="E150" s="154" t="s">
        <v>1</v>
      </c>
      <c r="F150" s="155" t="s">
        <v>944</v>
      </c>
      <c r="H150" s="156">
        <v>4.8600000000000003</v>
      </c>
      <c r="I150" s="157"/>
      <c r="J150" s="157"/>
      <c r="M150" s="152"/>
      <c r="N150" s="158"/>
      <c r="X150" s="159"/>
      <c r="AT150" s="154" t="s">
        <v>161</v>
      </c>
      <c r="AU150" s="154" t="s">
        <v>90</v>
      </c>
      <c r="AV150" s="12" t="s">
        <v>90</v>
      </c>
      <c r="AW150" s="12" t="s">
        <v>5</v>
      </c>
      <c r="AX150" s="12" t="s">
        <v>88</v>
      </c>
      <c r="AY150" s="154" t="s">
        <v>150</v>
      </c>
    </row>
    <row r="151" spans="2:65" s="1" customFormat="1" ht="24.2" customHeight="1" x14ac:dyDescent="0.2">
      <c r="B151" s="31"/>
      <c r="C151" s="168" t="s">
        <v>224</v>
      </c>
      <c r="D151" s="168" t="s">
        <v>344</v>
      </c>
      <c r="E151" s="169" t="s">
        <v>945</v>
      </c>
      <c r="F151" s="170" t="s">
        <v>946</v>
      </c>
      <c r="G151" s="171" t="s">
        <v>184</v>
      </c>
      <c r="H151" s="172">
        <v>15.372</v>
      </c>
      <c r="I151" s="173">
        <v>24.9</v>
      </c>
      <c r="J151" s="174"/>
      <c r="K151" s="175">
        <f>ROUND(P151*H151,2)</f>
        <v>382.76</v>
      </c>
      <c r="L151" s="170" t="s">
        <v>1</v>
      </c>
      <c r="M151" s="176"/>
      <c r="N151" s="177" t="s">
        <v>1</v>
      </c>
      <c r="O151" s="142" t="s">
        <v>43</v>
      </c>
      <c r="P151" s="143">
        <f>I151+J151</f>
        <v>24.9</v>
      </c>
      <c r="Q151" s="143">
        <f>ROUND(I151*H151,2)</f>
        <v>382.76</v>
      </c>
      <c r="R151" s="143">
        <f>ROUND(J151*H151,2)</f>
        <v>0</v>
      </c>
      <c r="T151" s="144">
        <f>S151*H151</f>
        <v>0</v>
      </c>
      <c r="U151" s="144">
        <v>9.0000000000000006E-5</v>
      </c>
      <c r="V151" s="144">
        <f>U151*H151</f>
        <v>1.3834800000000001E-3</v>
      </c>
      <c r="W151" s="144">
        <v>0</v>
      </c>
      <c r="X151" s="145">
        <f>W151*H151</f>
        <v>0</v>
      </c>
      <c r="AR151" s="146" t="s">
        <v>355</v>
      </c>
      <c r="AT151" s="146" t="s">
        <v>344</v>
      </c>
      <c r="AU151" s="146" t="s">
        <v>90</v>
      </c>
      <c r="AY151" s="16" t="s">
        <v>150</v>
      </c>
      <c r="BE151" s="147">
        <f>IF(O151="základní",K151,0)</f>
        <v>382.76</v>
      </c>
      <c r="BF151" s="147">
        <f>IF(O151="snížená",K151,0)</f>
        <v>0</v>
      </c>
      <c r="BG151" s="147">
        <f>IF(O151="zákl. přenesená",K151,0)</f>
        <v>0</v>
      </c>
      <c r="BH151" s="147">
        <f>IF(O151="sníž. přenesená",K151,0)</f>
        <v>0</v>
      </c>
      <c r="BI151" s="147">
        <f>IF(O151="nulová",K151,0)</f>
        <v>0</v>
      </c>
      <c r="BJ151" s="16" t="s">
        <v>88</v>
      </c>
      <c r="BK151" s="147">
        <f>ROUND(P151*H151,2)</f>
        <v>382.76</v>
      </c>
      <c r="BL151" s="16" t="s">
        <v>256</v>
      </c>
      <c r="BM151" s="146" t="s">
        <v>947</v>
      </c>
    </row>
    <row r="152" spans="2:65" s="1" customFormat="1" ht="19.5" x14ac:dyDescent="0.2">
      <c r="B152" s="31"/>
      <c r="D152" s="153" t="s">
        <v>749</v>
      </c>
      <c r="F152" s="167" t="s">
        <v>948</v>
      </c>
      <c r="I152" s="150"/>
      <c r="J152" s="150"/>
      <c r="M152" s="31"/>
      <c r="N152" s="151"/>
      <c r="X152" s="55"/>
      <c r="AT152" s="16" t="s">
        <v>749</v>
      </c>
      <c r="AU152" s="16" t="s">
        <v>90</v>
      </c>
    </row>
    <row r="153" spans="2:65" s="12" customFormat="1" ht="22.5" x14ac:dyDescent="0.2">
      <c r="B153" s="152"/>
      <c r="D153" s="153" t="s">
        <v>161</v>
      </c>
      <c r="E153" s="154" t="s">
        <v>1</v>
      </c>
      <c r="F153" s="155" t="s">
        <v>949</v>
      </c>
      <c r="H153" s="156">
        <v>15.372</v>
      </c>
      <c r="I153" s="157"/>
      <c r="J153" s="157"/>
      <c r="M153" s="152"/>
      <c r="N153" s="158"/>
      <c r="X153" s="159"/>
      <c r="AT153" s="154" t="s">
        <v>161</v>
      </c>
      <c r="AU153" s="154" t="s">
        <v>90</v>
      </c>
      <c r="AV153" s="12" t="s">
        <v>90</v>
      </c>
      <c r="AW153" s="12" t="s">
        <v>5</v>
      </c>
      <c r="AX153" s="12" t="s">
        <v>88</v>
      </c>
      <c r="AY153" s="154" t="s">
        <v>150</v>
      </c>
    </row>
    <row r="154" spans="2:65" s="1" customFormat="1" ht="24.2" customHeight="1" x14ac:dyDescent="0.2">
      <c r="B154" s="31"/>
      <c r="C154" s="134" t="s">
        <v>9</v>
      </c>
      <c r="D154" s="134" t="s">
        <v>152</v>
      </c>
      <c r="E154" s="135" t="s">
        <v>795</v>
      </c>
      <c r="F154" s="136" t="s">
        <v>796</v>
      </c>
      <c r="G154" s="137" t="s">
        <v>264</v>
      </c>
      <c r="H154" s="138">
        <v>1</v>
      </c>
      <c r="I154" s="139"/>
      <c r="J154" s="139">
        <v>8190</v>
      </c>
      <c r="K154" s="140">
        <f>ROUND(P154*H154,2)</f>
        <v>8190</v>
      </c>
      <c r="L154" s="136" t="s">
        <v>156</v>
      </c>
      <c r="M154" s="31"/>
      <c r="N154" s="141" t="s">
        <v>1</v>
      </c>
      <c r="O154" s="142" t="s">
        <v>43</v>
      </c>
      <c r="P154" s="143">
        <f>I154+J154</f>
        <v>8190</v>
      </c>
      <c r="Q154" s="143">
        <f>ROUND(I154*H154,2)</f>
        <v>0</v>
      </c>
      <c r="R154" s="143">
        <f>ROUND(J154*H154,2)</f>
        <v>8190</v>
      </c>
      <c r="T154" s="144">
        <f>S154*H154</f>
        <v>0</v>
      </c>
      <c r="U154" s="144">
        <v>0</v>
      </c>
      <c r="V154" s="144">
        <f>U154*H154</f>
        <v>0</v>
      </c>
      <c r="W154" s="144">
        <v>0</v>
      </c>
      <c r="X154" s="145">
        <f>W154*H154</f>
        <v>0</v>
      </c>
      <c r="AR154" s="146" t="s">
        <v>256</v>
      </c>
      <c r="AT154" s="146" t="s">
        <v>152</v>
      </c>
      <c r="AU154" s="146" t="s">
        <v>90</v>
      </c>
      <c r="AY154" s="16" t="s">
        <v>150</v>
      </c>
      <c r="BE154" s="147">
        <f>IF(O154="základní",K154,0)</f>
        <v>8190</v>
      </c>
      <c r="BF154" s="147">
        <f>IF(O154="snížená",K154,0)</f>
        <v>0</v>
      </c>
      <c r="BG154" s="147">
        <f>IF(O154="zákl. přenesená",K154,0)</f>
        <v>0</v>
      </c>
      <c r="BH154" s="147">
        <f>IF(O154="sníž. přenesená",K154,0)</f>
        <v>0</v>
      </c>
      <c r="BI154" s="147">
        <f>IF(O154="nulová",K154,0)</f>
        <v>0</v>
      </c>
      <c r="BJ154" s="16" t="s">
        <v>88</v>
      </c>
      <c r="BK154" s="147">
        <f>ROUND(P154*H154,2)</f>
        <v>8190</v>
      </c>
      <c r="BL154" s="16" t="s">
        <v>256</v>
      </c>
      <c r="BM154" s="146" t="s">
        <v>950</v>
      </c>
    </row>
    <row r="155" spans="2:65" s="1" customFormat="1" x14ac:dyDescent="0.2">
      <c r="B155" s="31"/>
      <c r="D155" s="148" t="s">
        <v>159</v>
      </c>
      <c r="F155" s="149" t="s">
        <v>798</v>
      </c>
      <c r="I155" s="150"/>
      <c r="J155" s="150"/>
      <c r="M155" s="31"/>
      <c r="N155" s="151"/>
      <c r="X155" s="55"/>
      <c r="AT155" s="16" t="s">
        <v>159</v>
      </c>
      <c r="AU155" s="16" t="s">
        <v>90</v>
      </c>
    </row>
    <row r="156" spans="2:65" s="11" customFormat="1" ht="25.9" customHeight="1" x14ac:dyDescent="0.2">
      <c r="B156" s="121"/>
      <c r="D156" s="122" t="s">
        <v>79</v>
      </c>
      <c r="E156" s="123" t="s">
        <v>344</v>
      </c>
      <c r="F156" s="123" t="s">
        <v>799</v>
      </c>
      <c r="I156" s="124"/>
      <c r="J156" s="124"/>
      <c r="K156" s="125">
        <f>BK156</f>
        <v>29127.840000000004</v>
      </c>
      <c r="M156" s="121"/>
      <c r="N156" s="126"/>
      <c r="Q156" s="127">
        <f>Q157</f>
        <v>8963.49</v>
      </c>
      <c r="R156" s="127">
        <f>R157</f>
        <v>20164.350000000002</v>
      </c>
      <c r="T156" s="128">
        <f>T157</f>
        <v>0</v>
      </c>
      <c r="V156" s="128">
        <f>V157</f>
        <v>3.2081422399999999</v>
      </c>
      <c r="X156" s="129">
        <f>X157</f>
        <v>0</v>
      </c>
      <c r="AR156" s="122" t="s">
        <v>170</v>
      </c>
      <c r="AT156" s="130" t="s">
        <v>79</v>
      </c>
      <c r="AU156" s="130" t="s">
        <v>80</v>
      </c>
      <c r="AY156" s="122" t="s">
        <v>150</v>
      </c>
      <c r="BK156" s="131">
        <f>BK157</f>
        <v>29127.840000000004</v>
      </c>
    </row>
    <row r="157" spans="2:65" s="11" customFormat="1" ht="22.9" customHeight="1" x14ac:dyDescent="0.2">
      <c r="B157" s="121"/>
      <c r="D157" s="122" t="s">
        <v>79</v>
      </c>
      <c r="E157" s="132" t="s">
        <v>814</v>
      </c>
      <c r="F157" s="132" t="s">
        <v>815</v>
      </c>
      <c r="I157" s="124"/>
      <c r="J157" s="124"/>
      <c r="K157" s="133">
        <f>BK157</f>
        <v>29127.840000000004</v>
      </c>
      <c r="M157" s="121"/>
      <c r="N157" s="126"/>
      <c r="Q157" s="127">
        <f>SUM(Q158:Q198)</f>
        <v>8963.49</v>
      </c>
      <c r="R157" s="127">
        <f>SUM(R158:R198)</f>
        <v>20164.350000000002</v>
      </c>
      <c r="T157" s="128">
        <f>SUM(T158:T198)</f>
        <v>0</v>
      </c>
      <c r="V157" s="128">
        <f>SUM(V158:V198)</f>
        <v>3.2081422399999999</v>
      </c>
      <c r="X157" s="129">
        <f>SUM(X158:X198)</f>
        <v>0</v>
      </c>
      <c r="AR157" s="122" t="s">
        <v>170</v>
      </c>
      <c r="AT157" s="130" t="s">
        <v>79</v>
      </c>
      <c r="AU157" s="130" t="s">
        <v>88</v>
      </c>
      <c r="AY157" s="122" t="s">
        <v>150</v>
      </c>
      <c r="BK157" s="131">
        <f>SUM(BK158:BK198)</f>
        <v>29127.840000000004</v>
      </c>
    </row>
    <row r="158" spans="2:65" s="1" customFormat="1" ht="24.2" customHeight="1" x14ac:dyDescent="0.2">
      <c r="B158" s="31"/>
      <c r="C158" s="134" t="s">
        <v>235</v>
      </c>
      <c r="D158" s="134" t="s">
        <v>152</v>
      </c>
      <c r="E158" s="135" t="s">
        <v>816</v>
      </c>
      <c r="F158" s="136" t="s">
        <v>817</v>
      </c>
      <c r="G158" s="137" t="s">
        <v>818</v>
      </c>
      <c r="H158" s="138">
        <v>1.7000000000000001E-2</v>
      </c>
      <c r="I158" s="139">
        <v>155.84</v>
      </c>
      <c r="J158" s="139">
        <v>1834.16</v>
      </c>
      <c r="K158" s="140">
        <f>ROUND(P158*H158,2)</f>
        <v>33.83</v>
      </c>
      <c r="L158" s="136" t="s">
        <v>156</v>
      </c>
      <c r="M158" s="31"/>
      <c r="N158" s="141" t="s">
        <v>1</v>
      </c>
      <c r="O158" s="142" t="s">
        <v>43</v>
      </c>
      <c r="P158" s="143">
        <f>I158+J158</f>
        <v>1990</v>
      </c>
      <c r="Q158" s="143">
        <f>ROUND(I158*H158,2)</f>
        <v>2.65</v>
      </c>
      <c r="R158" s="143">
        <f>ROUND(J158*H158,2)</f>
        <v>31.18</v>
      </c>
      <c r="T158" s="144">
        <f>S158*H158</f>
        <v>0</v>
      </c>
      <c r="U158" s="144">
        <v>8.8000000000000005E-3</v>
      </c>
      <c r="V158" s="144">
        <f>U158*H158</f>
        <v>1.4960000000000003E-4</v>
      </c>
      <c r="W158" s="144">
        <v>0</v>
      </c>
      <c r="X158" s="145">
        <f>W158*H158</f>
        <v>0</v>
      </c>
      <c r="AR158" s="146" t="s">
        <v>527</v>
      </c>
      <c r="AT158" s="146" t="s">
        <v>152</v>
      </c>
      <c r="AU158" s="146" t="s">
        <v>90</v>
      </c>
      <c r="AY158" s="16" t="s">
        <v>150</v>
      </c>
      <c r="BE158" s="147">
        <f>IF(O158="základní",K158,0)</f>
        <v>33.83</v>
      </c>
      <c r="BF158" s="147">
        <f>IF(O158="snížená",K158,0)</f>
        <v>0</v>
      </c>
      <c r="BG158" s="147">
        <f>IF(O158="zákl. přenesená",K158,0)</f>
        <v>0</v>
      </c>
      <c r="BH158" s="147">
        <f>IF(O158="sníž. přenesená",K158,0)</f>
        <v>0</v>
      </c>
      <c r="BI158" s="147">
        <f>IF(O158="nulová",K158,0)</f>
        <v>0</v>
      </c>
      <c r="BJ158" s="16" t="s">
        <v>88</v>
      </c>
      <c r="BK158" s="147">
        <f>ROUND(P158*H158,2)</f>
        <v>33.83</v>
      </c>
      <c r="BL158" s="16" t="s">
        <v>527</v>
      </c>
      <c r="BM158" s="146" t="s">
        <v>951</v>
      </c>
    </row>
    <row r="159" spans="2:65" s="1" customFormat="1" x14ac:dyDescent="0.2">
      <c r="B159" s="31"/>
      <c r="D159" s="148" t="s">
        <v>159</v>
      </c>
      <c r="F159" s="149" t="s">
        <v>820</v>
      </c>
      <c r="I159" s="150"/>
      <c r="J159" s="150"/>
      <c r="M159" s="31"/>
      <c r="N159" s="151"/>
      <c r="X159" s="55"/>
      <c r="AT159" s="16" t="s">
        <v>159</v>
      </c>
      <c r="AU159" s="16" t="s">
        <v>90</v>
      </c>
    </row>
    <row r="160" spans="2:65" s="12" customFormat="1" ht="22.5" x14ac:dyDescent="0.2">
      <c r="B160" s="152"/>
      <c r="D160" s="153" t="s">
        <v>161</v>
      </c>
      <c r="E160" s="154" t="s">
        <v>1</v>
      </c>
      <c r="F160" s="155" t="s">
        <v>952</v>
      </c>
      <c r="H160" s="156">
        <v>1.686E-2</v>
      </c>
      <c r="I160" s="157"/>
      <c r="J160" s="157"/>
      <c r="M160" s="152"/>
      <c r="N160" s="158"/>
      <c r="X160" s="159"/>
      <c r="AT160" s="154" t="s">
        <v>161</v>
      </c>
      <c r="AU160" s="154" t="s">
        <v>90</v>
      </c>
      <c r="AV160" s="12" t="s">
        <v>90</v>
      </c>
      <c r="AW160" s="12" t="s">
        <v>5</v>
      </c>
      <c r="AX160" s="12" t="s">
        <v>88</v>
      </c>
      <c r="AY160" s="154" t="s">
        <v>150</v>
      </c>
    </row>
    <row r="161" spans="2:65" s="1" customFormat="1" ht="24.2" customHeight="1" x14ac:dyDescent="0.2">
      <c r="B161" s="31"/>
      <c r="C161" s="134" t="s">
        <v>242</v>
      </c>
      <c r="D161" s="134" t="s">
        <v>152</v>
      </c>
      <c r="E161" s="135" t="s">
        <v>827</v>
      </c>
      <c r="F161" s="136" t="s">
        <v>828</v>
      </c>
      <c r="G161" s="137" t="s">
        <v>184</v>
      </c>
      <c r="H161" s="138">
        <v>16.86</v>
      </c>
      <c r="I161" s="139"/>
      <c r="J161" s="139">
        <v>592</v>
      </c>
      <c r="K161" s="140">
        <f>ROUND(P161*H161,2)</f>
        <v>9981.1200000000008</v>
      </c>
      <c r="L161" s="136" t="s">
        <v>156</v>
      </c>
      <c r="M161" s="31"/>
      <c r="N161" s="141" t="s">
        <v>1</v>
      </c>
      <c r="O161" s="142" t="s">
        <v>43</v>
      </c>
      <c r="P161" s="143">
        <f>I161+J161</f>
        <v>592</v>
      </c>
      <c r="Q161" s="143">
        <f>ROUND(I161*H161,2)</f>
        <v>0</v>
      </c>
      <c r="R161" s="143">
        <f>ROUND(J161*H161,2)</f>
        <v>9981.1200000000008</v>
      </c>
      <c r="T161" s="144">
        <f>S161*H161</f>
        <v>0</v>
      </c>
      <c r="U161" s="144">
        <v>0</v>
      </c>
      <c r="V161" s="144">
        <f>U161*H161</f>
        <v>0</v>
      </c>
      <c r="W161" s="144">
        <v>0</v>
      </c>
      <c r="X161" s="145">
        <f>W161*H161</f>
        <v>0</v>
      </c>
      <c r="AR161" s="146" t="s">
        <v>527</v>
      </c>
      <c r="AT161" s="146" t="s">
        <v>152</v>
      </c>
      <c r="AU161" s="146" t="s">
        <v>90</v>
      </c>
      <c r="AY161" s="16" t="s">
        <v>150</v>
      </c>
      <c r="BE161" s="147">
        <f>IF(O161="základní",K161,0)</f>
        <v>9981.1200000000008</v>
      </c>
      <c r="BF161" s="147">
        <f>IF(O161="snížená",K161,0)</f>
        <v>0</v>
      </c>
      <c r="BG161" s="147">
        <f>IF(O161="zákl. přenesená",K161,0)</f>
        <v>0</v>
      </c>
      <c r="BH161" s="147">
        <f>IF(O161="sníž. přenesená",K161,0)</f>
        <v>0</v>
      </c>
      <c r="BI161" s="147">
        <f>IF(O161="nulová",K161,0)</f>
        <v>0</v>
      </c>
      <c r="BJ161" s="16" t="s">
        <v>88</v>
      </c>
      <c r="BK161" s="147">
        <f>ROUND(P161*H161,2)</f>
        <v>9981.1200000000008</v>
      </c>
      <c r="BL161" s="16" t="s">
        <v>527</v>
      </c>
      <c r="BM161" s="146" t="s">
        <v>953</v>
      </c>
    </row>
    <row r="162" spans="2:65" s="1" customFormat="1" x14ac:dyDescent="0.2">
      <c r="B162" s="31"/>
      <c r="D162" s="148" t="s">
        <v>159</v>
      </c>
      <c r="F162" s="149" t="s">
        <v>830</v>
      </c>
      <c r="I162" s="150"/>
      <c r="J162" s="150"/>
      <c r="M162" s="31"/>
      <c r="N162" s="151"/>
      <c r="X162" s="55"/>
      <c r="AT162" s="16" t="s">
        <v>159</v>
      </c>
      <c r="AU162" s="16" t="s">
        <v>90</v>
      </c>
    </row>
    <row r="163" spans="2:65" s="12" customFormat="1" x14ac:dyDescent="0.2">
      <c r="B163" s="152"/>
      <c r="D163" s="153" t="s">
        <v>161</v>
      </c>
      <c r="E163" s="154" t="s">
        <v>1</v>
      </c>
      <c r="F163" s="155" t="s">
        <v>954</v>
      </c>
      <c r="H163" s="156">
        <v>16.86</v>
      </c>
      <c r="I163" s="157"/>
      <c r="J163" s="157"/>
      <c r="M163" s="152"/>
      <c r="N163" s="158"/>
      <c r="X163" s="159"/>
      <c r="AT163" s="154" t="s">
        <v>161</v>
      </c>
      <c r="AU163" s="154" t="s">
        <v>90</v>
      </c>
      <c r="AV163" s="12" t="s">
        <v>90</v>
      </c>
      <c r="AW163" s="12" t="s">
        <v>5</v>
      </c>
      <c r="AX163" s="12" t="s">
        <v>88</v>
      </c>
      <c r="AY163" s="154" t="s">
        <v>150</v>
      </c>
    </row>
    <row r="164" spans="2:65" s="1" customFormat="1" ht="37.9" customHeight="1" x14ac:dyDescent="0.2">
      <c r="B164" s="31"/>
      <c r="C164" s="134" t="s">
        <v>250</v>
      </c>
      <c r="D164" s="134" t="s">
        <v>152</v>
      </c>
      <c r="E164" s="135" t="s">
        <v>832</v>
      </c>
      <c r="F164" s="136" t="s">
        <v>833</v>
      </c>
      <c r="G164" s="137" t="s">
        <v>204</v>
      </c>
      <c r="H164" s="138">
        <v>1.77</v>
      </c>
      <c r="I164" s="139"/>
      <c r="J164" s="139">
        <v>130</v>
      </c>
      <c r="K164" s="140">
        <f>ROUND(P164*H164,2)</f>
        <v>230.1</v>
      </c>
      <c r="L164" s="136" t="s">
        <v>156</v>
      </c>
      <c r="M164" s="31"/>
      <c r="N164" s="141" t="s">
        <v>1</v>
      </c>
      <c r="O164" s="142" t="s">
        <v>43</v>
      </c>
      <c r="P164" s="143">
        <f>I164+J164</f>
        <v>130</v>
      </c>
      <c r="Q164" s="143">
        <f>ROUND(I164*H164,2)</f>
        <v>0</v>
      </c>
      <c r="R164" s="143">
        <f>ROUND(J164*H164,2)</f>
        <v>230.1</v>
      </c>
      <c r="T164" s="144">
        <f>S164*H164</f>
        <v>0</v>
      </c>
      <c r="U164" s="144">
        <v>0</v>
      </c>
      <c r="V164" s="144">
        <f>U164*H164</f>
        <v>0</v>
      </c>
      <c r="W164" s="144">
        <v>0</v>
      </c>
      <c r="X164" s="145">
        <f>W164*H164</f>
        <v>0</v>
      </c>
      <c r="AR164" s="146" t="s">
        <v>527</v>
      </c>
      <c r="AT164" s="146" t="s">
        <v>152</v>
      </c>
      <c r="AU164" s="146" t="s">
        <v>90</v>
      </c>
      <c r="AY164" s="16" t="s">
        <v>150</v>
      </c>
      <c r="BE164" s="147">
        <f>IF(O164="základní",K164,0)</f>
        <v>230.1</v>
      </c>
      <c r="BF164" s="147">
        <f>IF(O164="snížená",K164,0)</f>
        <v>0</v>
      </c>
      <c r="BG164" s="147">
        <f>IF(O164="zákl. přenesená",K164,0)</f>
        <v>0</v>
      </c>
      <c r="BH164" s="147">
        <f>IF(O164="sníž. přenesená",K164,0)</f>
        <v>0</v>
      </c>
      <c r="BI164" s="147">
        <f>IF(O164="nulová",K164,0)</f>
        <v>0</v>
      </c>
      <c r="BJ164" s="16" t="s">
        <v>88</v>
      </c>
      <c r="BK164" s="147">
        <f>ROUND(P164*H164,2)</f>
        <v>230.1</v>
      </c>
      <c r="BL164" s="16" t="s">
        <v>527</v>
      </c>
      <c r="BM164" s="146" t="s">
        <v>955</v>
      </c>
    </row>
    <row r="165" spans="2:65" s="1" customFormat="1" x14ac:dyDescent="0.2">
      <c r="B165" s="31"/>
      <c r="D165" s="148" t="s">
        <v>159</v>
      </c>
      <c r="F165" s="149" t="s">
        <v>835</v>
      </c>
      <c r="I165" s="150"/>
      <c r="J165" s="150"/>
      <c r="M165" s="31"/>
      <c r="N165" s="151"/>
      <c r="X165" s="55"/>
      <c r="AT165" s="16" t="s">
        <v>159</v>
      </c>
      <c r="AU165" s="16" t="s">
        <v>90</v>
      </c>
    </row>
    <row r="166" spans="2:65" s="12" customFormat="1" x14ac:dyDescent="0.2">
      <c r="B166" s="152"/>
      <c r="D166" s="153" t="s">
        <v>161</v>
      </c>
      <c r="E166" s="154" t="s">
        <v>1</v>
      </c>
      <c r="F166" s="155" t="s">
        <v>956</v>
      </c>
      <c r="H166" s="156">
        <v>1.7703</v>
      </c>
      <c r="I166" s="157"/>
      <c r="J166" s="157"/>
      <c r="M166" s="152"/>
      <c r="N166" s="158"/>
      <c r="X166" s="159"/>
      <c r="AT166" s="154" t="s">
        <v>161</v>
      </c>
      <c r="AU166" s="154" t="s">
        <v>90</v>
      </c>
      <c r="AV166" s="12" t="s">
        <v>90</v>
      </c>
      <c r="AW166" s="12" t="s">
        <v>5</v>
      </c>
      <c r="AX166" s="12" t="s">
        <v>80</v>
      </c>
      <c r="AY166" s="154" t="s">
        <v>150</v>
      </c>
    </row>
    <row r="167" spans="2:65" s="13" customFormat="1" x14ac:dyDescent="0.2">
      <c r="B167" s="160"/>
      <c r="D167" s="153" t="s">
        <v>161</v>
      </c>
      <c r="E167" s="161" t="s">
        <v>1</v>
      </c>
      <c r="F167" s="162" t="s">
        <v>169</v>
      </c>
      <c r="H167" s="163">
        <v>1.7703</v>
      </c>
      <c r="I167" s="164"/>
      <c r="J167" s="164"/>
      <c r="M167" s="160"/>
      <c r="N167" s="165"/>
      <c r="X167" s="166"/>
      <c r="AT167" s="161" t="s">
        <v>161</v>
      </c>
      <c r="AU167" s="161" t="s">
        <v>90</v>
      </c>
      <c r="AV167" s="13" t="s">
        <v>157</v>
      </c>
      <c r="AW167" s="13" t="s">
        <v>5</v>
      </c>
      <c r="AX167" s="13" t="s">
        <v>88</v>
      </c>
      <c r="AY167" s="161" t="s">
        <v>150</v>
      </c>
    </row>
    <row r="168" spans="2:65" s="1" customFormat="1" ht="37.9" customHeight="1" x14ac:dyDescent="0.2">
      <c r="B168" s="31"/>
      <c r="C168" s="134" t="s">
        <v>256</v>
      </c>
      <c r="D168" s="134" t="s">
        <v>152</v>
      </c>
      <c r="E168" s="135" t="s">
        <v>838</v>
      </c>
      <c r="F168" s="136" t="s">
        <v>839</v>
      </c>
      <c r="G168" s="137" t="s">
        <v>204</v>
      </c>
      <c r="H168" s="138">
        <v>51.338999999999999</v>
      </c>
      <c r="I168" s="139"/>
      <c r="J168" s="139">
        <v>27.2</v>
      </c>
      <c r="K168" s="140">
        <f>ROUND(P168*H168,2)</f>
        <v>1396.42</v>
      </c>
      <c r="L168" s="136" t="s">
        <v>156</v>
      </c>
      <c r="M168" s="31"/>
      <c r="N168" s="141" t="s">
        <v>1</v>
      </c>
      <c r="O168" s="142" t="s">
        <v>43</v>
      </c>
      <c r="P168" s="143">
        <f>I168+J168</f>
        <v>27.2</v>
      </c>
      <c r="Q168" s="143">
        <f>ROUND(I168*H168,2)</f>
        <v>0</v>
      </c>
      <c r="R168" s="143">
        <f>ROUND(J168*H168,2)</f>
        <v>1396.42</v>
      </c>
      <c r="T168" s="144">
        <f>S168*H168</f>
        <v>0</v>
      </c>
      <c r="U168" s="144">
        <v>0</v>
      </c>
      <c r="V168" s="144">
        <f>U168*H168</f>
        <v>0</v>
      </c>
      <c r="W168" s="144">
        <v>0</v>
      </c>
      <c r="X168" s="145">
        <f>W168*H168</f>
        <v>0</v>
      </c>
      <c r="AR168" s="146" t="s">
        <v>527</v>
      </c>
      <c r="AT168" s="146" t="s">
        <v>152</v>
      </c>
      <c r="AU168" s="146" t="s">
        <v>90</v>
      </c>
      <c r="AY168" s="16" t="s">
        <v>150</v>
      </c>
      <c r="BE168" s="147">
        <f>IF(O168="základní",K168,0)</f>
        <v>1396.42</v>
      </c>
      <c r="BF168" s="147">
        <f>IF(O168="snížená",K168,0)</f>
        <v>0</v>
      </c>
      <c r="BG168" s="147">
        <f>IF(O168="zákl. přenesená",K168,0)</f>
        <v>0</v>
      </c>
      <c r="BH168" s="147">
        <f>IF(O168="sníž. přenesená",K168,0)</f>
        <v>0</v>
      </c>
      <c r="BI168" s="147">
        <f>IF(O168="nulová",K168,0)</f>
        <v>0</v>
      </c>
      <c r="BJ168" s="16" t="s">
        <v>88</v>
      </c>
      <c r="BK168" s="147">
        <f>ROUND(P168*H168,2)</f>
        <v>1396.42</v>
      </c>
      <c r="BL168" s="16" t="s">
        <v>527</v>
      </c>
      <c r="BM168" s="146" t="s">
        <v>957</v>
      </c>
    </row>
    <row r="169" spans="2:65" s="1" customFormat="1" x14ac:dyDescent="0.2">
      <c r="B169" s="31"/>
      <c r="D169" s="148" t="s">
        <v>159</v>
      </c>
      <c r="F169" s="149" t="s">
        <v>841</v>
      </c>
      <c r="I169" s="150"/>
      <c r="J169" s="150"/>
      <c r="M169" s="31"/>
      <c r="N169" s="151"/>
      <c r="X169" s="55"/>
      <c r="AT169" s="16" t="s">
        <v>159</v>
      </c>
      <c r="AU169" s="16" t="s">
        <v>90</v>
      </c>
    </row>
    <row r="170" spans="2:65" s="12" customFormat="1" ht="22.5" x14ac:dyDescent="0.2">
      <c r="B170" s="152"/>
      <c r="D170" s="153" t="s">
        <v>161</v>
      </c>
      <c r="E170" s="154" t="s">
        <v>1</v>
      </c>
      <c r="F170" s="155" t="s">
        <v>958</v>
      </c>
      <c r="H170" s="156">
        <v>51.338700000000003</v>
      </c>
      <c r="I170" s="157"/>
      <c r="J170" s="157"/>
      <c r="M170" s="152"/>
      <c r="N170" s="158"/>
      <c r="X170" s="159"/>
      <c r="AT170" s="154" t="s">
        <v>161</v>
      </c>
      <c r="AU170" s="154" t="s">
        <v>90</v>
      </c>
      <c r="AV170" s="12" t="s">
        <v>90</v>
      </c>
      <c r="AW170" s="12" t="s">
        <v>5</v>
      </c>
      <c r="AX170" s="12" t="s">
        <v>80</v>
      </c>
      <c r="AY170" s="154" t="s">
        <v>150</v>
      </c>
    </row>
    <row r="171" spans="2:65" s="13" customFormat="1" x14ac:dyDescent="0.2">
      <c r="B171" s="160"/>
      <c r="D171" s="153" t="s">
        <v>161</v>
      </c>
      <c r="E171" s="161" t="s">
        <v>1</v>
      </c>
      <c r="F171" s="162" t="s">
        <v>169</v>
      </c>
      <c r="H171" s="163">
        <v>51.338700000000003</v>
      </c>
      <c r="I171" s="164"/>
      <c r="J171" s="164"/>
      <c r="M171" s="160"/>
      <c r="N171" s="165"/>
      <c r="X171" s="166"/>
      <c r="AT171" s="161" t="s">
        <v>161</v>
      </c>
      <c r="AU171" s="161" t="s">
        <v>90</v>
      </c>
      <c r="AV171" s="13" t="s">
        <v>157</v>
      </c>
      <c r="AW171" s="13" t="s">
        <v>5</v>
      </c>
      <c r="AX171" s="13" t="s">
        <v>88</v>
      </c>
      <c r="AY171" s="161" t="s">
        <v>150</v>
      </c>
    </row>
    <row r="172" spans="2:65" s="1" customFormat="1" ht="24.2" customHeight="1" x14ac:dyDescent="0.2">
      <c r="B172" s="31"/>
      <c r="C172" s="134" t="s">
        <v>261</v>
      </c>
      <c r="D172" s="134" t="s">
        <v>152</v>
      </c>
      <c r="E172" s="135" t="s">
        <v>844</v>
      </c>
      <c r="F172" s="136" t="s">
        <v>845</v>
      </c>
      <c r="G172" s="137" t="s">
        <v>277</v>
      </c>
      <c r="H172" s="138">
        <v>3.1869999999999998</v>
      </c>
      <c r="I172" s="139">
        <v>360</v>
      </c>
      <c r="J172" s="139"/>
      <c r="K172" s="140">
        <f>ROUND(P172*H172,2)</f>
        <v>1147.32</v>
      </c>
      <c r="L172" s="136" t="s">
        <v>156</v>
      </c>
      <c r="M172" s="31"/>
      <c r="N172" s="141" t="s">
        <v>1</v>
      </c>
      <c r="O172" s="142" t="s">
        <v>43</v>
      </c>
      <c r="P172" s="143">
        <f>I172+J172</f>
        <v>360</v>
      </c>
      <c r="Q172" s="143">
        <f>ROUND(I172*H172,2)</f>
        <v>1147.32</v>
      </c>
      <c r="R172" s="143">
        <f>ROUND(J172*H172,2)</f>
        <v>0</v>
      </c>
      <c r="T172" s="144">
        <f>S172*H172</f>
        <v>0</v>
      </c>
      <c r="U172" s="144">
        <v>0</v>
      </c>
      <c r="V172" s="144">
        <f>U172*H172</f>
        <v>0</v>
      </c>
      <c r="W172" s="144">
        <v>0</v>
      </c>
      <c r="X172" s="145">
        <f>W172*H172</f>
        <v>0</v>
      </c>
      <c r="AR172" s="146" t="s">
        <v>527</v>
      </c>
      <c r="AT172" s="146" t="s">
        <v>152</v>
      </c>
      <c r="AU172" s="146" t="s">
        <v>90</v>
      </c>
      <c r="AY172" s="16" t="s">
        <v>150</v>
      </c>
      <c r="BE172" s="147">
        <f>IF(O172="základní",K172,0)</f>
        <v>1147.32</v>
      </c>
      <c r="BF172" s="147">
        <f>IF(O172="snížená",K172,0)</f>
        <v>0</v>
      </c>
      <c r="BG172" s="147">
        <f>IF(O172="zákl. přenesená",K172,0)</f>
        <v>0</v>
      </c>
      <c r="BH172" s="147">
        <f>IF(O172="sníž. přenesená",K172,0)</f>
        <v>0</v>
      </c>
      <c r="BI172" s="147">
        <f>IF(O172="nulová",K172,0)</f>
        <v>0</v>
      </c>
      <c r="BJ172" s="16" t="s">
        <v>88</v>
      </c>
      <c r="BK172" s="147">
        <f>ROUND(P172*H172,2)</f>
        <v>1147.32</v>
      </c>
      <c r="BL172" s="16" t="s">
        <v>527</v>
      </c>
      <c r="BM172" s="146" t="s">
        <v>959</v>
      </c>
    </row>
    <row r="173" spans="2:65" s="1" customFormat="1" x14ac:dyDescent="0.2">
      <c r="B173" s="31"/>
      <c r="D173" s="148" t="s">
        <v>159</v>
      </c>
      <c r="F173" s="149" t="s">
        <v>847</v>
      </c>
      <c r="I173" s="150"/>
      <c r="J173" s="150"/>
      <c r="M173" s="31"/>
      <c r="N173" s="151"/>
      <c r="X173" s="55"/>
      <c r="AT173" s="16" t="s">
        <v>159</v>
      </c>
      <c r="AU173" s="16" t="s">
        <v>90</v>
      </c>
    </row>
    <row r="174" spans="2:65" s="12" customFormat="1" ht="22.5" x14ac:dyDescent="0.2">
      <c r="B174" s="152"/>
      <c r="D174" s="153" t="s">
        <v>161</v>
      </c>
      <c r="E174" s="154" t="s">
        <v>1</v>
      </c>
      <c r="F174" s="155" t="s">
        <v>960</v>
      </c>
      <c r="H174" s="156">
        <v>3.1865399999999999</v>
      </c>
      <c r="I174" s="157"/>
      <c r="J174" s="157"/>
      <c r="M174" s="152"/>
      <c r="N174" s="158"/>
      <c r="X174" s="159"/>
      <c r="AT174" s="154" t="s">
        <v>161</v>
      </c>
      <c r="AU174" s="154" t="s">
        <v>90</v>
      </c>
      <c r="AV174" s="12" t="s">
        <v>90</v>
      </c>
      <c r="AW174" s="12" t="s">
        <v>5</v>
      </c>
      <c r="AX174" s="12" t="s">
        <v>80</v>
      </c>
      <c r="AY174" s="154" t="s">
        <v>150</v>
      </c>
    </row>
    <row r="175" spans="2:65" s="13" customFormat="1" x14ac:dyDescent="0.2">
      <c r="B175" s="160"/>
      <c r="D175" s="153" t="s">
        <v>161</v>
      </c>
      <c r="E175" s="161" t="s">
        <v>1</v>
      </c>
      <c r="F175" s="162" t="s">
        <v>169</v>
      </c>
      <c r="H175" s="163">
        <v>3.1865399999999999</v>
      </c>
      <c r="I175" s="164"/>
      <c r="J175" s="164"/>
      <c r="M175" s="160"/>
      <c r="N175" s="165"/>
      <c r="X175" s="166"/>
      <c r="AT175" s="161" t="s">
        <v>161</v>
      </c>
      <c r="AU175" s="161" t="s">
        <v>90</v>
      </c>
      <c r="AV175" s="13" t="s">
        <v>157</v>
      </c>
      <c r="AW175" s="13" t="s">
        <v>5</v>
      </c>
      <c r="AX175" s="13" t="s">
        <v>88</v>
      </c>
      <c r="AY175" s="161" t="s">
        <v>150</v>
      </c>
    </row>
    <row r="176" spans="2:65" s="1" customFormat="1" ht="24" x14ac:dyDescent="0.2">
      <c r="B176" s="31"/>
      <c r="C176" s="134" t="s">
        <v>267</v>
      </c>
      <c r="D176" s="134" t="s">
        <v>152</v>
      </c>
      <c r="E176" s="135" t="s">
        <v>850</v>
      </c>
      <c r="F176" s="136" t="s">
        <v>851</v>
      </c>
      <c r="G176" s="137" t="s">
        <v>204</v>
      </c>
      <c r="H176" s="138">
        <v>1.77</v>
      </c>
      <c r="I176" s="139"/>
      <c r="J176" s="139">
        <v>341</v>
      </c>
      <c r="K176" s="140">
        <f>ROUND(P176*H176,2)</f>
        <v>603.57000000000005</v>
      </c>
      <c r="L176" s="136" t="s">
        <v>156</v>
      </c>
      <c r="M176" s="31"/>
      <c r="N176" s="141" t="s">
        <v>1</v>
      </c>
      <c r="O176" s="142" t="s">
        <v>43</v>
      </c>
      <c r="P176" s="143">
        <f>I176+J176</f>
        <v>341</v>
      </c>
      <c r="Q176" s="143">
        <f>ROUND(I176*H176,2)</f>
        <v>0</v>
      </c>
      <c r="R176" s="143">
        <f>ROUND(J176*H176,2)</f>
        <v>603.57000000000005</v>
      </c>
      <c r="T176" s="144">
        <f>S176*H176</f>
        <v>0</v>
      </c>
      <c r="U176" s="144">
        <v>0</v>
      </c>
      <c r="V176" s="144">
        <f>U176*H176</f>
        <v>0</v>
      </c>
      <c r="W176" s="144">
        <v>0</v>
      </c>
      <c r="X176" s="145">
        <f>W176*H176</f>
        <v>0</v>
      </c>
      <c r="AR176" s="146" t="s">
        <v>527</v>
      </c>
      <c r="AT176" s="146" t="s">
        <v>152</v>
      </c>
      <c r="AU176" s="146" t="s">
        <v>90</v>
      </c>
      <c r="AY176" s="16" t="s">
        <v>150</v>
      </c>
      <c r="BE176" s="147">
        <f>IF(O176="základní",K176,0)</f>
        <v>603.57000000000005</v>
      </c>
      <c r="BF176" s="147">
        <f>IF(O176="snížená",K176,0)</f>
        <v>0</v>
      </c>
      <c r="BG176" s="147">
        <f>IF(O176="zákl. přenesená",K176,0)</f>
        <v>0</v>
      </c>
      <c r="BH176" s="147">
        <f>IF(O176="sníž. přenesená",K176,0)</f>
        <v>0</v>
      </c>
      <c r="BI176" s="147">
        <f>IF(O176="nulová",K176,0)</f>
        <v>0</v>
      </c>
      <c r="BJ176" s="16" t="s">
        <v>88</v>
      </c>
      <c r="BK176" s="147">
        <f>ROUND(P176*H176,2)</f>
        <v>603.57000000000005</v>
      </c>
      <c r="BL176" s="16" t="s">
        <v>527</v>
      </c>
      <c r="BM176" s="146" t="s">
        <v>961</v>
      </c>
    </row>
    <row r="177" spans="2:65" s="1" customFormat="1" x14ac:dyDescent="0.2">
      <c r="B177" s="31"/>
      <c r="D177" s="148" t="s">
        <v>159</v>
      </c>
      <c r="F177" s="149" t="s">
        <v>853</v>
      </c>
      <c r="I177" s="150"/>
      <c r="J177" s="150"/>
      <c r="M177" s="31"/>
      <c r="N177" s="151"/>
      <c r="X177" s="55"/>
      <c r="AT177" s="16" t="s">
        <v>159</v>
      </c>
      <c r="AU177" s="16" t="s">
        <v>90</v>
      </c>
    </row>
    <row r="178" spans="2:65" s="12" customFormat="1" x14ac:dyDescent="0.2">
      <c r="B178" s="152"/>
      <c r="D178" s="153" t="s">
        <v>161</v>
      </c>
      <c r="E178" s="154" t="s">
        <v>1</v>
      </c>
      <c r="F178" s="155" t="s">
        <v>956</v>
      </c>
      <c r="H178" s="156">
        <v>1.7703</v>
      </c>
      <c r="I178" s="157"/>
      <c r="J178" s="157"/>
      <c r="M178" s="152"/>
      <c r="N178" s="158"/>
      <c r="X178" s="159"/>
      <c r="AT178" s="154" t="s">
        <v>161</v>
      </c>
      <c r="AU178" s="154" t="s">
        <v>90</v>
      </c>
      <c r="AV178" s="12" t="s">
        <v>90</v>
      </c>
      <c r="AW178" s="12" t="s">
        <v>5</v>
      </c>
      <c r="AX178" s="12" t="s">
        <v>80</v>
      </c>
      <c r="AY178" s="154" t="s">
        <v>150</v>
      </c>
    </row>
    <row r="179" spans="2:65" s="13" customFormat="1" x14ac:dyDescent="0.2">
      <c r="B179" s="160"/>
      <c r="D179" s="153" t="s">
        <v>161</v>
      </c>
      <c r="E179" s="161" t="s">
        <v>1</v>
      </c>
      <c r="F179" s="162" t="s">
        <v>169</v>
      </c>
      <c r="H179" s="163">
        <v>1.7703</v>
      </c>
      <c r="I179" s="164"/>
      <c r="J179" s="164"/>
      <c r="M179" s="160"/>
      <c r="N179" s="165"/>
      <c r="X179" s="166"/>
      <c r="AT179" s="161" t="s">
        <v>161</v>
      </c>
      <c r="AU179" s="161" t="s">
        <v>90</v>
      </c>
      <c r="AV179" s="13" t="s">
        <v>157</v>
      </c>
      <c r="AW179" s="13" t="s">
        <v>5</v>
      </c>
      <c r="AX179" s="13" t="s">
        <v>88</v>
      </c>
      <c r="AY179" s="161" t="s">
        <v>150</v>
      </c>
    </row>
    <row r="180" spans="2:65" s="1" customFormat="1" ht="24.2" customHeight="1" x14ac:dyDescent="0.2">
      <c r="B180" s="31"/>
      <c r="C180" s="134" t="s">
        <v>274</v>
      </c>
      <c r="D180" s="134" t="s">
        <v>152</v>
      </c>
      <c r="E180" s="135" t="s">
        <v>860</v>
      </c>
      <c r="F180" s="136" t="s">
        <v>861</v>
      </c>
      <c r="G180" s="137" t="s">
        <v>184</v>
      </c>
      <c r="H180" s="138">
        <v>16.86</v>
      </c>
      <c r="I180" s="139"/>
      <c r="J180" s="139">
        <v>60.2</v>
      </c>
      <c r="K180" s="140">
        <f>ROUND(P180*H180,2)</f>
        <v>1014.97</v>
      </c>
      <c r="L180" s="136" t="s">
        <v>156</v>
      </c>
      <c r="M180" s="31"/>
      <c r="N180" s="141" t="s">
        <v>1</v>
      </c>
      <c r="O180" s="142" t="s">
        <v>43</v>
      </c>
      <c r="P180" s="143">
        <f>I180+J180</f>
        <v>60.2</v>
      </c>
      <c r="Q180" s="143">
        <f>ROUND(I180*H180,2)</f>
        <v>0</v>
      </c>
      <c r="R180" s="143">
        <f>ROUND(J180*H180,2)</f>
        <v>1014.97</v>
      </c>
      <c r="T180" s="144">
        <f>S180*H180</f>
        <v>0</v>
      </c>
      <c r="U180" s="144">
        <v>0</v>
      </c>
      <c r="V180" s="144">
        <f>U180*H180</f>
        <v>0</v>
      </c>
      <c r="W180" s="144">
        <v>0</v>
      </c>
      <c r="X180" s="145">
        <f>W180*H180</f>
        <v>0</v>
      </c>
      <c r="AR180" s="146" t="s">
        <v>527</v>
      </c>
      <c r="AT180" s="146" t="s">
        <v>152</v>
      </c>
      <c r="AU180" s="146" t="s">
        <v>90</v>
      </c>
      <c r="AY180" s="16" t="s">
        <v>150</v>
      </c>
      <c r="BE180" s="147">
        <f>IF(O180="základní",K180,0)</f>
        <v>1014.97</v>
      </c>
      <c r="BF180" s="147">
        <f>IF(O180="snížená",K180,0)</f>
        <v>0</v>
      </c>
      <c r="BG180" s="147">
        <f>IF(O180="zákl. přenesená",K180,0)</f>
        <v>0</v>
      </c>
      <c r="BH180" s="147">
        <f>IF(O180="sníž. přenesená",K180,0)</f>
        <v>0</v>
      </c>
      <c r="BI180" s="147">
        <f>IF(O180="nulová",K180,0)</f>
        <v>0</v>
      </c>
      <c r="BJ180" s="16" t="s">
        <v>88</v>
      </c>
      <c r="BK180" s="147">
        <f>ROUND(P180*H180,2)</f>
        <v>1014.97</v>
      </c>
      <c r="BL180" s="16" t="s">
        <v>527</v>
      </c>
      <c r="BM180" s="146" t="s">
        <v>962</v>
      </c>
    </row>
    <row r="181" spans="2:65" s="1" customFormat="1" x14ac:dyDescent="0.2">
      <c r="B181" s="31"/>
      <c r="D181" s="148" t="s">
        <v>159</v>
      </c>
      <c r="F181" s="149" t="s">
        <v>863</v>
      </c>
      <c r="I181" s="150"/>
      <c r="J181" s="150"/>
      <c r="M181" s="31"/>
      <c r="N181" s="151"/>
      <c r="X181" s="55"/>
      <c r="AT181" s="16" t="s">
        <v>159</v>
      </c>
      <c r="AU181" s="16" t="s">
        <v>90</v>
      </c>
    </row>
    <row r="182" spans="2:65" s="12" customFormat="1" x14ac:dyDescent="0.2">
      <c r="B182" s="152"/>
      <c r="D182" s="153" t="s">
        <v>161</v>
      </c>
      <c r="E182" s="154" t="s">
        <v>1</v>
      </c>
      <c r="F182" s="155" t="s">
        <v>954</v>
      </c>
      <c r="H182" s="156">
        <v>16.86</v>
      </c>
      <c r="I182" s="157"/>
      <c r="J182" s="157"/>
      <c r="M182" s="152"/>
      <c r="N182" s="158"/>
      <c r="X182" s="159"/>
      <c r="AT182" s="154" t="s">
        <v>161</v>
      </c>
      <c r="AU182" s="154" t="s">
        <v>90</v>
      </c>
      <c r="AV182" s="12" t="s">
        <v>90</v>
      </c>
      <c r="AW182" s="12" t="s">
        <v>5</v>
      </c>
      <c r="AX182" s="12" t="s">
        <v>88</v>
      </c>
      <c r="AY182" s="154" t="s">
        <v>150</v>
      </c>
    </row>
    <row r="183" spans="2:65" s="1" customFormat="1" ht="24.2" customHeight="1" x14ac:dyDescent="0.2">
      <c r="B183" s="31"/>
      <c r="C183" s="134" t="s">
        <v>282</v>
      </c>
      <c r="D183" s="134" t="s">
        <v>152</v>
      </c>
      <c r="E183" s="135" t="s">
        <v>864</v>
      </c>
      <c r="F183" s="136" t="s">
        <v>865</v>
      </c>
      <c r="G183" s="137" t="s">
        <v>184</v>
      </c>
      <c r="H183" s="138">
        <v>16.86</v>
      </c>
      <c r="I183" s="139">
        <v>144.29</v>
      </c>
      <c r="J183" s="139">
        <v>75.709999999999994</v>
      </c>
      <c r="K183" s="140">
        <f>ROUND(P183*H183,2)</f>
        <v>3709.2</v>
      </c>
      <c r="L183" s="136" t="s">
        <v>156</v>
      </c>
      <c r="M183" s="31"/>
      <c r="N183" s="141" t="s">
        <v>1</v>
      </c>
      <c r="O183" s="142" t="s">
        <v>43</v>
      </c>
      <c r="P183" s="143">
        <f>I183+J183</f>
        <v>220</v>
      </c>
      <c r="Q183" s="143">
        <f>ROUND(I183*H183,2)</f>
        <v>2432.73</v>
      </c>
      <c r="R183" s="143">
        <f>ROUND(J183*H183,2)</f>
        <v>1276.47</v>
      </c>
      <c r="T183" s="144">
        <f>S183*H183</f>
        <v>0</v>
      </c>
      <c r="U183" s="144">
        <v>0</v>
      </c>
      <c r="V183" s="144">
        <f>U183*H183</f>
        <v>0</v>
      </c>
      <c r="W183" s="144">
        <v>0</v>
      </c>
      <c r="X183" s="145">
        <f>W183*H183</f>
        <v>0</v>
      </c>
      <c r="AR183" s="146" t="s">
        <v>527</v>
      </c>
      <c r="AT183" s="146" t="s">
        <v>152</v>
      </c>
      <c r="AU183" s="146" t="s">
        <v>90</v>
      </c>
      <c r="AY183" s="16" t="s">
        <v>150</v>
      </c>
      <c r="BE183" s="147">
        <f>IF(O183="základní",K183,0)</f>
        <v>3709.2</v>
      </c>
      <c r="BF183" s="147">
        <f>IF(O183="snížená",K183,0)</f>
        <v>0</v>
      </c>
      <c r="BG183" s="147">
        <f>IF(O183="zákl. přenesená",K183,0)</f>
        <v>0</v>
      </c>
      <c r="BH183" s="147">
        <f>IF(O183="sníž. přenesená",K183,0)</f>
        <v>0</v>
      </c>
      <c r="BI183" s="147">
        <f>IF(O183="nulová",K183,0)</f>
        <v>0</v>
      </c>
      <c r="BJ183" s="16" t="s">
        <v>88</v>
      </c>
      <c r="BK183" s="147">
        <f>ROUND(P183*H183,2)</f>
        <v>3709.2</v>
      </c>
      <c r="BL183" s="16" t="s">
        <v>527</v>
      </c>
      <c r="BM183" s="146" t="s">
        <v>963</v>
      </c>
    </row>
    <row r="184" spans="2:65" s="1" customFormat="1" x14ac:dyDescent="0.2">
      <c r="B184" s="31"/>
      <c r="D184" s="148" t="s">
        <v>159</v>
      </c>
      <c r="F184" s="149" t="s">
        <v>867</v>
      </c>
      <c r="I184" s="150"/>
      <c r="J184" s="150"/>
      <c r="M184" s="31"/>
      <c r="N184" s="151"/>
      <c r="X184" s="55"/>
      <c r="AT184" s="16" t="s">
        <v>159</v>
      </c>
      <c r="AU184" s="16" t="s">
        <v>90</v>
      </c>
    </row>
    <row r="185" spans="2:65" s="12" customFormat="1" x14ac:dyDescent="0.2">
      <c r="B185" s="152"/>
      <c r="D185" s="153" t="s">
        <v>161</v>
      </c>
      <c r="E185" s="154" t="s">
        <v>1</v>
      </c>
      <c r="F185" s="155" t="s">
        <v>954</v>
      </c>
      <c r="H185" s="156">
        <v>16.86</v>
      </c>
      <c r="I185" s="157"/>
      <c r="J185" s="157"/>
      <c r="M185" s="152"/>
      <c r="N185" s="158"/>
      <c r="X185" s="159"/>
      <c r="AT185" s="154" t="s">
        <v>161</v>
      </c>
      <c r="AU185" s="154" t="s">
        <v>90</v>
      </c>
      <c r="AV185" s="12" t="s">
        <v>90</v>
      </c>
      <c r="AW185" s="12" t="s">
        <v>5</v>
      </c>
      <c r="AX185" s="12" t="s">
        <v>88</v>
      </c>
      <c r="AY185" s="154" t="s">
        <v>150</v>
      </c>
    </row>
    <row r="186" spans="2:65" s="1" customFormat="1" ht="24.2" customHeight="1" x14ac:dyDescent="0.2">
      <c r="B186" s="31"/>
      <c r="C186" s="168" t="s">
        <v>8</v>
      </c>
      <c r="D186" s="168" t="s">
        <v>344</v>
      </c>
      <c r="E186" s="169" t="s">
        <v>868</v>
      </c>
      <c r="F186" s="170" t="s">
        <v>869</v>
      </c>
      <c r="G186" s="171" t="s">
        <v>184</v>
      </c>
      <c r="H186" s="172">
        <v>20.5</v>
      </c>
      <c r="I186" s="173">
        <v>51.3</v>
      </c>
      <c r="J186" s="174"/>
      <c r="K186" s="175">
        <f>ROUND(P186*H186,2)</f>
        <v>1051.6500000000001</v>
      </c>
      <c r="L186" s="170" t="s">
        <v>156</v>
      </c>
      <c r="M186" s="176"/>
      <c r="N186" s="177" t="s">
        <v>1</v>
      </c>
      <c r="O186" s="142" t="s">
        <v>43</v>
      </c>
      <c r="P186" s="143">
        <f>I186+J186</f>
        <v>51.3</v>
      </c>
      <c r="Q186" s="143">
        <f>ROUND(I186*H186,2)</f>
        <v>1051.6500000000001</v>
      </c>
      <c r="R186" s="143">
        <f>ROUND(J186*H186,2)</f>
        <v>0</v>
      </c>
      <c r="T186" s="144">
        <f>S186*H186</f>
        <v>0</v>
      </c>
      <c r="U186" s="144">
        <v>7.7999999999999999E-4</v>
      </c>
      <c r="V186" s="144">
        <f>U186*H186</f>
        <v>1.5990000000000001E-2</v>
      </c>
      <c r="W186" s="144">
        <v>0</v>
      </c>
      <c r="X186" s="145">
        <f>W186*H186</f>
        <v>0</v>
      </c>
      <c r="AR186" s="146" t="s">
        <v>870</v>
      </c>
      <c r="AT186" s="146" t="s">
        <v>344</v>
      </c>
      <c r="AU186" s="146" t="s">
        <v>90</v>
      </c>
      <c r="AY186" s="16" t="s">
        <v>150</v>
      </c>
      <c r="BE186" s="147">
        <f>IF(O186="základní",K186,0)</f>
        <v>1051.6500000000001</v>
      </c>
      <c r="BF186" s="147">
        <f>IF(O186="snížená",K186,0)</f>
        <v>0</v>
      </c>
      <c r="BG186" s="147">
        <f>IF(O186="zákl. přenesená",K186,0)</f>
        <v>0</v>
      </c>
      <c r="BH186" s="147">
        <f>IF(O186="sníž. přenesená",K186,0)</f>
        <v>0</v>
      </c>
      <c r="BI186" s="147">
        <f>IF(O186="nulová",K186,0)</f>
        <v>0</v>
      </c>
      <c r="BJ186" s="16" t="s">
        <v>88</v>
      </c>
      <c r="BK186" s="147">
        <f>ROUND(P186*H186,2)</f>
        <v>1051.6500000000001</v>
      </c>
      <c r="BL186" s="16" t="s">
        <v>527</v>
      </c>
      <c r="BM186" s="146" t="s">
        <v>964</v>
      </c>
    </row>
    <row r="187" spans="2:65" s="1" customFormat="1" ht="24.2" customHeight="1" x14ac:dyDescent="0.2">
      <c r="B187" s="31"/>
      <c r="C187" s="168" t="s">
        <v>292</v>
      </c>
      <c r="D187" s="168" t="s">
        <v>344</v>
      </c>
      <c r="E187" s="169" t="s">
        <v>872</v>
      </c>
      <c r="F187" s="170" t="s">
        <v>873</v>
      </c>
      <c r="G187" s="171" t="s">
        <v>784</v>
      </c>
      <c r="H187" s="172">
        <v>3186.54</v>
      </c>
      <c r="I187" s="173">
        <v>1.17</v>
      </c>
      <c r="J187" s="174"/>
      <c r="K187" s="175">
        <f>ROUND(P187*H187,2)</f>
        <v>3728.25</v>
      </c>
      <c r="L187" s="170" t="s">
        <v>156</v>
      </c>
      <c r="M187" s="176"/>
      <c r="N187" s="177" t="s">
        <v>1</v>
      </c>
      <c r="O187" s="142" t="s">
        <v>43</v>
      </c>
      <c r="P187" s="143">
        <f>I187+J187</f>
        <v>1.17</v>
      </c>
      <c r="Q187" s="143">
        <f>ROUND(I187*H187,2)</f>
        <v>3728.25</v>
      </c>
      <c r="R187" s="143">
        <f>ROUND(J187*H187,2)</f>
        <v>0</v>
      </c>
      <c r="T187" s="144">
        <f>S187*H187</f>
        <v>0</v>
      </c>
      <c r="U187" s="144">
        <v>1E-3</v>
      </c>
      <c r="V187" s="144">
        <f>U187*H187</f>
        <v>3.1865399999999999</v>
      </c>
      <c r="W187" s="144">
        <v>0</v>
      </c>
      <c r="X187" s="145">
        <f>W187*H187</f>
        <v>0</v>
      </c>
      <c r="AR187" s="146" t="s">
        <v>808</v>
      </c>
      <c r="AT187" s="146" t="s">
        <v>344</v>
      </c>
      <c r="AU187" s="146" t="s">
        <v>90</v>
      </c>
      <c r="AY187" s="16" t="s">
        <v>150</v>
      </c>
      <c r="BE187" s="147">
        <f>IF(O187="základní",K187,0)</f>
        <v>3728.25</v>
      </c>
      <c r="BF187" s="147">
        <f>IF(O187="snížená",K187,0)</f>
        <v>0</v>
      </c>
      <c r="BG187" s="147">
        <f>IF(O187="zákl. přenesená",K187,0)</f>
        <v>0</v>
      </c>
      <c r="BH187" s="147">
        <f>IF(O187="sníž. přenesená",K187,0)</f>
        <v>0</v>
      </c>
      <c r="BI187" s="147">
        <f>IF(O187="nulová",K187,0)</f>
        <v>0</v>
      </c>
      <c r="BJ187" s="16" t="s">
        <v>88</v>
      </c>
      <c r="BK187" s="147">
        <f>ROUND(P187*H187,2)</f>
        <v>3728.25</v>
      </c>
      <c r="BL187" s="16" t="s">
        <v>808</v>
      </c>
      <c r="BM187" s="146" t="s">
        <v>965</v>
      </c>
    </row>
    <row r="188" spans="2:65" s="12" customFormat="1" ht="22.5" x14ac:dyDescent="0.2">
      <c r="B188" s="152"/>
      <c r="D188" s="153" t="s">
        <v>161</v>
      </c>
      <c r="E188" s="154" t="s">
        <v>1</v>
      </c>
      <c r="F188" s="155" t="s">
        <v>966</v>
      </c>
      <c r="H188" s="156">
        <v>3186.54</v>
      </c>
      <c r="I188" s="157"/>
      <c r="J188" s="157"/>
      <c r="M188" s="152"/>
      <c r="N188" s="158"/>
      <c r="X188" s="159"/>
      <c r="AT188" s="154" t="s">
        <v>161</v>
      </c>
      <c r="AU188" s="154" t="s">
        <v>90</v>
      </c>
      <c r="AV188" s="12" t="s">
        <v>90</v>
      </c>
      <c r="AW188" s="12" t="s">
        <v>5</v>
      </c>
      <c r="AX188" s="12" t="s">
        <v>80</v>
      </c>
      <c r="AY188" s="154" t="s">
        <v>150</v>
      </c>
    </row>
    <row r="189" spans="2:65" s="13" customFormat="1" x14ac:dyDescent="0.2">
      <c r="B189" s="160"/>
      <c r="D189" s="153" t="s">
        <v>161</v>
      </c>
      <c r="E189" s="161" t="s">
        <v>1</v>
      </c>
      <c r="F189" s="162" t="s">
        <v>169</v>
      </c>
      <c r="H189" s="163">
        <v>3186.54</v>
      </c>
      <c r="I189" s="164"/>
      <c r="J189" s="164"/>
      <c r="M189" s="160"/>
      <c r="N189" s="165"/>
      <c r="X189" s="166"/>
      <c r="AT189" s="161" t="s">
        <v>161</v>
      </c>
      <c r="AU189" s="161" t="s">
        <v>90</v>
      </c>
      <c r="AV189" s="13" t="s">
        <v>157</v>
      </c>
      <c r="AW189" s="13" t="s">
        <v>5</v>
      </c>
      <c r="AX189" s="13" t="s">
        <v>88</v>
      </c>
      <c r="AY189" s="161" t="s">
        <v>150</v>
      </c>
    </row>
    <row r="190" spans="2:65" s="1" customFormat="1" ht="24.2" customHeight="1" x14ac:dyDescent="0.2">
      <c r="B190" s="31"/>
      <c r="C190" s="134" t="s">
        <v>298</v>
      </c>
      <c r="D190" s="134" t="s">
        <v>152</v>
      </c>
      <c r="E190" s="135" t="s">
        <v>877</v>
      </c>
      <c r="F190" s="136" t="s">
        <v>878</v>
      </c>
      <c r="G190" s="137" t="s">
        <v>184</v>
      </c>
      <c r="H190" s="138">
        <v>20.231999999999999</v>
      </c>
      <c r="I190" s="139"/>
      <c r="J190" s="139">
        <v>65.3</v>
      </c>
      <c r="K190" s="140">
        <f>ROUND(P190*H190,2)</f>
        <v>1321.15</v>
      </c>
      <c r="L190" s="136" t="s">
        <v>156</v>
      </c>
      <c r="M190" s="31"/>
      <c r="N190" s="141" t="s">
        <v>1</v>
      </c>
      <c r="O190" s="142" t="s">
        <v>43</v>
      </c>
      <c r="P190" s="143">
        <f>I190+J190</f>
        <v>65.3</v>
      </c>
      <c r="Q190" s="143">
        <f>ROUND(I190*H190,2)</f>
        <v>0</v>
      </c>
      <c r="R190" s="143">
        <f>ROUND(J190*H190,2)</f>
        <v>1321.15</v>
      </c>
      <c r="T190" s="144">
        <f>S190*H190</f>
        <v>0</v>
      </c>
      <c r="U190" s="144">
        <v>0</v>
      </c>
      <c r="V190" s="144">
        <f>U190*H190</f>
        <v>0</v>
      </c>
      <c r="W190" s="144">
        <v>0</v>
      </c>
      <c r="X190" s="145">
        <f>W190*H190</f>
        <v>0</v>
      </c>
      <c r="AR190" s="146" t="s">
        <v>527</v>
      </c>
      <c r="AT190" s="146" t="s">
        <v>152</v>
      </c>
      <c r="AU190" s="146" t="s">
        <v>90</v>
      </c>
      <c r="AY190" s="16" t="s">
        <v>150</v>
      </c>
      <c r="BE190" s="147">
        <f>IF(O190="základní",K190,0)</f>
        <v>1321.15</v>
      </c>
      <c r="BF190" s="147">
        <f>IF(O190="snížená",K190,0)</f>
        <v>0</v>
      </c>
      <c r="BG190" s="147">
        <f>IF(O190="zákl. přenesená",K190,0)</f>
        <v>0</v>
      </c>
      <c r="BH190" s="147">
        <f>IF(O190="sníž. přenesená",K190,0)</f>
        <v>0</v>
      </c>
      <c r="BI190" s="147">
        <f>IF(O190="nulová",K190,0)</f>
        <v>0</v>
      </c>
      <c r="BJ190" s="16" t="s">
        <v>88</v>
      </c>
      <c r="BK190" s="147">
        <f>ROUND(P190*H190,2)</f>
        <v>1321.15</v>
      </c>
      <c r="BL190" s="16" t="s">
        <v>527</v>
      </c>
      <c r="BM190" s="146" t="s">
        <v>967</v>
      </c>
    </row>
    <row r="191" spans="2:65" s="1" customFormat="1" x14ac:dyDescent="0.2">
      <c r="B191" s="31"/>
      <c r="D191" s="148" t="s">
        <v>159</v>
      </c>
      <c r="F191" s="149" t="s">
        <v>880</v>
      </c>
      <c r="I191" s="150"/>
      <c r="J191" s="150"/>
      <c r="M191" s="31"/>
      <c r="N191" s="151"/>
      <c r="X191" s="55"/>
      <c r="AT191" s="16" t="s">
        <v>159</v>
      </c>
      <c r="AU191" s="16" t="s">
        <v>90</v>
      </c>
    </row>
    <row r="192" spans="2:65" s="12" customFormat="1" ht="22.5" x14ac:dyDescent="0.2">
      <c r="B192" s="152"/>
      <c r="D192" s="153" t="s">
        <v>161</v>
      </c>
      <c r="E192" s="154" t="s">
        <v>1</v>
      </c>
      <c r="F192" s="155" t="s">
        <v>968</v>
      </c>
      <c r="H192" s="156">
        <v>20.231999999999999</v>
      </c>
      <c r="I192" s="157"/>
      <c r="J192" s="157"/>
      <c r="M192" s="152"/>
      <c r="N192" s="158"/>
      <c r="X192" s="159"/>
      <c r="AT192" s="154" t="s">
        <v>161</v>
      </c>
      <c r="AU192" s="154" t="s">
        <v>90</v>
      </c>
      <c r="AV192" s="12" t="s">
        <v>90</v>
      </c>
      <c r="AW192" s="12" t="s">
        <v>5</v>
      </c>
      <c r="AX192" s="12" t="s">
        <v>88</v>
      </c>
      <c r="AY192" s="154" t="s">
        <v>150</v>
      </c>
    </row>
    <row r="193" spans="2:65" s="1" customFormat="1" ht="24.2" customHeight="1" x14ac:dyDescent="0.2">
      <c r="B193" s="31"/>
      <c r="C193" s="168" t="s">
        <v>304</v>
      </c>
      <c r="D193" s="168" t="s">
        <v>344</v>
      </c>
      <c r="E193" s="169" t="s">
        <v>882</v>
      </c>
      <c r="F193" s="170" t="s">
        <v>883</v>
      </c>
      <c r="G193" s="171" t="s">
        <v>184</v>
      </c>
      <c r="H193" s="172">
        <v>20.231999999999999</v>
      </c>
      <c r="I193" s="173">
        <v>29.7</v>
      </c>
      <c r="J193" s="174"/>
      <c r="K193" s="175">
        <f>ROUND(P193*H193,2)</f>
        <v>600.89</v>
      </c>
      <c r="L193" s="170" t="s">
        <v>156</v>
      </c>
      <c r="M193" s="176"/>
      <c r="N193" s="177" t="s">
        <v>1</v>
      </c>
      <c r="O193" s="142" t="s">
        <v>43</v>
      </c>
      <c r="P193" s="143">
        <f>I193+J193</f>
        <v>29.7</v>
      </c>
      <c r="Q193" s="143">
        <f>ROUND(I193*H193,2)</f>
        <v>600.89</v>
      </c>
      <c r="R193" s="143">
        <f>ROUND(J193*H193,2)</f>
        <v>0</v>
      </c>
      <c r="T193" s="144">
        <f>S193*H193</f>
        <v>0</v>
      </c>
      <c r="U193" s="144">
        <v>2.7E-4</v>
      </c>
      <c r="V193" s="144">
        <f>U193*H193</f>
        <v>5.4626399999999995E-3</v>
      </c>
      <c r="W193" s="144">
        <v>0</v>
      </c>
      <c r="X193" s="145">
        <f>W193*H193</f>
        <v>0</v>
      </c>
      <c r="AR193" s="146" t="s">
        <v>808</v>
      </c>
      <c r="AT193" s="146" t="s">
        <v>344</v>
      </c>
      <c r="AU193" s="146" t="s">
        <v>90</v>
      </c>
      <c r="AY193" s="16" t="s">
        <v>150</v>
      </c>
      <c r="BE193" s="147">
        <f>IF(O193="základní",K193,0)</f>
        <v>600.89</v>
      </c>
      <c r="BF193" s="147">
        <f>IF(O193="snížená",K193,0)</f>
        <v>0</v>
      </c>
      <c r="BG193" s="147">
        <f>IF(O193="zákl. přenesená",K193,0)</f>
        <v>0</v>
      </c>
      <c r="BH193" s="147">
        <f>IF(O193="sníž. přenesená",K193,0)</f>
        <v>0</v>
      </c>
      <c r="BI193" s="147">
        <f>IF(O193="nulová",K193,0)</f>
        <v>0</v>
      </c>
      <c r="BJ193" s="16" t="s">
        <v>88</v>
      </c>
      <c r="BK193" s="147">
        <f>ROUND(P193*H193,2)</f>
        <v>600.89</v>
      </c>
      <c r="BL193" s="16" t="s">
        <v>808</v>
      </c>
      <c r="BM193" s="146" t="s">
        <v>969</v>
      </c>
    </row>
    <row r="194" spans="2:65" s="1" customFormat="1" ht="24.2" customHeight="1" x14ac:dyDescent="0.2">
      <c r="B194" s="31"/>
      <c r="C194" s="134" t="s">
        <v>310</v>
      </c>
      <c r="D194" s="134" t="s">
        <v>152</v>
      </c>
      <c r="E194" s="135" t="s">
        <v>885</v>
      </c>
      <c r="F194" s="136" t="s">
        <v>886</v>
      </c>
      <c r="G194" s="137" t="s">
        <v>277</v>
      </c>
      <c r="H194" s="138">
        <v>3.2080000000000002</v>
      </c>
      <c r="I194" s="139"/>
      <c r="J194" s="139">
        <v>185.5</v>
      </c>
      <c r="K194" s="140">
        <f>ROUND(P194*H194,2)</f>
        <v>595.08000000000004</v>
      </c>
      <c r="L194" s="136" t="s">
        <v>156</v>
      </c>
      <c r="M194" s="31"/>
      <c r="N194" s="141" t="s">
        <v>1</v>
      </c>
      <c r="O194" s="142" t="s">
        <v>43</v>
      </c>
      <c r="P194" s="143">
        <f>I194+J194</f>
        <v>185.5</v>
      </c>
      <c r="Q194" s="143">
        <f>ROUND(I194*H194,2)</f>
        <v>0</v>
      </c>
      <c r="R194" s="143">
        <f>ROUND(J194*H194,2)</f>
        <v>595.08000000000004</v>
      </c>
      <c r="T194" s="144">
        <f>S194*H194</f>
        <v>0</v>
      </c>
      <c r="U194" s="144">
        <v>0</v>
      </c>
      <c r="V194" s="144">
        <f>U194*H194</f>
        <v>0</v>
      </c>
      <c r="W194" s="144">
        <v>0</v>
      </c>
      <c r="X194" s="145">
        <f>W194*H194</f>
        <v>0</v>
      </c>
      <c r="AR194" s="146" t="s">
        <v>527</v>
      </c>
      <c r="AT194" s="146" t="s">
        <v>152</v>
      </c>
      <c r="AU194" s="146" t="s">
        <v>90</v>
      </c>
      <c r="AY194" s="16" t="s">
        <v>150</v>
      </c>
      <c r="BE194" s="147">
        <f>IF(O194="základní",K194,0)</f>
        <v>595.08000000000004</v>
      </c>
      <c r="BF194" s="147">
        <f>IF(O194="snížená",K194,0)</f>
        <v>0</v>
      </c>
      <c r="BG194" s="147">
        <f>IF(O194="zákl. přenesená",K194,0)</f>
        <v>0</v>
      </c>
      <c r="BH194" s="147">
        <f>IF(O194="sníž. přenesená",K194,0)</f>
        <v>0</v>
      </c>
      <c r="BI194" s="147">
        <f>IF(O194="nulová",K194,0)</f>
        <v>0</v>
      </c>
      <c r="BJ194" s="16" t="s">
        <v>88</v>
      </c>
      <c r="BK194" s="147">
        <f>ROUND(P194*H194,2)</f>
        <v>595.08000000000004</v>
      </c>
      <c r="BL194" s="16" t="s">
        <v>527</v>
      </c>
      <c r="BM194" s="146" t="s">
        <v>970</v>
      </c>
    </row>
    <row r="195" spans="2:65" s="1" customFormat="1" x14ac:dyDescent="0.2">
      <c r="B195" s="31"/>
      <c r="D195" s="148" t="s">
        <v>159</v>
      </c>
      <c r="F195" s="149" t="s">
        <v>888</v>
      </c>
      <c r="I195" s="150"/>
      <c r="J195" s="150"/>
      <c r="M195" s="31"/>
      <c r="N195" s="151"/>
      <c r="X195" s="55"/>
      <c r="AT195" s="16" t="s">
        <v>159</v>
      </c>
      <c r="AU195" s="16" t="s">
        <v>90</v>
      </c>
    </row>
    <row r="196" spans="2:65" s="1" customFormat="1" ht="24.2" customHeight="1" x14ac:dyDescent="0.2">
      <c r="B196" s="31"/>
      <c r="C196" s="134" t="s">
        <v>316</v>
      </c>
      <c r="D196" s="134" t="s">
        <v>152</v>
      </c>
      <c r="E196" s="135" t="s">
        <v>889</v>
      </c>
      <c r="F196" s="136" t="s">
        <v>890</v>
      </c>
      <c r="G196" s="137" t="s">
        <v>277</v>
      </c>
      <c r="H196" s="138">
        <v>93.09</v>
      </c>
      <c r="I196" s="139"/>
      <c r="J196" s="139">
        <v>39.9</v>
      </c>
      <c r="K196" s="140">
        <f>ROUND(P196*H196,2)</f>
        <v>3714.29</v>
      </c>
      <c r="L196" s="136" t="s">
        <v>156</v>
      </c>
      <c r="M196" s="31"/>
      <c r="N196" s="141" t="s">
        <v>1</v>
      </c>
      <c r="O196" s="142" t="s">
        <v>43</v>
      </c>
      <c r="P196" s="143">
        <f>I196+J196</f>
        <v>39.9</v>
      </c>
      <c r="Q196" s="143">
        <f>ROUND(I196*H196,2)</f>
        <v>0</v>
      </c>
      <c r="R196" s="143">
        <f>ROUND(J196*H196,2)</f>
        <v>3714.29</v>
      </c>
      <c r="T196" s="144">
        <f>S196*H196</f>
        <v>0</v>
      </c>
      <c r="U196" s="144">
        <v>0</v>
      </c>
      <c r="V196" s="144">
        <f>U196*H196</f>
        <v>0</v>
      </c>
      <c r="W196" s="144">
        <v>0</v>
      </c>
      <c r="X196" s="145">
        <f>W196*H196</f>
        <v>0</v>
      </c>
      <c r="AR196" s="146" t="s">
        <v>527</v>
      </c>
      <c r="AT196" s="146" t="s">
        <v>152</v>
      </c>
      <c r="AU196" s="146" t="s">
        <v>90</v>
      </c>
      <c r="AY196" s="16" t="s">
        <v>150</v>
      </c>
      <c r="BE196" s="147">
        <f>IF(O196="základní",K196,0)</f>
        <v>3714.29</v>
      </c>
      <c r="BF196" s="147">
        <f>IF(O196="snížená",K196,0)</f>
        <v>0</v>
      </c>
      <c r="BG196" s="147">
        <f>IF(O196="zákl. přenesená",K196,0)</f>
        <v>0</v>
      </c>
      <c r="BH196" s="147">
        <f>IF(O196="sníž. přenesená",K196,0)</f>
        <v>0</v>
      </c>
      <c r="BI196" s="147">
        <f>IF(O196="nulová",K196,0)</f>
        <v>0</v>
      </c>
      <c r="BJ196" s="16" t="s">
        <v>88</v>
      </c>
      <c r="BK196" s="147">
        <f>ROUND(P196*H196,2)</f>
        <v>3714.29</v>
      </c>
      <c r="BL196" s="16" t="s">
        <v>527</v>
      </c>
      <c r="BM196" s="146" t="s">
        <v>971</v>
      </c>
    </row>
    <row r="197" spans="2:65" s="1" customFormat="1" x14ac:dyDescent="0.2">
      <c r="B197" s="31"/>
      <c r="D197" s="148" t="s">
        <v>159</v>
      </c>
      <c r="F197" s="149" t="s">
        <v>892</v>
      </c>
      <c r="I197" s="150"/>
      <c r="J197" s="150"/>
      <c r="M197" s="31"/>
      <c r="N197" s="151"/>
      <c r="X197" s="55"/>
      <c r="AT197" s="16" t="s">
        <v>159</v>
      </c>
      <c r="AU197" s="16" t="s">
        <v>90</v>
      </c>
    </row>
    <row r="198" spans="2:65" s="12" customFormat="1" ht="22.5" x14ac:dyDescent="0.2">
      <c r="B198" s="152"/>
      <c r="D198" s="153" t="s">
        <v>161</v>
      </c>
      <c r="E198" s="154" t="s">
        <v>1</v>
      </c>
      <c r="F198" s="155" t="s">
        <v>972</v>
      </c>
      <c r="H198" s="156">
        <v>93.09</v>
      </c>
      <c r="I198" s="157"/>
      <c r="J198" s="157"/>
      <c r="M198" s="152"/>
      <c r="N198" s="158"/>
      <c r="X198" s="159"/>
      <c r="AT198" s="154" t="s">
        <v>161</v>
      </c>
      <c r="AU198" s="154" t="s">
        <v>90</v>
      </c>
      <c r="AV198" s="12" t="s">
        <v>90</v>
      </c>
      <c r="AW198" s="12" t="s">
        <v>5</v>
      </c>
      <c r="AX198" s="12" t="s">
        <v>88</v>
      </c>
      <c r="AY198" s="154" t="s">
        <v>150</v>
      </c>
    </row>
    <row r="199" spans="2:65" s="11" customFormat="1" ht="25.9" customHeight="1" x14ac:dyDescent="0.2">
      <c r="B199" s="121"/>
      <c r="D199" s="122" t="s">
        <v>79</v>
      </c>
      <c r="E199" s="123" t="s">
        <v>700</v>
      </c>
      <c r="F199" s="123" t="s">
        <v>701</v>
      </c>
      <c r="I199" s="124"/>
      <c r="J199" s="124"/>
      <c r="K199" s="125">
        <f>BK199</f>
        <v>61500</v>
      </c>
      <c r="M199" s="121"/>
      <c r="N199" s="126"/>
      <c r="Q199" s="127">
        <f>SUM(Q200:Q208)</f>
        <v>0</v>
      </c>
      <c r="R199" s="127">
        <f>SUM(R200:R208)</f>
        <v>61500</v>
      </c>
      <c r="T199" s="128">
        <f>SUM(T200:T208)</f>
        <v>0</v>
      </c>
      <c r="V199" s="128">
        <f>SUM(V200:V208)</f>
        <v>0</v>
      </c>
      <c r="X199" s="129">
        <f>SUM(X200:X208)</f>
        <v>0</v>
      </c>
      <c r="AR199" s="122" t="s">
        <v>157</v>
      </c>
      <c r="AT199" s="130" t="s">
        <v>79</v>
      </c>
      <c r="AU199" s="130" t="s">
        <v>80</v>
      </c>
      <c r="AY199" s="122" t="s">
        <v>150</v>
      </c>
      <c r="BK199" s="131">
        <f>SUM(BK200:BK208)</f>
        <v>61500</v>
      </c>
    </row>
    <row r="200" spans="2:65" s="1" customFormat="1" ht="24.2" customHeight="1" x14ac:dyDescent="0.2">
      <c r="B200" s="31"/>
      <c r="C200" s="134" t="s">
        <v>323</v>
      </c>
      <c r="D200" s="134" t="s">
        <v>152</v>
      </c>
      <c r="E200" s="135" t="s">
        <v>894</v>
      </c>
      <c r="F200" s="136" t="s">
        <v>895</v>
      </c>
      <c r="G200" s="137" t="s">
        <v>705</v>
      </c>
      <c r="H200" s="138">
        <v>20</v>
      </c>
      <c r="I200" s="139"/>
      <c r="J200" s="139">
        <v>990</v>
      </c>
      <c r="K200" s="140">
        <f>ROUND(P200*H200,2)</f>
        <v>19800</v>
      </c>
      <c r="L200" s="136" t="s">
        <v>156</v>
      </c>
      <c r="M200" s="31"/>
      <c r="N200" s="141" t="s">
        <v>1</v>
      </c>
      <c r="O200" s="142" t="s">
        <v>43</v>
      </c>
      <c r="P200" s="143">
        <f>I200+J200</f>
        <v>990</v>
      </c>
      <c r="Q200" s="143">
        <f>ROUND(I200*H200,2)</f>
        <v>0</v>
      </c>
      <c r="R200" s="143">
        <f>ROUND(J200*H200,2)</f>
        <v>19800</v>
      </c>
      <c r="T200" s="144">
        <f>S200*H200</f>
        <v>0</v>
      </c>
      <c r="U200" s="144">
        <v>0</v>
      </c>
      <c r="V200" s="144">
        <f>U200*H200</f>
        <v>0</v>
      </c>
      <c r="W200" s="144">
        <v>0</v>
      </c>
      <c r="X200" s="145">
        <f>W200*H200</f>
        <v>0</v>
      </c>
      <c r="AR200" s="146" t="s">
        <v>618</v>
      </c>
      <c r="AT200" s="146" t="s">
        <v>152</v>
      </c>
      <c r="AU200" s="146" t="s">
        <v>88</v>
      </c>
      <c r="AY200" s="16" t="s">
        <v>150</v>
      </c>
      <c r="BE200" s="147">
        <f>IF(O200="základní",K200,0)</f>
        <v>19800</v>
      </c>
      <c r="BF200" s="147">
        <f>IF(O200="snížená",K200,0)</f>
        <v>0</v>
      </c>
      <c r="BG200" s="147">
        <f>IF(O200="zákl. přenesená",K200,0)</f>
        <v>0</v>
      </c>
      <c r="BH200" s="147">
        <f>IF(O200="sníž. přenesená",K200,0)</f>
        <v>0</v>
      </c>
      <c r="BI200" s="147">
        <f>IF(O200="nulová",K200,0)</f>
        <v>0</v>
      </c>
      <c r="BJ200" s="16" t="s">
        <v>88</v>
      </c>
      <c r="BK200" s="147">
        <f>ROUND(P200*H200,2)</f>
        <v>19800</v>
      </c>
      <c r="BL200" s="16" t="s">
        <v>618</v>
      </c>
      <c r="BM200" s="146" t="s">
        <v>973</v>
      </c>
    </row>
    <row r="201" spans="2:65" s="1" customFormat="1" x14ac:dyDescent="0.2">
      <c r="B201" s="31"/>
      <c r="D201" s="148" t="s">
        <v>159</v>
      </c>
      <c r="F201" s="149" t="s">
        <v>897</v>
      </c>
      <c r="I201" s="150"/>
      <c r="J201" s="150"/>
      <c r="M201" s="31"/>
      <c r="N201" s="151"/>
      <c r="X201" s="55"/>
      <c r="AT201" s="16" t="s">
        <v>159</v>
      </c>
      <c r="AU201" s="16" t="s">
        <v>88</v>
      </c>
    </row>
    <row r="202" spans="2:65" s="12" customFormat="1" x14ac:dyDescent="0.2">
      <c r="B202" s="152"/>
      <c r="D202" s="153" t="s">
        <v>161</v>
      </c>
      <c r="E202" s="154" t="s">
        <v>1</v>
      </c>
      <c r="F202" s="155" t="s">
        <v>974</v>
      </c>
      <c r="H202" s="156">
        <v>20</v>
      </c>
      <c r="I202" s="157"/>
      <c r="J202" s="157"/>
      <c r="M202" s="152"/>
      <c r="N202" s="158"/>
      <c r="X202" s="159"/>
      <c r="AT202" s="154" t="s">
        <v>161</v>
      </c>
      <c r="AU202" s="154" t="s">
        <v>88</v>
      </c>
      <c r="AV202" s="12" t="s">
        <v>90</v>
      </c>
      <c r="AW202" s="12" t="s">
        <v>5</v>
      </c>
      <c r="AX202" s="12" t="s">
        <v>88</v>
      </c>
      <c r="AY202" s="154" t="s">
        <v>150</v>
      </c>
    </row>
    <row r="203" spans="2:65" s="1" customFormat="1" ht="24.2" customHeight="1" x14ac:dyDescent="0.2">
      <c r="B203" s="31"/>
      <c r="C203" s="134" t="s">
        <v>329</v>
      </c>
      <c r="D203" s="134" t="s">
        <v>152</v>
      </c>
      <c r="E203" s="135" t="s">
        <v>899</v>
      </c>
      <c r="F203" s="136" t="s">
        <v>900</v>
      </c>
      <c r="G203" s="137" t="s">
        <v>705</v>
      </c>
      <c r="H203" s="138">
        <v>20</v>
      </c>
      <c r="I203" s="139"/>
      <c r="J203" s="139">
        <v>1650</v>
      </c>
      <c r="K203" s="140">
        <f>ROUND(P203*H203,2)</f>
        <v>33000</v>
      </c>
      <c r="L203" s="136" t="s">
        <v>156</v>
      </c>
      <c r="M203" s="31"/>
      <c r="N203" s="141" t="s">
        <v>1</v>
      </c>
      <c r="O203" s="142" t="s">
        <v>43</v>
      </c>
      <c r="P203" s="143">
        <f>I203+J203</f>
        <v>1650</v>
      </c>
      <c r="Q203" s="143">
        <f>ROUND(I203*H203,2)</f>
        <v>0</v>
      </c>
      <c r="R203" s="143">
        <f>ROUND(J203*H203,2)</f>
        <v>33000</v>
      </c>
      <c r="T203" s="144">
        <f>S203*H203</f>
        <v>0</v>
      </c>
      <c r="U203" s="144">
        <v>0</v>
      </c>
      <c r="V203" s="144">
        <f>U203*H203</f>
        <v>0</v>
      </c>
      <c r="W203" s="144">
        <v>0</v>
      </c>
      <c r="X203" s="145">
        <f>W203*H203</f>
        <v>0</v>
      </c>
      <c r="AR203" s="146" t="s">
        <v>618</v>
      </c>
      <c r="AT203" s="146" t="s">
        <v>152</v>
      </c>
      <c r="AU203" s="146" t="s">
        <v>88</v>
      </c>
      <c r="AY203" s="16" t="s">
        <v>150</v>
      </c>
      <c r="BE203" s="147">
        <f>IF(O203="základní",K203,0)</f>
        <v>33000</v>
      </c>
      <c r="BF203" s="147">
        <f>IF(O203="snížená",K203,0)</f>
        <v>0</v>
      </c>
      <c r="BG203" s="147">
        <f>IF(O203="zákl. přenesená",K203,0)</f>
        <v>0</v>
      </c>
      <c r="BH203" s="147">
        <f>IF(O203="sníž. přenesená",K203,0)</f>
        <v>0</v>
      </c>
      <c r="BI203" s="147">
        <f>IF(O203="nulová",K203,0)</f>
        <v>0</v>
      </c>
      <c r="BJ203" s="16" t="s">
        <v>88</v>
      </c>
      <c r="BK203" s="147">
        <f>ROUND(P203*H203,2)</f>
        <v>33000</v>
      </c>
      <c r="BL203" s="16" t="s">
        <v>618</v>
      </c>
      <c r="BM203" s="146" t="s">
        <v>975</v>
      </c>
    </row>
    <row r="204" spans="2:65" s="1" customFormat="1" x14ac:dyDescent="0.2">
      <c r="B204" s="31"/>
      <c r="D204" s="148" t="s">
        <v>159</v>
      </c>
      <c r="F204" s="149" t="s">
        <v>902</v>
      </c>
      <c r="I204" s="150"/>
      <c r="J204" s="150"/>
      <c r="M204" s="31"/>
      <c r="N204" s="151"/>
      <c r="X204" s="55"/>
      <c r="AT204" s="16" t="s">
        <v>159</v>
      </c>
      <c r="AU204" s="16" t="s">
        <v>88</v>
      </c>
    </row>
    <row r="205" spans="2:65" s="12" customFormat="1" x14ac:dyDescent="0.2">
      <c r="B205" s="152"/>
      <c r="D205" s="153" t="s">
        <v>161</v>
      </c>
      <c r="E205" s="154" t="s">
        <v>1</v>
      </c>
      <c r="F205" s="155" t="s">
        <v>976</v>
      </c>
      <c r="H205" s="156">
        <v>20</v>
      </c>
      <c r="I205" s="157"/>
      <c r="J205" s="157"/>
      <c r="M205" s="152"/>
      <c r="N205" s="158"/>
      <c r="X205" s="159"/>
      <c r="AT205" s="154" t="s">
        <v>161</v>
      </c>
      <c r="AU205" s="154" t="s">
        <v>88</v>
      </c>
      <c r="AV205" s="12" t="s">
        <v>90</v>
      </c>
      <c r="AW205" s="12" t="s">
        <v>5</v>
      </c>
      <c r="AX205" s="12" t="s">
        <v>88</v>
      </c>
      <c r="AY205" s="154" t="s">
        <v>150</v>
      </c>
    </row>
    <row r="206" spans="2:65" s="1" customFormat="1" ht="24.2" customHeight="1" x14ac:dyDescent="0.2">
      <c r="B206" s="31"/>
      <c r="C206" s="134" t="s">
        <v>334</v>
      </c>
      <c r="D206" s="134" t="s">
        <v>152</v>
      </c>
      <c r="E206" s="135" t="s">
        <v>904</v>
      </c>
      <c r="F206" s="136" t="s">
        <v>905</v>
      </c>
      <c r="G206" s="137" t="s">
        <v>705</v>
      </c>
      <c r="H206" s="138">
        <v>10</v>
      </c>
      <c r="I206" s="139"/>
      <c r="J206" s="139">
        <v>870</v>
      </c>
      <c r="K206" s="140">
        <f>ROUND(P206*H206,2)</f>
        <v>8700</v>
      </c>
      <c r="L206" s="136" t="s">
        <v>156</v>
      </c>
      <c r="M206" s="31"/>
      <c r="N206" s="141" t="s">
        <v>1</v>
      </c>
      <c r="O206" s="142" t="s">
        <v>43</v>
      </c>
      <c r="P206" s="143">
        <f>I206+J206</f>
        <v>870</v>
      </c>
      <c r="Q206" s="143">
        <f>ROUND(I206*H206,2)</f>
        <v>0</v>
      </c>
      <c r="R206" s="143">
        <f>ROUND(J206*H206,2)</f>
        <v>8700</v>
      </c>
      <c r="T206" s="144">
        <f>S206*H206</f>
        <v>0</v>
      </c>
      <c r="U206" s="144">
        <v>0</v>
      </c>
      <c r="V206" s="144">
        <f>U206*H206</f>
        <v>0</v>
      </c>
      <c r="W206" s="144">
        <v>0</v>
      </c>
      <c r="X206" s="145">
        <f>W206*H206</f>
        <v>0</v>
      </c>
      <c r="AR206" s="146" t="s">
        <v>618</v>
      </c>
      <c r="AT206" s="146" t="s">
        <v>152</v>
      </c>
      <c r="AU206" s="146" t="s">
        <v>88</v>
      </c>
      <c r="AY206" s="16" t="s">
        <v>150</v>
      </c>
      <c r="BE206" s="147">
        <f>IF(O206="základní",K206,0)</f>
        <v>8700</v>
      </c>
      <c r="BF206" s="147">
        <f>IF(O206="snížená",K206,0)</f>
        <v>0</v>
      </c>
      <c r="BG206" s="147">
        <f>IF(O206="zákl. přenesená",K206,0)</f>
        <v>0</v>
      </c>
      <c r="BH206" s="147">
        <f>IF(O206="sníž. přenesená",K206,0)</f>
        <v>0</v>
      </c>
      <c r="BI206" s="147">
        <f>IF(O206="nulová",K206,0)</f>
        <v>0</v>
      </c>
      <c r="BJ206" s="16" t="s">
        <v>88</v>
      </c>
      <c r="BK206" s="147">
        <f>ROUND(P206*H206,2)</f>
        <v>8700</v>
      </c>
      <c r="BL206" s="16" t="s">
        <v>618</v>
      </c>
      <c r="BM206" s="146" t="s">
        <v>977</v>
      </c>
    </row>
    <row r="207" spans="2:65" s="1" customFormat="1" x14ac:dyDescent="0.2">
      <c r="B207" s="31"/>
      <c r="D207" s="148" t="s">
        <v>159</v>
      </c>
      <c r="F207" s="149" t="s">
        <v>907</v>
      </c>
      <c r="I207" s="150"/>
      <c r="J207" s="150"/>
      <c r="M207" s="31"/>
      <c r="N207" s="151"/>
      <c r="X207" s="55"/>
      <c r="AT207" s="16" t="s">
        <v>159</v>
      </c>
      <c r="AU207" s="16" t="s">
        <v>88</v>
      </c>
    </row>
    <row r="208" spans="2:65" s="12" customFormat="1" x14ac:dyDescent="0.2">
      <c r="B208" s="152"/>
      <c r="D208" s="153" t="s">
        <v>161</v>
      </c>
      <c r="E208" s="154" t="s">
        <v>1</v>
      </c>
      <c r="F208" s="155" t="s">
        <v>978</v>
      </c>
      <c r="H208" s="156">
        <v>10</v>
      </c>
      <c r="I208" s="157"/>
      <c r="J208" s="157"/>
      <c r="M208" s="152"/>
      <c r="N208" s="184"/>
      <c r="O208" s="185"/>
      <c r="P208" s="185"/>
      <c r="Q208" s="185"/>
      <c r="R208" s="185"/>
      <c r="S208" s="185"/>
      <c r="T208" s="185"/>
      <c r="U208" s="185"/>
      <c r="V208" s="185"/>
      <c r="W208" s="185"/>
      <c r="X208" s="186"/>
      <c r="AT208" s="154" t="s">
        <v>161</v>
      </c>
      <c r="AU208" s="154" t="s">
        <v>88</v>
      </c>
      <c r="AV208" s="12" t="s">
        <v>90</v>
      </c>
      <c r="AW208" s="12" t="s">
        <v>5</v>
      </c>
      <c r="AX208" s="12" t="s">
        <v>88</v>
      </c>
      <c r="AY208" s="154" t="s">
        <v>150</v>
      </c>
    </row>
    <row r="209" spans="2:13" s="1" customFormat="1" ht="6.95" customHeight="1" x14ac:dyDescent="0.2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31"/>
    </row>
  </sheetData>
  <sheetProtection algorithmName="SHA-512" hashValue="6r/6TPfE8kH9frFmAxvx9NNveKSDM81eCS/FUXni7QnkUY+I3kW3yBZPsBhAxN6GRw4xAourbqC39/5AlphppA==" saltValue="EGbA9Ft0ij68yW5bbLAZVsLb4fgXnSEmkXrA49N4T2zMeTmf2EKpSJvbFzZFcXQ9D2sbabP8MyyY7yOKRAJbyg==" spinCount="100000" sheet="1" objects="1" scenarios="1" formatColumns="0" formatRows="0" autoFilter="0"/>
  <autoFilter ref="C120:L208" xr:uid="{00000000-0009-0000-0000-000004000000}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hyperlinks>
    <hyperlink ref="F125" r:id="rId1" xr:uid="{00000000-0004-0000-0400-000000000000}"/>
    <hyperlink ref="F130" r:id="rId2" xr:uid="{00000000-0004-0000-0400-000001000000}"/>
    <hyperlink ref="F135" r:id="rId3" xr:uid="{00000000-0004-0000-0400-000002000000}"/>
    <hyperlink ref="F141" r:id="rId4" xr:uid="{00000000-0004-0000-0400-000003000000}"/>
    <hyperlink ref="F144" r:id="rId5" xr:uid="{00000000-0004-0000-0400-000004000000}"/>
    <hyperlink ref="F155" r:id="rId6" xr:uid="{00000000-0004-0000-0400-000005000000}"/>
    <hyperlink ref="F159" r:id="rId7" xr:uid="{00000000-0004-0000-0400-000006000000}"/>
    <hyperlink ref="F162" r:id="rId8" xr:uid="{00000000-0004-0000-0400-000007000000}"/>
    <hyperlink ref="F165" r:id="rId9" xr:uid="{00000000-0004-0000-0400-000008000000}"/>
    <hyperlink ref="F169" r:id="rId10" xr:uid="{00000000-0004-0000-0400-000009000000}"/>
    <hyperlink ref="F173" r:id="rId11" xr:uid="{00000000-0004-0000-0400-00000A000000}"/>
    <hyperlink ref="F177" r:id="rId12" xr:uid="{00000000-0004-0000-0400-00000B000000}"/>
    <hyperlink ref="F181" r:id="rId13" xr:uid="{00000000-0004-0000-0400-00000C000000}"/>
    <hyperlink ref="F184" r:id="rId14" xr:uid="{00000000-0004-0000-0400-00000D000000}"/>
    <hyperlink ref="F191" r:id="rId15" xr:uid="{00000000-0004-0000-0400-00000E000000}"/>
    <hyperlink ref="F195" r:id="rId16" xr:uid="{00000000-0004-0000-0400-00000F000000}"/>
    <hyperlink ref="F197" r:id="rId17" xr:uid="{00000000-0004-0000-0400-000010000000}"/>
    <hyperlink ref="F201" r:id="rId18" xr:uid="{00000000-0004-0000-0400-000011000000}"/>
    <hyperlink ref="F204" r:id="rId19" xr:uid="{00000000-0004-0000-0400-000012000000}"/>
    <hyperlink ref="F207" r:id="rId20" xr:uid="{00000000-0004-0000-0400-000013000000}"/>
  </hyperlinks>
  <pageMargins left="0.39374999999999999" right="0.39374999999999999" top="0.39374999999999999" bottom="0.39374999999999999" header="0" footer="0"/>
  <pageSetup paperSize="9" scale="68" fitToHeight="100" orientation="portrait" blackAndWhite="1" horizontalDpi="4294967294" r:id="rId21"/>
  <headerFooter>
    <oddFooter>&amp;CStrana &amp;P z &amp;N</oddFooter>
  </headerFooter>
  <drawing r:id="rId2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5"/>
  <sheetViews>
    <sheetView showGridLines="0" workbookViewId="0">
      <selection activeCell="I108" sqref="I10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6" t="s">
        <v>102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90</v>
      </c>
    </row>
    <row r="4" spans="2:46" ht="24.95" hidden="1" customHeight="1" x14ac:dyDescent="0.2">
      <c r="B4" s="19"/>
      <c r="D4" s="20" t="s">
        <v>106</v>
      </c>
      <c r="M4" s="19"/>
      <c r="N4" s="88" t="s">
        <v>11</v>
      </c>
      <c r="AT4" s="16" t="s">
        <v>4</v>
      </c>
    </row>
    <row r="5" spans="2:46" ht="6.95" hidden="1" customHeight="1" x14ac:dyDescent="0.2">
      <c r="B5" s="19"/>
      <c r="M5" s="19"/>
    </row>
    <row r="6" spans="2:46" ht="12" hidden="1" customHeight="1" x14ac:dyDescent="0.2">
      <c r="B6" s="19"/>
      <c r="D6" s="26" t="s">
        <v>17</v>
      </c>
      <c r="M6" s="19"/>
    </row>
    <row r="7" spans="2:46" ht="16.5" hidden="1" customHeight="1" x14ac:dyDescent="0.2">
      <c r="B7" s="19"/>
      <c r="E7" s="232" t="str">
        <f>'Rekapitulace stavby'!K6</f>
        <v>Projektová dokumentace okolí metra Strašnická</v>
      </c>
      <c r="F7" s="233"/>
      <c r="G7" s="233"/>
      <c r="H7" s="233"/>
      <c r="M7" s="19"/>
    </row>
    <row r="8" spans="2:46" s="1" customFormat="1" ht="12" hidden="1" customHeight="1" x14ac:dyDescent="0.2">
      <c r="B8" s="31"/>
      <c r="D8" s="26" t="s">
        <v>107</v>
      </c>
      <c r="M8" s="31"/>
    </row>
    <row r="9" spans="2:46" s="1" customFormat="1" ht="16.5" hidden="1" customHeight="1" x14ac:dyDescent="0.2">
      <c r="B9" s="31"/>
      <c r="E9" s="217" t="s">
        <v>979</v>
      </c>
      <c r="F9" s="231"/>
      <c r="G9" s="231"/>
      <c r="H9" s="231"/>
      <c r="M9" s="31"/>
    </row>
    <row r="10" spans="2:46" s="1" customFormat="1" hidden="1" x14ac:dyDescent="0.2">
      <c r="B10" s="31"/>
      <c r="M10" s="31"/>
    </row>
    <row r="11" spans="2:46" s="1" customFormat="1" ht="12" hidden="1" customHeight="1" x14ac:dyDescent="0.2">
      <c r="B11" s="31"/>
      <c r="D11" s="26" t="s">
        <v>19</v>
      </c>
      <c r="F11" s="24" t="s">
        <v>1</v>
      </c>
      <c r="I11" s="26" t="s">
        <v>20</v>
      </c>
      <c r="J11" s="24" t="s">
        <v>1</v>
      </c>
      <c r="M11" s="31"/>
    </row>
    <row r="12" spans="2:46" s="1" customFormat="1" ht="12" hidden="1" customHeight="1" x14ac:dyDescent="0.2">
      <c r="B12" s="31"/>
      <c r="D12" s="26" t="s">
        <v>21</v>
      </c>
      <c r="F12" s="24" t="s">
        <v>22</v>
      </c>
      <c r="I12" s="26" t="s">
        <v>23</v>
      </c>
      <c r="J12" s="51" t="str">
        <f>'Rekapitulace stavby'!AN8</f>
        <v>3. 2. 2026</v>
      </c>
      <c r="M12" s="31"/>
    </row>
    <row r="13" spans="2:46" s="1" customFormat="1" ht="10.9" hidden="1" customHeight="1" x14ac:dyDescent="0.2">
      <c r="B13" s="31"/>
      <c r="M13" s="31"/>
    </row>
    <row r="14" spans="2:46" s="1" customFormat="1" ht="12" hidden="1" customHeight="1" x14ac:dyDescent="0.2">
      <c r="B14" s="31"/>
      <c r="D14" s="26" t="s">
        <v>25</v>
      </c>
      <c r="I14" s="26" t="s">
        <v>26</v>
      </c>
      <c r="J14" s="24" t="s">
        <v>27</v>
      </c>
      <c r="M14" s="31"/>
    </row>
    <row r="15" spans="2:46" s="1" customFormat="1" ht="18" hidden="1" customHeight="1" x14ac:dyDescent="0.2">
      <c r="B15" s="31"/>
      <c r="E15" s="24" t="s">
        <v>28</v>
      </c>
      <c r="I15" s="26" t="s">
        <v>29</v>
      </c>
      <c r="J15" s="24" t="s">
        <v>30</v>
      </c>
      <c r="M15" s="31"/>
    </row>
    <row r="16" spans="2:46" s="1" customFormat="1" ht="6.95" hidden="1" customHeight="1" x14ac:dyDescent="0.2">
      <c r="B16" s="31"/>
      <c r="M16" s="31"/>
    </row>
    <row r="17" spans="2:13" s="1" customFormat="1" ht="12" hidden="1" customHeight="1" x14ac:dyDescent="0.2">
      <c r="B17" s="31"/>
      <c r="D17" s="26" t="s">
        <v>31</v>
      </c>
      <c r="I17" s="26" t="s">
        <v>26</v>
      </c>
      <c r="J17" s="27" t="str">
        <f>'Rekapitulace stavby'!AN13</f>
        <v>47114444</v>
      </c>
      <c r="M17" s="31"/>
    </row>
    <row r="18" spans="2:13" s="1" customFormat="1" ht="18" hidden="1" customHeight="1" x14ac:dyDescent="0.2">
      <c r="B18" s="31"/>
      <c r="E18" s="234" t="str">
        <f>'Rekapitulace stavby'!E14</f>
        <v>INPROS PRAHA a.s.</v>
      </c>
      <c r="F18" s="204"/>
      <c r="G18" s="204"/>
      <c r="H18" s="204"/>
      <c r="I18" s="26" t="s">
        <v>29</v>
      </c>
      <c r="J18" s="27" t="str">
        <f>'Rekapitulace stavby'!AN14</f>
        <v>CZ47114444</v>
      </c>
      <c r="M18" s="31"/>
    </row>
    <row r="19" spans="2:13" s="1" customFormat="1" ht="6.95" hidden="1" customHeight="1" x14ac:dyDescent="0.2">
      <c r="B19" s="31"/>
      <c r="M19" s="31"/>
    </row>
    <row r="20" spans="2:13" s="1" customFormat="1" ht="12" hidden="1" customHeight="1" x14ac:dyDescent="0.2">
      <c r="B20" s="31"/>
      <c r="D20" s="26" t="s">
        <v>32</v>
      </c>
      <c r="I20" s="26" t="s">
        <v>26</v>
      </c>
      <c r="J20" s="24" t="s">
        <v>33</v>
      </c>
      <c r="M20" s="31"/>
    </row>
    <row r="21" spans="2:13" s="1" customFormat="1" ht="18" hidden="1" customHeight="1" x14ac:dyDescent="0.2">
      <c r="B21" s="31"/>
      <c r="E21" s="24" t="s">
        <v>34</v>
      </c>
      <c r="I21" s="26" t="s">
        <v>29</v>
      </c>
      <c r="J21" s="24" t="s">
        <v>35</v>
      </c>
      <c r="M21" s="31"/>
    </row>
    <row r="22" spans="2:13" s="1" customFormat="1" ht="6.95" hidden="1" customHeight="1" x14ac:dyDescent="0.2">
      <c r="B22" s="31"/>
      <c r="M22" s="31"/>
    </row>
    <row r="23" spans="2:13" s="1" customFormat="1" ht="12" hidden="1" customHeight="1" x14ac:dyDescent="0.2">
      <c r="B23" s="31"/>
      <c r="D23" s="26" t="s">
        <v>36</v>
      </c>
      <c r="I23" s="26" t="s">
        <v>26</v>
      </c>
      <c r="J23" s="24" t="s">
        <v>33</v>
      </c>
      <c r="M23" s="31"/>
    </row>
    <row r="24" spans="2:13" s="1" customFormat="1" ht="18" hidden="1" customHeight="1" x14ac:dyDescent="0.2">
      <c r="B24" s="31"/>
      <c r="E24" s="24" t="s">
        <v>34</v>
      </c>
      <c r="I24" s="26" t="s">
        <v>29</v>
      </c>
      <c r="J24" s="24" t="s">
        <v>35</v>
      </c>
      <c r="M24" s="31"/>
    </row>
    <row r="25" spans="2:13" s="1" customFormat="1" ht="6.95" hidden="1" customHeight="1" x14ac:dyDescent="0.2">
      <c r="B25" s="31"/>
      <c r="M25" s="31"/>
    </row>
    <row r="26" spans="2:13" s="1" customFormat="1" ht="12" hidden="1" customHeight="1" x14ac:dyDescent="0.2">
      <c r="B26" s="31"/>
      <c r="D26" s="26" t="s">
        <v>37</v>
      </c>
      <c r="M26" s="31"/>
    </row>
    <row r="27" spans="2:13" s="7" customFormat="1" ht="16.5" hidden="1" customHeight="1" x14ac:dyDescent="0.2">
      <c r="B27" s="89"/>
      <c r="E27" s="208" t="s">
        <v>1</v>
      </c>
      <c r="F27" s="208"/>
      <c r="G27" s="208"/>
      <c r="H27" s="208"/>
      <c r="M27" s="89"/>
    </row>
    <row r="28" spans="2:13" s="1" customFormat="1" ht="6.95" hidden="1" customHeight="1" x14ac:dyDescent="0.2">
      <c r="B28" s="31"/>
      <c r="M28" s="31"/>
    </row>
    <row r="29" spans="2:13" s="1" customFormat="1" ht="6.95" hidden="1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52"/>
      <c r="M29" s="31"/>
    </row>
    <row r="30" spans="2:13" s="1" customFormat="1" ht="12.75" hidden="1" x14ac:dyDescent="0.2">
      <c r="B30" s="31"/>
      <c r="E30" s="26" t="s">
        <v>109</v>
      </c>
      <c r="K30" s="90">
        <f>I96</f>
        <v>258951.1</v>
      </c>
      <c r="M30" s="31"/>
    </row>
    <row r="31" spans="2:13" s="1" customFormat="1" ht="12.75" hidden="1" x14ac:dyDescent="0.2">
      <c r="B31" s="31"/>
      <c r="E31" s="26" t="s">
        <v>110</v>
      </c>
      <c r="K31" s="90">
        <f>J96</f>
        <v>44199.28</v>
      </c>
      <c r="M31" s="31"/>
    </row>
    <row r="32" spans="2:13" s="1" customFormat="1" ht="25.35" hidden="1" customHeight="1" x14ac:dyDescent="0.2">
      <c r="B32" s="31"/>
      <c r="D32" s="91" t="s">
        <v>38</v>
      </c>
      <c r="K32" s="65">
        <f>ROUND(K121, 2)</f>
        <v>303150.38</v>
      </c>
      <c r="M32" s="31"/>
    </row>
    <row r="33" spans="2:13" s="1" customFormat="1" ht="6.95" hidden="1" customHeight="1" x14ac:dyDescent="0.2">
      <c r="B33" s="31"/>
      <c r="D33" s="52"/>
      <c r="E33" s="52"/>
      <c r="F33" s="52"/>
      <c r="G33" s="52"/>
      <c r="H33" s="52"/>
      <c r="I33" s="52"/>
      <c r="J33" s="52"/>
      <c r="K33" s="52"/>
      <c r="L33" s="52"/>
      <c r="M33" s="31"/>
    </row>
    <row r="34" spans="2:13" s="1" customFormat="1" ht="14.45" hidden="1" customHeight="1" x14ac:dyDescent="0.2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5" hidden="1" customHeight="1" x14ac:dyDescent="0.2">
      <c r="B35" s="31"/>
      <c r="D35" s="54" t="s">
        <v>42</v>
      </c>
      <c r="E35" s="26" t="s">
        <v>43</v>
      </c>
      <c r="F35" s="90">
        <f>ROUND((SUM(BE121:BE164)),  2)</f>
        <v>303150.38</v>
      </c>
      <c r="I35" s="92">
        <v>0.21</v>
      </c>
      <c r="K35" s="90">
        <f>ROUND(((SUM(BE121:BE164))*I35),  2)</f>
        <v>63661.58</v>
      </c>
      <c r="M35" s="31"/>
    </row>
    <row r="36" spans="2:13" s="1" customFormat="1" ht="14.45" hidden="1" customHeight="1" x14ac:dyDescent="0.2">
      <c r="B36" s="31"/>
      <c r="E36" s="26" t="s">
        <v>44</v>
      </c>
      <c r="F36" s="90">
        <f>ROUND((SUM(BF121:BF164)),  2)</f>
        <v>0</v>
      </c>
      <c r="I36" s="92">
        <v>0.12</v>
      </c>
      <c r="K36" s="90">
        <f>ROUND(((SUM(BF121:BF164))*I36),  2)</f>
        <v>0</v>
      </c>
      <c r="M36" s="31"/>
    </row>
    <row r="37" spans="2:13" s="1" customFormat="1" ht="14.45" hidden="1" customHeight="1" x14ac:dyDescent="0.2">
      <c r="B37" s="31"/>
      <c r="E37" s="26" t="s">
        <v>45</v>
      </c>
      <c r="F37" s="90">
        <f>ROUND((SUM(BG121:BG164)),  2)</f>
        <v>0</v>
      </c>
      <c r="I37" s="92">
        <v>0.21</v>
      </c>
      <c r="K37" s="90">
        <f>0</f>
        <v>0</v>
      </c>
      <c r="M37" s="31"/>
    </row>
    <row r="38" spans="2:13" s="1" customFormat="1" ht="14.45" hidden="1" customHeight="1" x14ac:dyDescent="0.2">
      <c r="B38" s="31"/>
      <c r="E38" s="26" t="s">
        <v>46</v>
      </c>
      <c r="F38" s="90">
        <f>ROUND((SUM(BH121:BH164)),  2)</f>
        <v>0</v>
      </c>
      <c r="I38" s="92">
        <v>0.12</v>
      </c>
      <c r="K38" s="90">
        <f>0</f>
        <v>0</v>
      </c>
      <c r="M38" s="31"/>
    </row>
    <row r="39" spans="2:13" s="1" customFormat="1" ht="14.45" hidden="1" customHeight="1" x14ac:dyDescent="0.2">
      <c r="B39" s="31"/>
      <c r="E39" s="26" t="s">
        <v>47</v>
      </c>
      <c r="F39" s="90">
        <f>ROUND((SUM(BI121:BI164)),  2)</f>
        <v>0</v>
      </c>
      <c r="I39" s="92">
        <v>0</v>
      </c>
      <c r="K39" s="90">
        <f>0</f>
        <v>0</v>
      </c>
      <c r="M39" s="31"/>
    </row>
    <row r="40" spans="2:13" s="1" customFormat="1" ht="6.95" hidden="1" customHeight="1" x14ac:dyDescent="0.2">
      <c r="B40" s="31"/>
      <c r="M40" s="31"/>
    </row>
    <row r="41" spans="2:13" s="1" customFormat="1" ht="25.35" hidden="1" customHeight="1" x14ac:dyDescent="0.2">
      <c r="B41" s="31"/>
      <c r="C41" s="93"/>
      <c r="D41" s="94" t="s">
        <v>48</v>
      </c>
      <c r="E41" s="56"/>
      <c r="F41" s="56"/>
      <c r="G41" s="95" t="s">
        <v>49</v>
      </c>
      <c r="H41" s="96" t="s">
        <v>50</v>
      </c>
      <c r="I41" s="56"/>
      <c r="J41" s="56"/>
      <c r="K41" s="97">
        <f>SUM(K32:K39)</f>
        <v>366811.96</v>
      </c>
      <c r="L41" s="98"/>
      <c r="M41" s="31"/>
    </row>
    <row r="42" spans="2:13" s="1" customFormat="1" ht="14.45" hidden="1" customHeight="1" x14ac:dyDescent="0.2">
      <c r="B42" s="31"/>
      <c r="M42" s="31"/>
    </row>
    <row r="43" spans="2:13" ht="14.45" hidden="1" customHeight="1" x14ac:dyDescent="0.2">
      <c r="B43" s="19"/>
      <c r="M43" s="19"/>
    </row>
    <row r="44" spans="2:13" ht="14.45" hidden="1" customHeight="1" x14ac:dyDescent="0.2">
      <c r="B44" s="19"/>
      <c r="M44" s="19"/>
    </row>
    <row r="45" spans="2:13" ht="14.45" hidden="1" customHeight="1" x14ac:dyDescent="0.2">
      <c r="B45" s="19"/>
      <c r="M45" s="19"/>
    </row>
    <row r="46" spans="2:13" ht="14.45" hidden="1" customHeight="1" x14ac:dyDescent="0.2">
      <c r="B46" s="19"/>
      <c r="M46" s="19"/>
    </row>
    <row r="47" spans="2:13" ht="14.45" hidden="1" customHeight="1" x14ac:dyDescent="0.2">
      <c r="B47" s="19"/>
      <c r="M47" s="19"/>
    </row>
    <row r="48" spans="2:13" ht="14.45" hidden="1" customHeight="1" x14ac:dyDescent="0.2">
      <c r="B48" s="19"/>
      <c r="M48" s="19"/>
    </row>
    <row r="49" spans="2:13" ht="14.45" hidden="1" customHeight="1" x14ac:dyDescent="0.2">
      <c r="B49" s="19"/>
      <c r="M49" s="19"/>
    </row>
    <row r="50" spans="2:13" s="1" customFormat="1" ht="14.45" hidden="1" customHeight="1" x14ac:dyDescent="0.2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41"/>
      <c r="M50" s="31"/>
    </row>
    <row r="51" spans="2:13" hidden="1" x14ac:dyDescent="0.2">
      <c r="B51" s="19"/>
      <c r="M51" s="19"/>
    </row>
    <row r="52" spans="2:13" hidden="1" x14ac:dyDescent="0.2">
      <c r="B52" s="19"/>
      <c r="M52" s="19"/>
    </row>
    <row r="53" spans="2:13" hidden="1" x14ac:dyDescent="0.2">
      <c r="B53" s="19"/>
      <c r="M53" s="19"/>
    </row>
    <row r="54" spans="2:13" hidden="1" x14ac:dyDescent="0.2">
      <c r="B54" s="19"/>
      <c r="M54" s="19"/>
    </row>
    <row r="55" spans="2:13" hidden="1" x14ac:dyDescent="0.2">
      <c r="B55" s="19"/>
      <c r="M55" s="19"/>
    </row>
    <row r="56" spans="2:13" hidden="1" x14ac:dyDescent="0.2">
      <c r="B56" s="19"/>
      <c r="M56" s="19"/>
    </row>
    <row r="57" spans="2:13" hidden="1" x14ac:dyDescent="0.2">
      <c r="B57" s="19"/>
      <c r="M57" s="19"/>
    </row>
    <row r="58" spans="2:13" hidden="1" x14ac:dyDescent="0.2">
      <c r="B58" s="19"/>
      <c r="M58" s="19"/>
    </row>
    <row r="59" spans="2:13" hidden="1" x14ac:dyDescent="0.2">
      <c r="B59" s="19"/>
      <c r="M59" s="19"/>
    </row>
    <row r="60" spans="2:13" hidden="1" x14ac:dyDescent="0.2">
      <c r="B60" s="19"/>
      <c r="M60" s="19"/>
    </row>
    <row r="61" spans="2:13" s="1" customFormat="1" ht="12.75" hidden="1" x14ac:dyDescent="0.2">
      <c r="B61" s="31"/>
      <c r="D61" s="42" t="s">
        <v>53</v>
      </c>
      <c r="E61" s="33"/>
      <c r="F61" s="99" t="s">
        <v>54</v>
      </c>
      <c r="G61" s="42" t="s">
        <v>53</v>
      </c>
      <c r="H61" s="33"/>
      <c r="I61" s="33"/>
      <c r="J61" s="100" t="s">
        <v>54</v>
      </c>
      <c r="K61" s="33"/>
      <c r="L61" s="33"/>
      <c r="M61" s="31"/>
    </row>
    <row r="62" spans="2:13" hidden="1" x14ac:dyDescent="0.2">
      <c r="B62" s="19"/>
      <c r="M62" s="19"/>
    </row>
    <row r="63" spans="2:13" hidden="1" x14ac:dyDescent="0.2">
      <c r="B63" s="19"/>
      <c r="M63" s="19"/>
    </row>
    <row r="64" spans="2:13" hidden="1" x14ac:dyDescent="0.2">
      <c r="B64" s="19"/>
      <c r="M64" s="19"/>
    </row>
    <row r="65" spans="2:13" s="1" customFormat="1" ht="12.75" hidden="1" x14ac:dyDescent="0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41"/>
      <c r="M65" s="31"/>
    </row>
    <row r="66" spans="2:13" hidden="1" x14ac:dyDescent="0.2">
      <c r="B66" s="19"/>
      <c r="M66" s="19"/>
    </row>
    <row r="67" spans="2:13" hidden="1" x14ac:dyDescent="0.2">
      <c r="B67" s="19"/>
      <c r="M67" s="19"/>
    </row>
    <row r="68" spans="2:13" hidden="1" x14ac:dyDescent="0.2">
      <c r="B68" s="19"/>
      <c r="M68" s="19"/>
    </row>
    <row r="69" spans="2:13" hidden="1" x14ac:dyDescent="0.2">
      <c r="B69" s="19"/>
      <c r="M69" s="19"/>
    </row>
    <row r="70" spans="2:13" hidden="1" x14ac:dyDescent="0.2">
      <c r="B70" s="19"/>
      <c r="M70" s="19"/>
    </row>
    <row r="71" spans="2:13" hidden="1" x14ac:dyDescent="0.2">
      <c r="B71" s="19"/>
      <c r="M71" s="19"/>
    </row>
    <row r="72" spans="2:13" hidden="1" x14ac:dyDescent="0.2">
      <c r="B72" s="19"/>
      <c r="M72" s="19"/>
    </row>
    <row r="73" spans="2:13" hidden="1" x14ac:dyDescent="0.2">
      <c r="B73" s="19"/>
      <c r="M73" s="19"/>
    </row>
    <row r="74" spans="2:13" hidden="1" x14ac:dyDescent="0.2">
      <c r="B74" s="19"/>
      <c r="M74" s="19"/>
    </row>
    <row r="75" spans="2:13" hidden="1" x14ac:dyDescent="0.2">
      <c r="B75" s="19"/>
      <c r="M75" s="19"/>
    </row>
    <row r="76" spans="2:13" s="1" customFormat="1" ht="12.75" hidden="1" x14ac:dyDescent="0.2">
      <c r="B76" s="31"/>
      <c r="D76" s="42" t="s">
        <v>53</v>
      </c>
      <c r="E76" s="33"/>
      <c r="F76" s="99" t="s">
        <v>54</v>
      </c>
      <c r="G76" s="42" t="s">
        <v>53</v>
      </c>
      <c r="H76" s="33"/>
      <c r="I76" s="33"/>
      <c r="J76" s="100" t="s">
        <v>54</v>
      </c>
      <c r="K76" s="33"/>
      <c r="L76" s="33"/>
      <c r="M76" s="31"/>
    </row>
    <row r="77" spans="2:13" s="1" customFormat="1" ht="14.45" hidden="1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31"/>
    </row>
    <row r="78" spans="2:13" hidden="1" x14ac:dyDescent="0.2"/>
    <row r="79" spans="2:13" hidden="1" x14ac:dyDescent="0.2"/>
    <row r="80" spans="2:13" hidden="1" x14ac:dyDescent="0.2"/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1"/>
    </row>
    <row r="82" spans="2:47" s="1" customFormat="1" ht="24.95" hidden="1" customHeight="1" x14ac:dyDescent="0.2">
      <c r="B82" s="31"/>
      <c r="C82" s="20" t="s">
        <v>111</v>
      </c>
      <c r="M82" s="31"/>
    </row>
    <row r="83" spans="2:47" s="1" customFormat="1" ht="6.95" hidden="1" customHeight="1" x14ac:dyDescent="0.2">
      <c r="B83" s="31"/>
      <c r="M83" s="31"/>
    </row>
    <row r="84" spans="2:47" s="1" customFormat="1" ht="12" hidden="1" customHeight="1" x14ac:dyDescent="0.2">
      <c r="B84" s="31"/>
      <c r="C84" s="26" t="s">
        <v>17</v>
      </c>
      <c r="M84" s="31"/>
    </row>
    <row r="85" spans="2:47" s="1" customFormat="1" ht="16.5" hidden="1" customHeight="1" x14ac:dyDescent="0.2">
      <c r="B85" s="31"/>
      <c r="E85" s="232" t="str">
        <f>E7</f>
        <v>Projektová dokumentace okolí metra Strašnická</v>
      </c>
      <c r="F85" s="233"/>
      <c r="G85" s="233"/>
      <c r="H85" s="233"/>
      <c r="M85" s="31"/>
    </row>
    <row r="86" spans="2:47" s="1" customFormat="1" ht="12" hidden="1" customHeight="1" x14ac:dyDescent="0.2">
      <c r="B86" s="31"/>
      <c r="C86" s="26" t="s">
        <v>107</v>
      </c>
      <c r="M86" s="31"/>
    </row>
    <row r="87" spans="2:47" s="1" customFormat="1" ht="16.5" hidden="1" customHeight="1" x14ac:dyDescent="0.2">
      <c r="B87" s="31"/>
      <c r="E87" s="217" t="str">
        <f>E9</f>
        <v>SO 800 - Mobiliář</v>
      </c>
      <c r="F87" s="231"/>
      <c r="G87" s="231"/>
      <c r="H87" s="231"/>
      <c r="M87" s="31"/>
    </row>
    <row r="88" spans="2:47" s="1" customFormat="1" ht="6.95" hidden="1" customHeight="1" x14ac:dyDescent="0.2">
      <c r="B88" s="31"/>
      <c r="M88" s="31"/>
    </row>
    <row r="89" spans="2:47" s="1" customFormat="1" ht="12" hidden="1" customHeight="1" x14ac:dyDescent="0.2">
      <c r="B89" s="31"/>
      <c r="C89" s="26" t="s">
        <v>21</v>
      </c>
      <c r="F89" s="24" t="str">
        <f>F12</f>
        <v>Okolí metra Strašnická</v>
      </c>
      <c r="I89" s="26" t="s">
        <v>23</v>
      </c>
      <c r="J89" s="51" t="str">
        <f>IF(J12="","",J12)</f>
        <v>3. 2. 2026</v>
      </c>
      <c r="M89" s="31"/>
    </row>
    <row r="90" spans="2:47" s="1" customFormat="1" ht="6.95" hidden="1" customHeight="1" x14ac:dyDescent="0.2">
      <c r="B90" s="31"/>
      <c r="M90" s="31"/>
    </row>
    <row r="91" spans="2:47" s="1" customFormat="1" ht="15.2" hidden="1" customHeight="1" x14ac:dyDescent="0.2">
      <c r="B91" s="31"/>
      <c r="C91" s="26" t="s">
        <v>25</v>
      </c>
      <c r="F91" s="24" t="str">
        <f>E15</f>
        <v>MČ Praha 10</v>
      </c>
      <c r="I91" s="26" t="s">
        <v>32</v>
      </c>
      <c r="J91" s="29" t="str">
        <f>E21</f>
        <v>Sinpps s.r.o</v>
      </c>
      <c r="M91" s="31"/>
    </row>
    <row r="92" spans="2:47" s="1" customFormat="1" ht="15.2" hidden="1" customHeight="1" x14ac:dyDescent="0.2">
      <c r="B92" s="31"/>
      <c r="C92" s="26" t="s">
        <v>31</v>
      </c>
      <c r="F92" s="24" t="str">
        <f>IF(E18="","",E18)</f>
        <v>INPROS PRAHA a.s.</v>
      </c>
      <c r="I92" s="26" t="s">
        <v>36</v>
      </c>
      <c r="J92" s="29" t="str">
        <f>E24</f>
        <v>Sinpps s.r.o</v>
      </c>
      <c r="M92" s="31"/>
    </row>
    <row r="93" spans="2:47" s="1" customFormat="1" ht="10.35" hidden="1" customHeight="1" x14ac:dyDescent="0.2">
      <c r="B93" s="31"/>
      <c r="M93" s="31"/>
    </row>
    <row r="94" spans="2:47" s="1" customFormat="1" ht="29.25" hidden="1" customHeight="1" x14ac:dyDescent="0.2">
      <c r="B94" s="31"/>
      <c r="C94" s="101" t="s">
        <v>112</v>
      </c>
      <c r="D94" s="93"/>
      <c r="E94" s="93"/>
      <c r="F94" s="93"/>
      <c r="G94" s="93"/>
      <c r="H94" s="93"/>
      <c r="I94" s="102" t="s">
        <v>113</v>
      </c>
      <c r="J94" s="102" t="s">
        <v>114</v>
      </c>
      <c r="K94" s="102" t="s">
        <v>115</v>
      </c>
      <c r="L94" s="93"/>
      <c r="M94" s="31"/>
    </row>
    <row r="95" spans="2:47" s="1" customFormat="1" ht="10.35" hidden="1" customHeight="1" x14ac:dyDescent="0.2">
      <c r="B95" s="31"/>
      <c r="M95" s="31"/>
    </row>
    <row r="96" spans="2:47" s="1" customFormat="1" ht="22.9" hidden="1" customHeight="1" x14ac:dyDescent="0.2">
      <c r="B96" s="31"/>
      <c r="C96" s="103" t="s">
        <v>116</v>
      </c>
      <c r="I96" s="65">
        <f t="shared" ref="I96:J98" si="0">Q121</f>
        <v>258951.1</v>
      </c>
      <c r="J96" s="65">
        <f t="shared" si="0"/>
        <v>44199.28</v>
      </c>
      <c r="K96" s="65">
        <f>K121</f>
        <v>303150.38</v>
      </c>
      <c r="M96" s="31"/>
      <c r="AU96" s="16" t="s">
        <v>117</v>
      </c>
    </row>
    <row r="97" spans="2:13" s="8" customFormat="1" ht="24.95" hidden="1" customHeight="1" x14ac:dyDescent="0.2">
      <c r="B97" s="104"/>
      <c r="D97" s="105" t="s">
        <v>118</v>
      </c>
      <c r="E97" s="106"/>
      <c r="F97" s="106"/>
      <c r="G97" s="106"/>
      <c r="H97" s="106"/>
      <c r="I97" s="107">
        <f t="shared" si="0"/>
        <v>258951.1</v>
      </c>
      <c r="J97" s="107">
        <f t="shared" si="0"/>
        <v>44199.28</v>
      </c>
      <c r="K97" s="107">
        <f>K122</f>
        <v>303150.38</v>
      </c>
      <c r="M97" s="104"/>
    </row>
    <row r="98" spans="2:13" s="9" customFormat="1" ht="19.899999999999999" hidden="1" customHeight="1" x14ac:dyDescent="0.2">
      <c r="B98" s="108"/>
      <c r="D98" s="109" t="s">
        <v>119</v>
      </c>
      <c r="E98" s="110"/>
      <c r="F98" s="110"/>
      <c r="G98" s="110"/>
      <c r="H98" s="110"/>
      <c r="I98" s="111">
        <f t="shared" si="0"/>
        <v>0</v>
      </c>
      <c r="J98" s="111">
        <f t="shared" si="0"/>
        <v>5357.72</v>
      </c>
      <c r="K98" s="111">
        <f>K123</f>
        <v>5357.72</v>
      </c>
      <c r="M98" s="108"/>
    </row>
    <row r="99" spans="2:13" s="9" customFormat="1" ht="19.899999999999999" hidden="1" customHeight="1" x14ac:dyDescent="0.2">
      <c r="B99" s="108"/>
      <c r="D99" s="109" t="s">
        <v>120</v>
      </c>
      <c r="E99" s="110"/>
      <c r="F99" s="110"/>
      <c r="G99" s="110"/>
      <c r="H99" s="110"/>
      <c r="I99" s="111">
        <f>Q135</f>
        <v>10696.54</v>
      </c>
      <c r="J99" s="111">
        <f>R135</f>
        <v>4051.56</v>
      </c>
      <c r="K99" s="111">
        <f>K135</f>
        <v>14748.1</v>
      </c>
      <c r="M99" s="108"/>
    </row>
    <row r="100" spans="2:13" s="9" customFormat="1" ht="19.899999999999999" hidden="1" customHeight="1" x14ac:dyDescent="0.2">
      <c r="B100" s="108"/>
      <c r="D100" s="109" t="s">
        <v>980</v>
      </c>
      <c r="E100" s="110"/>
      <c r="F100" s="110"/>
      <c r="G100" s="110"/>
      <c r="H100" s="110"/>
      <c r="I100" s="111">
        <f>Q148</f>
        <v>246572</v>
      </c>
      <c r="J100" s="111">
        <f>R148</f>
        <v>34790</v>
      </c>
      <c r="K100" s="111">
        <f>K148</f>
        <v>281362</v>
      </c>
      <c r="M100" s="108"/>
    </row>
    <row r="101" spans="2:13" s="9" customFormat="1" ht="19.899999999999999" hidden="1" customHeight="1" x14ac:dyDescent="0.2">
      <c r="B101" s="108"/>
      <c r="D101" s="109" t="s">
        <v>126</v>
      </c>
      <c r="E101" s="110"/>
      <c r="F101" s="110"/>
      <c r="G101" s="110"/>
      <c r="H101" s="110"/>
      <c r="I101" s="111">
        <f>Q161</f>
        <v>1682.56</v>
      </c>
      <c r="J101" s="111">
        <f>R161</f>
        <v>0</v>
      </c>
      <c r="K101" s="111">
        <f>K161</f>
        <v>1682.56</v>
      </c>
      <c r="M101" s="108"/>
    </row>
    <row r="102" spans="2:13" s="1" customFormat="1" ht="21.75" hidden="1" customHeight="1" x14ac:dyDescent="0.2">
      <c r="B102" s="31"/>
      <c r="M102" s="31"/>
    </row>
    <row r="103" spans="2:13" s="1" customFormat="1" ht="6.95" hidden="1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31"/>
    </row>
    <row r="104" spans="2:13" hidden="1" x14ac:dyDescent="0.2"/>
    <row r="105" spans="2:13" hidden="1" x14ac:dyDescent="0.2"/>
    <row r="106" spans="2:13" hidden="1" x14ac:dyDescent="0.2"/>
    <row r="107" spans="2:13" s="1" customFormat="1" ht="6.95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31"/>
    </row>
    <row r="108" spans="2:13" s="1" customFormat="1" ht="24.95" customHeight="1" x14ac:dyDescent="0.2">
      <c r="B108" s="31"/>
      <c r="C108" s="20" t="s">
        <v>131</v>
      </c>
      <c r="M108" s="31"/>
    </row>
    <row r="109" spans="2:13" s="1" customFormat="1" ht="6.95" customHeight="1" x14ac:dyDescent="0.2">
      <c r="B109" s="31"/>
      <c r="M109" s="31"/>
    </row>
    <row r="110" spans="2:13" s="1" customFormat="1" ht="12" customHeight="1" x14ac:dyDescent="0.2">
      <c r="B110" s="31"/>
      <c r="C110" s="26" t="s">
        <v>17</v>
      </c>
      <c r="M110" s="31"/>
    </row>
    <row r="111" spans="2:13" s="1" customFormat="1" ht="16.5" customHeight="1" x14ac:dyDescent="0.2">
      <c r="B111" s="31"/>
      <c r="E111" s="232" t="str">
        <f>E7</f>
        <v>Projektová dokumentace okolí metra Strašnická</v>
      </c>
      <c r="F111" s="233"/>
      <c r="G111" s="233"/>
      <c r="H111" s="233"/>
      <c r="M111" s="31"/>
    </row>
    <row r="112" spans="2:13" s="1" customFormat="1" ht="12" customHeight="1" x14ac:dyDescent="0.2">
      <c r="B112" s="31"/>
      <c r="C112" s="26" t="s">
        <v>107</v>
      </c>
      <c r="M112" s="31"/>
    </row>
    <row r="113" spans="2:65" s="1" customFormat="1" ht="16.5" customHeight="1" x14ac:dyDescent="0.2">
      <c r="B113" s="31"/>
      <c r="E113" s="217" t="str">
        <f>E9</f>
        <v>SO 800 - Mobiliář</v>
      </c>
      <c r="F113" s="231"/>
      <c r="G113" s="231"/>
      <c r="H113" s="231"/>
      <c r="M113" s="31"/>
    </row>
    <row r="114" spans="2:65" s="1" customFormat="1" ht="6.95" customHeight="1" x14ac:dyDescent="0.2">
      <c r="B114" s="31"/>
      <c r="M114" s="31"/>
    </row>
    <row r="115" spans="2:65" s="1" customFormat="1" ht="12" customHeight="1" x14ac:dyDescent="0.2">
      <c r="B115" s="31"/>
      <c r="C115" s="26" t="s">
        <v>21</v>
      </c>
      <c r="F115" s="24" t="str">
        <f>F12</f>
        <v>Okolí metra Strašnická</v>
      </c>
      <c r="I115" s="26" t="s">
        <v>23</v>
      </c>
      <c r="J115" s="51" t="str">
        <f>IF(J12="","",J12)</f>
        <v>3. 2. 2026</v>
      </c>
      <c r="M115" s="31"/>
    </row>
    <row r="116" spans="2:65" s="1" customFormat="1" ht="6.95" customHeight="1" x14ac:dyDescent="0.2">
      <c r="B116" s="31"/>
      <c r="M116" s="31"/>
    </row>
    <row r="117" spans="2:65" s="1" customFormat="1" ht="15.2" customHeight="1" x14ac:dyDescent="0.2">
      <c r="B117" s="31"/>
      <c r="C117" s="26" t="s">
        <v>25</v>
      </c>
      <c r="F117" s="24" t="str">
        <f>E15</f>
        <v>MČ Praha 10</v>
      </c>
      <c r="I117" s="26" t="s">
        <v>32</v>
      </c>
      <c r="J117" s="29" t="str">
        <f>E21</f>
        <v>Sinpps s.r.o</v>
      </c>
      <c r="M117" s="31"/>
    </row>
    <row r="118" spans="2:65" s="1" customFormat="1" ht="15.2" customHeight="1" x14ac:dyDescent="0.2">
      <c r="B118" s="31"/>
      <c r="C118" s="26" t="s">
        <v>31</v>
      </c>
      <c r="F118" s="24" t="str">
        <f>IF(E18="","",E18)</f>
        <v>INPROS PRAHA a.s.</v>
      </c>
      <c r="I118" s="26" t="s">
        <v>36</v>
      </c>
      <c r="J118" s="29" t="str">
        <f>E24</f>
        <v>Sinpps s.r.o</v>
      </c>
      <c r="M118" s="31"/>
    </row>
    <row r="119" spans="2:65" s="1" customFormat="1" ht="10.35" customHeight="1" x14ac:dyDescent="0.2">
      <c r="B119" s="31"/>
      <c r="M119" s="31"/>
    </row>
    <row r="120" spans="2:65" s="10" customFormat="1" ht="29.25" customHeight="1" x14ac:dyDescent="0.2">
      <c r="B120" s="112"/>
      <c r="C120" s="113" t="s">
        <v>132</v>
      </c>
      <c r="D120" s="114" t="s">
        <v>63</v>
      </c>
      <c r="E120" s="114" t="s">
        <v>59</v>
      </c>
      <c r="F120" s="114" t="s">
        <v>60</v>
      </c>
      <c r="G120" s="114" t="s">
        <v>133</v>
      </c>
      <c r="H120" s="114" t="s">
        <v>134</v>
      </c>
      <c r="I120" s="114" t="s">
        <v>135</v>
      </c>
      <c r="J120" s="114" t="s">
        <v>136</v>
      </c>
      <c r="K120" s="114" t="s">
        <v>115</v>
      </c>
      <c r="L120" s="115" t="s">
        <v>137</v>
      </c>
      <c r="M120" s="112"/>
      <c r="N120" s="58" t="s">
        <v>1</v>
      </c>
      <c r="O120" s="59" t="s">
        <v>42</v>
      </c>
      <c r="P120" s="59" t="s">
        <v>138</v>
      </c>
      <c r="Q120" s="59" t="s">
        <v>139</v>
      </c>
      <c r="R120" s="59" t="s">
        <v>140</v>
      </c>
      <c r="S120" s="59" t="s">
        <v>141</v>
      </c>
      <c r="T120" s="59" t="s">
        <v>142</v>
      </c>
      <c r="U120" s="59" t="s">
        <v>143</v>
      </c>
      <c r="V120" s="59" t="s">
        <v>144</v>
      </c>
      <c r="W120" s="59" t="s">
        <v>145</v>
      </c>
      <c r="X120" s="60" t="s">
        <v>146</v>
      </c>
    </row>
    <row r="121" spans="2:65" s="1" customFormat="1" ht="22.9" customHeight="1" x14ac:dyDescent="0.25">
      <c r="B121" s="31"/>
      <c r="C121" s="63" t="s">
        <v>147</v>
      </c>
      <c r="K121" s="116">
        <f>BK121</f>
        <v>303150.38</v>
      </c>
      <c r="M121" s="31"/>
      <c r="N121" s="61"/>
      <c r="O121" s="52"/>
      <c r="P121" s="52"/>
      <c r="Q121" s="117">
        <f>Q122</f>
        <v>258951.1</v>
      </c>
      <c r="R121" s="117">
        <f>R122</f>
        <v>44199.28</v>
      </c>
      <c r="S121" s="52"/>
      <c r="T121" s="118">
        <f>T122</f>
        <v>0</v>
      </c>
      <c r="U121" s="52"/>
      <c r="V121" s="118">
        <f>V122</f>
        <v>6.3075993099999996</v>
      </c>
      <c r="W121" s="52"/>
      <c r="X121" s="119">
        <f>X122</f>
        <v>0</v>
      </c>
      <c r="AT121" s="16" t="s">
        <v>79</v>
      </c>
      <c r="AU121" s="16" t="s">
        <v>117</v>
      </c>
      <c r="BK121" s="120">
        <f>BK122</f>
        <v>303150.38</v>
      </c>
    </row>
    <row r="122" spans="2:65" s="11" customFormat="1" ht="25.9" customHeight="1" x14ac:dyDescent="0.2">
      <c r="B122" s="121"/>
      <c r="D122" s="122" t="s">
        <v>79</v>
      </c>
      <c r="E122" s="123" t="s">
        <v>148</v>
      </c>
      <c r="F122" s="123" t="s">
        <v>149</v>
      </c>
      <c r="I122" s="124"/>
      <c r="J122" s="124"/>
      <c r="K122" s="125">
        <f>BK122</f>
        <v>303150.38</v>
      </c>
      <c r="M122" s="121"/>
      <c r="N122" s="126"/>
      <c r="Q122" s="127">
        <f>Q123+Q135+Q148+Q161</f>
        <v>258951.1</v>
      </c>
      <c r="R122" s="127">
        <f>R123+R135+R148+R161</f>
        <v>44199.28</v>
      </c>
      <c r="T122" s="128">
        <f>T123+T135+T148+T161</f>
        <v>0</v>
      </c>
      <c r="V122" s="128">
        <f>V123+V135+V148+V161</f>
        <v>6.3075993099999996</v>
      </c>
      <c r="X122" s="129">
        <f>X123+X135+X148+X161</f>
        <v>0</v>
      </c>
      <c r="AR122" s="122" t="s">
        <v>88</v>
      </c>
      <c r="AT122" s="130" t="s">
        <v>79</v>
      </c>
      <c r="AU122" s="130" t="s">
        <v>80</v>
      </c>
      <c r="AY122" s="122" t="s">
        <v>150</v>
      </c>
      <c r="BK122" s="131">
        <f>BK123+BK135+BK148+BK161</f>
        <v>303150.38</v>
      </c>
    </row>
    <row r="123" spans="2:65" s="11" customFormat="1" ht="22.9" customHeight="1" x14ac:dyDescent="0.2">
      <c r="B123" s="121"/>
      <c r="D123" s="122" t="s">
        <v>79</v>
      </c>
      <c r="E123" s="132" t="s">
        <v>88</v>
      </c>
      <c r="F123" s="132" t="s">
        <v>151</v>
      </c>
      <c r="I123" s="124"/>
      <c r="J123" s="124"/>
      <c r="K123" s="133">
        <f>BK123</f>
        <v>5357.72</v>
      </c>
      <c r="M123" s="121"/>
      <c r="N123" s="126"/>
      <c r="Q123" s="127">
        <f>SUM(Q124:Q134)</f>
        <v>0</v>
      </c>
      <c r="R123" s="127">
        <f>SUM(R124:R134)</f>
        <v>5357.72</v>
      </c>
      <c r="T123" s="128">
        <f>SUM(T124:T134)</f>
        <v>0</v>
      </c>
      <c r="V123" s="128">
        <f>SUM(V124:V134)</f>
        <v>0</v>
      </c>
      <c r="X123" s="129">
        <f>SUM(X124:X134)</f>
        <v>0</v>
      </c>
      <c r="AR123" s="122" t="s">
        <v>88</v>
      </c>
      <c r="AT123" s="130" t="s">
        <v>79</v>
      </c>
      <c r="AU123" s="130" t="s">
        <v>88</v>
      </c>
      <c r="AY123" s="122" t="s">
        <v>150</v>
      </c>
      <c r="BK123" s="131">
        <f>SUM(BK124:BK134)</f>
        <v>5357.72</v>
      </c>
    </row>
    <row r="124" spans="2:65" s="1" customFormat="1" ht="24.2" customHeight="1" x14ac:dyDescent="0.2">
      <c r="B124" s="31"/>
      <c r="C124" s="134" t="s">
        <v>88</v>
      </c>
      <c r="D124" s="134" t="s">
        <v>152</v>
      </c>
      <c r="E124" s="135" t="s">
        <v>981</v>
      </c>
      <c r="F124" s="136" t="s">
        <v>982</v>
      </c>
      <c r="G124" s="137" t="s">
        <v>204</v>
      </c>
      <c r="H124" s="138">
        <v>2.5129999999999999</v>
      </c>
      <c r="I124" s="139"/>
      <c r="J124" s="139">
        <v>1410</v>
      </c>
      <c r="K124" s="140">
        <f>ROUND(P124*H124,2)</f>
        <v>3543.33</v>
      </c>
      <c r="L124" s="136" t="s">
        <v>156</v>
      </c>
      <c r="M124" s="31"/>
      <c r="N124" s="141" t="s">
        <v>1</v>
      </c>
      <c r="O124" s="142" t="s">
        <v>43</v>
      </c>
      <c r="P124" s="143">
        <f>I124+J124</f>
        <v>1410</v>
      </c>
      <c r="Q124" s="143">
        <f>ROUND(I124*H124,2)</f>
        <v>0</v>
      </c>
      <c r="R124" s="143">
        <f>ROUND(J124*H124,2)</f>
        <v>3543.33</v>
      </c>
      <c r="T124" s="144">
        <f>S124*H124</f>
        <v>0</v>
      </c>
      <c r="U124" s="144">
        <v>0</v>
      </c>
      <c r="V124" s="144">
        <f>U124*H124</f>
        <v>0</v>
      </c>
      <c r="W124" s="144">
        <v>0</v>
      </c>
      <c r="X124" s="145">
        <f>W124*H124</f>
        <v>0</v>
      </c>
      <c r="AR124" s="146" t="s">
        <v>157</v>
      </c>
      <c r="AT124" s="146" t="s">
        <v>152</v>
      </c>
      <c r="AU124" s="146" t="s">
        <v>90</v>
      </c>
      <c r="AY124" s="16" t="s">
        <v>150</v>
      </c>
      <c r="BE124" s="147">
        <f>IF(O124="základní",K124,0)</f>
        <v>3543.33</v>
      </c>
      <c r="BF124" s="147">
        <f>IF(O124="snížená",K124,0)</f>
        <v>0</v>
      </c>
      <c r="BG124" s="147">
        <f>IF(O124="zákl. přenesená",K124,0)</f>
        <v>0</v>
      </c>
      <c r="BH124" s="147">
        <f>IF(O124="sníž. přenesená",K124,0)</f>
        <v>0</v>
      </c>
      <c r="BI124" s="147">
        <f>IF(O124="nulová",K124,0)</f>
        <v>0</v>
      </c>
      <c r="BJ124" s="16" t="s">
        <v>88</v>
      </c>
      <c r="BK124" s="147">
        <f>ROUND(P124*H124,2)</f>
        <v>3543.33</v>
      </c>
      <c r="BL124" s="16" t="s">
        <v>157</v>
      </c>
      <c r="BM124" s="146" t="s">
        <v>983</v>
      </c>
    </row>
    <row r="125" spans="2:65" s="1" customFormat="1" x14ac:dyDescent="0.2">
      <c r="B125" s="31"/>
      <c r="D125" s="148" t="s">
        <v>159</v>
      </c>
      <c r="F125" s="149" t="s">
        <v>984</v>
      </c>
      <c r="I125" s="150"/>
      <c r="J125" s="150"/>
      <c r="M125" s="31"/>
      <c r="N125" s="151"/>
      <c r="X125" s="55"/>
      <c r="AT125" s="16" t="s">
        <v>159</v>
      </c>
      <c r="AU125" s="16" t="s">
        <v>90</v>
      </c>
    </row>
    <row r="126" spans="2:65" s="12" customFormat="1" x14ac:dyDescent="0.2">
      <c r="B126" s="152"/>
      <c r="D126" s="153" t="s">
        <v>161</v>
      </c>
      <c r="E126" s="154" t="s">
        <v>1</v>
      </c>
      <c r="F126" s="155" t="s">
        <v>985</v>
      </c>
      <c r="H126" s="156">
        <v>2.1120000000000001</v>
      </c>
      <c r="I126" s="157"/>
      <c r="J126" s="157"/>
      <c r="M126" s="152"/>
      <c r="N126" s="158"/>
      <c r="X126" s="159"/>
      <c r="AT126" s="154" t="s">
        <v>161</v>
      </c>
      <c r="AU126" s="154" t="s">
        <v>90</v>
      </c>
      <c r="AV126" s="12" t="s">
        <v>90</v>
      </c>
      <c r="AW126" s="12" t="s">
        <v>5</v>
      </c>
      <c r="AX126" s="12" t="s">
        <v>80</v>
      </c>
      <c r="AY126" s="154" t="s">
        <v>150</v>
      </c>
    </row>
    <row r="127" spans="2:65" s="12" customFormat="1" x14ac:dyDescent="0.2">
      <c r="B127" s="152"/>
      <c r="D127" s="153" t="s">
        <v>161</v>
      </c>
      <c r="E127" s="154" t="s">
        <v>1</v>
      </c>
      <c r="F127" s="155" t="s">
        <v>986</v>
      </c>
      <c r="H127" s="156">
        <v>0.16</v>
      </c>
      <c r="I127" s="157"/>
      <c r="J127" s="157"/>
      <c r="M127" s="152"/>
      <c r="N127" s="158"/>
      <c r="X127" s="159"/>
      <c r="AT127" s="154" t="s">
        <v>161</v>
      </c>
      <c r="AU127" s="154" t="s">
        <v>90</v>
      </c>
      <c r="AV127" s="12" t="s">
        <v>90</v>
      </c>
      <c r="AW127" s="12" t="s">
        <v>5</v>
      </c>
      <c r="AX127" s="12" t="s">
        <v>80</v>
      </c>
      <c r="AY127" s="154" t="s">
        <v>150</v>
      </c>
    </row>
    <row r="128" spans="2:65" s="12" customFormat="1" x14ac:dyDescent="0.2">
      <c r="B128" s="152"/>
      <c r="D128" s="153" t="s">
        <v>161</v>
      </c>
      <c r="E128" s="154" t="s">
        <v>1</v>
      </c>
      <c r="F128" s="155" t="s">
        <v>987</v>
      </c>
      <c r="H128" s="156">
        <v>0.24062500000000001</v>
      </c>
      <c r="I128" s="157"/>
      <c r="J128" s="157"/>
      <c r="M128" s="152"/>
      <c r="N128" s="158"/>
      <c r="X128" s="159"/>
      <c r="AT128" s="154" t="s">
        <v>161</v>
      </c>
      <c r="AU128" s="154" t="s">
        <v>90</v>
      </c>
      <c r="AV128" s="12" t="s">
        <v>90</v>
      </c>
      <c r="AW128" s="12" t="s">
        <v>5</v>
      </c>
      <c r="AX128" s="12" t="s">
        <v>80</v>
      </c>
      <c r="AY128" s="154" t="s">
        <v>150</v>
      </c>
    </row>
    <row r="129" spans="2:65" s="13" customFormat="1" x14ac:dyDescent="0.2">
      <c r="B129" s="160"/>
      <c r="D129" s="153" t="s">
        <v>161</v>
      </c>
      <c r="E129" s="161" t="s">
        <v>1</v>
      </c>
      <c r="F129" s="162" t="s">
        <v>169</v>
      </c>
      <c r="H129" s="163">
        <v>2.5126249999999999</v>
      </c>
      <c r="I129" s="164"/>
      <c r="J129" s="164"/>
      <c r="M129" s="160"/>
      <c r="N129" s="165"/>
      <c r="X129" s="166"/>
      <c r="AT129" s="161" t="s">
        <v>161</v>
      </c>
      <c r="AU129" s="161" t="s">
        <v>90</v>
      </c>
      <c r="AV129" s="13" t="s">
        <v>157</v>
      </c>
      <c r="AW129" s="13" t="s">
        <v>5</v>
      </c>
      <c r="AX129" s="13" t="s">
        <v>88</v>
      </c>
      <c r="AY129" s="161" t="s">
        <v>150</v>
      </c>
    </row>
    <row r="130" spans="2:65" s="1" customFormat="1" ht="37.9" customHeight="1" x14ac:dyDescent="0.2">
      <c r="B130" s="31"/>
      <c r="C130" s="134" t="s">
        <v>90</v>
      </c>
      <c r="D130" s="134" t="s">
        <v>152</v>
      </c>
      <c r="E130" s="135" t="s">
        <v>225</v>
      </c>
      <c r="F130" s="136" t="s">
        <v>226</v>
      </c>
      <c r="G130" s="137" t="s">
        <v>204</v>
      </c>
      <c r="H130" s="138">
        <v>2.5129999999999999</v>
      </c>
      <c r="I130" s="139"/>
      <c r="J130" s="139">
        <v>302</v>
      </c>
      <c r="K130" s="140">
        <f>ROUND(P130*H130,2)</f>
        <v>758.93</v>
      </c>
      <c r="L130" s="136" t="s">
        <v>156</v>
      </c>
      <c r="M130" s="31"/>
      <c r="N130" s="141" t="s">
        <v>1</v>
      </c>
      <c r="O130" s="142" t="s">
        <v>43</v>
      </c>
      <c r="P130" s="143">
        <f>I130+J130</f>
        <v>302</v>
      </c>
      <c r="Q130" s="143">
        <f>ROUND(I130*H130,2)</f>
        <v>0</v>
      </c>
      <c r="R130" s="143">
        <f>ROUND(J130*H130,2)</f>
        <v>758.93</v>
      </c>
      <c r="T130" s="144">
        <f>S130*H130</f>
        <v>0</v>
      </c>
      <c r="U130" s="144">
        <v>0</v>
      </c>
      <c r="V130" s="144">
        <f>U130*H130</f>
        <v>0</v>
      </c>
      <c r="W130" s="144">
        <v>0</v>
      </c>
      <c r="X130" s="145">
        <f>W130*H130</f>
        <v>0</v>
      </c>
      <c r="AR130" s="146" t="s">
        <v>157</v>
      </c>
      <c r="AT130" s="146" t="s">
        <v>152</v>
      </c>
      <c r="AU130" s="146" t="s">
        <v>90</v>
      </c>
      <c r="AY130" s="16" t="s">
        <v>150</v>
      </c>
      <c r="BE130" s="147">
        <f>IF(O130="základní",K130,0)</f>
        <v>758.93</v>
      </c>
      <c r="BF130" s="147">
        <f>IF(O130="snížená",K130,0)</f>
        <v>0</v>
      </c>
      <c r="BG130" s="147">
        <f>IF(O130="zákl. přenesená",K130,0)</f>
        <v>0</v>
      </c>
      <c r="BH130" s="147">
        <f>IF(O130="sníž. přenesená",K130,0)</f>
        <v>0</v>
      </c>
      <c r="BI130" s="147">
        <f>IF(O130="nulová",K130,0)</f>
        <v>0</v>
      </c>
      <c r="BJ130" s="16" t="s">
        <v>88</v>
      </c>
      <c r="BK130" s="147">
        <f>ROUND(P130*H130,2)</f>
        <v>758.93</v>
      </c>
      <c r="BL130" s="16" t="s">
        <v>157</v>
      </c>
      <c r="BM130" s="146" t="s">
        <v>988</v>
      </c>
    </row>
    <row r="131" spans="2:65" s="1" customFormat="1" x14ac:dyDescent="0.2">
      <c r="B131" s="31"/>
      <c r="D131" s="148" t="s">
        <v>159</v>
      </c>
      <c r="F131" s="149" t="s">
        <v>228</v>
      </c>
      <c r="I131" s="150"/>
      <c r="J131" s="150"/>
      <c r="M131" s="31"/>
      <c r="N131" s="151"/>
      <c r="X131" s="55"/>
      <c r="AT131" s="16" t="s">
        <v>159</v>
      </c>
      <c r="AU131" s="16" t="s">
        <v>90</v>
      </c>
    </row>
    <row r="132" spans="2:65" s="1" customFormat="1" ht="37.9" customHeight="1" x14ac:dyDescent="0.2">
      <c r="B132" s="31"/>
      <c r="C132" s="134" t="s">
        <v>170</v>
      </c>
      <c r="D132" s="134" t="s">
        <v>152</v>
      </c>
      <c r="E132" s="135" t="s">
        <v>230</v>
      </c>
      <c r="F132" s="136" t="s">
        <v>231</v>
      </c>
      <c r="G132" s="137" t="s">
        <v>204</v>
      </c>
      <c r="H132" s="138">
        <v>50.26</v>
      </c>
      <c r="I132" s="139"/>
      <c r="J132" s="139">
        <v>21</v>
      </c>
      <c r="K132" s="140">
        <f>ROUND(P132*H132,2)</f>
        <v>1055.46</v>
      </c>
      <c r="L132" s="136" t="s">
        <v>156</v>
      </c>
      <c r="M132" s="31"/>
      <c r="N132" s="141" t="s">
        <v>1</v>
      </c>
      <c r="O132" s="142" t="s">
        <v>43</v>
      </c>
      <c r="P132" s="143">
        <f>I132+J132</f>
        <v>21</v>
      </c>
      <c r="Q132" s="143">
        <f>ROUND(I132*H132,2)</f>
        <v>0</v>
      </c>
      <c r="R132" s="143">
        <f>ROUND(J132*H132,2)</f>
        <v>1055.46</v>
      </c>
      <c r="T132" s="144">
        <f>S132*H132</f>
        <v>0</v>
      </c>
      <c r="U132" s="144">
        <v>0</v>
      </c>
      <c r="V132" s="144">
        <f>U132*H132</f>
        <v>0</v>
      </c>
      <c r="W132" s="144">
        <v>0</v>
      </c>
      <c r="X132" s="145">
        <f>W132*H132</f>
        <v>0</v>
      </c>
      <c r="AR132" s="146" t="s">
        <v>157</v>
      </c>
      <c r="AT132" s="146" t="s">
        <v>152</v>
      </c>
      <c r="AU132" s="146" t="s">
        <v>90</v>
      </c>
      <c r="AY132" s="16" t="s">
        <v>150</v>
      </c>
      <c r="BE132" s="147">
        <f>IF(O132="základní",K132,0)</f>
        <v>1055.46</v>
      </c>
      <c r="BF132" s="147">
        <f>IF(O132="snížená",K132,0)</f>
        <v>0</v>
      </c>
      <c r="BG132" s="147">
        <f>IF(O132="zákl. přenesená",K132,0)</f>
        <v>0</v>
      </c>
      <c r="BH132" s="147">
        <f>IF(O132="sníž. přenesená",K132,0)</f>
        <v>0</v>
      </c>
      <c r="BI132" s="147">
        <f>IF(O132="nulová",K132,0)</f>
        <v>0</v>
      </c>
      <c r="BJ132" s="16" t="s">
        <v>88</v>
      </c>
      <c r="BK132" s="147">
        <f>ROUND(P132*H132,2)</f>
        <v>1055.46</v>
      </c>
      <c r="BL132" s="16" t="s">
        <v>157</v>
      </c>
      <c r="BM132" s="146" t="s">
        <v>989</v>
      </c>
    </row>
    <row r="133" spans="2:65" s="1" customFormat="1" x14ac:dyDescent="0.2">
      <c r="B133" s="31"/>
      <c r="D133" s="148" t="s">
        <v>159</v>
      </c>
      <c r="F133" s="149" t="s">
        <v>233</v>
      </c>
      <c r="I133" s="150"/>
      <c r="J133" s="150"/>
      <c r="M133" s="31"/>
      <c r="N133" s="151"/>
      <c r="X133" s="55"/>
      <c r="AT133" s="16" t="s">
        <v>159</v>
      </c>
      <c r="AU133" s="16" t="s">
        <v>90</v>
      </c>
    </row>
    <row r="134" spans="2:65" s="12" customFormat="1" x14ac:dyDescent="0.2">
      <c r="B134" s="152"/>
      <c r="D134" s="153" t="s">
        <v>161</v>
      </c>
      <c r="F134" s="155" t="s">
        <v>990</v>
      </c>
      <c r="H134" s="156">
        <v>50.26</v>
      </c>
      <c r="I134" s="157"/>
      <c r="J134" s="157"/>
      <c r="M134" s="152"/>
      <c r="N134" s="158"/>
      <c r="X134" s="159"/>
      <c r="AT134" s="154" t="s">
        <v>161</v>
      </c>
      <c r="AU134" s="154" t="s">
        <v>90</v>
      </c>
      <c r="AV134" s="12" t="s">
        <v>90</v>
      </c>
      <c r="AW134" s="12" t="s">
        <v>4</v>
      </c>
      <c r="AX134" s="12" t="s">
        <v>88</v>
      </c>
      <c r="AY134" s="154" t="s">
        <v>150</v>
      </c>
    </row>
    <row r="135" spans="2:65" s="11" customFormat="1" ht="22.9" customHeight="1" x14ac:dyDescent="0.2">
      <c r="B135" s="121"/>
      <c r="D135" s="122" t="s">
        <v>79</v>
      </c>
      <c r="E135" s="132" t="s">
        <v>90</v>
      </c>
      <c r="F135" s="132" t="s">
        <v>241</v>
      </c>
      <c r="I135" s="124"/>
      <c r="J135" s="124"/>
      <c r="K135" s="133">
        <f>BK135</f>
        <v>14748.1</v>
      </c>
      <c r="M135" s="121"/>
      <c r="N135" s="126"/>
      <c r="Q135" s="127">
        <f>SUM(Q136:Q147)</f>
        <v>10696.54</v>
      </c>
      <c r="R135" s="127">
        <f>SUM(R136:R147)</f>
        <v>4051.56</v>
      </c>
      <c r="T135" s="128">
        <f>SUM(T136:T147)</f>
        <v>0</v>
      </c>
      <c r="V135" s="128">
        <f>SUM(V136:V147)</f>
        <v>6.2885993099999995</v>
      </c>
      <c r="X135" s="129">
        <f>SUM(X136:X147)</f>
        <v>0</v>
      </c>
      <c r="AR135" s="122" t="s">
        <v>88</v>
      </c>
      <c r="AT135" s="130" t="s">
        <v>79</v>
      </c>
      <c r="AU135" s="130" t="s">
        <v>88</v>
      </c>
      <c r="AY135" s="122" t="s">
        <v>150</v>
      </c>
      <c r="BK135" s="131">
        <f>SUM(BK136:BK147)</f>
        <v>14748.1</v>
      </c>
    </row>
    <row r="136" spans="2:65" s="1" customFormat="1" ht="24.2" customHeight="1" x14ac:dyDescent="0.2">
      <c r="B136" s="31"/>
      <c r="C136" s="134" t="s">
        <v>157</v>
      </c>
      <c r="D136" s="134" t="s">
        <v>152</v>
      </c>
      <c r="E136" s="135" t="s">
        <v>991</v>
      </c>
      <c r="F136" s="136" t="s">
        <v>992</v>
      </c>
      <c r="G136" s="137" t="s">
        <v>204</v>
      </c>
      <c r="H136" s="138">
        <v>2.5129999999999999</v>
      </c>
      <c r="I136" s="139">
        <v>3580</v>
      </c>
      <c r="J136" s="139">
        <v>697</v>
      </c>
      <c r="K136" s="140">
        <f>ROUND(P136*H136,2)</f>
        <v>10748.1</v>
      </c>
      <c r="L136" s="136" t="s">
        <v>156</v>
      </c>
      <c r="M136" s="31"/>
      <c r="N136" s="141" t="s">
        <v>1</v>
      </c>
      <c r="O136" s="142" t="s">
        <v>43</v>
      </c>
      <c r="P136" s="143">
        <f>I136+J136</f>
        <v>4277</v>
      </c>
      <c r="Q136" s="143">
        <f>ROUND(I136*H136,2)</f>
        <v>8996.5400000000009</v>
      </c>
      <c r="R136" s="143">
        <f>ROUND(J136*H136,2)</f>
        <v>1751.56</v>
      </c>
      <c r="T136" s="144">
        <f>S136*H136</f>
        <v>0</v>
      </c>
      <c r="U136" s="144">
        <v>2.5018699999999998</v>
      </c>
      <c r="V136" s="144">
        <f>U136*H136</f>
        <v>6.2871993099999992</v>
      </c>
      <c r="W136" s="144">
        <v>0</v>
      </c>
      <c r="X136" s="145">
        <f>W136*H136</f>
        <v>0</v>
      </c>
      <c r="AR136" s="146" t="s">
        <v>157</v>
      </c>
      <c r="AT136" s="146" t="s">
        <v>152</v>
      </c>
      <c r="AU136" s="146" t="s">
        <v>90</v>
      </c>
      <c r="AY136" s="16" t="s">
        <v>150</v>
      </c>
      <c r="BE136" s="147">
        <f>IF(O136="základní",K136,0)</f>
        <v>10748.1</v>
      </c>
      <c r="BF136" s="147">
        <f>IF(O136="snížená",K136,0)</f>
        <v>0</v>
      </c>
      <c r="BG136" s="147">
        <f>IF(O136="zákl. přenesená",K136,0)</f>
        <v>0</v>
      </c>
      <c r="BH136" s="147">
        <f>IF(O136="sníž. přenesená",K136,0)</f>
        <v>0</v>
      </c>
      <c r="BI136" s="147">
        <f>IF(O136="nulová",K136,0)</f>
        <v>0</v>
      </c>
      <c r="BJ136" s="16" t="s">
        <v>88</v>
      </c>
      <c r="BK136" s="147">
        <f>ROUND(P136*H136,2)</f>
        <v>10748.1</v>
      </c>
      <c r="BL136" s="16" t="s">
        <v>157</v>
      </c>
      <c r="BM136" s="146" t="s">
        <v>993</v>
      </c>
    </row>
    <row r="137" spans="2:65" s="1" customFormat="1" x14ac:dyDescent="0.2">
      <c r="B137" s="31"/>
      <c r="D137" s="148" t="s">
        <v>159</v>
      </c>
      <c r="F137" s="149" t="s">
        <v>994</v>
      </c>
      <c r="I137" s="150"/>
      <c r="J137" s="150"/>
      <c r="M137" s="31"/>
      <c r="N137" s="151"/>
      <c r="X137" s="55"/>
      <c r="AT137" s="16" t="s">
        <v>159</v>
      </c>
      <c r="AU137" s="16" t="s">
        <v>90</v>
      </c>
    </row>
    <row r="138" spans="2:65" s="12" customFormat="1" x14ac:dyDescent="0.2">
      <c r="B138" s="152"/>
      <c r="D138" s="153" t="s">
        <v>161</v>
      </c>
      <c r="E138" s="154" t="s">
        <v>1</v>
      </c>
      <c r="F138" s="155" t="s">
        <v>985</v>
      </c>
      <c r="H138" s="156">
        <v>2.1120000000000001</v>
      </c>
      <c r="I138" s="157"/>
      <c r="J138" s="157"/>
      <c r="M138" s="152"/>
      <c r="N138" s="158"/>
      <c r="X138" s="159"/>
      <c r="AT138" s="154" t="s">
        <v>161</v>
      </c>
      <c r="AU138" s="154" t="s">
        <v>90</v>
      </c>
      <c r="AV138" s="12" t="s">
        <v>90</v>
      </c>
      <c r="AW138" s="12" t="s">
        <v>5</v>
      </c>
      <c r="AX138" s="12" t="s">
        <v>80</v>
      </c>
      <c r="AY138" s="154" t="s">
        <v>150</v>
      </c>
    </row>
    <row r="139" spans="2:65" s="12" customFormat="1" x14ac:dyDescent="0.2">
      <c r="B139" s="152"/>
      <c r="D139" s="153" t="s">
        <v>161</v>
      </c>
      <c r="E139" s="154" t="s">
        <v>1</v>
      </c>
      <c r="F139" s="155" t="s">
        <v>986</v>
      </c>
      <c r="H139" s="156">
        <v>0.16</v>
      </c>
      <c r="I139" s="157"/>
      <c r="J139" s="157"/>
      <c r="M139" s="152"/>
      <c r="N139" s="158"/>
      <c r="X139" s="159"/>
      <c r="AT139" s="154" t="s">
        <v>161</v>
      </c>
      <c r="AU139" s="154" t="s">
        <v>90</v>
      </c>
      <c r="AV139" s="12" t="s">
        <v>90</v>
      </c>
      <c r="AW139" s="12" t="s">
        <v>5</v>
      </c>
      <c r="AX139" s="12" t="s">
        <v>80</v>
      </c>
      <c r="AY139" s="154" t="s">
        <v>150</v>
      </c>
    </row>
    <row r="140" spans="2:65" s="12" customFormat="1" x14ac:dyDescent="0.2">
      <c r="B140" s="152"/>
      <c r="D140" s="153" t="s">
        <v>161</v>
      </c>
      <c r="E140" s="154" t="s">
        <v>1</v>
      </c>
      <c r="F140" s="155" t="s">
        <v>987</v>
      </c>
      <c r="H140" s="156">
        <v>0.24062500000000001</v>
      </c>
      <c r="I140" s="157"/>
      <c r="J140" s="157"/>
      <c r="M140" s="152"/>
      <c r="N140" s="158"/>
      <c r="X140" s="159"/>
      <c r="AT140" s="154" t="s">
        <v>161</v>
      </c>
      <c r="AU140" s="154" t="s">
        <v>90</v>
      </c>
      <c r="AV140" s="12" t="s">
        <v>90</v>
      </c>
      <c r="AW140" s="12" t="s">
        <v>5</v>
      </c>
      <c r="AX140" s="12" t="s">
        <v>80</v>
      </c>
      <c r="AY140" s="154" t="s">
        <v>150</v>
      </c>
    </row>
    <row r="141" spans="2:65" s="13" customFormat="1" x14ac:dyDescent="0.2">
      <c r="B141" s="160"/>
      <c r="D141" s="153" t="s">
        <v>161</v>
      </c>
      <c r="E141" s="161" t="s">
        <v>1</v>
      </c>
      <c r="F141" s="162" t="s">
        <v>169</v>
      </c>
      <c r="H141" s="163">
        <v>2.5126249999999999</v>
      </c>
      <c r="I141" s="164"/>
      <c r="J141" s="164"/>
      <c r="M141" s="160"/>
      <c r="N141" s="165"/>
      <c r="X141" s="166"/>
      <c r="AT141" s="161" t="s">
        <v>161</v>
      </c>
      <c r="AU141" s="161" t="s">
        <v>90</v>
      </c>
      <c r="AV141" s="13" t="s">
        <v>157</v>
      </c>
      <c r="AW141" s="13" t="s">
        <v>5</v>
      </c>
      <c r="AX141" s="13" t="s">
        <v>88</v>
      </c>
      <c r="AY141" s="161" t="s">
        <v>150</v>
      </c>
    </row>
    <row r="142" spans="2:65" s="1" customFormat="1" ht="24.2" customHeight="1" x14ac:dyDescent="0.2">
      <c r="B142" s="31"/>
      <c r="C142" s="134" t="s">
        <v>181</v>
      </c>
      <c r="D142" s="134" t="s">
        <v>152</v>
      </c>
      <c r="E142" s="135" t="s">
        <v>995</v>
      </c>
      <c r="F142" s="136" t="s">
        <v>996</v>
      </c>
      <c r="G142" s="137" t="s">
        <v>264</v>
      </c>
      <c r="H142" s="138">
        <v>20</v>
      </c>
      <c r="I142" s="139">
        <v>85</v>
      </c>
      <c r="J142" s="139">
        <v>115</v>
      </c>
      <c r="K142" s="140">
        <f>ROUND(P142*H142,2)</f>
        <v>4000</v>
      </c>
      <c r="L142" s="136" t="s">
        <v>156</v>
      </c>
      <c r="M142" s="31"/>
      <c r="N142" s="141" t="s">
        <v>1</v>
      </c>
      <c r="O142" s="142" t="s">
        <v>43</v>
      </c>
      <c r="P142" s="143">
        <f>I142+J142</f>
        <v>200</v>
      </c>
      <c r="Q142" s="143">
        <f>ROUND(I142*H142,2)</f>
        <v>1700</v>
      </c>
      <c r="R142" s="143">
        <f>ROUND(J142*H142,2)</f>
        <v>2300</v>
      </c>
      <c r="T142" s="144">
        <f>S142*H142</f>
        <v>0</v>
      </c>
      <c r="U142" s="144">
        <v>6.9999999999999994E-5</v>
      </c>
      <c r="V142" s="144">
        <f>U142*H142</f>
        <v>1.3999999999999998E-3</v>
      </c>
      <c r="W142" s="144">
        <v>0</v>
      </c>
      <c r="X142" s="145">
        <f>W142*H142</f>
        <v>0</v>
      </c>
      <c r="AR142" s="146" t="s">
        <v>157</v>
      </c>
      <c r="AT142" s="146" t="s">
        <v>152</v>
      </c>
      <c r="AU142" s="146" t="s">
        <v>90</v>
      </c>
      <c r="AY142" s="16" t="s">
        <v>150</v>
      </c>
      <c r="BE142" s="147">
        <f>IF(O142="základní",K142,0)</f>
        <v>4000</v>
      </c>
      <c r="BF142" s="147">
        <f>IF(O142="snížená",K142,0)</f>
        <v>0</v>
      </c>
      <c r="BG142" s="147">
        <f>IF(O142="zákl. přenesená",K142,0)</f>
        <v>0</v>
      </c>
      <c r="BH142" s="147">
        <f>IF(O142="sníž. přenesená",K142,0)</f>
        <v>0</v>
      </c>
      <c r="BI142" s="147">
        <f>IF(O142="nulová",K142,0)</f>
        <v>0</v>
      </c>
      <c r="BJ142" s="16" t="s">
        <v>88</v>
      </c>
      <c r="BK142" s="147">
        <f>ROUND(P142*H142,2)</f>
        <v>4000</v>
      </c>
      <c r="BL142" s="16" t="s">
        <v>157</v>
      </c>
      <c r="BM142" s="146" t="s">
        <v>997</v>
      </c>
    </row>
    <row r="143" spans="2:65" s="1" customFormat="1" x14ac:dyDescent="0.2">
      <c r="B143" s="31"/>
      <c r="D143" s="148" t="s">
        <v>159</v>
      </c>
      <c r="F143" s="149" t="s">
        <v>998</v>
      </c>
      <c r="I143" s="150"/>
      <c r="J143" s="150"/>
      <c r="M143" s="31"/>
      <c r="N143" s="151"/>
      <c r="X143" s="55"/>
      <c r="AT143" s="16" t="s">
        <v>159</v>
      </c>
      <c r="AU143" s="16" t="s">
        <v>90</v>
      </c>
    </row>
    <row r="144" spans="2:65" s="1" customFormat="1" ht="19.5" x14ac:dyDescent="0.2">
      <c r="B144" s="31"/>
      <c r="D144" s="153" t="s">
        <v>749</v>
      </c>
      <c r="F144" s="167" t="s">
        <v>999</v>
      </c>
      <c r="I144" s="150"/>
      <c r="J144" s="150"/>
      <c r="M144" s="31"/>
      <c r="N144" s="151"/>
      <c r="X144" s="55"/>
      <c r="AT144" s="16" t="s">
        <v>749</v>
      </c>
      <c r="AU144" s="16" t="s">
        <v>90</v>
      </c>
    </row>
    <row r="145" spans="2:65" s="12" customFormat="1" x14ac:dyDescent="0.2">
      <c r="B145" s="152"/>
      <c r="D145" s="153" t="s">
        <v>161</v>
      </c>
      <c r="E145" s="154" t="s">
        <v>1</v>
      </c>
      <c r="F145" s="155" t="s">
        <v>1000</v>
      </c>
      <c r="H145" s="156">
        <v>44</v>
      </c>
      <c r="I145" s="157"/>
      <c r="J145" s="157"/>
      <c r="M145" s="152"/>
      <c r="N145" s="158"/>
      <c r="X145" s="159"/>
      <c r="AT145" s="154" t="s">
        <v>161</v>
      </c>
      <c r="AU145" s="154" t="s">
        <v>90</v>
      </c>
      <c r="AV145" s="12" t="s">
        <v>90</v>
      </c>
      <c r="AW145" s="12" t="s">
        <v>5</v>
      </c>
      <c r="AX145" s="12" t="s">
        <v>80</v>
      </c>
      <c r="AY145" s="154" t="s">
        <v>150</v>
      </c>
    </row>
    <row r="146" spans="2:65" s="12" customFormat="1" x14ac:dyDescent="0.2">
      <c r="B146" s="152"/>
      <c r="D146" s="153" t="s">
        <v>161</v>
      </c>
      <c r="E146" s="154" t="s">
        <v>1</v>
      </c>
      <c r="F146" s="155" t="s">
        <v>1001</v>
      </c>
      <c r="H146" s="156">
        <v>16</v>
      </c>
      <c r="I146" s="157"/>
      <c r="J146" s="157"/>
      <c r="M146" s="152"/>
      <c r="N146" s="158"/>
      <c r="X146" s="159"/>
      <c r="AT146" s="154" t="s">
        <v>161</v>
      </c>
      <c r="AU146" s="154" t="s">
        <v>90</v>
      </c>
      <c r="AV146" s="12" t="s">
        <v>90</v>
      </c>
      <c r="AW146" s="12" t="s">
        <v>5</v>
      </c>
      <c r="AX146" s="12" t="s">
        <v>80</v>
      </c>
      <c r="AY146" s="154" t="s">
        <v>150</v>
      </c>
    </row>
    <row r="147" spans="2:65" s="12" customFormat="1" x14ac:dyDescent="0.2">
      <c r="B147" s="152"/>
      <c r="D147" s="153" t="s">
        <v>161</v>
      </c>
      <c r="E147" s="154" t="s">
        <v>1</v>
      </c>
      <c r="F147" s="155" t="s">
        <v>1002</v>
      </c>
      <c r="H147" s="156">
        <v>20</v>
      </c>
      <c r="I147" s="157"/>
      <c r="J147" s="157"/>
      <c r="M147" s="152"/>
      <c r="N147" s="158"/>
      <c r="X147" s="159"/>
      <c r="AT147" s="154" t="s">
        <v>161</v>
      </c>
      <c r="AU147" s="154" t="s">
        <v>90</v>
      </c>
      <c r="AV147" s="12" t="s">
        <v>90</v>
      </c>
      <c r="AW147" s="12" t="s">
        <v>5</v>
      </c>
      <c r="AX147" s="12" t="s">
        <v>88</v>
      </c>
      <c r="AY147" s="154" t="s">
        <v>150</v>
      </c>
    </row>
    <row r="148" spans="2:65" s="11" customFormat="1" ht="22.9" customHeight="1" x14ac:dyDescent="0.2">
      <c r="B148" s="121"/>
      <c r="D148" s="122" t="s">
        <v>79</v>
      </c>
      <c r="E148" s="132" t="s">
        <v>1003</v>
      </c>
      <c r="F148" s="132" t="s">
        <v>1004</v>
      </c>
      <c r="I148" s="124"/>
      <c r="J148" s="124"/>
      <c r="K148" s="133">
        <f>BK148</f>
        <v>281362</v>
      </c>
      <c r="M148" s="121"/>
      <c r="N148" s="126"/>
      <c r="Q148" s="127">
        <f>SUM(Q149:Q160)</f>
        <v>246572</v>
      </c>
      <c r="R148" s="127">
        <f>SUM(R149:R160)</f>
        <v>34790</v>
      </c>
      <c r="T148" s="128">
        <f>SUM(T149:T160)</f>
        <v>0</v>
      </c>
      <c r="V148" s="128">
        <f>SUM(V149:V160)</f>
        <v>1.9E-2</v>
      </c>
      <c r="X148" s="129">
        <f>SUM(X149:X160)</f>
        <v>0</v>
      </c>
      <c r="AR148" s="122" t="s">
        <v>88</v>
      </c>
      <c r="AT148" s="130" t="s">
        <v>79</v>
      </c>
      <c r="AU148" s="130" t="s">
        <v>88</v>
      </c>
      <c r="AY148" s="122" t="s">
        <v>150</v>
      </c>
      <c r="BK148" s="131">
        <f>SUM(BK149:BK160)</f>
        <v>281362</v>
      </c>
    </row>
    <row r="149" spans="2:65" s="1" customFormat="1" ht="16.5" customHeight="1" x14ac:dyDescent="0.2">
      <c r="B149" s="31"/>
      <c r="C149" s="134" t="s">
        <v>189</v>
      </c>
      <c r="D149" s="134" t="s">
        <v>152</v>
      </c>
      <c r="E149" s="135" t="s">
        <v>1005</v>
      </c>
      <c r="F149" s="136" t="s">
        <v>1006</v>
      </c>
      <c r="G149" s="137" t="s">
        <v>692</v>
      </c>
      <c r="H149" s="138">
        <v>1</v>
      </c>
      <c r="I149" s="139">
        <v>9742</v>
      </c>
      <c r="J149" s="139">
        <v>21350</v>
      </c>
      <c r="K149" s="140">
        <f>ROUND(P149*H149,2)</f>
        <v>31092</v>
      </c>
      <c r="L149" s="136" t="s">
        <v>1</v>
      </c>
      <c r="M149" s="31"/>
      <c r="N149" s="141" t="s">
        <v>1</v>
      </c>
      <c r="O149" s="142" t="s">
        <v>43</v>
      </c>
      <c r="P149" s="143">
        <f>I149+J149</f>
        <v>31092</v>
      </c>
      <c r="Q149" s="143">
        <f>ROUND(I149*H149,2)</f>
        <v>9742</v>
      </c>
      <c r="R149" s="143">
        <f>ROUND(J149*H149,2)</f>
        <v>21350</v>
      </c>
      <c r="T149" s="144">
        <f>S149*H149</f>
        <v>0</v>
      </c>
      <c r="U149" s="144">
        <v>8.0000000000000004E-4</v>
      </c>
      <c r="V149" s="144">
        <f>U149*H149</f>
        <v>8.0000000000000004E-4</v>
      </c>
      <c r="W149" s="144">
        <v>0</v>
      </c>
      <c r="X149" s="145">
        <f>W149*H149</f>
        <v>0</v>
      </c>
      <c r="AR149" s="146" t="s">
        <v>157</v>
      </c>
      <c r="AT149" s="146" t="s">
        <v>152</v>
      </c>
      <c r="AU149" s="146" t="s">
        <v>90</v>
      </c>
      <c r="AY149" s="16" t="s">
        <v>150</v>
      </c>
      <c r="BE149" s="147">
        <f>IF(O149="základní",K149,0)</f>
        <v>31092</v>
      </c>
      <c r="BF149" s="147">
        <f>IF(O149="snížená",K149,0)</f>
        <v>0</v>
      </c>
      <c r="BG149" s="147">
        <f>IF(O149="zákl. přenesená",K149,0)</f>
        <v>0</v>
      </c>
      <c r="BH149" s="147">
        <f>IF(O149="sníž. přenesená",K149,0)</f>
        <v>0</v>
      </c>
      <c r="BI149" s="147">
        <f>IF(O149="nulová",K149,0)</f>
        <v>0</v>
      </c>
      <c r="BJ149" s="16" t="s">
        <v>88</v>
      </c>
      <c r="BK149" s="147">
        <f>ROUND(P149*H149,2)</f>
        <v>31092</v>
      </c>
      <c r="BL149" s="16" t="s">
        <v>157</v>
      </c>
      <c r="BM149" s="146" t="s">
        <v>1007</v>
      </c>
    </row>
    <row r="150" spans="2:65" s="1" customFormat="1" ht="24.2" customHeight="1" x14ac:dyDescent="0.2">
      <c r="B150" s="31"/>
      <c r="C150" s="134" t="s">
        <v>195</v>
      </c>
      <c r="D150" s="134" t="s">
        <v>152</v>
      </c>
      <c r="E150" s="135" t="s">
        <v>1008</v>
      </c>
      <c r="F150" s="136" t="s">
        <v>1009</v>
      </c>
      <c r="G150" s="137" t="s">
        <v>264</v>
      </c>
      <c r="H150" s="138">
        <v>5</v>
      </c>
      <c r="I150" s="139">
        <v>780</v>
      </c>
      <c r="J150" s="139">
        <v>460</v>
      </c>
      <c r="K150" s="140">
        <f>ROUND(P150*H150,2)</f>
        <v>6200</v>
      </c>
      <c r="L150" s="136" t="s">
        <v>156</v>
      </c>
      <c r="M150" s="31"/>
      <c r="N150" s="141" t="s">
        <v>1</v>
      </c>
      <c r="O150" s="142" t="s">
        <v>43</v>
      </c>
      <c r="P150" s="143">
        <f>I150+J150</f>
        <v>1240</v>
      </c>
      <c r="Q150" s="143">
        <f>ROUND(I150*H150,2)</f>
        <v>3900</v>
      </c>
      <c r="R150" s="143">
        <f>ROUND(J150*H150,2)</f>
        <v>2300</v>
      </c>
      <c r="T150" s="144">
        <f>S150*H150</f>
        <v>0</v>
      </c>
      <c r="U150" s="144">
        <v>8.0000000000000004E-4</v>
      </c>
      <c r="V150" s="144">
        <f>U150*H150</f>
        <v>4.0000000000000001E-3</v>
      </c>
      <c r="W150" s="144">
        <v>0</v>
      </c>
      <c r="X150" s="145">
        <f>W150*H150</f>
        <v>0</v>
      </c>
      <c r="AR150" s="146" t="s">
        <v>157</v>
      </c>
      <c r="AT150" s="146" t="s">
        <v>152</v>
      </c>
      <c r="AU150" s="146" t="s">
        <v>90</v>
      </c>
      <c r="AY150" s="16" t="s">
        <v>150</v>
      </c>
      <c r="BE150" s="147">
        <f>IF(O150="základní",K150,0)</f>
        <v>6200</v>
      </c>
      <c r="BF150" s="147">
        <f>IF(O150="snížená",K150,0)</f>
        <v>0</v>
      </c>
      <c r="BG150" s="147">
        <f>IF(O150="zákl. přenesená",K150,0)</f>
        <v>0</v>
      </c>
      <c r="BH150" s="147">
        <f>IF(O150="sníž. přenesená",K150,0)</f>
        <v>0</v>
      </c>
      <c r="BI150" s="147">
        <f>IF(O150="nulová",K150,0)</f>
        <v>0</v>
      </c>
      <c r="BJ150" s="16" t="s">
        <v>88</v>
      </c>
      <c r="BK150" s="147">
        <f>ROUND(P150*H150,2)</f>
        <v>6200</v>
      </c>
      <c r="BL150" s="16" t="s">
        <v>157</v>
      </c>
      <c r="BM150" s="146" t="s">
        <v>1010</v>
      </c>
    </row>
    <row r="151" spans="2:65" s="1" customFormat="1" x14ac:dyDescent="0.2">
      <c r="B151" s="31"/>
      <c r="D151" s="148" t="s">
        <v>159</v>
      </c>
      <c r="F151" s="149" t="s">
        <v>1011</v>
      </c>
      <c r="I151" s="150"/>
      <c r="J151" s="150"/>
      <c r="M151" s="31"/>
      <c r="N151" s="151"/>
      <c r="X151" s="55"/>
      <c r="AT151" s="16" t="s">
        <v>159</v>
      </c>
      <c r="AU151" s="16" t="s">
        <v>90</v>
      </c>
    </row>
    <row r="152" spans="2:65" s="1" customFormat="1" ht="16.5" customHeight="1" x14ac:dyDescent="0.2">
      <c r="B152" s="31"/>
      <c r="C152" s="168" t="s">
        <v>201</v>
      </c>
      <c r="D152" s="168" t="s">
        <v>344</v>
      </c>
      <c r="E152" s="169" t="s">
        <v>1012</v>
      </c>
      <c r="F152" s="170" t="s">
        <v>1013</v>
      </c>
      <c r="G152" s="171" t="s">
        <v>264</v>
      </c>
      <c r="H152" s="172">
        <v>5</v>
      </c>
      <c r="I152" s="173">
        <v>9930</v>
      </c>
      <c r="J152" s="174"/>
      <c r="K152" s="175">
        <f>ROUND(P152*H152,2)</f>
        <v>49650</v>
      </c>
      <c r="L152" s="170" t="s">
        <v>1</v>
      </c>
      <c r="M152" s="176"/>
      <c r="N152" s="177" t="s">
        <v>1</v>
      </c>
      <c r="O152" s="142" t="s">
        <v>43</v>
      </c>
      <c r="P152" s="143">
        <f>I152+J152</f>
        <v>9930</v>
      </c>
      <c r="Q152" s="143">
        <f>ROUND(I152*H152,2)</f>
        <v>49650</v>
      </c>
      <c r="R152" s="143">
        <f>ROUND(J152*H152,2)</f>
        <v>0</v>
      </c>
      <c r="T152" s="144">
        <f>S152*H152</f>
        <v>0</v>
      </c>
      <c r="U152" s="144">
        <v>0</v>
      </c>
      <c r="V152" s="144">
        <f>U152*H152</f>
        <v>0</v>
      </c>
      <c r="W152" s="144">
        <v>0</v>
      </c>
      <c r="X152" s="145">
        <f>W152*H152</f>
        <v>0</v>
      </c>
      <c r="AR152" s="146" t="s">
        <v>201</v>
      </c>
      <c r="AT152" s="146" t="s">
        <v>344</v>
      </c>
      <c r="AU152" s="146" t="s">
        <v>90</v>
      </c>
      <c r="AY152" s="16" t="s">
        <v>150</v>
      </c>
      <c r="BE152" s="147">
        <f>IF(O152="základní",K152,0)</f>
        <v>49650</v>
      </c>
      <c r="BF152" s="147">
        <f>IF(O152="snížená",K152,0)</f>
        <v>0</v>
      </c>
      <c r="BG152" s="147">
        <f>IF(O152="zákl. přenesená",K152,0)</f>
        <v>0</v>
      </c>
      <c r="BH152" s="147">
        <f>IF(O152="sníž. přenesená",K152,0)</f>
        <v>0</v>
      </c>
      <c r="BI152" s="147">
        <f>IF(O152="nulová",K152,0)</f>
        <v>0</v>
      </c>
      <c r="BJ152" s="16" t="s">
        <v>88</v>
      </c>
      <c r="BK152" s="147">
        <f>ROUND(P152*H152,2)</f>
        <v>49650</v>
      </c>
      <c r="BL152" s="16" t="s">
        <v>157</v>
      </c>
      <c r="BM152" s="146" t="s">
        <v>1014</v>
      </c>
    </row>
    <row r="153" spans="2:65" s="1" customFormat="1" ht="39" x14ac:dyDescent="0.2">
      <c r="B153" s="31"/>
      <c r="D153" s="153" t="s">
        <v>749</v>
      </c>
      <c r="F153" s="167" t="s">
        <v>1015</v>
      </c>
      <c r="I153" s="150"/>
      <c r="J153" s="150"/>
      <c r="M153" s="31"/>
      <c r="N153" s="151"/>
      <c r="X153" s="55"/>
      <c r="AT153" s="16" t="s">
        <v>749</v>
      </c>
      <c r="AU153" s="16" t="s">
        <v>90</v>
      </c>
    </row>
    <row r="154" spans="2:65" s="1" customFormat="1" ht="24.2" customHeight="1" x14ac:dyDescent="0.2">
      <c r="B154" s="31"/>
      <c r="C154" s="134" t="s">
        <v>208</v>
      </c>
      <c r="D154" s="134" t="s">
        <v>152</v>
      </c>
      <c r="E154" s="135" t="s">
        <v>1016</v>
      </c>
      <c r="F154" s="136" t="s">
        <v>1017</v>
      </c>
      <c r="G154" s="137" t="s">
        <v>264</v>
      </c>
      <c r="H154" s="138">
        <v>4</v>
      </c>
      <c r="I154" s="139">
        <v>750</v>
      </c>
      <c r="J154" s="139">
        <v>420</v>
      </c>
      <c r="K154" s="140">
        <f>ROUND(P154*H154,2)</f>
        <v>4680</v>
      </c>
      <c r="L154" s="136" t="s">
        <v>1</v>
      </c>
      <c r="M154" s="31"/>
      <c r="N154" s="141" t="s">
        <v>1</v>
      </c>
      <c r="O154" s="142" t="s">
        <v>43</v>
      </c>
      <c r="P154" s="143">
        <f>I154+J154</f>
        <v>1170</v>
      </c>
      <c r="Q154" s="143">
        <f>ROUND(I154*H154,2)</f>
        <v>3000</v>
      </c>
      <c r="R154" s="143">
        <f>ROUND(J154*H154,2)</f>
        <v>1680</v>
      </c>
      <c r="T154" s="144">
        <f>S154*H154</f>
        <v>0</v>
      </c>
      <c r="U154" s="144">
        <v>8.0000000000000004E-4</v>
      </c>
      <c r="V154" s="144">
        <f>U154*H154</f>
        <v>3.2000000000000002E-3</v>
      </c>
      <c r="W154" s="144">
        <v>0</v>
      </c>
      <c r="X154" s="145">
        <f>W154*H154</f>
        <v>0</v>
      </c>
      <c r="AR154" s="146" t="s">
        <v>157</v>
      </c>
      <c r="AT154" s="146" t="s">
        <v>152</v>
      </c>
      <c r="AU154" s="146" t="s">
        <v>90</v>
      </c>
      <c r="AY154" s="16" t="s">
        <v>150</v>
      </c>
      <c r="BE154" s="147">
        <f>IF(O154="základní",K154,0)</f>
        <v>4680</v>
      </c>
      <c r="BF154" s="147">
        <f>IF(O154="snížená",K154,0)</f>
        <v>0</v>
      </c>
      <c r="BG154" s="147">
        <f>IF(O154="zákl. přenesená",K154,0)</f>
        <v>0</v>
      </c>
      <c r="BH154" s="147">
        <f>IF(O154="sníž. přenesená",K154,0)</f>
        <v>0</v>
      </c>
      <c r="BI154" s="147">
        <f>IF(O154="nulová",K154,0)</f>
        <v>0</v>
      </c>
      <c r="BJ154" s="16" t="s">
        <v>88</v>
      </c>
      <c r="BK154" s="147">
        <f>ROUND(P154*H154,2)</f>
        <v>4680</v>
      </c>
      <c r="BL154" s="16" t="s">
        <v>157</v>
      </c>
      <c r="BM154" s="146" t="s">
        <v>1018</v>
      </c>
    </row>
    <row r="155" spans="2:65" s="1" customFormat="1" ht="16.5" customHeight="1" x14ac:dyDescent="0.2">
      <c r="B155" s="31"/>
      <c r="C155" s="168" t="s">
        <v>217</v>
      </c>
      <c r="D155" s="168" t="s">
        <v>344</v>
      </c>
      <c r="E155" s="169" t="s">
        <v>1019</v>
      </c>
      <c r="F155" s="170" t="s">
        <v>1020</v>
      </c>
      <c r="G155" s="171" t="s">
        <v>264</v>
      </c>
      <c r="H155" s="172">
        <v>4</v>
      </c>
      <c r="I155" s="173">
        <v>4920</v>
      </c>
      <c r="J155" s="174"/>
      <c r="K155" s="175">
        <f>ROUND(P155*H155,2)</f>
        <v>19680</v>
      </c>
      <c r="L155" s="170" t="s">
        <v>1</v>
      </c>
      <c r="M155" s="176"/>
      <c r="N155" s="177" t="s">
        <v>1</v>
      </c>
      <c r="O155" s="142" t="s">
        <v>43</v>
      </c>
      <c r="P155" s="143">
        <f>I155+J155</f>
        <v>4920</v>
      </c>
      <c r="Q155" s="143">
        <f>ROUND(I155*H155,2)</f>
        <v>19680</v>
      </c>
      <c r="R155" s="143">
        <f>ROUND(J155*H155,2)</f>
        <v>0</v>
      </c>
      <c r="T155" s="144">
        <f>S155*H155</f>
        <v>0</v>
      </c>
      <c r="U155" s="144">
        <v>0</v>
      </c>
      <c r="V155" s="144">
        <f>U155*H155</f>
        <v>0</v>
      </c>
      <c r="W155" s="144">
        <v>0</v>
      </c>
      <c r="X155" s="145">
        <f>W155*H155</f>
        <v>0</v>
      </c>
      <c r="AR155" s="146" t="s">
        <v>201</v>
      </c>
      <c r="AT155" s="146" t="s">
        <v>344</v>
      </c>
      <c r="AU155" s="146" t="s">
        <v>90</v>
      </c>
      <c r="AY155" s="16" t="s">
        <v>150</v>
      </c>
      <c r="BE155" s="147">
        <f>IF(O155="základní",K155,0)</f>
        <v>19680</v>
      </c>
      <c r="BF155" s="147">
        <f>IF(O155="snížená",K155,0)</f>
        <v>0</v>
      </c>
      <c r="BG155" s="147">
        <f>IF(O155="zákl. přenesená",K155,0)</f>
        <v>0</v>
      </c>
      <c r="BH155" s="147">
        <f>IF(O155="sníž. přenesená",K155,0)</f>
        <v>0</v>
      </c>
      <c r="BI155" s="147">
        <f>IF(O155="nulová",K155,0)</f>
        <v>0</v>
      </c>
      <c r="BJ155" s="16" t="s">
        <v>88</v>
      </c>
      <c r="BK155" s="147">
        <f>ROUND(P155*H155,2)</f>
        <v>19680</v>
      </c>
      <c r="BL155" s="16" t="s">
        <v>157</v>
      </c>
      <c r="BM155" s="146" t="s">
        <v>1021</v>
      </c>
    </row>
    <row r="156" spans="2:65" s="1" customFormat="1" ht="39" x14ac:dyDescent="0.2">
      <c r="B156" s="31"/>
      <c r="D156" s="153" t="s">
        <v>749</v>
      </c>
      <c r="F156" s="167" t="s">
        <v>1015</v>
      </c>
      <c r="I156" s="150"/>
      <c r="J156" s="150"/>
      <c r="M156" s="31"/>
      <c r="N156" s="151"/>
      <c r="X156" s="55"/>
      <c r="AT156" s="16" t="s">
        <v>749</v>
      </c>
      <c r="AU156" s="16" t="s">
        <v>90</v>
      </c>
    </row>
    <row r="157" spans="2:65" s="1" customFormat="1" ht="24.2" customHeight="1" x14ac:dyDescent="0.2">
      <c r="B157" s="31"/>
      <c r="C157" s="134" t="s">
        <v>224</v>
      </c>
      <c r="D157" s="134" t="s">
        <v>152</v>
      </c>
      <c r="E157" s="135" t="s">
        <v>1022</v>
      </c>
      <c r="F157" s="136" t="s">
        <v>1023</v>
      </c>
      <c r="G157" s="137" t="s">
        <v>264</v>
      </c>
      <c r="H157" s="138">
        <v>11</v>
      </c>
      <c r="I157" s="139">
        <v>1100</v>
      </c>
      <c r="J157" s="139">
        <v>860</v>
      </c>
      <c r="K157" s="140">
        <f>ROUND(P157*H157,2)</f>
        <v>21560</v>
      </c>
      <c r="L157" s="136" t="s">
        <v>156</v>
      </c>
      <c r="M157" s="31"/>
      <c r="N157" s="141" t="s">
        <v>1</v>
      </c>
      <c r="O157" s="142" t="s">
        <v>43</v>
      </c>
      <c r="P157" s="143">
        <f>I157+J157</f>
        <v>1960</v>
      </c>
      <c r="Q157" s="143">
        <f>ROUND(I157*H157,2)</f>
        <v>12100</v>
      </c>
      <c r="R157" s="143">
        <f>ROUND(J157*H157,2)</f>
        <v>9460</v>
      </c>
      <c r="T157" s="144">
        <f>S157*H157</f>
        <v>0</v>
      </c>
      <c r="U157" s="144">
        <v>1E-3</v>
      </c>
      <c r="V157" s="144">
        <f>U157*H157</f>
        <v>1.0999999999999999E-2</v>
      </c>
      <c r="W157" s="144">
        <v>0</v>
      </c>
      <c r="X157" s="145">
        <f>W157*H157</f>
        <v>0</v>
      </c>
      <c r="AR157" s="146" t="s">
        <v>157</v>
      </c>
      <c r="AT157" s="146" t="s">
        <v>152</v>
      </c>
      <c r="AU157" s="146" t="s">
        <v>90</v>
      </c>
      <c r="AY157" s="16" t="s">
        <v>150</v>
      </c>
      <c r="BE157" s="147">
        <f>IF(O157="základní",K157,0)</f>
        <v>21560</v>
      </c>
      <c r="BF157" s="147">
        <f>IF(O157="snížená",K157,0)</f>
        <v>0</v>
      </c>
      <c r="BG157" s="147">
        <f>IF(O157="zákl. přenesená",K157,0)</f>
        <v>0</v>
      </c>
      <c r="BH157" s="147">
        <f>IF(O157="sníž. přenesená",K157,0)</f>
        <v>0</v>
      </c>
      <c r="BI157" s="147">
        <f>IF(O157="nulová",K157,0)</f>
        <v>0</v>
      </c>
      <c r="BJ157" s="16" t="s">
        <v>88</v>
      </c>
      <c r="BK157" s="147">
        <f>ROUND(P157*H157,2)</f>
        <v>21560</v>
      </c>
      <c r="BL157" s="16" t="s">
        <v>157</v>
      </c>
      <c r="BM157" s="146" t="s">
        <v>1024</v>
      </c>
    </row>
    <row r="158" spans="2:65" s="1" customFormat="1" x14ac:dyDescent="0.2">
      <c r="B158" s="31"/>
      <c r="D158" s="148" t="s">
        <v>159</v>
      </c>
      <c r="F158" s="149" t="s">
        <v>1025</v>
      </c>
      <c r="I158" s="150"/>
      <c r="J158" s="150"/>
      <c r="M158" s="31"/>
      <c r="N158" s="151"/>
      <c r="X158" s="55"/>
      <c r="AT158" s="16" t="s">
        <v>159</v>
      </c>
      <c r="AU158" s="16" t="s">
        <v>90</v>
      </c>
    </row>
    <row r="159" spans="2:65" s="1" customFormat="1" ht="16.5" customHeight="1" x14ac:dyDescent="0.2">
      <c r="B159" s="31"/>
      <c r="C159" s="168" t="s">
        <v>9</v>
      </c>
      <c r="D159" s="168" t="s">
        <v>344</v>
      </c>
      <c r="E159" s="169" t="s">
        <v>1026</v>
      </c>
      <c r="F159" s="170" t="s">
        <v>1027</v>
      </c>
      <c r="G159" s="171" t="s">
        <v>264</v>
      </c>
      <c r="H159" s="172">
        <v>11</v>
      </c>
      <c r="I159" s="173">
        <v>13500</v>
      </c>
      <c r="J159" s="174"/>
      <c r="K159" s="175">
        <f>ROUND(P159*H159,2)</f>
        <v>148500</v>
      </c>
      <c r="L159" s="170" t="s">
        <v>1</v>
      </c>
      <c r="M159" s="176"/>
      <c r="N159" s="177" t="s">
        <v>1</v>
      </c>
      <c r="O159" s="142" t="s">
        <v>43</v>
      </c>
      <c r="P159" s="143">
        <f>I159+J159</f>
        <v>13500</v>
      </c>
      <c r="Q159" s="143">
        <f>ROUND(I159*H159,2)</f>
        <v>148500</v>
      </c>
      <c r="R159" s="143">
        <f>ROUND(J159*H159,2)</f>
        <v>0</v>
      </c>
      <c r="T159" s="144">
        <f>S159*H159</f>
        <v>0</v>
      </c>
      <c r="U159" s="144">
        <v>0</v>
      </c>
      <c r="V159" s="144">
        <f>U159*H159</f>
        <v>0</v>
      </c>
      <c r="W159" s="144">
        <v>0</v>
      </c>
      <c r="X159" s="145">
        <f>W159*H159</f>
        <v>0</v>
      </c>
      <c r="AR159" s="146" t="s">
        <v>201</v>
      </c>
      <c r="AT159" s="146" t="s">
        <v>344</v>
      </c>
      <c r="AU159" s="146" t="s">
        <v>90</v>
      </c>
      <c r="AY159" s="16" t="s">
        <v>150</v>
      </c>
      <c r="BE159" s="147">
        <f>IF(O159="základní",K159,0)</f>
        <v>148500</v>
      </c>
      <c r="BF159" s="147">
        <f>IF(O159="snížená",K159,0)</f>
        <v>0</v>
      </c>
      <c r="BG159" s="147">
        <f>IF(O159="zákl. přenesená",K159,0)</f>
        <v>0</v>
      </c>
      <c r="BH159" s="147">
        <f>IF(O159="sníž. přenesená",K159,0)</f>
        <v>0</v>
      </c>
      <c r="BI159" s="147">
        <f>IF(O159="nulová",K159,0)</f>
        <v>0</v>
      </c>
      <c r="BJ159" s="16" t="s">
        <v>88</v>
      </c>
      <c r="BK159" s="147">
        <f>ROUND(P159*H159,2)</f>
        <v>148500</v>
      </c>
      <c r="BL159" s="16" t="s">
        <v>157</v>
      </c>
      <c r="BM159" s="146" t="s">
        <v>1028</v>
      </c>
    </row>
    <row r="160" spans="2:65" s="1" customFormat="1" ht="39" x14ac:dyDescent="0.2">
      <c r="B160" s="31"/>
      <c r="D160" s="153" t="s">
        <v>749</v>
      </c>
      <c r="F160" s="167" t="s">
        <v>1029</v>
      </c>
      <c r="I160" s="150"/>
      <c r="J160" s="150"/>
      <c r="M160" s="31"/>
      <c r="N160" s="151"/>
      <c r="X160" s="55"/>
      <c r="AT160" s="16" t="s">
        <v>749</v>
      </c>
      <c r="AU160" s="16" t="s">
        <v>90</v>
      </c>
    </row>
    <row r="161" spans="2:65" s="11" customFormat="1" ht="22.9" customHeight="1" x14ac:dyDescent="0.2">
      <c r="B161" s="121"/>
      <c r="D161" s="122" t="s">
        <v>79</v>
      </c>
      <c r="E161" s="132" t="s">
        <v>625</v>
      </c>
      <c r="F161" s="132" t="s">
        <v>626</v>
      </c>
      <c r="I161" s="124"/>
      <c r="J161" s="124"/>
      <c r="K161" s="133">
        <f>BK161</f>
        <v>1682.56</v>
      </c>
      <c r="M161" s="121"/>
      <c r="N161" s="126"/>
      <c r="Q161" s="127">
        <f>SUM(Q162:Q164)</f>
        <v>1682.56</v>
      </c>
      <c r="R161" s="127">
        <f>SUM(R162:R164)</f>
        <v>0</v>
      </c>
      <c r="T161" s="128">
        <f>SUM(T162:T164)</f>
        <v>0</v>
      </c>
      <c r="V161" s="128">
        <f>SUM(V162:V164)</f>
        <v>0</v>
      </c>
      <c r="X161" s="129">
        <f>SUM(X162:X164)</f>
        <v>0</v>
      </c>
      <c r="AR161" s="122" t="s">
        <v>88</v>
      </c>
      <c r="AT161" s="130" t="s">
        <v>79</v>
      </c>
      <c r="AU161" s="130" t="s">
        <v>88</v>
      </c>
      <c r="AY161" s="122" t="s">
        <v>150</v>
      </c>
      <c r="BK161" s="131">
        <f>SUM(BK162:BK164)</f>
        <v>1682.56</v>
      </c>
    </row>
    <row r="162" spans="2:65" s="1" customFormat="1" ht="24.2" customHeight="1" x14ac:dyDescent="0.2">
      <c r="B162" s="31"/>
      <c r="C162" s="134" t="s">
        <v>235</v>
      </c>
      <c r="D162" s="134" t="s">
        <v>152</v>
      </c>
      <c r="E162" s="135" t="s">
        <v>651</v>
      </c>
      <c r="F162" s="136" t="s">
        <v>652</v>
      </c>
      <c r="G162" s="137" t="s">
        <v>277</v>
      </c>
      <c r="H162" s="138">
        <v>4.5229999999999997</v>
      </c>
      <c r="I162" s="139">
        <v>372</v>
      </c>
      <c r="J162" s="139"/>
      <c r="K162" s="140">
        <f>ROUND(P162*H162,2)</f>
        <v>1682.56</v>
      </c>
      <c r="L162" s="136" t="s">
        <v>156</v>
      </c>
      <c r="M162" s="31"/>
      <c r="N162" s="141" t="s">
        <v>1</v>
      </c>
      <c r="O162" s="142" t="s">
        <v>43</v>
      </c>
      <c r="P162" s="143">
        <f>I162+J162</f>
        <v>372</v>
      </c>
      <c r="Q162" s="143">
        <f>ROUND(I162*H162,2)</f>
        <v>1682.56</v>
      </c>
      <c r="R162" s="143">
        <f>ROUND(J162*H162,2)</f>
        <v>0</v>
      </c>
      <c r="T162" s="144">
        <f>S162*H162</f>
        <v>0</v>
      </c>
      <c r="U162" s="144">
        <v>0</v>
      </c>
      <c r="V162" s="144">
        <f>U162*H162</f>
        <v>0</v>
      </c>
      <c r="W162" s="144">
        <v>0</v>
      </c>
      <c r="X162" s="145">
        <f>W162*H162</f>
        <v>0</v>
      </c>
      <c r="AR162" s="146" t="s">
        <v>157</v>
      </c>
      <c r="AT162" s="146" t="s">
        <v>152</v>
      </c>
      <c r="AU162" s="146" t="s">
        <v>90</v>
      </c>
      <c r="AY162" s="16" t="s">
        <v>150</v>
      </c>
      <c r="BE162" s="147">
        <f>IF(O162="základní",K162,0)</f>
        <v>1682.56</v>
      </c>
      <c r="BF162" s="147">
        <f>IF(O162="snížená",K162,0)</f>
        <v>0</v>
      </c>
      <c r="BG162" s="147">
        <f>IF(O162="zákl. přenesená",K162,0)</f>
        <v>0</v>
      </c>
      <c r="BH162" s="147">
        <f>IF(O162="sníž. přenesená",K162,0)</f>
        <v>0</v>
      </c>
      <c r="BI162" s="147">
        <f>IF(O162="nulová",K162,0)</f>
        <v>0</v>
      </c>
      <c r="BJ162" s="16" t="s">
        <v>88</v>
      </c>
      <c r="BK162" s="147">
        <f>ROUND(P162*H162,2)</f>
        <v>1682.56</v>
      </c>
      <c r="BL162" s="16" t="s">
        <v>157</v>
      </c>
      <c r="BM162" s="146" t="s">
        <v>1030</v>
      </c>
    </row>
    <row r="163" spans="2:65" s="1" customFormat="1" x14ac:dyDescent="0.2">
      <c r="B163" s="31"/>
      <c r="D163" s="148" t="s">
        <v>159</v>
      </c>
      <c r="F163" s="149" t="s">
        <v>654</v>
      </c>
      <c r="I163" s="150"/>
      <c r="J163" s="150"/>
      <c r="M163" s="31"/>
      <c r="N163" s="151"/>
      <c r="X163" s="55"/>
      <c r="AT163" s="16" t="s">
        <v>159</v>
      </c>
      <c r="AU163" s="16" t="s">
        <v>90</v>
      </c>
    </row>
    <row r="164" spans="2:65" s="12" customFormat="1" x14ac:dyDescent="0.2">
      <c r="B164" s="152"/>
      <c r="D164" s="153" t="s">
        <v>161</v>
      </c>
      <c r="E164" s="154" t="s">
        <v>1</v>
      </c>
      <c r="F164" s="155" t="s">
        <v>1031</v>
      </c>
      <c r="H164" s="156">
        <v>4.5233999999999996</v>
      </c>
      <c r="I164" s="157"/>
      <c r="J164" s="157"/>
      <c r="M164" s="152"/>
      <c r="N164" s="184"/>
      <c r="O164" s="185"/>
      <c r="P164" s="185"/>
      <c r="Q164" s="185"/>
      <c r="R164" s="185"/>
      <c r="S164" s="185"/>
      <c r="T164" s="185"/>
      <c r="U164" s="185"/>
      <c r="V164" s="185"/>
      <c r="W164" s="185"/>
      <c r="X164" s="186"/>
      <c r="AT164" s="154" t="s">
        <v>161</v>
      </c>
      <c r="AU164" s="154" t="s">
        <v>90</v>
      </c>
      <c r="AV164" s="12" t="s">
        <v>90</v>
      </c>
      <c r="AW164" s="12" t="s">
        <v>5</v>
      </c>
      <c r="AX164" s="12" t="s">
        <v>88</v>
      </c>
      <c r="AY164" s="154" t="s">
        <v>150</v>
      </c>
    </row>
    <row r="165" spans="2:65" s="1" customFormat="1" ht="6.95" customHeight="1" x14ac:dyDescent="0.2">
      <c r="B165" s="43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31"/>
    </row>
  </sheetData>
  <sheetProtection algorithmName="SHA-512" hashValue="+YHCIUrmDU9w/4EdcEcfrVgsR/DX6ZWlUJwpvXqa/bTTtAxAd8g418Z9YGq6xuUNcnJgd81ykeGrQKvVxYMtwg==" saltValue="1vm+u8nUDuqNfWvfEQPHdxrsqNVWO1l3k6oYDdpA8HtD2Ktjy6a8T/qKpct1z7zE34hc5ZQP5uY0efp6H5h2fQ==" spinCount="100000" sheet="1" objects="1" scenarios="1" formatColumns="0" formatRows="0" autoFilter="0"/>
  <autoFilter ref="C120:L164" xr:uid="{00000000-0009-0000-0000-000005000000}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hyperlinks>
    <hyperlink ref="F125" r:id="rId1" xr:uid="{00000000-0004-0000-0500-000000000000}"/>
    <hyperlink ref="F131" r:id="rId2" xr:uid="{00000000-0004-0000-0500-000001000000}"/>
    <hyperlink ref="F133" r:id="rId3" xr:uid="{00000000-0004-0000-0500-000002000000}"/>
    <hyperlink ref="F137" r:id="rId4" xr:uid="{00000000-0004-0000-0500-000003000000}"/>
    <hyperlink ref="F143" r:id="rId5" xr:uid="{00000000-0004-0000-0500-000004000000}"/>
    <hyperlink ref="F151" r:id="rId6" xr:uid="{00000000-0004-0000-0500-000005000000}"/>
    <hyperlink ref="F158" r:id="rId7" xr:uid="{00000000-0004-0000-0500-000006000000}"/>
    <hyperlink ref="F163" r:id="rId8" xr:uid="{00000000-0004-0000-0500-000007000000}"/>
  </hyperlinks>
  <pageMargins left="0.39374999999999999" right="0.39374999999999999" top="0.39374999999999999" bottom="0.39374999999999999" header="0" footer="0"/>
  <pageSetup paperSize="9" scale="68" fitToHeight="100" orientation="portrait" blackAndWhite="1" horizontalDpi="4294967294" r:id="rId9"/>
  <headerFooter>
    <oddFooter>&amp;CStrana &amp;P z &amp;N</oddFooter>
  </headerFooter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4"/>
  <sheetViews>
    <sheetView showGridLines="0" workbookViewId="0">
      <selection activeCell="I110" sqref="I11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6" t="s">
        <v>105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90</v>
      </c>
    </row>
    <row r="4" spans="2:46" ht="24.95" hidden="1" customHeight="1" x14ac:dyDescent="0.2">
      <c r="B4" s="19"/>
      <c r="D4" s="20" t="s">
        <v>106</v>
      </c>
      <c r="M4" s="19"/>
      <c r="N4" s="88" t="s">
        <v>11</v>
      </c>
      <c r="AT4" s="16" t="s">
        <v>4</v>
      </c>
    </row>
    <row r="5" spans="2:46" ht="6.95" hidden="1" customHeight="1" x14ac:dyDescent="0.2">
      <c r="B5" s="19"/>
      <c r="M5" s="19"/>
    </row>
    <row r="6" spans="2:46" ht="12" hidden="1" customHeight="1" x14ac:dyDescent="0.2">
      <c r="B6" s="19"/>
      <c r="D6" s="26" t="s">
        <v>17</v>
      </c>
      <c r="M6" s="19"/>
    </row>
    <row r="7" spans="2:46" ht="16.5" hidden="1" customHeight="1" x14ac:dyDescent="0.2">
      <c r="B7" s="19"/>
      <c r="E7" s="232" t="str">
        <f>'Rekapitulace stavby'!K6</f>
        <v>Projektová dokumentace okolí metra Strašnická</v>
      </c>
      <c r="F7" s="233"/>
      <c r="G7" s="233"/>
      <c r="H7" s="233"/>
      <c r="M7" s="19"/>
    </row>
    <row r="8" spans="2:46" s="1" customFormat="1" ht="12" hidden="1" customHeight="1" x14ac:dyDescent="0.2">
      <c r="B8" s="31"/>
      <c r="D8" s="26" t="s">
        <v>107</v>
      </c>
      <c r="M8" s="31"/>
    </row>
    <row r="9" spans="2:46" s="1" customFormat="1" ht="16.5" hidden="1" customHeight="1" x14ac:dyDescent="0.2">
      <c r="B9" s="31"/>
      <c r="E9" s="217" t="s">
        <v>1032</v>
      </c>
      <c r="F9" s="231"/>
      <c r="G9" s="231"/>
      <c r="H9" s="231"/>
      <c r="M9" s="31"/>
    </row>
    <row r="10" spans="2:46" s="1" customFormat="1" hidden="1" x14ac:dyDescent="0.2">
      <c r="B10" s="31"/>
      <c r="M10" s="31"/>
    </row>
    <row r="11" spans="2:46" s="1" customFormat="1" ht="12" hidden="1" customHeight="1" x14ac:dyDescent="0.2">
      <c r="B11" s="31"/>
      <c r="D11" s="26" t="s">
        <v>19</v>
      </c>
      <c r="F11" s="24" t="s">
        <v>1</v>
      </c>
      <c r="I11" s="26" t="s">
        <v>20</v>
      </c>
      <c r="J11" s="24" t="s">
        <v>1</v>
      </c>
      <c r="M11" s="31"/>
    </row>
    <row r="12" spans="2:46" s="1" customFormat="1" ht="12" hidden="1" customHeight="1" x14ac:dyDescent="0.2">
      <c r="B12" s="31"/>
      <c r="D12" s="26" t="s">
        <v>21</v>
      </c>
      <c r="F12" s="24" t="s">
        <v>22</v>
      </c>
      <c r="I12" s="26" t="s">
        <v>23</v>
      </c>
      <c r="J12" s="51" t="str">
        <f>'Rekapitulace stavby'!AN8</f>
        <v>3. 2. 2026</v>
      </c>
      <c r="M12" s="31"/>
    </row>
    <row r="13" spans="2:46" s="1" customFormat="1" ht="10.9" hidden="1" customHeight="1" x14ac:dyDescent="0.2">
      <c r="B13" s="31"/>
      <c r="M13" s="31"/>
    </row>
    <row r="14" spans="2:46" s="1" customFormat="1" ht="12" hidden="1" customHeight="1" x14ac:dyDescent="0.2">
      <c r="B14" s="31"/>
      <c r="D14" s="26" t="s">
        <v>25</v>
      </c>
      <c r="I14" s="26" t="s">
        <v>26</v>
      </c>
      <c r="J14" s="24" t="s">
        <v>27</v>
      </c>
      <c r="M14" s="31"/>
    </row>
    <row r="15" spans="2:46" s="1" customFormat="1" ht="18" hidden="1" customHeight="1" x14ac:dyDescent="0.2">
      <c r="B15" s="31"/>
      <c r="E15" s="24" t="s">
        <v>28</v>
      </c>
      <c r="I15" s="26" t="s">
        <v>29</v>
      </c>
      <c r="J15" s="24" t="s">
        <v>30</v>
      </c>
      <c r="M15" s="31"/>
    </row>
    <row r="16" spans="2:46" s="1" customFormat="1" ht="6.95" hidden="1" customHeight="1" x14ac:dyDescent="0.2">
      <c r="B16" s="31"/>
      <c r="M16" s="31"/>
    </row>
    <row r="17" spans="2:13" s="1" customFormat="1" ht="12" hidden="1" customHeight="1" x14ac:dyDescent="0.2">
      <c r="B17" s="31"/>
      <c r="D17" s="26" t="s">
        <v>31</v>
      </c>
      <c r="I17" s="26" t="s">
        <v>26</v>
      </c>
      <c r="J17" s="27" t="str">
        <f>'Rekapitulace stavby'!AN13</f>
        <v>47114444</v>
      </c>
      <c r="M17" s="31"/>
    </row>
    <row r="18" spans="2:13" s="1" customFormat="1" ht="18" hidden="1" customHeight="1" x14ac:dyDescent="0.2">
      <c r="B18" s="31"/>
      <c r="E18" s="234" t="str">
        <f>'Rekapitulace stavby'!E14</f>
        <v>INPROS PRAHA a.s.</v>
      </c>
      <c r="F18" s="204"/>
      <c r="G18" s="204"/>
      <c r="H18" s="204"/>
      <c r="I18" s="26" t="s">
        <v>29</v>
      </c>
      <c r="J18" s="27" t="str">
        <f>'Rekapitulace stavby'!AN14</f>
        <v>CZ47114444</v>
      </c>
      <c r="M18" s="31"/>
    </row>
    <row r="19" spans="2:13" s="1" customFormat="1" ht="6.95" hidden="1" customHeight="1" x14ac:dyDescent="0.2">
      <c r="B19" s="31"/>
      <c r="M19" s="31"/>
    </row>
    <row r="20" spans="2:13" s="1" customFormat="1" ht="12" hidden="1" customHeight="1" x14ac:dyDescent="0.2">
      <c r="B20" s="31"/>
      <c r="D20" s="26" t="s">
        <v>32</v>
      </c>
      <c r="I20" s="26" t="s">
        <v>26</v>
      </c>
      <c r="J20" s="24" t="s">
        <v>33</v>
      </c>
      <c r="M20" s="31"/>
    </row>
    <row r="21" spans="2:13" s="1" customFormat="1" ht="18" hidden="1" customHeight="1" x14ac:dyDescent="0.2">
      <c r="B21" s="31"/>
      <c r="E21" s="24" t="s">
        <v>34</v>
      </c>
      <c r="I21" s="26" t="s">
        <v>29</v>
      </c>
      <c r="J21" s="24" t="s">
        <v>35</v>
      </c>
      <c r="M21" s="31"/>
    </row>
    <row r="22" spans="2:13" s="1" customFormat="1" ht="6.95" hidden="1" customHeight="1" x14ac:dyDescent="0.2">
      <c r="B22" s="31"/>
      <c r="M22" s="31"/>
    </row>
    <row r="23" spans="2:13" s="1" customFormat="1" ht="12" hidden="1" customHeight="1" x14ac:dyDescent="0.2">
      <c r="B23" s="31"/>
      <c r="D23" s="26" t="s">
        <v>36</v>
      </c>
      <c r="I23" s="26" t="s">
        <v>26</v>
      </c>
      <c r="J23" s="24" t="s">
        <v>33</v>
      </c>
      <c r="M23" s="31"/>
    </row>
    <row r="24" spans="2:13" s="1" customFormat="1" ht="18" hidden="1" customHeight="1" x14ac:dyDescent="0.2">
      <c r="B24" s="31"/>
      <c r="E24" s="24" t="s">
        <v>34</v>
      </c>
      <c r="I24" s="26" t="s">
        <v>29</v>
      </c>
      <c r="J24" s="24" t="s">
        <v>35</v>
      </c>
      <c r="M24" s="31"/>
    </row>
    <row r="25" spans="2:13" s="1" customFormat="1" ht="6.95" hidden="1" customHeight="1" x14ac:dyDescent="0.2">
      <c r="B25" s="31"/>
      <c r="M25" s="31"/>
    </row>
    <row r="26" spans="2:13" s="1" customFormat="1" ht="12" hidden="1" customHeight="1" x14ac:dyDescent="0.2">
      <c r="B26" s="31"/>
      <c r="D26" s="26" t="s">
        <v>37</v>
      </c>
      <c r="M26" s="31"/>
    </row>
    <row r="27" spans="2:13" s="7" customFormat="1" ht="16.5" hidden="1" customHeight="1" x14ac:dyDescent="0.2">
      <c r="B27" s="89"/>
      <c r="E27" s="208" t="s">
        <v>1</v>
      </c>
      <c r="F27" s="208"/>
      <c r="G27" s="208"/>
      <c r="H27" s="208"/>
      <c r="M27" s="89"/>
    </row>
    <row r="28" spans="2:13" s="1" customFormat="1" ht="6.95" hidden="1" customHeight="1" x14ac:dyDescent="0.2">
      <c r="B28" s="31"/>
      <c r="M28" s="31"/>
    </row>
    <row r="29" spans="2:13" s="1" customFormat="1" ht="6.95" hidden="1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52"/>
      <c r="M29" s="31"/>
    </row>
    <row r="30" spans="2:13" s="1" customFormat="1" ht="12.75" hidden="1" x14ac:dyDescent="0.2">
      <c r="B30" s="31"/>
      <c r="E30" s="26" t="s">
        <v>109</v>
      </c>
      <c r="K30" s="90">
        <f>I96</f>
        <v>0</v>
      </c>
      <c r="M30" s="31"/>
    </row>
    <row r="31" spans="2:13" s="1" customFormat="1" ht="12.75" hidden="1" x14ac:dyDescent="0.2">
      <c r="B31" s="31"/>
      <c r="E31" s="26" t="s">
        <v>110</v>
      </c>
      <c r="K31" s="90">
        <f>J96</f>
        <v>1830390</v>
      </c>
      <c r="M31" s="31"/>
    </row>
    <row r="32" spans="2:13" s="1" customFormat="1" ht="25.35" hidden="1" customHeight="1" x14ac:dyDescent="0.2">
      <c r="B32" s="31"/>
      <c r="D32" s="91" t="s">
        <v>38</v>
      </c>
      <c r="K32" s="65">
        <f>ROUND(K123, 2)</f>
        <v>1830390</v>
      </c>
      <c r="M32" s="31"/>
    </row>
    <row r="33" spans="2:13" s="1" customFormat="1" ht="6.95" hidden="1" customHeight="1" x14ac:dyDescent="0.2">
      <c r="B33" s="31"/>
      <c r="D33" s="52"/>
      <c r="E33" s="52"/>
      <c r="F33" s="52"/>
      <c r="G33" s="52"/>
      <c r="H33" s="52"/>
      <c r="I33" s="52"/>
      <c r="J33" s="52"/>
      <c r="K33" s="52"/>
      <c r="L33" s="52"/>
      <c r="M33" s="31"/>
    </row>
    <row r="34" spans="2:13" s="1" customFormat="1" ht="14.45" hidden="1" customHeight="1" x14ac:dyDescent="0.2">
      <c r="B34" s="31"/>
      <c r="F34" s="34" t="s">
        <v>40</v>
      </c>
      <c r="I34" s="34" t="s">
        <v>39</v>
      </c>
      <c r="K34" s="34" t="s">
        <v>41</v>
      </c>
      <c r="M34" s="31"/>
    </row>
    <row r="35" spans="2:13" s="1" customFormat="1" ht="14.45" hidden="1" customHeight="1" x14ac:dyDescent="0.2">
      <c r="B35" s="31"/>
      <c r="D35" s="54" t="s">
        <v>42</v>
      </c>
      <c r="E35" s="26" t="s">
        <v>43</v>
      </c>
      <c r="F35" s="90">
        <f>ROUND((SUM(BE123:BE173)),  2)</f>
        <v>1830390</v>
      </c>
      <c r="I35" s="92">
        <v>0.21</v>
      </c>
      <c r="K35" s="90">
        <f>ROUND(((SUM(BE123:BE173))*I35),  2)</f>
        <v>384381.9</v>
      </c>
      <c r="M35" s="31"/>
    </row>
    <row r="36" spans="2:13" s="1" customFormat="1" ht="14.45" hidden="1" customHeight="1" x14ac:dyDescent="0.2">
      <c r="B36" s="31"/>
      <c r="E36" s="26" t="s">
        <v>44</v>
      </c>
      <c r="F36" s="90">
        <f>ROUND((SUM(BF123:BF173)),  2)</f>
        <v>0</v>
      </c>
      <c r="I36" s="92">
        <v>0.12</v>
      </c>
      <c r="K36" s="90">
        <f>ROUND(((SUM(BF123:BF173))*I36),  2)</f>
        <v>0</v>
      </c>
      <c r="M36" s="31"/>
    </row>
    <row r="37" spans="2:13" s="1" customFormat="1" ht="14.45" hidden="1" customHeight="1" x14ac:dyDescent="0.2">
      <c r="B37" s="31"/>
      <c r="E37" s="26" t="s">
        <v>45</v>
      </c>
      <c r="F37" s="90">
        <f>ROUND((SUM(BG123:BG173)),  2)</f>
        <v>0</v>
      </c>
      <c r="I37" s="92">
        <v>0.21</v>
      </c>
      <c r="K37" s="90">
        <f>0</f>
        <v>0</v>
      </c>
      <c r="M37" s="31"/>
    </row>
    <row r="38" spans="2:13" s="1" customFormat="1" ht="14.45" hidden="1" customHeight="1" x14ac:dyDescent="0.2">
      <c r="B38" s="31"/>
      <c r="E38" s="26" t="s">
        <v>46</v>
      </c>
      <c r="F38" s="90">
        <f>ROUND((SUM(BH123:BH173)),  2)</f>
        <v>0</v>
      </c>
      <c r="I38" s="92">
        <v>0.12</v>
      </c>
      <c r="K38" s="90">
        <f>0</f>
        <v>0</v>
      </c>
      <c r="M38" s="31"/>
    </row>
    <row r="39" spans="2:13" s="1" customFormat="1" ht="14.45" hidden="1" customHeight="1" x14ac:dyDescent="0.2">
      <c r="B39" s="31"/>
      <c r="E39" s="26" t="s">
        <v>47</v>
      </c>
      <c r="F39" s="90">
        <f>ROUND((SUM(BI123:BI173)),  2)</f>
        <v>0</v>
      </c>
      <c r="I39" s="92">
        <v>0</v>
      </c>
      <c r="K39" s="90">
        <f>0</f>
        <v>0</v>
      </c>
      <c r="M39" s="31"/>
    </row>
    <row r="40" spans="2:13" s="1" customFormat="1" ht="6.95" hidden="1" customHeight="1" x14ac:dyDescent="0.2">
      <c r="B40" s="31"/>
      <c r="M40" s="31"/>
    </row>
    <row r="41" spans="2:13" s="1" customFormat="1" ht="25.35" hidden="1" customHeight="1" x14ac:dyDescent="0.2">
      <c r="B41" s="31"/>
      <c r="C41" s="93"/>
      <c r="D41" s="94" t="s">
        <v>48</v>
      </c>
      <c r="E41" s="56"/>
      <c r="F41" s="56"/>
      <c r="G41" s="95" t="s">
        <v>49</v>
      </c>
      <c r="H41" s="96" t="s">
        <v>50</v>
      </c>
      <c r="I41" s="56"/>
      <c r="J41" s="56"/>
      <c r="K41" s="97">
        <f>SUM(K32:K39)</f>
        <v>2214771.9</v>
      </c>
      <c r="L41" s="98"/>
      <c r="M41" s="31"/>
    </row>
    <row r="42" spans="2:13" s="1" customFormat="1" ht="14.45" hidden="1" customHeight="1" x14ac:dyDescent="0.2">
      <c r="B42" s="31"/>
      <c r="M42" s="31"/>
    </row>
    <row r="43" spans="2:13" ht="14.45" hidden="1" customHeight="1" x14ac:dyDescent="0.2">
      <c r="B43" s="19"/>
      <c r="M43" s="19"/>
    </row>
    <row r="44" spans="2:13" ht="14.45" hidden="1" customHeight="1" x14ac:dyDescent="0.2">
      <c r="B44" s="19"/>
      <c r="M44" s="19"/>
    </row>
    <row r="45" spans="2:13" ht="14.45" hidden="1" customHeight="1" x14ac:dyDescent="0.2">
      <c r="B45" s="19"/>
      <c r="M45" s="19"/>
    </row>
    <row r="46" spans="2:13" ht="14.45" hidden="1" customHeight="1" x14ac:dyDescent="0.2">
      <c r="B46" s="19"/>
      <c r="M46" s="19"/>
    </row>
    <row r="47" spans="2:13" ht="14.45" hidden="1" customHeight="1" x14ac:dyDescent="0.2">
      <c r="B47" s="19"/>
      <c r="M47" s="19"/>
    </row>
    <row r="48" spans="2:13" ht="14.45" hidden="1" customHeight="1" x14ac:dyDescent="0.2">
      <c r="B48" s="19"/>
      <c r="M48" s="19"/>
    </row>
    <row r="49" spans="2:13" ht="14.45" hidden="1" customHeight="1" x14ac:dyDescent="0.2">
      <c r="B49" s="19"/>
      <c r="M49" s="19"/>
    </row>
    <row r="50" spans="2:13" s="1" customFormat="1" ht="14.45" hidden="1" customHeight="1" x14ac:dyDescent="0.2">
      <c r="B50" s="31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41"/>
      <c r="M50" s="31"/>
    </row>
    <row r="51" spans="2:13" hidden="1" x14ac:dyDescent="0.2">
      <c r="B51" s="19"/>
      <c r="M51" s="19"/>
    </row>
    <row r="52" spans="2:13" hidden="1" x14ac:dyDescent="0.2">
      <c r="B52" s="19"/>
      <c r="M52" s="19"/>
    </row>
    <row r="53" spans="2:13" hidden="1" x14ac:dyDescent="0.2">
      <c r="B53" s="19"/>
      <c r="M53" s="19"/>
    </row>
    <row r="54" spans="2:13" hidden="1" x14ac:dyDescent="0.2">
      <c r="B54" s="19"/>
      <c r="M54" s="19"/>
    </row>
    <row r="55" spans="2:13" hidden="1" x14ac:dyDescent="0.2">
      <c r="B55" s="19"/>
      <c r="M55" s="19"/>
    </row>
    <row r="56" spans="2:13" hidden="1" x14ac:dyDescent="0.2">
      <c r="B56" s="19"/>
      <c r="M56" s="19"/>
    </row>
    <row r="57" spans="2:13" hidden="1" x14ac:dyDescent="0.2">
      <c r="B57" s="19"/>
      <c r="M57" s="19"/>
    </row>
    <row r="58" spans="2:13" hidden="1" x14ac:dyDescent="0.2">
      <c r="B58" s="19"/>
      <c r="M58" s="19"/>
    </row>
    <row r="59" spans="2:13" hidden="1" x14ac:dyDescent="0.2">
      <c r="B59" s="19"/>
      <c r="M59" s="19"/>
    </row>
    <row r="60" spans="2:13" hidden="1" x14ac:dyDescent="0.2">
      <c r="B60" s="19"/>
      <c r="M60" s="19"/>
    </row>
    <row r="61" spans="2:13" s="1" customFormat="1" ht="12.75" hidden="1" x14ac:dyDescent="0.2">
      <c r="B61" s="31"/>
      <c r="D61" s="42" t="s">
        <v>53</v>
      </c>
      <c r="E61" s="33"/>
      <c r="F61" s="99" t="s">
        <v>54</v>
      </c>
      <c r="G61" s="42" t="s">
        <v>53</v>
      </c>
      <c r="H61" s="33"/>
      <c r="I61" s="33"/>
      <c r="J61" s="100" t="s">
        <v>54</v>
      </c>
      <c r="K61" s="33"/>
      <c r="L61" s="33"/>
      <c r="M61" s="31"/>
    </row>
    <row r="62" spans="2:13" hidden="1" x14ac:dyDescent="0.2">
      <c r="B62" s="19"/>
      <c r="M62" s="19"/>
    </row>
    <row r="63" spans="2:13" hidden="1" x14ac:dyDescent="0.2">
      <c r="B63" s="19"/>
      <c r="M63" s="19"/>
    </row>
    <row r="64" spans="2:13" hidden="1" x14ac:dyDescent="0.2">
      <c r="B64" s="19"/>
      <c r="M64" s="19"/>
    </row>
    <row r="65" spans="2:13" s="1" customFormat="1" ht="12.75" hidden="1" x14ac:dyDescent="0.2">
      <c r="B65" s="31"/>
      <c r="D65" s="40" t="s">
        <v>55</v>
      </c>
      <c r="E65" s="41"/>
      <c r="F65" s="41"/>
      <c r="G65" s="40" t="s">
        <v>56</v>
      </c>
      <c r="H65" s="41"/>
      <c r="I65" s="41"/>
      <c r="J65" s="41"/>
      <c r="K65" s="41"/>
      <c r="L65" s="41"/>
      <c r="M65" s="31"/>
    </row>
    <row r="66" spans="2:13" hidden="1" x14ac:dyDescent="0.2">
      <c r="B66" s="19"/>
      <c r="M66" s="19"/>
    </row>
    <row r="67" spans="2:13" hidden="1" x14ac:dyDescent="0.2">
      <c r="B67" s="19"/>
      <c r="M67" s="19"/>
    </row>
    <row r="68" spans="2:13" hidden="1" x14ac:dyDescent="0.2">
      <c r="B68" s="19"/>
      <c r="M68" s="19"/>
    </row>
    <row r="69" spans="2:13" hidden="1" x14ac:dyDescent="0.2">
      <c r="B69" s="19"/>
      <c r="M69" s="19"/>
    </row>
    <row r="70" spans="2:13" hidden="1" x14ac:dyDescent="0.2">
      <c r="B70" s="19"/>
      <c r="M70" s="19"/>
    </row>
    <row r="71" spans="2:13" hidden="1" x14ac:dyDescent="0.2">
      <c r="B71" s="19"/>
      <c r="M71" s="19"/>
    </row>
    <row r="72" spans="2:13" hidden="1" x14ac:dyDescent="0.2">
      <c r="B72" s="19"/>
      <c r="M72" s="19"/>
    </row>
    <row r="73" spans="2:13" hidden="1" x14ac:dyDescent="0.2">
      <c r="B73" s="19"/>
      <c r="M73" s="19"/>
    </row>
    <row r="74" spans="2:13" hidden="1" x14ac:dyDescent="0.2">
      <c r="B74" s="19"/>
      <c r="M74" s="19"/>
    </row>
    <row r="75" spans="2:13" hidden="1" x14ac:dyDescent="0.2">
      <c r="B75" s="19"/>
      <c r="M75" s="19"/>
    </row>
    <row r="76" spans="2:13" s="1" customFormat="1" ht="12.75" hidden="1" x14ac:dyDescent="0.2">
      <c r="B76" s="31"/>
      <c r="D76" s="42" t="s">
        <v>53</v>
      </c>
      <c r="E76" s="33"/>
      <c r="F76" s="99" t="s">
        <v>54</v>
      </c>
      <c r="G76" s="42" t="s">
        <v>53</v>
      </c>
      <c r="H76" s="33"/>
      <c r="I76" s="33"/>
      <c r="J76" s="100" t="s">
        <v>54</v>
      </c>
      <c r="K76" s="33"/>
      <c r="L76" s="33"/>
      <c r="M76" s="31"/>
    </row>
    <row r="77" spans="2:13" s="1" customFormat="1" ht="14.45" hidden="1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31"/>
    </row>
    <row r="78" spans="2:13" hidden="1" x14ac:dyDescent="0.2"/>
    <row r="79" spans="2:13" hidden="1" x14ac:dyDescent="0.2"/>
    <row r="80" spans="2:13" hidden="1" x14ac:dyDescent="0.2"/>
    <row r="81" spans="2:47" s="1" customFormat="1" ht="6.95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1"/>
    </row>
    <row r="82" spans="2:47" s="1" customFormat="1" ht="24.95" hidden="1" customHeight="1" x14ac:dyDescent="0.2">
      <c r="B82" s="31"/>
      <c r="C82" s="20" t="s">
        <v>111</v>
      </c>
      <c r="M82" s="31"/>
    </row>
    <row r="83" spans="2:47" s="1" customFormat="1" ht="6.95" hidden="1" customHeight="1" x14ac:dyDescent="0.2">
      <c r="B83" s="31"/>
      <c r="M83" s="31"/>
    </row>
    <row r="84" spans="2:47" s="1" customFormat="1" ht="12" hidden="1" customHeight="1" x14ac:dyDescent="0.2">
      <c r="B84" s="31"/>
      <c r="C84" s="26" t="s">
        <v>17</v>
      </c>
      <c r="M84" s="31"/>
    </row>
    <row r="85" spans="2:47" s="1" customFormat="1" ht="16.5" hidden="1" customHeight="1" x14ac:dyDescent="0.2">
      <c r="B85" s="31"/>
      <c r="E85" s="232" t="str">
        <f>E7</f>
        <v>Projektová dokumentace okolí metra Strašnická</v>
      </c>
      <c r="F85" s="233"/>
      <c r="G85" s="233"/>
      <c r="H85" s="233"/>
      <c r="M85" s="31"/>
    </row>
    <row r="86" spans="2:47" s="1" customFormat="1" ht="12" hidden="1" customHeight="1" x14ac:dyDescent="0.2">
      <c r="B86" s="31"/>
      <c r="C86" s="26" t="s">
        <v>107</v>
      </c>
      <c r="M86" s="31"/>
    </row>
    <row r="87" spans="2:47" s="1" customFormat="1" ht="16.5" hidden="1" customHeight="1" x14ac:dyDescent="0.2">
      <c r="B87" s="31"/>
      <c r="E87" s="217" t="str">
        <f>E9</f>
        <v>SO 900 - VRN</v>
      </c>
      <c r="F87" s="231"/>
      <c r="G87" s="231"/>
      <c r="H87" s="231"/>
      <c r="M87" s="31"/>
    </row>
    <row r="88" spans="2:47" s="1" customFormat="1" ht="6.95" hidden="1" customHeight="1" x14ac:dyDescent="0.2">
      <c r="B88" s="31"/>
      <c r="M88" s="31"/>
    </row>
    <row r="89" spans="2:47" s="1" customFormat="1" ht="12" hidden="1" customHeight="1" x14ac:dyDescent="0.2">
      <c r="B89" s="31"/>
      <c r="C89" s="26" t="s">
        <v>21</v>
      </c>
      <c r="F89" s="24" t="str">
        <f>F12</f>
        <v>Okolí metra Strašnická</v>
      </c>
      <c r="I89" s="26" t="s">
        <v>23</v>
      </c>
      <c r="J89" s="51" t="str">
        <f>IF(J12="","",J12)</f>
        <v>3. 2. 2026</v>
      </c>
      <c r="M89" s="31"/>
    </row>
    <row r="90" spans="2:47" s="1" customFormat="1" ht="6.95" hidden="1" customHeight="1" x14ac:dyDescent="0.2">
      <c r="B90" s="31"/>
      <c r="M90" s="31"/>
    </row>
    <row r="91" spans="2:47" s="1" customFormat="1" ht="15.2" hidden="1" customHeight="1" x14ac:dyDescent="0.2">
      <c r="B91" s="31"/>
      <c r="C91" s="26" t="s">
        <v>25</v>
      </c>
      <c r="F91" s="24" t="str">
        <f>E15</f>
        <v>MČ Praha 10</v>
      </c>
      <c r="I91" s="26" t="s">
        <v>32</v>
      </c>
      <c r="J91" s="29" t="str">
        <f>E21</f>
        <v>Sinpps s.r.o</v>
      </c>
      <c r="M91" s="31"/>
    </row>
    <row r="92" spans="2:47" s="1" customFormat="1" ht="15.2" hidden="1" customHeight="1" x14ac:dyDescent="0.2">
      <c r="B92" s="31"/>
      <c r="C92" s="26" t="s">
        <v>31</v>
      </c>
      <c r="F92" s="24" t="str">
        <f>IF(E18="","",E18)</f>
        <v>INPROS PRAHA a.s.</v>
      </c>
      <c r="I92" s="26" t="s">
        <v>36</v>
      </c>
      <c r="J92" s="29" t="str">
        <f>E24</f>
        <v>Sinpps s.r.o</v>
      </c>
      <c r="M92" s="31"/>
    </row>
    <row r="93" spans="2:47" s="1" customFormat="1" ht="10.35" hidden="1" customHeight="1" x14ac:dyDescent="0.2">
      <c r="B93" s="31"/>
      <c r="M93" s="31"/>
    </row>
    <row r="94" spans="2:47" s="1" customFormat="1" ht="29.25" hidden="1" customHeight="1" x14ac:dyDescent="0.2">
      <c r="B94" s="31"/>
      <c r="C94" s="101" t="s">
        <v>112</v>
      </c>
      <c r="D94" s="93"/>
      <c r="E94" s="93"/>
      <c r="F94" s="93"/>
      <c r="G94" s="93"/>
      <c r="H94" s="93"/>
      <c r="I94" s="102" t="s">
        <v>113</v>
      </c>
      <c r="J94" s="102" t="s">
        <v>114</v>
      </c>
      <c r="K94" s="102" t="s">
        <v>115</v>
      </c>
      <c r="L94" s="93"/>
      <c r="M94" s="31"/>
    </row>
    <row r="95" spans="2:47" s="1" customFormat="1" ht="10.35" hidden="1" customHeight="1" x14ac:dyDescent="0.2">
      <c r="B95" s="31"/>
      <c r="M95" s="31"/>
    </row>
    <row r="96" spans="2:47" s="1" customFormat="1" ht="22.9" hidden="1" customHeight="1" x14ac:dyDescent="0.2">
      <c r="B96" s="31"/>
      <c r="C96" s="103" t="s">
        <v>116</v>
      </c>
      <c r="I96" s="65">
        <f t="shared" ref="I96:J98" si="0">Q123</f>
        <v>0</v>
      </c>
      <c r="J96" s="65">
        <f t="shared" si="0"/>
        <v>1830390</v>
      </c>
      <c r="K96" s="65">
        <f>K123</f>
        <v>1830390</v>
      </c>
      <c r="M96" s="31"/>
      <c r="AU96" s="16" t="s">
        <v>117</v>
      </c>
    </row>
    <row r="97" spans="2:13" s="8" customFormat="1" ht="24.95" hidden="1" customHeight="1" x14ac:dyDescent="0.2">
      <c r="B97" s="104"/>
      <c r="D97" s="105" t="s">
        <v>1033</v>
      </c>
      <c r="E97" s="106"/>
      <c r="F97" s="106"/>
      <c r="G97" s="106"/>
      <c r="H97" s="106"/>
      <c r="I97" s="107">
        <f t="shared" si="0"/>
        <v>0</v>
      </c>
      <c r="J97" s="107">
        <f t="shared" si="0"/>
        <v>1830390</v>
      </c>
      <c r="K97" s="107">
        <f>K124</f>
        <v>1830390</v>
      </c>
      <c r="M97" s="104"/>
    </row>
    <row r="98" spans="2:13" s="9" customFormat="1" ht="19.899999999999999" hidden="1" customHeight="1" x14ac:dyDescent="0.2">
      <c r="B98" s="108"/>
      <c r="D98" s="109" t="s">
        <v>1034</v>
      </c>
      <c r="E98" s="110"/>
      <c r="F98" s="110"/>
      <c r="G98" s="110"/>
      <c r="H98" s="110"/>
      <c r="I98" s="111">
        <f t="shared" si="0"/>
        <v>0</v>
      </c>
      <c r="J98" s="111">
        <f t="shared" si="0"/>
        <v>638000</v>
      </c>
      <c r="K98" s="111">
        <f>K125</f>
        <v>638000</v>
      </c>
      <c r="M98" s="108"/>
    </row>
    <row r="99" spans="2:13" s="9" customFormat="1" ht="19.899999999999999" hidden="1" customHeight="1" x14ac:dyDescent="0.2">
      <c r="B99" s="108"/>
      <c r="D99" s="109" t="s">
        <v>1035</v>
      </c>
      <c r="E99" s="110"/>
      <c r="F99" s="110"/>
      <c r="G99" s="110"/>
      <c r="H99" s="110"/>
      <c r="I99" s="111">
        <f>Q148</f>
        <v>0</v>
      </c>
      <c r="J99" s="111">
        <f>R148</f>
        <v>743200</v>
      </c>
      <c r="K99" s="111">
        <f>K148</f>
        <v>743200</v>
      </c>
      <c r="M99" s="108"/>
    </row>
    <row r="100" spans="2:13" s="9" customFormat="1" ht="19.899999999999999" hidden="1" customHeight="1" x14ac:dyDescent="0.2">
      <c r="B100" s="108"/>
      <c r="D100" s="109" t="s">
        <v>1036</v>
      </c>
      <c r="E100" s="110"/>
      <c r="F100" s="110"/>
      <c r="G100" s="110"/>
      <c r="H100" s="110"/>
      <c r="I100" s="111">
        <f>Q158</f>
        <v>0</v>
      </c>
      <c r="J100" s="111">
        <f>R158</f>
        <v>70540</v>
      </c>
      <c r="K100" s="111">
        <f>K158</f>
        <v>70540</v>
      </c>
      <c r="M100" s="108"/>
    </row>
    <row r="101" spans="2:13" s="9" customFormat="1" ht="19.899999999999999" hidden="1" customHeight="1" x14ac:dyDescent="0.2">
      <c r="B101" s="108"/>
      <c r="D101" s="109" t="s">
        <v>1037</v>
      </c>
      <c r="E101" s="110"/>
      <c r="F101" s="110"/>
      <c r="G101" s="110"/>
      <c r="H101" s="110"/>
      <c r="I101" s="111">
        <f>Q165</f>
        <v>0</v>
      </c>
      <c r="J101" s="111">
        <f>R165</f>
        <v>142000</v>
      </c>
      <c r="K101" s="111">
        <f>K165</f>
        <v>142000</v>
      </c>
      <c r="M101" s="108"/>
    </row>
    <row r="102" spans="2:13" s="9" customFormat="1" ht="19.899999999999999" hidden="1" customHeight="1" x14ac:dyDescent="0.2">
      <c r="B102" s="108"/>
      <c r="D102" s="109" t="s">
        <v>1038</v>
      </c>
      <c r="E102" s="110"/>
      <c r="F102" s="110"/>
      <c r="G102" s="110"/>
      <c r="H102" s="110"/>
      <c r="I102" s="111">
        <f>Q168</f>
        <v>0</v>
      </c>
      <c r="J102" s="111">
        <f>R168</f>
        <v>142000</v>
      </c>
      <c r="K102" s="111">
        <f>K168</f>
        <v>142000</v>
      </c>
      <c r="M102" s="108"/>
    </row>
    <row r="103" spans="2:13" s="9" customFormat="1" ht="19.899999999999999" hidden="1" customHeight="1" x14ac:dyDescent="0.2">
      <c r="B103" s="108"/>
      <c r="D103" s="109" t="s">
        <v>1039</v>
      </c>
      <c r="E103" s="110"/>
      <c r="F103" s="110"/>
      <c r="G103" s="110"/>
      <c r="H103" s="110"/>
      <c r="I103" s="111">
        <f>Q171</f>
        <v>0</v>
      </c>
      <c r="J103" s="111">
        <f>R171</f>
        <v>94650</v>
      </c>
      <c r="K103" s="111">
        <f>K171</f>
        <v>94650</v>
      </c>
      <c r="M103" s="108"/>
    </row>
    <row r="104" spans="2:13" s="1" customFormat="1" ht="21.75" hidden="1" customHeight="1" x14ac:dyDescent="0.2">
      <c r="B104" s="31"/>
      <c r="M104" s="31"/>
    </row>
    <row r="105" spans="2:13" s="1" customFormat="1" ht="6.95" hidden="1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31"/>
    </row>
    <row r="106" spans="2:13" hidden="1" x14ac:dyDescent="0.2"/>
    <row r="107" spans="2:13" hidden="1" x14ac:dyDescent="0.2"/>
    <row r="108" spans="2:13" hidden="1" x14ac:dyDescent="0.2"/>
    <row r="109" spans="2:13" s="1" customFormat="1" ht="6.95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31"/>
    </row>
    <row r="110" spans="2:13" s="1" customFormat="1" ht="24.95" customHeight="1" x14ac:dyDescent="0.2">
      <c r="B110" s="31"/>
      <c r="C110" s="20" t="s">
        <v>131</v>
      </c>
      <c r="M110" s="31"/>
    </row>
    <row r="111" spans="2:13" s="1" customFormat="1" ht="6.95" customHeight="1" x14ac:dyDescent="0.2">
      <c r="B111" s="31"/>
      <c r="M111" s="31"/>
    </row>
    <row r="112" spans="2:13" s="1" customFormat="1" ht="12" customHeight="1" x14ac:dyDescent="0.2">
      <c r="B112" s="31"/>
      <c r="C112" s="26" t="s">
        <v>17</v>
      </c>
      <c r="M112" s="31"/>
    </row>
    <row r="113" spans="2:65" s="1" customFormat="1" ht="16.5" customHeight="1" x14ac:dyDescent="0.2">
      <c r="B113" s="31"/>
      <c r="E113" s="232" t="str">
        <f>E7</f>
        <v>Projektová dokumentace okolí metra Strašnická</v>
      </c>
      <c r="F113" s="233"/>
      <c r="G113" s="233"/>
      <c r="H113" s="233"/>
      <c r="M113" s="31"/>
    </row>
    <row r="114" spans="2:65" s="1" customFormat="1" ht="12" customHeight="1" x14ac:dyDescent="0.2">
      <c r="B114" s="31"/>
      <c r="C114" s="26" t="s">
        <v>107</v>
      </c>
      <c r="M114" s="31"/>
    </row>
    <row r="115" spans="2:65" s="1" customFormat="1" ht="16.5" customHeight="1" x14ac:dyDescent="0.2">
      <c r="B115" s="31"/>
      <c r="E115" s="217" t="str">
        <f>E9</f>
        <v>SO 900 - VRN</v>
      </c>
      <c r="F115" s="231"/>
      <c r="G115" s="231"/>
      <c r="H115" s="231"/>
      <c r="M115" s="31"/>
    </row>
    <row r="116" spans="2:65" s="1" customFormat="1" ht="6.95" customHeight="1" x14ac:dyDescent="0.2">
      <c r="B116" s="31"/>
      <c r="M116" s="31"/>
    </row>
    <row r="117" spans="2:65" s="1" customFormat="1" ht="12" customHeight="1" x14ac:dyDescent="0.2">
      <c r="B117" s="31"/>
      <c r="C117" s="26" t="s">
        <v>21</v>
      </c>
      <c r="F117" s="24" t="str">
        <f>F12</f>
        <v>Okolí metra Strašnická</v>
      </c>
      <c r="I117" s="26" t="s">
        <v>23</v>
      </c>
      <c r="J117" s="51" t="str">
        <f>IF(J12="","",J12)</f>
        <v>3. 2. 2026</v>
      </c>
      <c r="M117" s="31"/>
    </row>
    <row r="118" spans="2:65" s="1" customFormat="1" ht="6.95" customHeight="1" x14ac:dyDescent="0.2">
      <c r="B118" s="31"/>
      <c r="M118" s="31"/>
    </row>
    <row r="119" spans="2:65" s="1" customFormat="1" ht="15.2" customHeight="1" x14ac:dyDescent="0.2">
      <c r="B119" s="31"/>
      <c r="C119" s="26" t="s">
        <v>25</v>
      </c>
      <c r="F119" s="24" t="str">
        <f>E15</f>
        <v>MČ Praha 10</v>
      </c>
      <c r="I119" s="26" t="s">
        <v>32</v>
      </c>
      <c r="J119" s="29" t="str">
        <f>E21</f>
        <v>Sinpps s.r.o</v>
      </c>
      <c r="M119" s="31"/>
    </row>
    <row r="120" spans="2:65" s="1" customFormat="1" ht="15.2" customHeight="1" x14ac:dyDescent="0.2">
      <c r="B120" s="31"/>
      <c r="C120" s="26" t="s">
        <v>31</v>
      </c>
      <c r="F120" s="24" t="str">
        <f>IF(E18="","",E18)</f>
        <v>INPROS PRAHA a.s.</v>
      </c>
      <c r="I120" s="26" t="s">
        <v>36</v>
      </c>
      <c r="J120" s="29" t="str">
        <f>E24</f>
        <v>Sinpps s.r.o</v>
      </c>
      <c r="M120" s="31"/>
    </row>
    <row r="121" spans="2:65" s="1" customFormat="1" ht="10.35" customHeight="1" x14ac:dyDescent="0.2">
      <c r="B121" s="31"/>
      <c r="M121" s="31"/>
    </row>
    <row r="122" spans="2:65" s="10" customFormat="1" ht="29.25" customHeight="1" x14ac:dyDescent="0.2">
      <c r="B122" s="112"/>
      <c r="C122" s="113" t="s">
        <v>132</v>
      </c>
      <c r="D122" s="114" t="s">
        <v>63</v>
      </c>
      <c r="E122" s="114" t="s">
        <v>59</v>
      </c>
      <c r="F122" s="114" t="s">
        <v>60</v>
      </c>
      <c r="G122" s="114" t="s">
        <v>133</v>
      </c>
      <c r="H122" s="114" t="s">
        <v>134</v>
      </c>
      <c r="I122" s="114" t="s">
        <v>135</v>
      </c>
      <c r="J122" s="114" t="s">
        <v>136</v>
      </c>
      <c r="K122" s="114" t="s">
        <v>115</v>
      </c>
      <c r="L122" s="115" t="s">
        <v>137</v>
      </c>
      <c r="M122" s="112"/>
      <c r="N122" s="58" t="s">
        <v>1</v>
      </c>
      <c r="O122" s="59" t="s">
        <v>42</v>
      </c>
      <c r="P122" s="59" t="s">
        <v>138</v>
      </c>
      <c r="Q122" s="59" t="s">
        <v>139</v>
      </c>
      <c r="R122" s="59" t="s">
        <v>140</v>
      </c>
      <c r="S122" s="59" t="s">
        <v>141</v>
      </c>
      <c r="T122" s="59" t="s">
        <v>142</v>
      </c>
      <c r="U122" s="59" t="s">
        <v>143</v>
      </c>
      <c r="V122" s="59" t="s">
        <v>144</v>
      </c>
      <c r="W122" s="59" t="s">
        <v>145</v>
      </c>
      <c r="X122" s="60" t="s">
        <v>146</v>
      </c>
    </row>
    <row r="123" spans="2:65" s="1" customFormat="1" ht="22.9" customHeight="1" x14ac:dyDescent="0.25">
      <c r="B123" s="31"/>
      <c r="C123" s="63" t="s">
        <v>147</v>
      </c>
      <c r="K123" s="116">
        <f>BK123</f>
        <v>1830390</v>
      </c>
      <c r="M123" s="31"/>
      <c r="N123" s="61"/>
      <c r="O123" s="52"/>
      <c r="P123" s="52"/>
      <c r="Q123" s="117">
        <f>Q124</f>
        <v>0</v>
      </c>
      <c r="R123" s="117">
        <f>R124</f>
        <v>1830390</v>
      </c>
      <c r="S123" s="52"/>
      <c r="T123" s="118">
        <f>T124</f>
        <v>0</v>
      </c>
      <c r="U123" s="52"/>
      <c r="V123" s="118">
        <f>V124</f>
        <v>0</v>
      </c>
      <c r="W123" s="52"/>
      <c r="X123" s="119">
        <f>X124</f>
        <v>0</v>
      </c>
      <c r="AT123" s="16" t="s">
        <v>79</v>
      </c>
      <c r="AU123" s="16" t="s">
        <v>117</v>
      </c>
      <c r="BK123" s="120">
        <f>BK124</f>
        <v>1830390</v>
      </c>
    </row>
    <row r="124" spans="2:65" s="11" customFormat="1" ht="25.9" customHeight="1" x14ac:dyDescent="0.2">
      <c r="B124" s="121"/>
      <c r="D124" s="122" t="s">
        <v>79</v>
      </c>
      <c r="E124" s="123" t="s">
        <v>104</v>
      </c>
      <c r="F124" s="123" t="s">
        <v>1040</v>
      </c>
      <c r="I124" s="124"/>
      <c r="J124" s="124"/>
      <c r="K124" s="125">
        <f>BK124</f>
        <v>1830390</v>
      </c>
      <c r="M124" s="121"/>
      <c r="N124" s="126"/>
      <c r="Q124" s="127">
        <f>Q125+Q148+Q158+Q165+Q168+Q171</f>
        <v>0</v>
      </c>
      <c r="R124" s="127">
        <f>R125+R148+R158+R165+R168+R171</f>
        <v>1830390</v>
      </c>
      <c r="T124" s="128">
        <f>T125+T148+T158+T165+T168+T171</f>
        <v>0</v>
      </c>
      <c r="V124" s="128">
        <f>V125+V148+V158+V165+V168+V171</f>
        <v>0</v>
      </c>
      <c r="X124" s="129">
        <f>X125+X148+X158+X165+X168+X171</f>
        <v>0</v>
      </c>
      <c r="AR124" s="122" t="s">
        <v>181</v>
      </c>
      <c r="AT124" s="130" t="s">
        <v>79</v>
      </c>
      <c r="AU124" s="130" t="s">
        <v>80</v>
      </c>
      <c r="AY124" s="122" t="s">
        <v>150</v>
      </c>
      <c r="BK124" s="131">
        <f>BK125+BK148+BK158+BK165+BK168+BK171</f>
        <v>1830390</v>
      </c>
    </row>
    <row r="125" spans="2:65" s="11" customFormat="1" ht="22.9" customHeight="1" x14ac:dyDescent="0.2">
      <c r="B125" s="121"/>
      <c r="D125" s="122" t="s">
        <v>79</v>
      </c>
      <c r="E125" s="132" t="s">
        <v>1041</v>
      </c>
      <c r="F125" s="132" t="s">
        <v>1042</v>
      </c>
      <c r="I125" s="124"/>
      <c r="J125" s="124"/>
      <c r="K125" s="133">
        <f>BK125</f>
        <v>638000</v>
      </c>
      <c r="M125" s="121"/>
      <c r="N125" s="126"/>
      <c r="Q125" s="127">
        <f>SUM(Q126:Q147)</f>
        <v>0</v>
      </c>
      <c r="R125" s="127">
        <f>SUM(R126:R147)</f>
        <v>638000</v>
      </c>
      <c r="T125" s="128">
        <f>SUM(T126:T147)</f>
        <v>0</v>
      </c>
      <c r="V125" s="128">
        <f>SUM(V126:V147)</f>
        <v>0</v>
      </c>
      <c r="X125" s="129">
        <f>SUM(X126:X147)</f>
        <v>0</v>
      </c>
      <c r="AR125" s="122" t="s">
        <v>181</v>
      </c>
      <c r="AT125" s="130" t="s">
        <v>79</v>
      </c>
      <c r="AU125" s="130" t="s">
        <v>88</v>
      </c>
      <c r="AY125" s="122" t="s">
        <v>150</v>
      </c>
      <c r="BK125" s="131">
        <f>SUM(BK126:BK147)</f>
        <v>638000</v>
      </c>
    </row>
    <row r="126" spans="2:65" s="1" customFormat="1" ht="24.2" customHeight="1" x14ac:dyDescent="0.2">
      <c r="B126" s="31"/>
      <c r="C126" s="134" t="s">
        <v>88</v>
      </c>
      <c r="D126" s="134" t="s">
        <v>152</v>
      </c>
      <c r="E126" s="135" t="s">
        <v>1043</v>
      </c>
      <c r="F126" s="136" t="s">
        <v>1044</v>
      </c>
      <c r="G126" s="137" t="s">
        <v>692</v>
      </c>
      <c r="H126" s="138">
        <v>1</v>
      </c>
      <c r="I126" s="139"/>
      <c r="J126" s="139">
        <v>30000</v>
      </c>
      <c r="K126" s="140">
        <f>ROUND(P126*H126,2)</f>
        <v>30000</v>
      </c>
      <c r="L126" s="136" t="s">
        <v>156</v>
      </c>
      <c r="M126" s="31"/>
      <c r="N126" s="141" t="s">
        <v>1</v>
      </c>
      <c r="O126" s="142" t="s">
        <v>43</v>
      </c>
      <c r="P126" s="143">
        <f>I126+J126</f>
        <v>30000</v>
      </c>
      <c r="Q126" s="143">
        <f>ROUND(I126*H126,2)</f>
        <v>0</v>
      </c>
      <c r="R126" s="143">
        <f>ROUND(J126*H126,2)</f>
        <v>30000</v>
      </c>
      <c r="T126" s="144">
        <f>S126*H126</f>
        <v>0</v>
      </c>
      <c r="U126" s="144">
        <v>0</v>
      </c>
      <c r="V126" s="144">
        <f>U126*H126</f>
        <v>0</v>
      </c>
      <c r="W126" s="144">
        <v>0</v>
      </c>
      <c r="X126" s="145">
        <f>W126*H126</f>
        <v>0</v>
      </c>
      <c r="AR126" s="146" t="s">
        <v>1045</v>
      </c>
      <c r="AT126" s="146" t="s">
        <v>152</v>
      </c>
      <c r="AU126" s="146" t="s">
        <v>90</v>
      </c>
      <c r="AY126" s="16" t="s">
        <v>150</v>
      </c>
      <c r="BE126" s="147">
        <f>IF(O126="základní",K126,0)</f>
        <v>30000</v>
      </c>
      <c r="BF126" s="147">
        <f>IF(O126="snížená",K126,0)</f>
        <v>0</v>
      </c>
      <c r="BG126" s="147">
        <f>IF(O126="zákl. přenesená",K126,0)</f>
        <v>0</v>
      </c>
      <c r="BH126" s="147">
        <f>IF(O126="sníž. přenesená",K126,0)</f>
        <v>0</v>
      </c>
      <c r="BI126" s="147">
        <f>IF(O126="nulová",K126,0)</f>
        <v>0</v>
      </c>
      <c r="BJ126" s="16" t="s">
        <v>88</v>
      </c>
      <c r="BK126" s="147">
        <f>ROUND(P126*H126,2)</f>
        <v>30000</v>
      </c>
      <c r="BL126" s="16" t="s">
        <v>1045</v>
      </c>
      <c r="BM126" s="146" t="s">
        <v>1046</v>
      </c>
    </row>
    <row r="127" spans="2:65" s="1" customFormat="1" x14ac:dyDescent="0.2">
      <c r="B127" s="31"/>
      <c r="D127" s="148" t="s">
        <v>159</v>
      </c>
      <c r="F127" s="149" t="s">
        <v>1047</v>
      </c>
      <c r="I127" s="150"/>
      <c r="J127" s="150"/>
      <c r="M127" s="31"/>
      <c r="N127" s="151"/>
      <c r="X127" s="55"/>
      <c r="AT127" s="16" t="s">
        <v>159</v>
      </c>
      <c r="AU127" s="16" t="s">
        <v>90</v>
      </c>
    </row>
    <row r="128" spans="2:65" s="12" customFormat="1" x14ac:dyDescent="0.2">
      <c r="B128" s="152"/>
      <c r="D128" s="153" t="s">
        <v>161</v>
      </c>
      <c r="E128" s="154" t="s">
        <v>1</v>
      </c>
      <c r="F128" s="155" t="s">
        <v>1048</v>
      </c>
      <c r="H128" s="156">
        <v>1</v>
      </c>
      <c r="I128" s="157"/>
      <c r="J128" s="157"/>
      <c r="M128" s="152"/>
      <c r="N128" s="158"/>
      <c r="X128" s="159"/>
      <c r="AT128" s="154" t="s">
        <v>161</v>
      </c>
      <c r="AU128" s="154" t="s">
        <v>90</v>
      </c>
      <c r="AV128" s="12" t="s">
        <v>90</v>
      </c>
      <c r="AW128" s="12" t="s">
        <v>5</v>
      </c>
      <c r="AX128" s="12" t="s">
        <v>88</v>
      </c>
      <c r="AY128" s="154" t="s">
        <v>150</v>
      </c>
    </row>
    <row r="129" spans="2:65" s="1" customFormat="1" ht="24.2" customHeight="1" x14ac:dyDescent="0.2">
      <c r="B129" s="31"/>
      <c r="C129" s="134" t="s">
        <v>90</v>
      </c>
      <c r="D129" s="134" t="s">
        <v>152</v>
      </c>
      <c r="E129" s="135" t="s">
        <v>1049</v>
      </c>
      <c r="F129" s="136" t="s">
        <v>1050</v>
      </c>
      <c r="G129" s="137" t="s">
        <v>692</v>
      </c>
      <c r="H129" s="138">
        <v>1</v>
      </c>
      <c r="I129" s="139"/>
      <c r="J129" s="139">
        <v>20000</v>
      </c>
      <c r="K129" s="140">
        <f>ROUND(P129*H129,2)</f>
        <v>20000</v>
      </c>
      <c r="L129" s="136" t="s">
        <v>156</v>
      </c>
      <c r="M129" s="31"/>
      <c r="N129" s="141" t="s">
        <v>1</v>
      </c>
      <c r="O129" s="142" t="s">
        <v>43</v>
      </c>
      <c r="P129" s="143">
        <f>I129+J129</f>
        <v>20000</v>
      </c>
      <c r="Q129" s="143">
        <f>ROUND(I129*H129,2)</f>
        <v>0</v>
      </c>
      <c r="R129" s="143">
        <f>ROUND(J129*H129,2)</f>
        <v>20000</v>
      </c>
      <c r="T129" s="144">
        <f>S129*H129</f>
        <v>0</v>
      </c>
      <c r="U129" s="144">
        <v>0</v>
      </c>
      <c r="V129" s="144">
        <f>U129*H129</f>
        <v>0</v>
      </c>
      <c r="W129" s="144">
        <v>0</v>
      </c>
      <c r="X129" s="145">
        <f>W129*H129</f>
        <v>0</v>
      </c>
      <c r="AR129" s="146" t="s">
        <v>1045</v>
      </c>
      <c r="AT129" s="146" t="s">
        <v>152</v>
      </c>
      <c r="AU129" s="146" t="s">
        <v>90</v>
      </c>
      <c r="AY129" s="16" t="s">
        <v>150</v>
      </c>
      <c r="BE129" s="147">
        <f>IF(O129="základní",K129,0)</f>
        <v>20000</v>
      </c>
      <c r="BF129" s="147">
        <f>IF(O129="snížená",K129,0)</f>
        <v>0</v>
      </c>
      <c r="BG129" s="147">
        <f>IF(O129="zákl. přenesená",K129,0)</f>
        <v>0</v>
      </c>
      <c r="BH129" s="147">
        <f>IF(O129="sníž. přenesená",K129,0)</f>
        <v>0</v>
      </c>
      <c r="BI129" s="147">
        <f>IF(O129="nulová",K129,0)</f>
        <v>0</v>
      </c>
      <c r="BJ129" s="16" t="s">
        <v>88</v>
      </c>
      <c r="BK129" s="147">
        <f>ROUND(P129*H129,2)</f>
        <v>20000</v>
      </c>
      <c r="BL129" s="16" t="s">
        <v>1045</v>
      </c>
      <c r="BM129" s="146" t="s">
        <v>1051</v>
      </c>
    </row>
    <row r="130" spans="2:65" s="1" customFormat="1" x14ac:dyDescent="0.2">
      <c r="B130" s="31"/>
      <c r="D130" s="148" t="s">
        <v>159</v>
      </c>
      <c r="F130" s="149" t="s">
        <v>1052</v>
      </c>
      <c r="I130" s="150"/>
      <c r="J130" s="150"/>
      <c r="M130" s="31"/>
      <c r="N130" s="151"/>
      <c r="X130" s="55"/>
      <c r="AT130" s="16" t="s">
        <v>159</v>
      </c>
      <c r="AU130" s="16" t="s">
        <v>90</v>
      </c>
    </row>
    <row r="131" spans="2:65" s="12" customFormat="1" x14ac:dyDescent="0.2">
      <c r="B131" s="152"/>
      <c r="D131" s="153" t="s">
        <v>161</v>
      </c>
      <c r="E131" s="154" t="s">
        <v>1</v>
      </c>
      <c r="F131" s="155" t="s">
        <v>1048</v>
      </c>
      <c r="H131" s="156">
        <v>1</v>
      </c>
      <c r="I131" s="157"/>
      <c r="J131" s="157"/>
      <c r="M131" s="152"/>
      <c r="N131" s="158"/>
      <c r="X131" s="159"/>
      <c r="AT131" s="154" t="s">
        <v>161</v>
      </c>
      <c r="AU131" s="154" t="s">
        <v>90</v>
      </c>
      <c r="AV131" s="12" t="s">
        <v>90</v>
      </c>
      <c r="AW131" s="12" t="s">
        <v>5</v>
      </c>
      <c r="AX131" s="12" t="s">
        <v>88</v>
      </c>
      <c r="AY131" s="154" t="s">
        <v>150</v>
      </c>
    </row>
    <row r="132" spans="2:65" s="1" customFormat="1" ht="24" x14ac:dyDescent="0.2">
      <c r="B132" s="31"/>
      <c r="C132" s="134" t="s">
        <v>170</v>
      </c>
      <c r="D132" s="134" t="s">
        <v>152</v>
      </c>
      <c r="E132" s="135" t="s">
        <v>1053</v>
      </c>
      <c r="F132" s="136" t="s">
        <v>1054</v>
      </c>
      <c r="G132" s="137" t="s">
        <v>692</v>
      </c>
      <c r="H132" s="138">
        <v>1</v>
      </c>
      <c r="I132" s="139"/>
      <c r="J132" s="139">
        <v>35000</v>
      </c>
      <c r="K132" s="140">
        <f>ROUND(P132*H132,2)</f>
        <v>35000</v>
      </c>
      <c r="L132" s="136" t="s">
        <v>156</v>
      </c>
      <c r="M132" s="31"/>
      <c r="N132" s="141" t="s">
        <v>1</v>
      </c>
      <c r="O132" s="142" t="s">
        <v>43</v>
      </c>
      <c r="P132" s="143">
        <f>I132+J132</f>
        <v>35000</v>
      </c>
      <c r="Q132" s="143">
        <f>ROUND(I132*H132,2)</f>
        <v>0</v>
      </c>
      <c r="R132" s="143">
        <f>ROUND(J132*H132,2)</f>
        <v>35000</v>
      </c>
      <c r="T132" s="144">
        <f>S132*H132</f>
        <v>0</v>
      </c>
      <c r="U132" s="144">
        <v>0</v>
      </c>
      <c r="V132" s="144">
        <f>U132*H132</f>
        <v>0</v>
      </c>
      <c r="W132" s="144">
        <v>0</v>
      </c>
      <c r="X132" s="145">
        <f>W132*H132</f>
        <v>0</v>
      </c>
      <c r="AR132" s="146" t="s">
        <v>1045</v>
      </c>
      <c r="AT132" s="146" t="s">
        <v>152</v>
      </c>
      <c r="AU132" s="146" t="s">
        <v>90</v>
      </c>
      <c r="AY132" s="16" t="s">
        <v>150</v>
      </c>
      <c r="BE132" s="147">
        <f>IF(O132="základní",K132,0)</f>
        <v>35000</v>
      </c>
      <c r="BF132" s="147">
        <f>IF(O132="snížená",K132,0)</f>
        <v>0</v>
      </c>
      <c r="BG132" s="147">
        <f>IF(O132="zákl. přenesená",K132,0)</f>
        <v>0</v>
      </c>
      <c r="BH132" s="147">
        <f>IF(O132="sníž. přenesená",K132,0)</f>
        <v>0</v>
      </c>
      <c r="BI132" s="147">
        <f>IF(O132="nulová",K132,0)</f>
        <v>0</v>
      </c>
      <c r="BJ132" s="16" t="s">
        <v>88</v>
      </c>
      <c r="BK132" s="147">
        <f>ROUND(P132*H132,2)</f>
        <v>35000</v>
      </c>
      <c r="BL132" s="16" t="s">
        <v>1045</v>
      </c>
      <c r="BM132" s="146" t="s">
        <v>1055</v>
      </c>
    </row>
    <row r="133" spans="2:65" s="1" customFormat="1" x14ac:dyDescent="0.2">
      <c r="B133" s="31"/>
      <c r="D133" s="148" t="s">
        <v>159</v>
      </c>
      <c r="F133" s="149" t="s">
        <v>1056</v>
      </c>
      <c r="I133" s="150"/>
      <c r="J133" s="150"/>
      <c r="M133" s="31"/>
      <c r="N133" s="151"/>
      <c r="X133" s="55"/>
      <c r="AT133" s="16" t="s">
        <v>159</v>
      </c>
      <c r="AU133" s="16" t="s">
        <v>90</v>
      </c>
    </row>
    <row r="134" spans="2:65" s="1" customFormat="1" ht="24.2" customHeight="1" x14ac:dyDescent="0.2">
      <c r="B134" s="31"/>
      <c r="C134" s="134" t="s">
        <v>157</v>
      </c>
      <c r="D134" s="134" t="s">
        <v>152</v>
      </c>
      <c r="E134" s="135" t="s">
        <v>1057</v>
      </c>
      <c r="F134" s="136" t="s">
        <v>1058</v>
      </c>
      <c r="G134" s="137" t="s">
        <v>692</v>
      </c>
      <c r="H134" s="138">
        <v>1</v>
      </c>
      <c r="I134" s="139"/>
      <c r="J134" s="139">
        <v>32000</v>
      </c>
      <c r="K134" s="140">
        <f>ROUND(P134*H134,2)</f>
        <v>32000</v>
      </c>
      <c r="L134" s="136" t="s">
        <v>156</v>
      </c>
      <c r="M134" s="31"/>
      <c r="N134" s="141" t="s">
        <v>1</v>
      </c>
      <c r="O134" s="142" t="s">
        <v>43</v>
      </c>
      <c r="P134" s="143">
        <f>I134+J134</f>
        <v>32000</v>
      </c>
      <c r="Q134" s="143">
        <f>ROUND(I134*H134,2)</f>
        <v>0</v>
      </c>
      <c r="R134" s="143">
        <f>ROUND(J134*H134,2)</f>
        <v>32000</v>
      </c>
      <c r="T134" s="144">
        <f>S134*H134</f>
        <v>0</v>
      </c>
      <c r="U134" s="144">
        <v>0</v>
      </c>
      <c r="V134" s="144">
        <f>U134*H134</f>
        <v>0</v>
      </c>
      <c r="W134" s="144">
        <v>0</v>
      </c>
      <c r="X134" s="145">
        <f>W134*H134</f>
        <v>0</v>
      </c>
      <c r="AR134" s="146" t="s">
        <v>1045</v>
      </c>
      <c r="AT134" s="146" t="s">
        <v>152</v>
      </c>
      <c r="AU134" s="146" t="s">
        <v>90</v>
      </c>
      <c r="AY134" s="16" t="s">
        <v>150</v>
      </c>
      <c r="BE134" s="147">
        <f>IF(O134="základní",K134,0)</f>
        <v>32000</v>
      </c>
      <c r="BF134" s="147">
        <f>IF(O134="snížená",K134,0)</f>
        <v>0</v>
      </c>
      <c r="BG134" s="147">
        <f>IF(O134="zákl. přenesená",K134,0)</f>
        <v>0</v>
      </c>
      <c r="BH134" s="147">
        <f>IF(O134="sníž. přenesená",K134,0)</f>
        <v>0</v>
      </c>
      <c r="BI134" s="147">
        <f>IF(O134="nulová",K134,0)</f>
        <v>0</v>
      </c>
      <c r="BJ134" s="16" t="s">
        <v>88</v>
      </c>
      <c r="BK134" s="147">
        <f>ROUND(P134*H134,2)</f>
        <v>32000</v>
      </c>
      <c r="BL134" s="16" t="s">
        <v>1045</v>
      </c>
      <c r="BM134" s="146" t="s">
        <v>1059</v>
      </c>
    </row>
    <row r="135" spans="2:65" s="1" customFormat="1" x14ac:dyDescent="0.2">
      <c r="B135" s="31"/>
      <c r="D135" s="148" t="s">
        <v>159</v>
      </c>
      <c r="F135" s="149" t="s">
        <v>1060</v>
      </c>
      <c r="I135" s="150"/>
      <c r="J135" s="150"/>
      <c r="M135" s="31"/>
      <c r="N135" s="151"/>
      <c r="X135" s="55"/>
      <c r="AT135" s="16" t="s">
        <v>159</v>
      </c>
      <c r="AU135" s="16" t="s">
        <v>90</v>
      </c>
    </row>
    <row r="136" spans="2:65" s="1" customFormat="1" ht="24" x14ac:dyDescent="0.2">
      <c r="B136" s="31"/>
      <c r="C136" s="134" t="s">
        <v>181</v>
      </c>
      <c r="D136" s="134" t="s">
        <v>152</v>
      </c>
      <c r="E136" s="135" t="s">
        <v>1061</v>
      </c>
      <c r="F136" s="136" t="s">
        <v>1062</v>
      </c>
      <c r="G136" s="137" t="s">
        <v>692</v>
      </c>
      <c r="H136" s="138">
        <v>1</v>
      </c>
      <c r="I136" s="139"/>
      <c r="J136" s="139">
        <v>25000</v>
      </c>
      <c r="K136" s="140">
        <f>ROUND(P136*H136,2)</f>
        <v>25000</v>
      </c>
      <c r="L136" s="136" t="s">
        <v>156</v>
      </c>
      <c r="M136" s="31"/>
      <c r="N136" s="141" t="s">
        <v>1</v>
      </c>
      <c r="O136" s="142" t="s">
        <v>43</v>
      </c>
      <c r="P136" s="143">
        <f>I136+J136</f>
        <v>25000</v>
      </c>
      <c r="Q136" s="143">
        <f>ROUND(I136*H136,2)</f>
        <v>0</v>
      </c>
      <c r="R136" s="143">
        <f>ROUND(J136*H136,2)</f>
        <v>25000</v>
      </c>
      <c r="T136" s="144">
        <f>S136*H136</f>
        <v>0</v>
      </c>
      <c r="U136" s="144">
        <v>0</v>
      </c>
      <c r="V136" s="144">
        <f>U136*H136</f>
        <v>0</v>
      </c>
      <c r="W136" s="144">
        <v>0</v>
      </c>
      <c r="X136" s="145">
        <f>W136*H136</f>
        <v>0</v>
      </c>
      <c r="AR136" s="146" t="s">
        <v>1045</v>
      </c>
      <c r="AT136" s="146" t="s">
        <v>152</v>
      </c>
      <c r="AU136" s="146" t="s">
        <v>90</v>
      </c>
      <c r="AY136" s="16" t="s">
        <v>150</v>
      </c>
      <c r="BE136" s="147">
        <f>IF(O136="základní",K136,0)</f>
        <v>25000</v>
      </c>
      <c r="BF136" s="147">
        <f>IF(O136="snížená",K136,0)</f>
        <v>0</v>
      </c>
      <c r="BG136" s="147">
        <f>IF(O136="zákl. přenesená",K136,0)</f>
        <v>0</v>
      </c>
      <c r="BH136" s="147">
        <f>IF(O136="sníž. přenesená",K136,0)</f>
        <v>0</v>
      </c>
      <c r="BI136" s="147">
        <f>IF(O136="nulová",K136,0)</f>
        <v>0</v>
      </c>
      <c r="BJ136" s="16" t="s">
        <v>88</v>
      </c>
      <c r="BK136" s="147">
        <f>ROUND(P136*H136,2)</f>
        <v>25000</v>
      </c>
      <c r="BL136" s="16" t="s">
        <v>1045</v>
      </c>
      <c r="BM136" s="146" t="s">
        <v>1063</v>
      </c>
    </row>
    <row r="137" spans="2:65" s="1" customFormat="1" x14ac:dyDescent="0.2">
      <c r="B137" s="31"/>
      <c r="D137" s="148" t="s">
        <v>159</v>
      </c>
      <c r="F137" s="149" t="s">
        <v>1064</v>
      </c>
      <c r="I137" s="150"/>
      <c r="J137" s="150"/>
      <c r="M137" s="31"/>
      <c r="N137" s="151"/>
      <c r="X137" s="55"/>
      <c r="AT137" s="16" t="s">
        <v>159</v>
      </c>
      <c r="AU137" s="16" t="s">
        <v>90</v>
      </c>
    </row>
    <row r="138" spans="2:65" s="1" customFormat="1" ht="24.2" customHeight="1" x14ac:dyDescent="0.2">
      <c r="B138" s="31"/>
      <c r="C138" s="134" t="s">
        <v>189</v>
      </c>
      <c r="D138" s="134" t="s">
        <v>152</v>
      </c>
      <c r="E138" s="135" t="s">
        <v>1065</v>
      </c>
      <c r="F138" s="136" t="s">
        <v>1066</v>
      </c>
      <c r="G138" s="137" t="s">
        <v>692</v>
      </c>
      <c r="H138" s="138">
        <v>1</v>
      </c>
      <c r="I138" s="139"/>
      <c r="J138" s="139">
        <v>21000</v>
      </c>
      <c r="K138" s="140">
        <f>ROUND(P138*H138,2)</f>
        <v>21000</v>
      </c>
      <c r="L138" s="136" t="s">
        <v>156</v>
      </c>
      <c r="M138" s="31"/>
      <c r="N138" s="141" t="s">
        <v>1</v>
      </c>
      <c r="O138" s="142" t="s">
        <v>43</v>
      </c>
      <c r="P138" s="143">
        <f>I138+J138</f>
        <v>21000</v>
      </c>
      <c r="Q138" s="143">
        <f>ROUND(I138*H138,2)</f>
        <v>0</v>
      </c>
      <c r="R138" s="143">
        <f>ROUND(J138*H138,2)</f>
        <v>21000</v>
      </c>
      <c r="T138" s="144">
        <f>S138*H138</f>
        <v>0</v>
      </c>
      <c r="U138" s="144">
        <v>0</v>
      </c>
      <c r="V138" s="144">
        <f>U138*H138</f>
        <v>0</v>
      </c>
      <c r="W138" s="144">
        <v>0</v>
      </c>
      <c r="X138" s="145">
        <f>W138*H138</f>
        <v>0</v>
      </c>
      <c r="AR138" s="146" t="s">
        <v>1045</v>
      </c>
      <c r="AT138" s="146" t="s">
        <v>152</v>
      </c>
      <c r="AU138" s="146" t="s">
        <v>90</v>
      </c>
      <c r="AY138" s="16" t="s">
        <v>150</v>
      </c>
      <c r="BE138" s="147">
        <f>IF(O138="základní",K138,0)</f>
        <v>21000</v>
      </c>
      <c r="BF138" s="147">
        <f>IF(O138="snížená",K138,0)</f>
        <v>0</v>
      </c>
      <c r="BG138" s="147">
        <f>IF(O138="zákl. přenesená",K138,0)</f>
        <v>0</v>
      </c>
      <c r="BH138" s="147">
        <f>IF(O138="sníž. přenesená",K138,0)</f>
        <v>0</v>
      </c>
      <c r="BI138" s="147">
        <f>IF(O138="nulová",K138,0)</f>
        <v>0</v>
      </c>
      <c r="BJ138" s="16" t="s">
        <v>88</v>
      </c>
      <c r="BK138" s="147">
        <f>ROUND(P138*H138,2)</f>
        <v>21000</v>
      </c>
      <c r="BL138" s="16" t="s">
        <v>1045</v>
      </c>
      <c r="BM138" s="146" t="s">
        <v>1067</v>
      </c>
    </row>
    <row r="139" spans="2:65" s="1" customFormat="1" x14ac:dyDescent="0.2">
      <c r="B139" s="31"/>
      <c r="D139" s="148" t="s">
        <v>159</v>
      </c>
      <c r="F139" s="149" t="s">
        <v>1068</v>
      </c>
      <c r="I139" s="150"/>
      <c r="J139" s="150"/>
      <c r="M139" s="31"/>
      <c r="N139" s="151"/>
      <c r="X139" s="55"/>
      <c r="AT139" s="16" t="s">
        <v>159</v>
      </c>
      <c r="AU139" s="16" t="s">
        <v>90</v>
      </c>
    </row>
    <row r="140" spans="2:65" s="1" customFormat="1" ht="24.2" customHeight="1" x14ac:dyDescent="0.2">
      <c r="B140" s="31"/>
      <c r="C140" s="134" t="s">
        <v>195</v>
      </c>
      <c r="D140" s="134" t="s">
        <v>152</v>
      </c>
      <c r="E140" s="135" t="s">
        <v>1069</v>
      </c>
      <c r="F140" s="136" t="s">
        <v>1070</v>
      </c>
      <c r="G140" s="137" t="s">
        <v>692</v>
      </c>
      <c r="H140" s="138">
        <v>1</v>
      </c>
      <c r="I140" s="139"/>
      <c r="J140" s="139">
        <v>310000</v>
      </c>
      <c r="K140" s="140">
        <f>ROUND(P140*H140,2)</f>
        <v>310000</v>
      </c>
      <c r="L140" s="136" t="s">
        <v>1</v>
      </c>
      <c r="M140" s="31"/>
      <c r="N140" s="141" t="s">
        <v>1</v>
      </c>
      <c r="O140" s="142" t="s">
        <v>43</v>
      </c>
      <c r="P140" s="143">
        <f>I140+J140</f>
        <v>310000</v>
      </c>
      <c r="Q140" s="143">
        <f>ROUND(I140*H140,2)</f>
        <v>0</v>
      </c>
      <c r="R140" s="143">
        <f>ROUND(J140*H140,2)</f>
        <v>310000</v>
      </c>
      <c r="T140" s="144">
        <f>S140*H140</f>
        <v>0</v>
      </c>
      <c r="U140" s="144">
        <v>0</v>
      </c>
      <c r="V140" s="144">
        <f>U140*H140</f>
        <v>0</v>
      </c>
      <c r="W140" s="144">
        <v>0</v>
      </c>
      <c r="X140" s="145">
        <f>W140*H140</f>
        <v>0</v>
      </c>
      <c r="AR140" s="146" t="s">
        <v>1045</v>
      </c>
      <c r="AT140" s="146" t="s">
        <v>152</v>
      </c>
      <c r="AU140" s="146" t="s">
        <v>90</v>
      </c>
      <c r="AY140" s="16" t="s">
        <v>150</v>
      </c>
      <c r="BE140" s="147">
        <f>IF(O140="základní",K140,0)</f>
        <v>310000</v>
      </c>
      <c r="BF140" s="147">
        <f>IF(O140="snížená",K140,0)</f>
        <v>0</v>
      </c>
      <c r="BG140" s="147">
        <f>IF(O140="zákl. přenesená",K140,0)</f>
        <v>0</v>
      </c>
      <c r="BH140" s="147">
        <f>IF(O140="sníž. přenesená",K140,0)</f>
        <v>0</v>
      </c>
      <c r="BI140" s="147">
        <f>IF(O140="nulová",K140,0)</f>
        <v>0</v>
      </c>
      <c r="BJ140" s="16" t="s">
        <v>88</v>
      </c>
      <c r="BK140" s="147">
        <f>ROUND(P140*H140,2)</f>
        <v>310000</v>
      </c>
      <c r="BL140" s="16" t="s">
        <v>1045</v>
      </c>
      <c r="BM140" s="146" t="s">
        <v>1071</v>
      </c>
    </row>
    <row r="141" spans="2:65" s="12" customFormat="1" ht="22.5" x14ac:dyDescent="0.2">
      <c r="B141" s="152"/>
      <c r="D141" s="153" t="s">
        <v>161</v>
      </c>
      <c r="E141" s="154" t="s">
        <v>1</v>
      </c>
      <c r="F141" s="155" t="s">
        <v>1072</v>
      </c>
      <c r="H141" s="156">
        <v>1</v>
      </c>
      <c r="I141" s="157"/>
      <c r="J141" s="157"/>
      <c r="M141" s="152"/>
      <c r="N141" s="158"/>
      <c r="X141" s="159"/>
      <c r="AT141" s="154" t="s">
        <v>161</v>
      </c>
      <c r="AU141" s="154" t="s">
        <v>90</v>
      </c>
      <c r="AV141" s="12" t="s">
        <v>90</v>
      </c>
      <c r="AW141" s="12" t="s">
        <v>5</v>
      </c>
      <c r="AX141" s="12" t="s">
        <v>88</v>
      </c>
      <c r="AY141" s="154" t="s">
        <v>150</v>
      </c>
    </row>
    <row r="142" spans="2:65" s="1" customFormat="1" ht="21.75" customHeight="1" x14ac:dyDescent="0.2">
      <c r="B142" s="31"/>
      <c r="C142" s="134" t="s">
        <v>201</v>
      </c>
      <c r="D142" s="134" t="s">
        <v>152</v>
      </c>
      <c r="E142" s="135" t="s">
        <v>1073</v>
      </c>
      <c r="F142" s="136" t="s">
        <v>1074</v>
      </c>
      <c r="G142" s="137" t="s">
        <v>692</v>
      </c>
      <c r="H142" s="138">
        <v>1</v>
      </c>
      <c r="I142" s="139"/>
      <c r="J142" s="139">
        <v>14000</v>
      </c>
      <c r="K142" s="140">
        <f>ROUND(P142*H142,2)</f>
        <v>14000</v>
      </c>
      <c r="L142" s="136" t="s">
        <v>1</v>
      </c>
      <c r="M142" s="31"/>
      <c r="N142" s="141" t="s">
        <v>1</v>
      </c>
      <c r="O142" s="142" t="s">
        <v>43</v>
      </c>
      <c r="P142" s="143">
        <f>I142+J142</f>
        <v>14000</v>
      </c>
      <c r="Q142" s="143">
        <f>ROUND(I142*H142,2)</f>
        <v>0</v>
      </c>
      <c r="R142" s="143">
        <f>ROUND(J142*H142,2)</f>
        <v>14000</v>
      </c>
      <c r="T142" s="144">
        <f>S142*H142</f>
        <v>0</v>
      </c>
      <c r="U142" s="144">
        <v>0</v>
      </c>
      <c r="V142" s="144">
        <f>U142*H142</f>
        <v>0</v>
      </c>
      <c r="W142" s="144">
        <v>0</v>
      </c>
      <c r="X142" s="145">
        <f>W142*H142</f>
        <v>0</v>
      </c>
      <c r="AR142" s="146" t="s">
        <v>1045</v>
      </c>
      <c r="AT142" s="146" t="s">
        <v>152</v>
      </c>
      <c r="AU142" s="146" t="s">
        <v>90</v>
      </c>
      <c r="AY142" s="16" t="s">
        <v>150</v>
      </c>
      <c r="BE142" s="147">
        <f>IF(O142="základní",K142,0)</f>
        <v>14000</v>
      </c>
      <c r="BF142" s="147">
        <f>IF(O142="snížená",K142,0)</f>
        <v>0</v>
      </c>
      <c r="BG142" s="147">
        <f>IF(O142="zákl. přenesená",K142,0)</f>
        <v>0</v>
      </c>
      <c r="BH142" s="147">
        <f>IF(O142="sníž. přenesená",K142,0)</f>
        <v>0</v>
      </c>
      <c r="BI142" s="147">
        <f>IF(O142="nulová",K142,0)</f>
        <v>0</v>
      </c>
      <c r="BJ142" s="16" t="s">
        <v>88</v>
      </c>
      <c r="BK142" s="147">
        <f>ROUND(P142*H142,2)</f>
        <v>14000</v>
      </c>
      <c r="BL142" s="16" t="s">
        <v>1045</v>
      </c>
      <c r="BM142" s="146" t="s">
        <v>1075</v>
      </c>
    </row>
    <row r="143" spans="2:65" s="1" customFormat="1" ht="21.75" customHeight="1" x14ac:dyDescent="0.2">
      <c r="B143" s="31"/>
      <c r="C143" s="134" t="s">
        <v>208</v>
      </c>
      <c r="D143" s="134" t="s">
        <v>152</v>
      </c>
      <c r="E143" s="135" t="s">
        <v>1076</v>
      </c>
      <c r="F143" s="136" t="s">
        <v>1077</v>
      </c>
      <c r="G143" s="137" t="s">
        <v>692</v>
      </c>
      <c r="H143" s="138">
        <v>1</v>
      </c>
      <c r="I143" s="139"/>
      <c r="J143" s="139">
        <v>14000</v>
      </c>
      <c r="K143" s="140">
        <f>ROUND(P143*H143,2)</f>
        <v>14000</v>
      </c>
      <c r="L143" s="136" t="s">
        <v>1</v>
      </c>
      <c r="M143" s="31"/>
      <c r="N143" s="141" t="s">
        <v>1</v>
      </c>
      <c r="O143" s="142" t="s">
        <v>43</v>
      </c>
      <c r="P143" s="143">
        <f>I143+J143</f>
        <v>14000</v>
      </c>
      <c r="Q143" s="143">
        <f>ROUND(I143*H143,2)</f>
        <v>0</v>
      </c>
      <c r="R143" s="143">
        <f>ROUND(J143*H143,2)</f>
        <v>14000</v>
      </c>
      <c r="T143" s="144">
        <f>S143*H143</f>
        <v>0</v>
      </c>
      <c r="U143" s="144">
        <v>0</v>
      </c>
      <c r="V143" s="144">
        <f>U143*H143</f>
        <v>0</v>
      </c>
      <c r="W143" s="144">
        <v>0</v>
      </c>
      <c r="X143" s="145">
        <f>W143*H143</f>
        <v>0</v>
      </c>
      <c r="AR143" s="146" t="s">
        <v>1045</v>
      </c>
      <c r="AT143" s="146" t="s">
        <v>152</v>
      </c>
      <c r="AU143" s="146" t="s">
        <v>90</v>
      </c>
      <c r="AY143" s="16" t="s">
        <v>150</v>
      </c>
      <c r="BE143" s="147">
        <f>IF(O143="základní",K143,0)</f>
        <v>14000</v>
      </c>
      <c r="BF143" s="147">
        <f>IF(O143="snížená",K143,0)</f>
        <v>0</v>
      </c>
      <c r="BG143" s="147">
        <f>IF(O143="zákl. přenesená",K143,0)</f>
        <v>0</v>
      </c>
      <c r="BH143" s="147">
        <f>IF(O143="sníž. přenesená",K143,0)</f>
        <v>0</v>
      </c>
      <c r="BI143" s="147">
        <f>IF(O143="nulová",K143,0)</f>
        <v>0</v>
      </c>
      <c r="BJ143" s="16" t="s">
        <v>88</v>
      </c>
      <c r="BK143" s="147">
        <f>ROUND(P143*H143,2)</f>
        <v>14000</v>
      </c>
      <c r="BL143" s="16" t="s">
        <v>1045</v>
      </c>
      <c r="BM143" s="146" t="s">
        <v>1078</v>
      </c>
    </row>
    <row r="144" spans="2:65" s="1" customFormat="1" ht="24.2" customHeight="1" x14ac:dyDescent="0.2">
      <c r="B144" s="31"/>
      <c r="C144" s="134" t="s">
        <v>217</v>
      </c>
      <c r="D144" s="134" t="s">
        <v>152</v>
      </c>
      <c r="E144" s="135" t="s">
        <v>1079</v>
      </c>
      <c r="F144" s="136" t="s">
        <v>1080</v>
      </c>
      <c r="G144" s="137" t="s">
        <v>692</v>
      </c>
      <c r="H144" s="138">
        <v>1</v>
      </c>
      <c r="I144" s="139"/>
      <c r="J144" s="139">
        <v>85000</v>
      </c>
      <c r="K144" s="140">
        <f>ROUND(P144*H144,2)</f>
        <v>85000</v>
      </c>
      <c r="L144" s="136" t="s">
        <v>156</v>
      </c>
      <c r="M144" s="31"/>
      <c r="N144" s="141" t="s">
        <v>1</v>
      </c>
      <c r="O144" s="142" t="s">
        <v>43</v>
      </c>
      <c r="P144" s="143">
        <f>I144+J144</f>
        <v>85000</v>
      </c>
      <c r="Q144" s="143">
        <f>ROUND(I144*H144,2)</f>
        <v>0</v>
      </c>
      <c r="R144" s="143">
        <f>ROUND(J144*H144,2)</f>
        <v>85000</v>
      </c>
      <c r="T144" s="144">
        <f>S144*H144</f>
        <v>0</v>
      </c>
      <c r="U144" s="144">
        <v>0</v>
      </c>
      <c r="V144" s="144">
        <f>U144*H144</f>
        <v>0</v>
      </c>
      <c r="W144" s="144">
        <v>0</v>
      </c>
      <c r="X144" s="145">
        <f>W144*H144</f>
        <v>0</v>
      </c>
      <c r="AR144" s="146" t="s">
        <v>1045</v>
      </c>
      <c r="AT144" s="146" t="s">
        <v>152</v>
      </c>
      <c r="AU144" s="146" t="s">
        <v>90</v>
      </c>
      <c r="AY144" s="16" t="s">
        <v>150</v>
      </c>
      <c r="BE144" s="147">
        <f>IF(O144="základní",K144,0)</f>
        <v>85000</v>
      </c>
      <c r="BF144" s="147">
        <f>IF(O144="snížená",K144,0)</f>
        <v>0</v>
      </c>
      <c r="BG144" s="147">
        <f>IF(O144="zákl. přenesená",K144,0)</f>
        <v>0</v>
      </c>
      <c r="BH144" s="147">
        <f>IF(O144="sníž. přenesená",K144,0)</f>
        <v>0</v>
      </c>
      <c r="BI144" s="147">
        <f>IF(O144="nulová",K144,0)</f>
        <v>0</v>
      </c>
      <c r="BJ144" s="16" t="s">
        <v>88</v>
      </c>
      <c r="BK144" s="147">
        <f>ROUND(P144*H144,2)</f>
        <v>85000</v>
      </c>
      <c r="BL144" s="16" t="s">
        <v>1045</v>
      </c>
      <c r="BM144" s="146" t="s">
        <v>1081</v>
      </c>
    </row>
    <row r="145" spans="2:65" s="1" customFormat="1" x14ac:dyDescent="0.2">
      <c r="B145" s="31"/>
      <c r="D145" s="148" t="s">
        <v>159</v>
      </c>
      <c r="F145" s="149" t="s">
        <v>1082</v>
      </c>
      <c r="I145" s="150"/>
      <c r="J145" s="150"/>
      <c r="M145" s="31"/>
      <c r="N145" s="151"/>
      <c r="X145" s="55"/>
      <c r="AT145" s="16" t="s">
        <v>159</v>
      </c>
      <c r="AU145" s="16" t="s">
        <v>90</v>
      </c>
    </row>
    <row r="146" spans="2:65" s="1" customFormat="1" ht="24" x14ac:dyDescent="0.2">
      <c r="B146" s="31"/>
      <c r="C146" s="134" t="s">
        <v>224</v>
      </c>
      <c r="D146" s="134" t="s">
        <v>152</v>
      </c>
      <c r="E146" s="135" t="s">
        <v>1083</v>
      </c>
      <c r="F146" s="136" t="s">
        <v>1084</v>
      </c>
      <c r="G146" s="137" t="s">
        <v>692</v>
      </c>
      <c r="H146" s="138">
        <v>1</v>
      </c>
      <c r="I146" s="139"/>
      <c r="J146" s="139">
        <v>52000</v>
      </c>
      <c r="K146" s="140">
        <f>ROUND(P146*H146,2)</f>
        <v>52000</v>
      </c>
      <c r="L146" s="136" t="s">
        <v>156</v>
      </c>
      <c r="M146" s="31"/>
      <c r="N146" s="141" t="s">
        <v>1</v>
      </c>
      <c r="O146" s="142" t="s">
        <v>43</v>
      </c>
      <c r="P146" s="143">
        <f>I146+J146</f>
        <v>52000</v>
      </c>
      <c r="Q146" s="143">
        <f>ROUND(I146*H146,2)</f>
        <v>0</v>
      </c>
      <c r="R146" s="143">
        <f>ROUND(J146*H146,2)</f>
        <v>52000</v>
      </c>
      <c r="T146" s="144">
        <f>S146*H146</f>
        <v>0</v>
      </c>
      <c r="U146" s="144">
        <v>0</v>
      </c>
      <c r="V146" s="144">
        <f>U146*H146</f>
        <v>0</v>
      </c>
      <c r="W146" s="144">
        <v>0</v>
      </c>
      <c r="X146" s="145">
        <f>W146*H146</f>
        <v>0</v>
      </c>
      <c r="AR146" s="146" t="s">
        <v>1045</v>
      </c>
      <c r="AT146" s="146" t="s">
        <v>152</v>
      </c>
      <c r="AU146" s="146" t="s">
        <v>90</v>
      </c>
      <c r="AY146" s="16" t="s">
        <v>150</v>
      </c>
      <c r="BE146" s="147">
        <f>IF(O146="základní",K146,0)</f>
        <v>52000</v>
      </c>
      <c r="BF146" s="147">
        <f>IF(O146="snížená",K146,0)</f>
        <v>0</v>
      </c>
      <c r="BG146" s="147">
        <f>IF(O146="zákl. přenesená",K146,0)</f>
        <v>0</v>
      </c>
      <c r="BH146" s="147">
        <f>IF(O146="sníž. přenesená",K146,0)</f>
        <v>0</v>
      </c>
      <c r="BI146" s="147">
        <f>IF(O146="nulová",K146,0)</f>
        <v>0</v>
      </c>
      <c r="BJ146" s="16" t="s">
        <v>88</v>
      </c>
      <c r="BK146" s="147">
        <f>ROUND(P146*H146,2)</f>
        <v>52000</v>
      </c>
      <c r="BL146" s="16" t="s">
        <v>1045</v>
      </c>
      <c r="BM146" s="146" t="s">
        <v>1085</v>
      </c>
    </row>
    <row r="147" spans="2:65" s="1" customFormat="1" x14ac:dyDescent="0.2">
      <c r="B147" s="31"/>
      <c r="D147" s="148" t="s">
        <v>159</v>
      </c>
      <c r="F147" s="149" t="s">
        <v>1086</v>
      </c>
      <c r="I147" s="150"/>
      <c r="J147" s="150"/>
      <c r="M147" s="31"/>
      <c r="N147" s="151"/>
      <c r="X147" s="55"/>
      <c r="AT147" s="16" t="s">
        <v>159</v>
      </c>
      <c r="AU147" s="16" t="s">
        <v>90</v>
      </c>
    </row>
    <row r="148" spans="2:65" s="11" customFormat="1" ht="22.9" customHeight="1" x14ac:dyDescent="0.2">
      <c r="B148" s="121"/>
      <c r="D148" s="122" t="s">
        <v>79</v>
      </c>
      <c r="E148" s="132" t="s">
        <v>1087</v>
      </c>
      <c r="F148" s="132" t="s">
        <v>1088</v>
      </c>
      <c r="I148" s="124"/>
      <c r="J148" s="124"/>
      <c r="K148" s="133">
        <f>BK148</f>
        <v>743200</v>
      </c>
      <c r="M148" s="121"/>
      <c r="N148" s="126"/>
      <c r="Q148" s="127">
        <f>SUM(Q149:Q157)</f>
        <v>0</v>
      </c>
      <c r="R148" s="127">
        <f>SUM(R149:R157)</f>
        <v>743200</v>
      </c>
      <c r="T148" s="128">
        <f>SUM(T149:T157)</f>
        <v>0</v>
      </c>
      <c r="V148" s="128">
        <f>SUM(V149:V157)</f>
        <v>0</v>
      </c>
      <c r="X148" s="129">
        <f>SUM(X149:X157)</f>
        <v>0</v>
      </c>
      <c r="AR148" s="122" t="s">
        <v>181</v>
      </c>
      <c r="AT148" s="130" t="s">
        <v>79</v>
      </c>
      <c r="AU148" s="130" t="s">
        <v>88</v>
      </c>
      <c r="AY148" s="122" t="s">
        <v>150</v>
      </c>
      <c r="BK148" s="131">
        <f>SUM(BK149:BK157)</f>
        <v>743200</v>
      </c>
    </row>
    <row r="149" spans="2:65" s="1" customFormat="1" ht="24.2" customHeight="1" x14ac:dyDescent="0.2">
      <c r="B149" s="31"/>
      <c r="C149" s="134" t="s">
        <v>9</v>
      </c>
      <c r="D149" s="134" t="s">
        <v>152</v>
      </c>
      <c r="E149" s="135" t="s">
        <v>1089</v>
      </c>
      <c r="F149" s="136" t="s">
        <v>1088</v>
      </c>
      <c r="G149" s="137" t="s">
        <v>692</v>
      </c>
      <c r="H149" s="138">
        <v>1</v>
      </c>
      <c r="I149" s="139"/>
      <c r="J149" s="139">
        <v>85000</v>
      </c>
      <c r="K149" s="140">
        <f>ROUND(P149*H149,2)</f>
        <v>85000</v>
      </c>
      <c r="L149" s="136" t="s">
        <v>156</v>
      </c>
      <c r="M149" s="31"/>
      <c r="N149" s="141" t="s">
        <v>1</v>
      </c>
      <c r="O149" s="142" t="s">
        <v>43</v>
      </c>
      <c r="P149" s="143">
        <f>I149+J149</f>
        <v>85000</v>
      </c>
      <c r="Q149" s="143">
        <f>ROUND(I149*H149,2)</f>
        <v>0</v>
      </c>
      <c r="R149" s="143">
        <f>ROUND(J149*H149,2)</f>
        <v>85000</v>
      </c>
      <c r="T149" s="144">
        <f>S149*H149</f>
        <v>0</v>
      </c>
      <c r="U149" s="144">
        <v>0</v>
      </c>
      <c r="V149" s="144">
        <f>U149*H149</f>
        <v>0</v>
      </c>
      <c r="W149" s="144">
        <v>0</v>
      </c>
      <c r="X149" s="145">
        <f>W149*H149</f>
        <v>0</v>
      </c>
      <c r="AR149" s="146" t="s">
        <v>1045</v>
      </c>
      <c r="AT149" s="146" t="s">
        <v>152</v>
      </c>
      <c r="AU149" s="146" t="s">
        <v>90</v>
      </c>
      <c r="AY149" s="16" t="s">
        <v>150</v>
      </c>
      <c r="BE149" s="147">
        <f>IF(O149="základní",K149,0)</f>
        <v>85000</v>
      </c>
      <c r="BF149" s="147">
        <f>IF(O149="snížená",K149,0)</f>
        <v>0</v>
      </c>
      <c r="BG149" s="147">
        <f>IF(O149="zákl. přenesená",K149,0)</f>
        <v>0</v>
      </c>
      <c r="BH149" s="147">
        <f>IF(O149="sníž. přenesená",K149,0)</f>
        <v>0</v>
      </c>
      <c r="BI149" s="147">
        <f>IF(O149="nulová",K149,0)</f>
        <v>0</v>
      </c>
      <c r="BJ149" s="16" t="s">
        <v>88</v>
      </c>
      <c r="BK149" s="147">
        <f>ROUND(P149*H149,2)</f>
        <v>85000</v>
      </c>
      <c r="BL149" s="16" t="s">
        <v>1045</v>
      </c>
      <c r="BM149" s="146" t="s">
        <v>1090</v>
      </c>
    </row>
    <row r="150" spans="2:65" s="1" customFormat="1" x14ac:dyDescent="0.2">
      <c r="B150" s="31"/>
      <c r="D150" s="148" t="s">
        <v>159</v>
      </c>
      <c r="F150" s="149" t="s">
        <v>1091</v>
      </c>
      <c r="I150" s="150"/>
      <c r="J150" s="150"/>
      <c r="M150" s="31"/>
      <c r="N150" s="151"/>
      <c r="X150" s="55"/>
      <c r="AT150" s="16" t="s">
        <v>159</v>
      </c>
      <c r="AU150" s="16" t="s">
        <v>90</v>
      </c>
    </row>
    <row r="151" spans="2:65" s="1" customFormat="1" ht="49.15" customHeight="1" x14ac:dyDescent="0.2">
      <c r="B151" s="31"/>
      <c r="C151" s="134" t="s">
        <v>235</v>
      </c>
      <c r="D151" s="134" t="s">
        <v>152</v>
      </c>
      <c r="E151" s="135" t="s">
        <v>1092</v>
      </c>
      <c r="F151" s="136" t="s">
        <v>1093</v>
      </c>
      <c r="G151" s="137" t="s">
        <v>1094</v>
      </c>
      <c r="H151" s="138">
        <v>160</v>
      </c>
      <c r="I151" s="139"/>
      <c r="J151" s="139">
        <v>1120</v>
      </c>
      <c r="K151" s="140">
        <f>ROUND(P151*H151,2)</f>
        <v>179200</v>
      </c>
      <c r="L151" s="136" t="s">
        <v>156</v>
      </c>
      <c r="M151" s="31"/>
      <c r="N151" s="141" t="s">
        <v>1</v>
      </c>
      <c r="O151" s="142" t="s">
        <v>43</v>
      </c>
      <c r="P151" s="143">
        <f>I151+J151</f>
        <v>1120</v>
      </c>
      <c r="Q151" s="143">
        <f>ROUND(I151*H151,2)</f>
        <v>0</v>
      </c>
      <c r="R151" s="143">
        <f>ROUND(J151*H151,2)</f>
        <v>179200</v>
      </c>
      <c r="T151" s="144">
        <f>S151*H151</f>
        <v>0</v>
      </c>
      <c r="U151" s="144">
        <v>0</v>
      </c>
      <c r="V151" s="144">
        <f>U151*H151</f>
        <v>0</v>
      </c>
      <c r="W151" s="144">
        <v>0</v>
      </c>
      <c r="X151" s="145">
        <f>W151*H151</f>
        <v>0</v>
      </c>
      <c r="AR151" s="146" t="s">
        <v>1045</v>
      </c>
      <c r="AT151" s="146" t="s">
        <v>152</v>
      </c>
      <c r="AU151" s="146" t="s">
        <v>90</v>
      </c>
      <c r="AY151" s="16" t="s">
        <v>150</v>
      </c>
      <c r="BE151" s="147">
        <f>IF(O151="základní",K151,0)</f>
        <v>179200</v>
      </c>
      <c r="BF151" s="147">
        <f>IF(O151="snížená",K151,0)</f>
        <v>0</v>
      </c>
      <c r="BG151" s="147">
        <f>IF(O151="zákl. přenesená",K151,0)</f>
        <v>0</v>
      </c>
      <c r="BH151" s="147">
        <f>IF(O151="sníž. přenesená",K151,0)</f>
        <v>0</v>
      </c>
      <c r="BI151" s="147">
        <f>IF(O151="nulová",K151,0)</f>
        <v>0</v>
      </c>
      <c r="BJ151" s="16" t="s">
        <v>88</v>
      </c>
      <c r="BK151" s="147">
        <f>ROUND(P151*H151,2)</f>
        <v>179200</v>
      </c>
      <c r="BL151" s="16" t="s">
        <v>1045</v>
      </c>
      <c r="BM151" s="146" t="s">
        <v>1095</v>
      </c>
    </row>
    <row r="152" spans="2:65" s="1" customFormat="1" x14ac:dyDescent="0.2">
      <c r="B152" s="31"/>
      <c r="D152" s="148" t="s">
        <v>159</v>
      </c>
      <c r="F152" s="149" t="s">
        <v>1096</v>
      </c>
      <c r="I152" s="150"/>
      <c r="J152" s="150"/>
      <c r="M152" s="31"/>
      <c r="N152" s="151"/>
      <c r="X152" s="55"/>
      <c r="AT152" s="16" t="s">
        <v>159</v>
      </c>
      <c r="AU152" s="16" t="s">
        <v>90</v>
      </c>
    </row>
    <row r="153" spans="2:65" s="1" customFormat="1" ht="24.2" customHeight="1" x14ac:dyDescent="0.2">
      <c r="B153" s="31"/>
      <c r="C153" s="134" t="s">
        <v>242</v>
      </c>
      <c r="D153" s="134" t="s">
        <v>152</v>
      </c>
      <c r="E153" s="135" t="s">
        <v>1097</v>
      </c>
      <c r="F153" s="136" t="s">
        <v>1098</v>
      </c>
      <c r="G153" s="137" t="s">
        <v>692</v>
      </c>
      <c r="H153" s="138">
        <v>1</v>
      </c>
      <c r="I153" s="139"/>
      <c r="J153" s="139">
        <v>235000</v>
      </c>
      <c r="K153" s="140">
        <f>ROUND(P153*H153,2)</f>
        <v>235000</v>
      </c>
      <c r="L153" s="136" t="s">
        <v>156</v>
      </c>
      <c r="M153" s="31"/>
      <c r="N153" s="141" t="s">
        <v>1</v>
      </c>
      <c r="O153" s="142" t="s">
        <v>43</v>
      </c>
      <c r="P153" s="143">
        <f>I153+J153</f>
        <v>235000</v>
      </c>
      <c r="Q153" s="143">
        <f>ROUND(I153*H153,2)</f>
        <v>0</v>
      </c>
      <c r="R153" s="143">
        <f>ROUND(J153*H153,2)</f>
        <v>235000</v>
      </c>
      <c r="T153" s="144">
        <f>S153*H153</f>
        <v>0</v>
      </c>
      <c r="U153" s="144">
        <v>0</v>
      </c>
      <c r="V153" s="144">
        <f>U153*H153</f>
        <v>0</v>
      </c>
      <c r="W153" s="144">
        <v>0</v>
      </c>
      <c r="X153" s="145">
        <f>W153*H153</f>
        <v>0</v>
      </c>
      <c r="AR153" s="146" t="s">
        <v>1045</v>
      </c>
      <c r="AT153" s="146" t="s">
        <v>152</v>
      </c>
      <c r="AU153" s="146" t="s">
        <v>90</v>
      </c>
      <c r="AY153" s="16" t="s">
        <v>150</v>
      </c>
      <c r="BE153" s="147">
        <f>IF(O153="základní",K153,0)</f>
        <v>235000</v>
      </c>
      <c r="BF153" s="147">
        <f>IF(O153="snížená",K153,0)</f>
        <v>0</v>
      </c>
      <c r="BG153" s="147">
        <f>IF(O153="zákl. přenesená",K153,0)</f>
        <v>0</v>
      </c>
      <c r="BH153" s="147">
        <f>IF(O153="sníž. přenesená",K153,0)</f>
        <v>0</v>
      </c>
      <c r="BI153" s="147">
        <f>IF(O153="nulová",K153,0)</f>
        <v>0</v>
      </c>
      <c r="BJ153" s="16" t="s">
        <v>88</v>
      </c>
      <c r="BK153" s="147">
        <f>ROUND(P153*H153,2)</f>
        <v>235000</v>
      </c>
      <c r="BL153" s="16" t="s">
        <v>1045</v>
      </c>
      <c r="BM153" s="146" t="s">
        <v>1099</v>
      </c>
    </row>
    <row r="154" spans="2:65" s="1" customFormat="1" x14ac:dyDescent="0.2">
      <c r="B154" s="31"/>
      <c r="D154" s="148" t="s">
        <v>159</v>
      </c>
      <c r="F154" s="149" t="s">
        <v>1100</v>
      </c>
      <c r="I154" s="150"/>
      <c r="J154" s="150"/>
      <c r="M154" s="31"/>
      <c r="N154" s="151"/>
      <c r="X154" s="55"/>
      <c r="AT154" s="16" t="s">
        <v>159</v>
      </c>
      <c r="AU154" s="16" t="s">
        <v>90</v>
      </c>
    </row>
    <row r="155" spans="2:65" s="1" customFormat="1" ht="37.9" customHeight="1" x14ac:dyDescent="0.2">
      <c r="B155" s="31"/>
      <c r="C155" s="134" t="s">
        <v>250</v>
      </c>
      <c r="D155" s="134" t="s">
        <v>152</v>
      </c>
      <c r="E155" s="135" t="s">
        <v>1101</v>
      </c>
      <c r="F155" s="136" t="s">
        <v>1102</v>
      </c>
      <c r="G155" s="137" t="s">
        <v>692</v>
      </c>
      <c r="H155" s="138">
        <v>1</v>
      </c>
      <c r="I155" s="139"/>
      <c r="J155" s="139">
        <v>232000</v>
      </c>
      <c r="K155" s="140">
        <f>ROUND(P155*H155,2)</f>
        <v>232000</v>
      </c>
      <c r="L155" s="136" t="s">
        <v>1</v>
      </c>
      <c r="M155" s="31"/>
      <c r="N155" s="141" t="s">
        <v>1</v>
      </c>
      <c r="O155" s="142" t="s">
        <v>43</v>
      </c>
      <c r="P155" s="143">
        <f>I155+J155</f>
        <v>232000</v>
      </c>
      <c r="Q155" s="143">
        <f>ROUND(I155*H155,2)</f>
        <v>0</v>
      </c>
      <c r="R155" s="143">
        <f>ROUND(J155*H155,2)</f>
        <v>232000</v>
      </c>
      <c r="T155" s="144">
        <f>S155*H155</f>
        <v>0</v>
      </c>
      <c r="U155" s="144">
        <v>0</v>
      </c>
      <c r="V155" s="144">
        <f>U155*H155</f>
        <v>0</v>
      </c>
      <c r="W155" s="144">
        <v>0</v>
      </c>
      <c r="X155" s="145">
        <f>W155*H155</f>
        <v>0</v>
      </c>
      <c r="AR155" s="146" t="s">
        <v>1045</v>
      </c>
      <c r="AT155" s="146" t="s">
        <v>152</v>
      </c>
      <c r="AU155" s="146" t="s">
        <v>90</v>
      </c>
      <c r="AY155" s="16" t="s">
        <v>150</v>
      </c>
      <c r="BE155" s="147">
        <f>IF(O155="základní",K155,0)</f>
        <v>232000</v>
      </c>
      <c r="BF155" s="147">
        <f>IF(O155="snížená",K155,0)</f>
        <v>0</v>
      </c>
      <c r="BG155" s="147">
        <f>IF(O155="zákl. přenesená",K155,0)</f>
        <v>0</v>
      </c>
      <c r="BH155" s="147">
        <f>IF(O155="sníž. přenesená",K155,0)</f>
        <v>0</v>
      </c>
      <c r="BI155" s="147">
        <f>IF(O155="nulová",K155,0)</f>
        <v>0</v>
      </c>
      <c r="BJ155" s="16" t="s">
        <v>88</v>
      </c>
      <c r="BK155" s="147">
        <f>ROUND(P155*H155,2)</f>
        <v>232000</v>
      </c>
      <c r="BL155" s="16" t="s">
        <v>1045</v>
      </c>
      <c r="BM155" s="146" t="s">
        <v>1103</v>
      </c>
    </row>
    <row r="156" spans="2:65" s="1" customFormat="1" ht="24.2" customHeight="1" x14ac:dyDescent="0.2">
      <c r="B156" s="31"/>
      <c r="C156" s="134" t="s">
        <v>256</v>
      </c>
      <c r="D156" s="134" t="s">
        <v>152</v>
      </c>
      <c r="E156" s="135" t="s">
        <v>1104</v>
      </c>
      <c r="F156" s="136" t="s">
        <v>1105</v>
      </c>
      <c r="G156" s="137" t="s">
        <v>692</v>
      </c>
      <c r="H156" s="138">
        <v>1</v>
      </c>
      <c r="I156" s="139"/>
      <c r="J156" s="139">
        <v>12000</v>
      </c>
      <c r="K156" s="140">
        <f>ROUND(P156*H156,2)</f>
        <v>12000</v>
      </c>
      <c r="L156" s="136" t="s">
        <v>156</v>
      </c>
      <c r="M156" s="31"/>
      <c r="N156" s="141" t="s">
        <v>1</v>
      </c>
      <c r="O156" s="142" t="s">
        <v>43</v>
      </c>
      <c r="P156" s="143">
        <f>I156+J156</f>
        <v>12000</v>
      </c>
      <c r="Q156" s="143">
        <f>ROUND(I156*H156,2)</f>
        <v>0</v>
      </c>
      <c r="R156" s="143">
        <f>ROUND(J156*H156,2)</f>
        <v>12000</v>
      </c>
      <c r="T156" s="144">
        <f>S156*H156</f>
        <v>0</v>
      </c>
      <c r="U156" s="144">
        <v>0</v>
      </c>
      <c r="V156" s="144">
        <f>U156*H156</f>
        <v>0</v>
      </c>
      <c r="W156" s="144">
        <v>0</v>
      </c>
      <c r="X156" s="145">
        <f>W156*H156</f>
        <v>0</v>
      </c>
      <c r="AR156" s="146" t="s">
        <v>1045</v>
      </c>
      <c r="AT156" s="146" t="s">
        <v>152</v>
      </c>
      <c r="AU156" s="146" t="s">
        <v>90</v>
      </c>
      <c r="AY156" s="16" t="s">
        <v>150</v>
      </c>
      <c r="BE156" s="147">
        <f>IF(O156="základní",K156,0)</f>
        <v>12000</v>
      </c>
      <c r="BF156" s="147">
        <f>IF(O156="snížená",K156,0)</f>
        <v>0</v>
      </c>
      <c r="BG156" s="147">
        <f>IF(O156="zákl. přenesená",K156,0)</f>
        <v>0</v>
      </c>
      <c r="BH156" s="147">
        <f>IF(O156="sníž. přenesená",K156,0)</f>
        <v>0</v>
      </c>
      <c r="BI156" s="147">
        <f>IF(O156="nulová",K156,0)</f>
        <v>0</v>
      </c>
      <c r="BJ156" s="16" t="s">
        <v>88</v>
      </c>
      <c r="BK156" s="147">
        <f>ROUND(P156*H156,2)</f>
        <v>12000</v>
      </c>
      <c r="BL156" s="16" t="s">
        <v>1045</v>
      </c>
      <c r="BM156" s="146" t="s">
        <v>1106</v>
      </c>
    </row>
    <row r="157" spans="2:65" s="1" customFormat="1" x14ac:dyDescent="0.2">
      <c r="B157" s="31"/>
      <c r="D157" s="148" t="s">
        <v>159</v>
      </c>
      <c r="F157" s="149" t="s">
        <v>1107</v>
      </c>
      <c r="I157" s="150"/>
      <c r="J157" s="150"/>
      <c r="M157" s="31"/>
      <c r="N157" s="151"/>
      <c r="X157" s="55"/>
      <c r="AT157" s="16" t="s">
        <v>159</v>
      </c>
      <c r="AU157" s="16" t="s">
        <v>90</v>
      </c>
    </row>
    <row r="158" spans="2:65" s="11" customFormat="1" ht="22.9" customHeight="1" x14ac:dyDescent="0.2">
      <c r="B158" s="121"/>
      <c r="D158" s="122" t="s">
        <v>79</v>
      </c>
      <c r="E158" s="132" t="s">
        <v>1108</v>
      </c>
      <c r="F158" s="132" t="s">
        <v>1109</v>
      </c>
      <c r="I158" s="124"/>
      <c r="J158" s="124"/>
      <c r="K158" s="133">
        <f>BK158</f>
        <v>70540</v>
      </c>
      <c r="M158" s="121"/>
      <c r="N158" s="126"/>
      <c r="Q158" s="127">
        <f>SUM(Q159:Q164)</f>
        <v>0</v>
      </c>
      <c r="R158" s="127">
        <f>SUM(R159:R164)</f>
        <v>70540</v>
      </c>
      <c r="T158" s="128">
        <f>SUM(T159:T164)</f>
        <v>0</v>
      </c>
      <c r="V158" s="128">
        <f>SUM(V159:V164)</f>
        <v>0</v>
      </c>
      <c r="X158" s="129">
        <f>SUM(X159:X164)</f>
        <v>0</v>
      </c>
      <c r="AR158" s="122" t="s">
        <v>181</v>
      </c>
      <c r="AT158" s="130" t="s">
        <v>79</v>
      </c>
      <c r="AU158" s="130" t="s">
        <v>88</v>
      </c>
      <c r="AY158" s="122" t="s">
        <v>150</v>
      </c>
      <c r="BK158" s="131">
        <f>SUM(BK159:BK164)</f>
        <v>70540</v>
      </c>
    </row>
    <row r="159" spans="2:65" s="1" customFormat="1" ht="24.2" customHeight="1" x14ac:dyDescent="0.2">
      <c r="B159" s="31"/>
      <c r="C159" s="134" t="s">
        <v>261</v>
      </c>
      <c r="D159" s="134" t="s">
        <v>152</v>
      </c>
      <c r="E159" s="135" t="s">
        <v>1110</v>
      </c>
      <c r="F159" s="136" t="s">
        <v>1111</v>
      </c>
      <c r="G159" s="137" t="s">
        <v>692</v>
      </c>
      <c r="H159" s="138">
        <v>1</v>
      </c>
      <c r="I159" s="139"/>
      <c r="J159" s="139">
        <v>25000</v>
      </c>
      <c r="K159" s="140">
        <f>ROUND(P159*H159,2)</f>
        <v>25000</v>
      </c>
      <c r="L159" s="136" t="s">
        <v>156</v>
      </c>
      <c r="M159" s="31"/>
      <c r="N159" s="141" t="s">
        <v>1</v>
      </c>
      <c r="O159" s="142" t="s">
        <v>43</v>
      </c>
      <c r="P159" s="143">
        <f>I159+J159</f>
        <v>25000</v>
      </c>
      <c r="Q159" s="143">
        <f>ROUND(I159*H159,2)</f>
        <v>0</v>
      </c>
      <c r="R159" s="143">
        <f>ROUND(J159*H159,2)</f>
        <v>25000</v>
      </c>
      <c r="T159" s="144">
        <f>S159*H159</f>
        <v>0</v>
      </c>
      <c r="U159" s="144">
        <v>0</v>
      </c>
      <c r="V159" s="144">
        <f>U159*H159</f>
        <v>0</v>
      </c>
      <c r="W159" s="144">
        <v>0</v>
      </c>
      <c r="X159" s="145">
        <f>W159*H159</f>
        <v>0</v>
      </c>
      <c r="AR159" s="146" t="s">
        <v>1045</v>
      </c>
      <c r="AT159" s="146" t="s">
        <v>152</v>
      </c>
      <c r="AU159" s="146" t="s">
        <v>90</v>
      </c>
      <c r="AY159" s="16" t="s">
        <v>150</v>
      </c>
      <c r="BE159" s="147">
        <f>IF(O159="základní",K159,0)</f>
        <v>25000</v>
      </c>
      <c r="BF159" s="147">
        <f>IF(O159="snížená",K159,0)</f>
        <v>0</v>
      </c>
      <c r="BG159" s="147">
        <f>IF(O159="zákl. přenesená",K159,0)</f>
        <v>0</v>
      </c>
      <c r="BH159" s="147">
        <f>IF(O159="sníž. přenesená",K159,0)</f>
        <v>0</v>
      </c>
      <c r="BI159" s="147">
        <f>IF(O159="nulová",K159,0)</f>
        <v>0</v>
      </c>
      <c r="BJ159" s="16" t="s">
        <v>88</v>
      </c>
      <c r="BK159" s="147">
        <f>ROUND(P159*H159,2)</f>
        <v>25000</v>
      </c>
      <c r="BL159" s="16" t="s">
        <v>1045</v>
      </c>
      <c r="BM159" s="146" t="s">
        <v>1112</v>
      </c>
    </row>
    <row r="160" spans="2:65" s="1" customFormat="1" x14ac:dyDescent="0.2">
      <c r="B160" s="31"/>
      <c r="D160" s="148" t="s">
        <v>159</v>
      </c>
      <c r="F160" s="149" t="s">
        <v>1113</v>
      </c>
      <c r="I160" s="150"/>
      <c r="J160" s="150"/>
      <c r="M160" s="31"/>
      <c r="N160" s="151"/>
      <c r="X160" s="55"/>
      <c r="AT160" s="16" t="s">
        <v>159</v>
      </c>
      <c r="AU160" s="16" t="s">
        <v>90</v>
      </c>
    </row>
    <row r="161" spans="2:65" s="1" customFormat="1" ht="24.2" customHeight="1" x14ac:dyDescent="0.2">
      <c r="B161" s="31"/>
      <c r="C161" s="134" t="s">
        <v>267</v>
      </c>
      <c r="D161" s="134" t="s">
        <v>152</v>
      </c>
      <c r="E161" s="135" t="s">
        <v>1114</v>
      </c>
      <c r="F161" s="136" t="s">
        <v>1115</v>
      </c>
      <c r="G161" s="137" t="s">
        <v>1116</v>
      </c>
      <c r="H161" s="138">
        <v>8</v>
      </c>
      <c r="I161" s="139"/>
      <c r="J161" s="139">
        <v>4200</v>
      </c>
      <c r="K161" s="140">
        <f>ROUND(P161*H161,2)</f>
        <v>33600</v>
      </c>
      <c r="L161" s="136" t="s">
        <v>156</v>
      </c>
      <c r="M161" s="31"/>
      <c r="N161" s="141" t="s">
        <v>1</v>
      </c>
      <c r="O161" s="142" t="s">
        <v>43</v>
      </c>
      <c r="P161" s="143">
        <f>I161+J161</f>
        <v>4200</v>
      </c>
      <c r="Q161" s="143">
        <f>ROUND(I161*H161,2)</f>
        <v>0</v>
      </c>
      <c r="R161" s="143">
        <f>ROUND(J161*H161,2)</f>
        <v>33600</v>
      </c>
      <c r="T161" s="144">
        <f>S161*H161</f>
        <v>0</v>
      </c>
      <c r="U161" s="144">
        <v>0</v>
      </c>
      <c r="V161" s="144">
        <f>U161*H161</f>
        <v>0</v>
      </c>
      <c r="W161" s="144">
        <v>0</v>
      </c>
      <c r="X161" s="145">
        <f>W161*H161</f>
        <v>0</v>
      </c>
      <c r="AR161" s="146" t="s">
        <v>1045</v>
      </c>
      <c r="AT161" s="146" t="s">
        <v>152</v>
      </c>
      <c r="AU161" s="146" t="s">
        <v>90</v>
      </c>
      <c r="AY161" s="16" t="s">
        <v>150</v>
      </c>
      <c r="BE161" s="147">
        <f>IF(O161="základní",K161,0)</f>
        <v>33600</v>
      </c>
      <c r="BF161" s="147">
        <f>IF(O161="snížená",K161,0)</f>
        <v>0</v>
      </c>
      <c r="BG161" s="147">
        <f>IF(O161="zákl. přenesená",K161,0)</f>
        <v>0</v>
      </c>
      <c r="BH161" s="147">
        <f>IF(O161="sníž. přenesená",K161,0)</f>
        <v>0</v>
      </c>
      <c r="BI161" s="147">
        <f>IF(O161="nulová",K161,0)</f>
        <v>0</v>
      </c>
      <c r="BJ161" s="16" t="s">
        <v>88</v>
      </c>
      <c r="BK161" s="147">
        <f>ROUND(P161*H161,2)</f>
        <v>33600</v>
      </c>
      <c r="BL161" s="16" t="s">
        <v>1045</v>
      </c>
      <c r="BM161" s="146" t="s">
        <v>1117</v>
      </c>
    </row>
    <row r="162" spans="2:65" s="1" customFormat="1" x14ac:dyDescent="0.2">
      <c r="B162" s="31"/>
      <c r="D162" s="148" t="s">
        <v>159</v>
      </c>
      <c r="F162" s="149" t="s">
        <v>1118</v>
      </c>
      <c r="I162" s="150"/>
      <c r="J162" s="150"/>
      <c r="M162" s="31"/>
      <c r="N162" s="151"/>
      <c r="X162" s="55"/>
      <c r="AT162" s="16" t="s">
        <v>159</v>
      </c>
      <c r="AU162" s="16" t="s">
        <v>90</v>
      </c>
    </row>
    <row r="163" spans="2:65" s="1" customFormat="1" ht="24.2" customHeight="1" x14ac:dyDescent="0.2">
      <c r="B163" s="31"/>
      <c r="C163" s="134" t="s">
        <v>274</v>
      </c>
      <c r="D163" s="134" t="s">
        <v>152</v>
      </c>
      <c r="E163" s="135" t="s">
        <v>1119</v>
      </c>
      <c r="F163" s="136" t="s">
        <v>1120</v>
      </c>
      <c r="G163" s="137" t="s">
        <v>1116</v>
      </c>
      <c r="H163" s="138">
        <v>3</v>
      </c>
      <c r="I163" s="139"/>
      <c r="J163" s="139">
        <v>3980</v>
      </c>
      <c r="K163" s="140">
        <f>ROUND(P163*H163,2)</f>
        <v>11940</v>
      </c>
      <c r="L163" s="136" t="s">
        <v>156</v>
      </c>
      <c r="M163" s="31"/>
      <c r="N163" s="141" t="s">
        <v>1</v>
      </c>
      <c r="O163" s="142" t="s">
        <v>43</v>
      </c>
      <c r="P163" s="143">
        <f>I163+J163</f>
        <v>3980</v>
      </c>
      <c r="Q163" s="143">
        <f>ROUND(I163*H163,2)</f>
        <v>0</v>
      </c>
      <c r="R163" s="143">
        <f>ROUND(J163*H163,2)</f>
        <v>11940</v>
      </c>
      <c r="T163" s="144">
        <f>S163*H163</f>
        <v>0</v>
      </c>
      <c r="U163" s="144">
        <v>0</v>
      </c>
      <c r="V163" s="144">
        <f>U163*H163</f>
        <v>0</v>
      </c>
      <c r="W163" s="144">
        <v>0</v>
      </c>
      <c r="X163" s="145">
        <f>W163*H163</f>
        <v>0</v>
      </c>
      <c r="AR163" s="146" t="s">
        <v>1045</v>
      </c>
      <c r="AT163" s="146" t="s">
        <v>152</v>
      </c>
      <c r="AU163" s="146" t="s">
        <v>90</v>
      </c>
      <c r="AY163" s="16" t="s">
        <v>150</v>
      </c>
      <c r="BE163" s="147">
        <f>IF(O163="základní",K163,0)</f>
        <v>11940</v>
      </c>
      <c r="BF163" s="147">
        <f>IF(O163="snížená",K163,0)</f>
        <v>0</v>
      </c>
      <c r="BG163" s="147">
        <f>IF(O163="zákl. přenesená",K163,0)</f>
        <v>0</v>
      </c>
      <c r="BH163" s="147">
        <f>IF(O163="sníž. přenesená",K163,0)</f>
        <v>0</v>
      </c>
      <c r="BI163" s="147">
        <f>IF(O163="nulová",K163,0)</f>
        <v>0</v>
      </c>
      <c r="BJ163" s="16" t="s">
        <v>88</v>
      </c>
      <c r="BK163" s="147">
        <f>ROUND(P163*H163,2)</f>
        <v>11940</v>
      </c>
      <c r="BL163" s="16" t="s">
        <v>1045</v>
      </c>
      <c r="BM163" s="146" t="s">
        <v>1121</v>
      </c>
    </row>
    <row r="164" spans="2:65" s="1" customFormat="1" x14ac:dyDescent="0.2">
      <c r="B164" s="31"/>
      <c r="D164" s="148" t="s">
        <v>159</v>
      </c>
      <c r="F164" s="149" t="s">
        <v>1122</v>
      </c>
      <c r="I164" s="150"/>
      <c r="J164" s="150"/>
      <c r="M164" s="31"/>
      <c r="N164" s="151"/>
      <c r="X164" s="55"/>
      <c r="AT164" s="16" t="s">
        <v>159</v>
      </c>
      <c r="AU164" s="16" t="s">
        <v>90</v>
      </c>
    </row>
    <row r="165" spans="2:65" s="11" customFormat="1" ht="22.9" customHeight="1" x14ac:dyDescent="0.2">
      <c r="B165" s="121"/>
      <c r="D165" s="122" t="s">
        <v>79</v>
      </c>
      <c r="E165" s="132" t="s">
        <v>1123</v>
      </c>
      <c r="F165" s="132" t="s">
        <v>1124</v>
      </c>
      <c r="I165" s="124"/>
      <c r="J165" s="124"/>
      <c r="K165" s="133">
        <f>BK165</f>
        <v>142000</v>
      </c>
      <c r="M165" s="121"/>
      <c r="N165" s="126"/>
      <c r="Q165" s="127">
        <f>SUM(Q166:Q167)</f>
        <v>0</v>
      </c>
      <c r="R165" s="127">
        <f>SUM(R166:R167)</f>
        <v>142000</v>
      </c>
      <c r="T165" s="128">
        <f>SUM(T166:T167)</f>
        <v>0</v>
      </c>
      <c r="V165" s="128">
        <f>SUM(V166:V167)</f>
        <v>0</v>
      </c>
      <c r="X165" s="129">
        <f>SUM(X166:X167)</f>
        <v>0</v>
      </c>
      <c r="AR165" s="122" t="s">
        <v>181</v>
      </c>
      <c r="AT165" s="130" t="s">
        <v>79</v>
      </c>
      <c r="AU165" s="130" t="s">
        <v>88</v>
      </c>
      <c r="AY165" s="122" t="s">
        <v>150</v>
      </c>
      <c r="BK165" s="131">
        <f>SUM(BK166:BK167)</f>
        <v>142000</v>
      </c>
    </row>
    <row r="166" spans="2:65" s="1" customFormat="1" ht="24.2" customHeight="1" x14ac:dyDescent="0.2">
      <c r="B166" s="31"/>
      <c r="C166" s="134" t="s">
        <v>282</v>
      </c>
      <c r="D166" s="134" t="s">
        <v>152</v>
      </c>
      <c r="E166" s="135" t="s">
        <v>1125</v>
      </c>
      <c r="F166" s="136" t="s">
        <v>1124</v>
      </c>
      <c r="G166" s="137" t="s">
        <v>692</v>
      </c>
      <c r="H166" s="138">
        <v>1</v>
      </c>
      <c r="I166" s="139"/>
      <c r="J166" s="139">
        <v>142000</v>
      </c>
      <c r="K166" s="140">
        <f>ROUND(P166*H166,2)</f>
        <v>142000</v>
      </c>
      <c r="L166" s="136" t="s">
        <v>156</v>
      </c>
      <c r="M166" s="31"/>
      <c r="N166" s="141" t="s">
        <v>1</v>
      </c>
      <c r="O166" s="142" t="s">
        <v>43</v>
      </c>
      <c r="P166" s="143">
        <f>I166+J166</f>
        <v>142000</v>
      </c>
      <c r="Q166" s="143">
        <f>ROUND(I166*H166,2)</f>
        <v>0</v>
      </c>
      <c r="R166" s="143">
        <f>ROUND(J166*H166,2)</f>
        <v>142000</v>
      </c>
      <c r="T166" s="144">
        <f>S166*H166</f>
        <v>0</v>
      </c>
      <c r="U166" s="144">
        <v>0</v>
      </c>
      <c r="V166" s="144">
        <f>U166*H166</f>
        <v>0</v>
      </c>
      <c r="W166" s="144">
        <v>0</v>
      </c>
      <c r="X166" s="145">
        <f>W166*H166</f>
        <v>0</v>
      </c>
      <c r="AR166" s="146" t="s">
        <v>1045</v>
      </c>
      <c r="AT166" s="146" t="s">
        <v>152</v>
      </c>
      <c r="AU166" s="146" t="s">
        <v>90</v>
      </c>
      <c r="AY166" s="16" t="s">
        <v>150</v>
      </c>
      <c r="BE166" s="147">
        <f>IF(O166="základní",K166,0)</f>
        <v>142000</v>
      </c>
      <c r="BF166" s="147">
        <f>IF(O166="snížená",K166,0)</f>
        <v>0</v>
      </c>
      <c r="BG166" s="147">
        <f>IF(O166="zákl. přenesená",K166,0)</f>
        <v>0</v>
      </c>
      <c r="BH166" s="147">
        <f>IF(O166="sníž. přenesená",K166,0)</f>
        <v>0</v>
      </c>
      <c r="BI166" s="147">
        <f>IF(O166="nulová",K166,0)</f>
        <v>0</v>
      </c>
      <c r="BJ166" s="16" t="s">
        <v>88</v>
      </c>
      <c r="BK166" s="147">
        <f>ROUND(P166*H166,2)</f>
        <v>142000</v>
      </c>
      <c r="BL166" s="16" t="s">
        <v>1045</v>
      </c>
      <c r="BM166" s="146" t="s">
        <v>1126</v>
      </c>
    </row>
    <row r="167" spans="2:65" s="1" customFormat="1" x14ac:dyDescent="0.2">
      <c r="B167" s="31"/>
      <c r="D167" s="148" t="s">
        <v>159</v>
      </c>
      <c r="F167" s="149" t="s">
        <v>1127</v>
      </c>
      <c r="I167" s="150"/>
      <c r="J167" s="150"/>
      <c r="M167" s="31"/>
      <c r="N167" s="151"/>
      <c r="X167" s="55"/>
      <c r="AT167" s="16" t="s">
        <v>159</v>
      </c>
      <c r="AU167" s="16" t="s">
        <v>90</v>
      </c>
    </row>
    <row r="168" spans="2:65" s="11" customFormat="1" ht="22.9" customHeight="1" x14ac:dyDescent="0.2">
      <c r="B168" s="121"/>
      <c r="D168" s="122" t="s">
        <v>79</v>
      </c>
      <c r="E168" s="132" t="s">
        <v>1128</v>
      </c>
      <c r="F168" s="132" t="s">
        <v>1129</v>
      </c>
      <c r="I168" s="124"/>
      <c r="J168" s="124"/>
      <c r="K168" s="133">
        <f>BK168</f>
        <v>142000</v>
      </c>
      <c r="M168" s="121"/>
      <c r="N168" s="126"/>
      <c r="Q168" s="127">
        <f>SUM(Q169:Q170)</f>
        <v>0</v>
      </c>
      <c r="R168" s="127">
        <f>SUM(R169:R170)</f>
        <v>142000</v>
      </c>
      <c r="T168" s="128">
        <f>SUM(T169:T170)</f>
        <v>0</v>
      </c>
      <c r="V168" s="128">
        <f>SUM(V169:V170)</f>
        <v>0</v>
      </c>
      <c r="X168" s="129">
        <f>SUM(X169:X170)</f>
        <v>0</v>
      </c>
      <c r="AR168" s="122" t="s">
        <v>181</v>
      </c>
      <c r="AT168" s="130" t="s">
        <v>79</v>
      </c>
      <c r="AU168" s="130" t="s">
        <v>88</v>
      </c>
      <c r="AY168" s="122" t="s">
        <v>150</v>
      </c>
      <c r="BK168" s="131">
        <f>SUM(BK169:BK170)</f>
        <v>142000</v>
      </c>
    </row>
    <row r="169" spans="2:65" s="1" customFormat="1" ht="24.2" customHeight="1" x14ac:dyDescent="0.2">
      <c r="B169" s="31"/>
      <c r="C169" s="134" t="s">
        <v>8</v>
      </c>
      <c r="D169" s="134" t="s">
        <v>152</v>
      </c>
      <c r="E169" s="135" t="s">
        <v>1130</v>
      </c>
      <c r="F169" s="136" t="s">
        <v>1129</v>
      </c>
      <c r="G169" s="137" t="s">
        <v>692</v>
      </c>
      <c r="H169" s="138">
        <v>1</v>
      </c>
      <c r="I169" s="139"/>
      <c r="J169" s="139">
        <v>142000</v>
      </c>
      <c r="K169" s="140">
        <f>ROUND(P169*H169,2)</f>
        <v>142000</v>
      </c>
      <c r="L169" s="136" t="s">
        <v>156</v>
      </c>
      <c r="M169" s="31"/>
      <c r="N169" s="141" t="s">
        <v>1</v>
      </c>
      <c r="O169" s="142" t="s">
        <v>43</v>
      </c>
      <c r="P169" s="143">
        <f>I169+J169</f>
        <v>142000</v>
      </c>
      <c r="Q169" s="143">
        <f>ROUND(I169*H169,2)</f>
        <v>0</v>
      </c>
      <c r="R169" s="143">
        <f>ROUND(J169*H169,2)</f>
        <v>142000</v>
      </c>
      <c r="T169" s="144">
        <f>S169*H169</f>
        <v>0</v>
      </c>
      <c r="U169" s="144">
        <v>0</v>
      </c>
      <c r="V169" s="144">
        <f>U169*H169</f>
        <v>0</v>
      </c>
      <c r="W169" s="144">
        <v>0</v>
      </c>
      <c r="X169" s="145">
        <f>W169*H169</f>
        <v>0</v>
      </c>
      <c r="AR169" s="146" t="s">
        <v>1045</v>
      </c>
      <c r="AT169" s="146" t="s">
        <v>152</v>
      </c>
      <c r="AU169" s="146" t="s">
        <v>90</v>
      </c>
      <c r="AY169" s="16" t="s">
        <v>150</v>
      </c>
      <c r="BE169" s="147">
        <f>IF(O169="základní",K169,0)</f>
        <v>142000</v>
      </c>
      <c r="BF169" s="147">
        <f>IF(O169="snížená",K169,0)</f>
        <v>0</v>
      </c>
      <c r="BG169" s="147">
        <f>IF(O169="zákl. přenesená",K169,0)</f>
        <v>0</v>
      </c>
      <c r="BH169" s="147">
        <f>IF(O169="sníž. přenesená",K169,0)</f>
        <v>0</v>
      </c>
      <c r="BI169" s="147">
        <f>IF(O169="nulová",K169,0)</f>
        <v>0</v>
      </c>
      <c r="BJ169" s="16" t="s">
        <v>88</v>
      </c>
      <c r="BK169" s="147">
        <f>ROUND(P169*H169,2)</f>
        <v>142000</v>
      </c>
      <c r="BL169" s="16" t="s">
        <v>1045</v>
      </c>
      <c r="BM169" s="146" t="s">
        <v>1131</v>
      </c>
    </row>
    <row r="170" spans="2:65" s="1" customFormat="1" x14ac:dyDescent="0.2">
      <c r="B170" s="31"/>
      <c r="D170" s="148" t="s">
        <v>159</v>
      </c>
      <c r="F170" s="149" t="s">
        <v>1132</v>
      </c>
      <c r="I170" s="150"/>
      <c r="J170" s="150"/>
      <c r="M170" s="31"/>
      <c r="N170" s="151"/>
      <c r="X170" s="55"/>
      <c r="AT170" s="16" t="s">
        <v>159</v>
      </c>
      <c r="AU170" s="16" t="s">
        <v>90</v>
      </c>
    </row>
    <row r="171" spans="2:65" s="11" customFormat="1" ht="22.9" customHeight="1" x14ac:dyDescent="0.2">
      <c r="B171" s="121"/>
      <c r="D171" s="122" t="s">
        <v>79</v>
      </c>
      <c r="E171" s="132" t="s">
        <v>1133</v>
      </c>
      <c r="F171" s="132" t="s">
        <v>1134</v>
      </c>
      <c r="I171" s="124"/>
      <c r="J171" s="124"/>
      <c r="K171" s="133">
        <f>BK171</f>
        <v>94650</v>
      </c>
      <c r="M171" s="121"/>
      <c r="N171" s="126"/>
      <c r="Q171" s="127">
        <f>SUM(Q172:Q173)</f>
        <v>0</v>
      </c>
      <c r="R171" s="127">
        <f>SUM(R172:R173)</f>
        <v>94650</v>
      </c>
      <c r="T171" s="128">
        <f>SUM(T172:T173)</f>
        <v>0</v>
      </c>
      <c r="V171" s="128">
        <f>SUM(V172:V173)</f>
        <v>0</v>
      </c>
      <c r="X171" s="129">
        <f>SUM(X172:X173)</f>
        <v>0</v>
      </c>
      <c r="AR171" s="122" t="s">
        <v>181</v>
      </c>
      <c r="AT171" s="130" t="s">
        <v>79</v>
      </c>
      <c r="AU171" s="130" t="s">
        <v>88</v>
      </c>
      <c r="AY171" s="122" t="s">
        <v>150</v>
      </c>
      <c r="BK171" s="131">
        <f>SUM(BK172:BK173)</f>
        <v>94650</v>
      </c>
    </row>
    <row r="172" spans="2:65" s="1" customFormat="1" ht="33" customHeight="1" x14ac:dyDescent="0.2">
      <c r="B172" s="31"/>
      <c r="C172" s="134" t="s">
        <v>292</v>
      </c>
      <c r="D172" s="134" t="s">
        <v>152</v>
      </c>
      <c r="E172" s="135" t="s">
        <v>1135</v>
      </c>
      <c r="F172" s="136" t="s">
        <v>1136</v>
      </c>
      <c r="G172" s="137" t="s">
        <v>1116</v>
      </c>
      <c r="H172" s="138">
        <v>3</v>
      </c>
      <c r="I172" s="139"/>
      <c r="J172" s="139">
        <v>2950</v>
      </c>
      <c r="K172" s="140">
        <f>ROUND(P172*H172,2)</f>
        <v>8850</v>
      </c>
      <c r="L172" s="136" t="s">
        <v>1</v>
      </c>
      <c r="M172" s="31"/>
      <c r="N172" s="141" t="s">
        <v>1</v>
      </c>
      <c r="O172" s="142" t="s">
        <v>43</v>
      </c>
      <c r="P172" s="143">
        <f>I172+J172</f>
        <v>2950</v>
      </c>
      <c r="Q172" s="143">
        <f>ROUND(I172*H172,2)</f>
        <v>0</v>
      </c>
      <c r="R172" s="143">
        <f>ROUND(J172*H172,2)</f>
        <v>8850</v>
      </c>
      <c r="T172" s="144">
        <f>S172*H172</f>
        <v>0</v>
      </c>
      <c r="U172" s="144">
        <v>0</v>
      </c>
      <c r="V172" s="144">
        <f>U172*H172</f>
        <v>0</v>
      </c>
      <c r="W172" s="144">
        <v>0</v>
      </c>
      <c r="X172" s="145">
        <f>W172*H172</f>
        <v>0</v>
      </c>
      <c r="AR172" s="146" t="s">
        <v>1045</v>
      </c>
      <c r="AT172" s="146" t="s">
        <v>152</v>
      </c>
      <c r="AU172" s="146" t="s">
        <v>90</v>
      </c>
      <c r="AY172" s="16" t="s">
        <v>150</v>
      </c>
      <c r="BE172" s="147">
        <f>IF(O172="základní",K172,0)</f>
        <v>8850</v>
      </c>
      <c r="BF172" s="147">
        <f>IF(O172="snížená",K172,0)</f>
        <v>0</v>
      </c>
      <c r="BG172" s="147">
        <f>IF(O172="zákl. přenesená",K172,0)</f>
        <v>0</v>
      </c>
      <c r="BH172" s="147">
        <f>IF(O172="sníž. přenesená",K172,0)</f>
        <v>0</v>
      </c>
      <c r="BI172" s="147">
        <f>IF(O172="nulová",K172,0)</f>
        <v>0</v>
      </c>
      <c r="BJ172" s="16" t="s">
        <v>88</v>
      </c>
      <c r="BK172" s="147">
        <f>ROUND(P172*H172,2)</f>
        <v>8850</v>
      </c>
      <c r="BL172" s="16" t="s">
        <v>1045</v>
      </c>
      <c r="BM172" s="146" t="s">
        <v>1137</v>
      </c>
    </row>
    <row r="173" spans="2:65" s="1" customFormat="1" ht="16.5" customHeight="1" x14ac:dyDescent="0.2">
      <c r="B173" s="31"/>
      <c r="C173" s="134" t="s">
        <v>298</v>
      </c>
      <c r="D173" s="134" t="s">
        <v>152</v>
      </c>
      <c r="E173" s="135" t="s">
        <v>1138</v>
      </c>
      <c r="F173" s="136" t="s">
        <v>1139</v>
      </c>
      <c r="G173" s="137" t="s">
        <v>264</v>
      </c>
      <c r="H173" s="138">
        <v>11</v>
      </c>
      <c r="I173" s="139"/>
      <c r="J173" s="139">
        <v>7800</v>
      </c>
      <c r="K173" s="140">
        <f>ROUND(P173*H173,2)</f>
        <v>85800</v>
      </c>
      <c r="L173" s="136" t="s">
        <v>1</v>
      </c>
      <c r="M173" s="31"/>
      <c r="N173" s="187" t="s">
        <v>1</v>
      </c>
      <c r="O173" s="188" t="s">
        <v>43</v>
      </c>
      <c r="P173" s="189">
        <f>I173+J173</f>
        <v>7800</v>
      </c>
      <c r="Q173" s="189">
        <f>ROUND(I173*H173,2)</f>
        <v>0</v>
      </c>
      <c r="R173" s="189">
        <f>ROUND(J173*H173,2)</f>
        <v>85800</v>
      </c>
      <c r="S173" s="190"/>
      <c r="T173" s="191">
        <f>S173*H173</f>
        <v>0</v>
      </c>
      <c r="U173" s="191">
        <v>0</v>
      </c>
      <c r="V173" s="191">
        <f>U173*H173</f>
        <v>0</v>
      </c>
      <c r="W173" s="191">
        <v>0</v>
      </c>
      <c r="X173" s="192">
        <f>W173*H173</f>
        <v>0</v>
      </c>
      <c r="AR173" s="146" t="s">
        <v>157</v>
      </c>
      <c r="AT173" s="146" t="s">
        <v>152</v>
      </c>
      <c r="AU173" s="146" t="s">
        <v>90</v>
      </c>
      <c r="AY173" s="16" t="s">
        <v>150</v>
      </c>
      <c r="BE173" s="147">
        <f>IF(O173="základní",K173,0)</f>
        <v>85800</v>
      </c>
      <c r="BF173" s="147">
        <f>IF(O173="snížená",K173,0)</f>
        <v>0</v>
      </c>
      <c r="BG173" s="147">
        <f>IF(O173="zákl. přenesená",K173,0)</f>
        <v>0</v>
      </c>
      <c r="BH173" s="147">
        <f>IF(O173="sníž. přenesená",K173,0)</f>
        <v>0</v>
      </c>
      <c r="BI173" s="147">
        <f>IF(O173="nulová",K173,0)</f>
        <v>0</v>
      </c>
      <c r="BJ173" s="16" t="s">
        <v>88</v>
      </c>
      <c r="BK173" s="147">
        <f>ROUND(P173*H173,2)</f>
        <v>85800</v>
      </c>
      <c r="BL173" s="16" t="s">
        <v>157</v>
      </c>
      <c r="BM173" s="146" t="s">
        <v>1140</v>
      </c>
    </row>
    <row r="174" spans="2:65" s="1" customFormat="1" ht="6.95" customHeight="1" x14ac:dyDescent="0.2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31"/>
    </row>
  </sheetData>
  <sheetProtection algorithmName="SHA-512" hashValue="XlYX+Zdm0fe+1u02yNDFaNU21M2xyPSVK9sjdeMT7dmfjQJ50BITFg9VDvHn73OIoEwBaa9WivJeebgDGbRXLg==" saltValue="TUmEmZlXlPC30mOw6+8S8pYwCUa3erquXJ2ppBA/DVGCvPwLnEYq16+m2R8a1IlYL8P1iFAkmKUeIBZBkqY4MA==" spinCount="100000" sheet="1" objects="1" scenarios="1" formatColumns="0" formatRows="0" autoFilter="0"/>
  <autoFilter ref="C122:L173" xr:uid="{00000000-0009-0000-0000-000006000000}"/>
  <mergeCells count="9">
    <mergeCell ref="E87:H87"/>
    <mergeCell ref="E113:H113"/>
    <mergeCell ref="E115:H115"/>
    <mergeCell ref="M2:Z2"/>
    <mergeCell ref="E7:H7"/>
    <mergeCell ref="E9:H9"/>
    <mergeCell ref="E18:H18"/>
    <mergeCell ref="E27:H27"/>
    <mergeCell ref="E85:H85"/>
  </mergeCells>
  <hyperlinks>
    <hyperlink ref="F127" r:id="rId1" xr:uid="{00000000-0004-0000-0600-000000000000}"/>
    <hyperlink ref="F130" r:id="rId2" xr:uid="{00000000-0004-0000-0600-000001000000}"/>
    <hyperlink ref="F133" r:id="rId3" xr:uid="{00000000-0004-0000-0600-000002000000}"/>
    <hyperlink ref="F135" r:id="rId4" xr:uid="{00000000-0004-0000-0600-000003000000}"/>
    <hyperlink ref="F137" r:id="rId5" xr:uid="{00000000-0004-0000-0600-000004000000}"/>
    <hyperlink ref="F139" r:id="rId6" xr:uid="{00000000-0004-0000-0600-000005000000}"/>
    <hyperlink ref="F145" r:id="rId7" xr:uid="{00000000-0004-0000-0600-000006000000}"/>
    <hyperlink ref="F147" r:id="rId8" xr:uid="{00000000-0004-0000-0600-000007000000}"/>
    <hyperlink ref="F150" r:id="rId9" xr:uid="{00000000-0004-0000-0600-000008000000}"/>
    <hyperlink ref="F152" r:id="rId10" xr:uid="{00000000-0004-0000-0600-000009000000}"/>
    <hyperlink ref="F154" r:id="rId11" xr:uid="{00000000-0004-0000-0600-00000A000000}"/>
    <hyperlink ref="F157" r:id="rId12" xr:uid="{00000000-0004-0000-0600-00000B000000}"/>
    <hyperlink ref="F160" r:id="rId13" xr:uid="{00000000-0004-0000-0600-00000C000000}"/>
    <hyperlink ref="F162" r:id="rId14" xr:uid="{00000000-0004-0000-0600-00000D000000}"/>
    <hyperlink ref="F164" r:id="rId15" xr:uid="{00000000-0004-0000-0600-00000E000000}"/>
    <hyperlink ref="F167" r:id="rId16" xr:uid="{00000000-0004-0000-0600-00000F000000}"/>
    <hyperlink ref="F170" r:id="rId17" xr:uid="{00000000-0004-0000-06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58381-11e5-474a-94f6-377ee6b388a1" xsi:nil="true"/>
    <lcf76f155ced4ddcb4097134ff3c332f xmlns="20dc899b-b671-4408-bd1a-e5a7e39e93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C5C935CC957F418454D9AF0863A558" ma:contentTypeVersion="11" ma:contentTypeDescription="Vytvoří nový dokument" ma:contentTypeScope="" ma:versionID="ffd2a56edfae1d4bfaa8c45d2df6030e">
  <xsd:schema xmlns:xsd="http://www.w3.org/2001/XMLSchema" xmlns:xs="http://www.w3.org/2001/XMLSchema" xmlns:p="http://schemas.microsoft.com/office/2006/metadata/properties" xmlns:ns2="20dc899b-b671-4408-bd1a-e5a7e39e9353" xmlns:ns3="b2958381-11e5-474a-94f6-377ee6b388a1" targetNamespace="http://schemas.microsoft.com/office/2006/metadata/properties" ma:root="true" ma:fieldsID="07909769df918df0e8cdc8e9e53563ae" ns2:_="" ns3:_="">
    <xsd:import namespace="20dc899b-b671-4408-bd1a-e5a7e39e9353"/>
    <xsd:import namespace="b2958381-11e5-474a-94f6-377ee6b38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c899b-b671-4408-bd1a-e5a7e39e9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896984f-9670-4c4f-b886-152ad27df5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58381-11e5-474a-94f6-377ee6b388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d1f6f7-4caa-4552-b158-bf0d307a33de}" ma:internalName="TaxCatchAll" ma:showField="CatchAllData" ma:web="b2958381-11e5-474a-94f6-377ee6b38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E39EA-E97F-49F5-B3BE-A267E1ECD3D9}">
  <ds:schemaRefs>
    <ds:schemaRef ds:uri="http://schemas.microsoft.com/office/2006/metadata/properties"/>
    <ds:schemaRef ds:uri="http://schemas.microsoft.com/office/infopath/2007/PartnerControls"/>
    <ds:schemaRef ds:uri="b2958381-11e5-474a-94f6-377ee6b388a1"/>
    <ds:schemaRef ds:uri="20dc899b-b671-4408-bd1a-e5a7e39e9353"/>
  </ds:schemaRefs>
</ds:datastoreItem>
</file>

<file path=customXml/itemProps2.xml><?xml version="1.0" encoding="utf-8"?>
<ds:datastoreItem xmlns:ds="http://schemas.openxmlformats.org/officeDocument/2006/customXml" ds:itemID="{DB6BAA59-4894-46F9-9BB0-58442E21C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c899b-b671-4408-bd1a-e5a7e39e9353"/>
    <ds:schemaRef ds:uri="b2958381-11e5-474a-94f6-377ee6b38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DE6757-5151-4132-936F-3BA7269A03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100 - Komunikace</vt:lpstr>
      <vt:lpstr>SO 100.1 - Sanace AZ</vt:lpstr>
      <vt:lpstr>SO 400 - Přípojka pro zas...</vt:lpstr>
      <vt:lpstr>SO 401 - Přípojka pro SOP</vt:lpstr>
      <vt:lpstr>SO 800 - Mobiliář</vt:lpstr>
      <vt:lpstr>SO 900 - VRN</vt:lpstr>
      <vt:lpstr>'Rekapitulace stavby'!Názvy_tisku</vt:lpstr>
      <vt:lpstr>'SO 100 - Komunikace'!Názvy_tisku</vt:lpstr>
      <vt:lpstr>'SO 100.1 - Sanace AZ'!Názvy_tisku</vt:lpstr>
      <vt:lpstr>'SO 400 - Přípojka pro zas...'!Názvy_tisku</vt:lpstr>
      <vt:lpstr>'SO 401 - Přípojka pro SOP'!Názvy_tisku</vt:lpstr>
      <vt:lpstr>'SO 800 - Mobiliář'!Názvy_tisku</vt:lpstr>
      <vt:lpstr>'SO 900 - VRN'!Názvy_tisku</vt:lpstr>
      <vt:lpstr>'Rekapitulace stavby'!Oblast_tisku</vt:lpstr>
      <vt:lpstr>'SO 100 - Komunikace'!Oblast_tisku</vt:lpstr>
      <vt:lpstr>'SO 100.1 - Sanace AZ'!Oblast_tisku</vt:lpstr>
      <vt:lpstr>'SO 400 - Přípojka pro zas...'!Oblast_tisku</vt:lpstr>
      <vt:lpstr>'SO 401 - Přípojka pro SOP'!Oblast_tisku</vt:lpstr>
      <vt:lpstr>'SO 800 - Mobiliář'!Oblast_tisku</vt:lpstr>
      <vt:lpstr>'SO 900 -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SERVERSINPPS\ServerSQL</dc:creator>
  <cp:lastModifiedBy>Matoušová Tereza (ÚMČ Praha 10)</cp:lastModifiedBy>
  <cp:lastPrinted>2026-03-09T13:19:06Z</cp:lastPrinted>
  <dcterms:created xsi:type="dcterms:W3CDTF">2026-02-12T21:02:06Z</dcterms:created>
  <dcterms:modified xsi:type="dcterms:W3CDTF">2026-05-12T05:41:03Z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0x010100D8C5C935CC957F418454D9AF0863A558</vt:lpwstr>
  </property>
</Properties>
</file>