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. ROZPOČTU\MHMP, ROZBORY, ROZPOČET\2023\ROZBORY\30062023\Finanční výbor\materiál ZMČ\"/>
    </mc:Choice>
  </mc:AlternateContent>
  <bookViews>
    <workbookView xWindow="0" yWindow="0" windowWidth="28800" windowHeight="12585" tabRatio="827" firstSheet="10" activeTab="31"/>
  </bookViews>
  <sheets>
    <sheet name="Bilance" sheetId="28" r:id="rId1"/>
    <sheet name="Místní příjmy, správní poplatky" sheetId="33" r:id="rId2"/>
    <sheet name="Výdaje ORJ" sheetId="29" r:id="rId3"/>
    <sheet name="11" sheetId="1" r:id="rId4"/>
    <sheet name="11-inv" sheetId="2" r:id="rId5"/>
    <sheet name="12" sheetId="3" r:id="rId6"/>
    <sheet name="21" sheetId="4" r:id="rId7"/>
    <sheet name="21-inv" sheetId="5" r:id="rId8"/>
    <sheet name="31" sheetId="6" r:id="rId9"/>
    <sheet name="31-inv" sheetId="7" r:id="rId10"/>
    <sheet name="41" sheetId="8" r:id="rId11"/>
    <sheet name="41-inv" sheetId="9" r:id="rId12"/>
    <sheet name="43" sheetId="10" r:id="rId13"/>
    <sheet name="51" sheetId="11" r:id="rId14"/>
    <sheet name="61" sheetId="12" r:id="rId15"/>
    <sheet name="62" sheetId="13" r:id="rId16"/>
    <sheet name="63" sheetId="14" r:id="rId17"/>
    <sheet name="64" sheetId="16" r:id="rId18"/>
    <sheet name="65" sheetId="17" r:id="rId19"/>
    <sheet name="81" sheetId="18" r:id="rId20"/>
    <sheet name="81-inv" sheetId="19" r:id="rId21"/>
    <sheet name="82" sheetId="20" r:id="rId22"/>
    <sheet name="82-inv" sheetId="21" r:id="rId23"/>
    <sheet name="83" sheetId="22" r:id="rId24"/>
    <sheet name="83-inv" sheetId="23" r:id="rId25"/>
    <sheet name="91" sheetId="24" r:id="rId26"/>
    <sheet name="91-inv" sheetId="25" r:id="rId27"/>
    <sheet name="92" sheetId="30" r:id="rId28"/>
    <sheet name="92-inv" sheetId="31" r:id="rId29"/>
    <sheet name="10" sheetId="26" r:id="rId30"/>
    <sheet name="10-inv" sheetId="27" r:id="rId31"/>
    <sheet name="Úřední deska k 30.6.2023" sheetId="34" r:id="rId32"/>
  </sheets>
  <definedNames>
    <definedName name="_xlnm.Print_Area" localSheetId="6">'21'!$A$1:$I$40</definedName>
    <definedName name="_xlnm.Print_Area" localSheetId="21">'82'!$A$2:$I$39</definedName>
    <definedName name="_xlnm.Print_Area" localSheetId="22">'82-inv'!$A$2:$I$44</definedName>
    <definedName name="_xlnm.Print_Area" localSheetId="23">'83'!$A$2:$I$18</definedName>
    <definedName name="_xlnm.Print_Area" localSheetId="24">'83-inv'!$A$2:$I$37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G6" i="5"/>
  <c r="I7" i="5"/>
  <c r="F9" i="5"/>
  <c r="F10" i="5" s="1"/>
  <c r="G9" i="5"/>
  <c r="H9" i="5"/>
  <c r="I9" i="5" s="1"/>
  <c r="G10" i="5"/>
  <c r="H10" i="5"/>
  <c r="F13" i="5"/>
  <c r="G13" i="5"/>
  <c r="I15" i="5"/>
  <c r="I16" i="5"/>
  <c r="F18" i="5"/>
  <c r="F19" i="5" s="1"/>
  <c r="G18" i="5"/>
  <c r="G19" i="5" s="1"/>
  <c r="H18" i="5"/>
  <c r="I18" i="5" s="1"/>
  <c r="G20" i="5" l="1"/>
  <c r="I10" i="5"/>
  <c r="H19" i="5"/>
  <c r="I19" i="5" s="1"/>
  <c r="H20" i="5"/>
  <c r="I20" i="5" s="1"/>
  <c r="F20" i="5"/>
  <c r="J535" i="34"/>
  <c r="J531" i="34"/>
  <c r="I531" i="34"/>
  <c r="J513" i="34"/>
  <c r="I513" i="34"/>
  <c r="J499" i="34"/>
  <c r="J493" i="34"/>
  <c r="J483" i="34"/>
  <c r="K479" i="34"/>
  <c r="J479" i="34"/>
  <c r="I479" i="34"/>
  <c r="J475" i="34"/>
  <c r="I475" i="34"/>
  <c r="J471" i="34"/>
  <c r="I471" i="34"/>
  <c r="J467" i="34"/>
  <c r="I467" i="34"/>
  <c r="J463" i="34"/>
  <c r="I463" i="34"/>
  <c r="J459" i="34"/>
  <c r="I459" i="34"/>
  <c r="K455" i="34"/>
  <c r="J455" i="34"/>
  <c r="I455" i="34"/>
  <c r="J449" i="34"/>
  <c r="J444" i="34"/>
  <c r="I444" i="34"/>
  <c r="J438" i="34"/>
  <c r="J433" i="34"/>
  <c r="I433" i="34"/>
  <c r="J419" i="34"/>
  <c r="I419" i="34"/>
  <c r="J410" i="34"/>
  <c r="J405" i="34"/>
  <c r="J400" i="34"/>
  <c r="J395" i="34"/>
  <c r="I395" i="34"/>
  <c r="J390" i="34"/>
  <c r="I390" i="34"/>
  <c r="K385" i="34"/>
  <c r="J385" i="34"/>
  <c r="J375" i="34"/>
  <c r="J371" i="34"/>
  <c r="I371" i="34"/>
  <c r="J366" i="34"/>
  <c r="I366" i="34"/>
  <c r="J361" i="34"/>
  <c r="I361" i="34"/>
  <c r="J356" i="34"/>
  <c r="I356" i="34"/>
  <c r="J351" i="34"/>
  <c r="I351" i="34"/>
  <c r="J346" i="34"/>
  <c r="I346" i="34"/>
  <c r="J339" i="34"/>
  <c r="I339" i="34"/>
  <c r="K331" i="34"/>
  <c r="J331" i="34"/>
  <c r="I331" i="34"/>
  <c r="K327" i="34"/>
  <c r="J327" i="34"/>
  <c r="I327" i="34"/>
  <c r="K317" i="34"/>
  <c r="J317" i="34"/>
  <c r="I317" i="34"/>
  <c r="K309" i="34"/>
  <c r="J309" i="34"/>
  <c r="I309" i="34"/>
  <c r="J299" i="34"/>
  <c r="I299" i="34"/>
  <c r="J295" i="34"/>
  <c r="I295" i="34"/>
  <c r="K291" i="34"/>
  <c r="J291" i="34"/>
  <c r="I291" i="34"/>
  <c r="K272" i="34"/>
  <c r="J272" i="34"/>
  <c r="I272" i="34"/>
  <c r="K237" i="34"/>
  <c r="J237" i="34"/>
  <c r="I237" i="34"/>
  <c r="K232" i="34"/>
  <c r="J232" i="34"/>
  <c r="I232" i="34"/>
  <c r="K227" i="34"/>
  <c r="J227" i="34"/>
  <c r="I227" i="34"/>
  <c r="K222" i="34"/>
  <c r="J222" i="34"/>
  <c r="I222" i="34"/>
  <c r="K213" i="34"/>
  <c r="J213" i="34"/>
  <c r="I213" i="34"/>
  <c r="K207" i="34"/>
  <c r="J207" i="34"/>
  <c r="I207" i="34"/>
  <c r="K200" i="34"/>
  <c r="I200" i="34"/>
  <c r="K194" i="34"/>
  <c r="J194" i="34"/>
  <c r="I194" i="34"/>
  <c r="J187" i="34"/>
  <c r="K175" i="34"/>
  <c r="J175" i="34"/>
  <c r="I175" i="34"/>
  <c r="K170" i="34"/>
  <c r="J170" i="34"/>
  <c r="I170" i="34"/>
  <c r="K159" i="34"/>
  <c r="J159" i="34"/>
  <c r="I159" i="34"/>
  <c r="K153" i="34"/>
  <c r="J153" i="34"/>
  <c r="I153" i="34"/>
  <c r="K145" i="34"/>
  <c r="I145" i="34"/>
  <c r="K102" i="34"/>
  <c r="J102" i="34"/>
  <c r="I102" i="34"/>
  <c r="K95" i="34"/>
  <c r="K57" i="34"/>
  <c r="K53" i="34"/>
  <c r="K49" i="34"/>
  <c r="K45" i="34"/>
  <c r="K41" i="34"/>
  <c r="K35" i="34"/>
  <c r="K31" i="34"/>
  <c r="J31" i="34"/>
  <c r="I31" i="34"/>
  <c r="K25" i="34"/>
  <c r="J25" i="34"/>
  <c r="I25" i="34"/>
  <c r="D60" i="33" l="1"/>
  <c r="C60" i="33"/>
  <c r="D40" i="33"/>
  <c r="H13" i="33"/>
  <c r="F13" i="33"/>
  <c r="D13" i="33"/>
  <c r="C13" i="33"/>
  <c r="B13" i="33"/>
  <c r="E13" i="33" l="1"/>
  <c r="F9" i="28"/>
  <c r="E24" i="29"/>
  <c r="E23" i="29"/>
  <c r="E19" i="29"/>
  <c r="E18" i="29"/>
  <c r="E17" i="29"/>
  <c r="C51" i="29"/>
  <c r="D49" i="29"/>
  <c r="C49" i="29"/>
  <c r="B49" i="29"/>
  <c r="D48" i="29"/>
  <c r="E48" i="29" s="1"/>
  <c r="C48" i="29"/>
  <c r="B48" i="29"/>
  <c r="E49" i="29" l="1"/>
  <c r="H94" i="11"/>
  <c r="G94" i="11"/>
  <c r="F94" i="11"/>
  <c r="H87" i="11"/>
  <c r="I81" i="11"/>
  <c r="I51" i="11"/>
  <c r="I50" i="11"/>
  <c r="I49" i="11"/>
  <c r="I48" i="11"/>
  <c r="I38" i="11"/>
  <c r="H19" i="11"/>
  <c r="G19" i="11"/>
  <c r="H30" i="11"/>
  <c r="I28" i="11"/>
  <c r="I27" i="11"/>
  <c r="I26" i="11"/>
  <c r="I25" i="11"/>
  <c r="H91" i="11"/>
  <c r="G91" i="11"/>
  <c r="F91" i="11"/>
  <c r="H123" i="24" l="1"/>
  <c r="F123" i="24"/>
  <c r="G123" i="24"/>
  <c r="I117" i="24"/>
  <c r="I116" i="24"/>
  <c r="I115" i="24"/>
  <c r="I114" i="24"/>
  <c r="I99" i="24"/>
  <c r="I80" i="24"/>
  <c r="I77" i="24"/>
  <c r="I72" i="24"/>
  <c r="I69" i="24"/>
  <c r="I67" i="24"/>
  <c r="I50" i="24"/>
  <c r="I45" i="24"/>
  <c r="I35" i="24"/>
  <c r="G32" i="24"/>
  <c r="H32" i="24"/>
  <c r="F32" i="24"/>
  <c r="I31" i="24"/>
  <c r="I22" i="24"/>
  <c r="I23" i="24"/>
  <c r="I24" i="24"/>
  <c r="I25" i="24"/>
  <c r="I26" i="24"/>
  <c r="I27" i="24"/>
  <c r="I28" i="24"/>
  <c r="I29" i="24"/>
  <c r="I30" i="24"/>
  <c r="I21" i="24"/>
  <c r="I20" i="24"/>
  <c r="I8" i="24"/>
  <c r="I63" i="24"/>
  <c r="I64" i="24"/>
  <c r="I65" i="24"/>
  <c r="I66" i="24"/>
  <c r="I68" i="24"/>
  <c r="I70" i="24"/>
  <c r="I71" i="24"/>
  <c r="I73" i="24"/>
  <c r="I74" i="24"/>
  <c r="I76" i="24"/>
  <c r="I78" i="24"/>
  <c r="I79" i="24"/>
  <c r="I81" i="24"/>
  <c r="I82" i="24"/>
  <c r="I83" i="24"/>
  <c r="I84" i="24"/>
  <c r="I85" i="24"/>
  <c r="I36" i="24"/>
  <c r="I37" i="24"/>
  <c r="I38" i="24"/>
  <c r="I40" i="24"/>
  <c r="I41" i="24"/>
  <c r="I42" i="24"/>
  <c r="I43" i="24"/>
  <c r="I44" i="24"/>
  <c r="I47" i="24"/>
  <c r="I48" i="24"/>
  <c r="I49" i="24"/>
  <c r="I52" i="24"/>
  <c r="I53" i="24"/>
  <c r="I54" i="24"/>
  <c r="I55" i="24"/>
  <c r="I56" i="24"/>
  <c r="I57" i="24"/>
  <c r="I58" i="24"/>
  <c r="I59" i="24"/>
  <c r="I60" i="24"/>
  <c r="I61" i="24"/>
  <c r="I62" i="24"/>
  <c r="I7" i="24"/>
  <c r="I9" i="24"/>
  <c r="I11" i="24"/>
  <c r="I12" i="24"/>
  <c r="I13" i="24"/>
  <c r="I14" i="24"/>
  <c r="I15" i="24"/>
  <c r="I16" i="24"/>
  <c r="I18" i="24"/>
  <c r="I33" i="24"/>
  <c r="I34" i="24"/>
  <c r="I4" i="24"/>
  <c r="I32" i="24" l="1"/>
  <c r="H18" i="30"/>
  <c r="G18" i="30"/>
  <c r="F18" i="30"/>
  <c r="G17" i="30"/>
  <c r="H17" i="30"/>
  <c r="F17" i="30"/>
  <c r="I16" i="30"/>
  <c r="I15" i="30"/>
  <c r="I14" i="30"/>
  <c r="I5" i="30"/>
  <c r="I6" i="30"/>
  <c r="I7" i="30"/>
  <c r="I8" i="30"/>
  <c r="I9" i="30"/>
  <c r="I10" i="30"/>
  <c r="I11" i="30"/>
  <c r="I12" i="30"/>
  <c r="I13" i="30"/>
  <c r="H15" i="31"/>
  <c r="G15" i="31"/>
  <c r="F15" i="31"/>
  <c r="G14" i="31"/>
  <c r="H14" i="31"/>
  <c r="F14" i="31"/>
  <c r="H11" i="31"/>
  <c r="I10" i="31"/>
  <c r="G11" i="31"/>
  <c r="F11" i="31"/>
  <c r="I9" i="31"/>
  <c r="I8" i="31"/>
  <c r="H7" i="25"/>
  <c r="G7" i="25"/>
  <c r="F7" i="25"/>
  <c r="H6" i="25"/>
  <c r="G6" i="25"/>
  <c r="F6" i="25"/>
  <c r="H5" i="25"/>
  <c r="I5" i="25" s="1"/>
  <c r="G5" i="25"/>
  <c r="F5" i="25"/>
  <c r="G37" i="23" l="1"/>
  <c r="F37" i="23"/>
  <c r="H32" i="23"/>
  <c r="G32" i="23"/>
  <c r="F32" i="23"/>
  <c r="I31" i="23"/>
  <c r="I28" i="23"/>
  <c r="I27" i="23"/>
  <c r="I26" i="23"/>
  <c r="I25" i="23"/>
  <c r="I24" i="23"/>
  <c r="I23" i="23"/>
  <c r="I22" i="23"/>
  <c r="F15" i="23"/>
  <c r="G15" i="23"/>
  <c r="I13" i="23"/>
  <c r="H36" i="23"/>
  <c r="G36" i="23"/>
  <c r="F36" i="23"/>
  <c r="I35" i="23"/>
  <c r="I34" i="23"/>
  <c r="H44" i="21"/>
  <c r="G44" i="21"/>
  <c r="F44" i="21"/>
  <c r="H18" i="21"/>
  <c r="H38" i="20"/>
  <c r="G38" i="20"/>
  <c r="F38" i="20"/>
  <c r="I23" i="20"/>
  <c r="I36" i="23" l="1"/>
  <c r="H39" i="18"/>
  <c r="G39" i="18"/>
  <c r="F39" i="18"/>
  <c r="H38" i="18"/>
  <c r="G38" i="18"/>
  <c r="F38" i="18"/>
  <c r="H35" i="18"/>
  <c r="I35" i="18" s="1"/>
  <c r="G35" i="18"/>
  <c r="F35" i="18"/>
  <c r="H33" i="18"/>
  <c r="G33" i="18"/>
  <c r="F33" i="18"/>
  <c r="I32" i="18"/>
  <c r="I34" i="18"/>
  <c r="I36" i="18"/>
  <c r="I37" i="18"/>
  <c r="I21" i="18"/>
  <c r="I20" i="18"/>
  <c r="I19" i="18"/>
  <c r="I18" i="18"/>
  <c r="I17" i="18"/>
  <c r="I16" i="18"/>
  <c r="I14" i="18"/>
  <c r="I13" i="18"/>
  <c r="I12" i="18"/>
  <c r="I11" i="18"/>
  <c r="H9" i="18"/>
  <c r="G9" i="18"/>
  <c r="F9" i="18"/>
  <c r="H7" i="18"/>
  <c r="G7" i="18"/>
  <c r="F7" i="18"/>
  <c r="H5" i="18"/>
  <c r="G5" i="18"/>
  <c r="I5" i="18" s="1"/>
  <c r="F5" i="18"/>
  <c r="I6" i="18"/>
  <c r="I4" i="18"/>
  <c r="I8" i="18"/>
  <c r="G18" i="22"/>
  <c r="F18" i="22"/>
  <c r="I17" i="22"/>
  <c r="H17" i="22"/>
  <c r="G17" i="22"/>
  <c r="F17" i="22"/>
  <c r="I16" i="22"/>
  <c r="I6" i="22"/>
  <c r="I5" i="22"/>
  <c r="I33" i="18" l="1"/>
  <c r="I38" i="18"/>
  <c r="I7" i="18"/>
  <c r="H67" i="8"/>
  <c r="I67" i="8" s="1"/>
  <c r="G67" i="8"/>
  <c r="F67" i="8"/>
  <c r="I59" i="8"/>
  <c r="I58" i="8"/>
  <c r="I56" i="8"/>
  <c r="I57" i="8"/>
  <c r="H66" i="8"/>
  <c r="H20" i="16" l="1"/>
  <c r="G20" i="16"/>
  <c r="G71" i="16" s="1"/>
  <c r="F20" i="16"/>
  <c r="F71" i="16" s="1"/>
  <c r="H71" i="16"/>
  <c r="I68" i="16"/>
  <c r="I64" i="16"/>
  <c r="I18" i="16"/>
  <c r="I25" i="16"/>
  <c r="G66" i="8" l="1"/>
  <c r="I66" i="8" s="1"/>
  <c r="F66" i="8"/>
  <c r="I65" i="8"/>
  <c r="I64" i="8"/>
  <c r="I63" i="8"/>
  <c r="I62" i="8"/>
  <c r="I46" i="8"/>
  <c r="H42" i="8"/>
  <c r="G42" i="8"/>
  <c r="F42" i="8"/>
  <c r="I39" i="8"/>
  <c r="I38" i="8"/>
  <c r="G17" i="9" l="1"/>
  <c r="F17" i="9"/>
  <c r="I16" i="9"/>
  <c r="H16" i="9"/>
  <c r="G16" i="9"/>
  <c r="F16" i="9"/>
  <c r="I15" i="9"/>
  <c r="H14" i="9"/>
  <c r="I14" i="9" s="1"/>
  <c r="G14" i="9"/>
  <c r="F14" i="9"/>
  <c r="G7" i="9"/>
  <c r="H7" i="9"/>
  <c r="F7" i="9"/>
  <c r="I7" i="17"/>
  <c r="H25" i="14"/>
  <c r="G25" i="14"/>
  <c r="F25" i="14"/>
  <c r="I24" i="14"/>
  <c r="H24" i="14"/>
  <c r="G24" i="14"/>
  <c r="I23" i="14"/>
  <c r="I12" i="14"/>
  <c r="I11" i="14"/>
  <c r="I13" i="14"/>
  <c r="I9" i="14"/>
  <c r="I5" i="14"/>
  <c r="H27" i="13"/>
  <c r="G27" i="13"/>
  <c r="F27" i="13"/>
  <c r="I10" i="13"/>
  <c r="I11" i="13"/>
  <c r="I5" i="13"/>
  <c r="I40" i="12" l="1"/>
  <c r="I39" i="12"/>
  <c r="I38" i="12"/>
  <c r="H21" i="12"/>
  <c r="G21" i="12"/>
  <c r="F21" i="12"/>
  <c r="I17" i="12"/>
  <c r="I16" i="12"/>
  <c r="H13" i="12"/>
  <c r="G13" i="12"/>
  <c r="F13" i="12"/>
  <c r="I14" i="12"/>
  <c r="I10" i="12"/>
  <c r="I9" i="12"/>
  <c r="I8" i="12"/>
  <c r="I6" i="12"/>
  <c r="I40" i="10" l="1"/>
  <c r="G40" i="10"/>
  <c r="H40" i="10"/>
  <c r="F40" i="10"/>
  <c r="G39" i="10"/>
  <c r="F39" i="10"/>
  <c r="I38" i="10"/>
  <c r="I39" i="10"/>
  <c r="I35" i="10"/>
  <c r="I36" i="10"/>
  <c r="H37" i="10"/>
  <c r="I37" i="10" s="1"/>
  <c r="G37" i="10"/>
  <c r="F37" i="10"/>
  <c r="I33" i="10"/>
  <c r="I32" i="10"/>
  <c r="I31" i="10"/>
  <c r="H16" i="6" l="1"/>
  <c r="G16" i="6"/>
  <c r="F16" i="6"/>
  <c r="H13" i="6"/>
  <c r="G13" i="6"/>
  <c r="F13" i="6"/>
  <c r="I12" i="6"/>
  <c r="I13" i="6"/>
  <c r="F6" i="6" l="1"/>
  <c r="H33" i="4" l="1"/>
  <c r="I32" i="4"/>
  <c r="G33" i="4"/>
  <c r="F33" i="4"/>
  <c r="I31" i="4"/>
  <c r="I25" i="4"/>
  <c r="I26" i="4"/>
  <c r="I27" i="4"/>
  <c r="I28" i="4"/>
  <c r="I29" i="4"/>
  <c r="I30" i="4"/>
  <c r="I34" i="4"/>
  <c r="I35" i="4"/>
  <c r="I24" i="4"/>
  <c r="I22" i="4"/>
  <c r="I19" i="4"/>
  <c r="I14" i="4"/>
  <c r="H13" i="4"/>
  <c r="G13" i="4"/>
  <c r="F13" i="4"/>
  <c r="I12" i="4"/>
  <c r="I11" i="4"/>
  <c r="I10" i="4"/>
  <c r="I9" i="4"/>
  <c r="I8" i="4"/>
  <c r="I7" i="4"/>
  <c r="H6" i="4"/>
  <c r="G6" i="4"/>
  <c r="F6" i="4"/>
  <c r="I4" i="4"/>
  <c r="G13" i="2"/>
  <c r="F13" i="2"/>
  <c r="G11" i="2"/>
  <c r="F11" i="2"/>
  <c r="G17" i="27" l="1"/>
  <c r="F17" i="27"/>
  <c r="H8" i="27"/>
  <c r="G8" i="27"/>
  <c r="F8" i="27"/>
  <c r="F18" i="27" s="1"/>
  <c r="I25" i="26"/>
  <c r="I26" i="26"/>
  <c r="I27" i="26"/>
  <c r="I28" i="26"/>
  <c r="I29" i="26"/>
  <c r="I30" i="26"/>
  <c r="I31" i="26"/>
  <c r="I36" i="26"/>
  <c r="I37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F16" i="27" l="1"/>
  <c r="I8" i="27"/>
  <c r="F9" i="26"/>
  <c r="G9" i="26"/>
  <c r="H9" i="26"/>
  <c r="H13" i="31"/>
  <c r="I13" i="31" s="1"/>
  <c r="G13" i="31"/>
  <c r="F13" i="31"/>
  <c r="I12" i="31"/>
  <c r="I7" i="31"/>
  <c r="I6" i="31"/>
  <c r="H5" i="31"/>
  <c r="G5" i="31"/>
  <c r="F5" i="31"/>
  <c r="I4" i="31"/>
  <c r="I4" i="30"/>
  <c r="I15" i="31" l="1"/>
  <c r="I11" i="31"/>
  <c r="I5" i="31"/>
  <c r="I18" i="30"/>
  <c r="I122" i="24"/>
  <c r="I113" i="24"/>
  <c r="I121" i="24"/>
  <c r="I108" i="24"/>
  <c r="I109" i="24"/>
  <c r="I110" i="24"/>
  <c r="I111" i="24"/>
  <c r="I112" i="24"/>
  <c r="I96" i="24"/>
  <c r="I97" i="24"/>
  <c r="I100" i="24"/>
  <c r="I101" i="24"/>
  <c r="I102" i="24"/>
  <c r="I103" i="24"/>
  <c r="I86" i="24"/>
  <c r="I87" i="24"/>
  <c r="I88" i="24"/>
  <c r="I89" i="24"/>
  <c r="I90" i="24"/>
  <c r="I91" i="24"/>
  <c r="I92" i="24"/>
  <c r="I93" i="24"/>
  <c r="I17" i="30" l="1"/>
  <c r="I14" i="31"/>
  <c r="I5" i="23" l="1"/>
  <c r="I6" i="23"/>
  <c r="I7" i="23"/>
  <c r="I8" i="23"/>
  <c r="I9" i="23"/>
  <c r="I10" i="23"/>
  <c r="I11" i="23"/>
  <c r="I14" i="23"/>
  <c r="I17" i="23"/>
  <c r="I18" i="23"/>
  <c r="I19" i="23"/>
  <c r="I20" i="23"/>
  <c r="I21" i="23"/>
  <c r="I30" i="23"/>
  <c r="I4" i="23"/>
  <c r="I7" i="22"/>
  <c r="I8" i="22"/>
  <c r="I9" i="22"/>
  <c r="I11" i="22"/>
  <c r="I12" i="22"/>
  <c r="I13" i="22"/>
  <c r="I14" i="22"/>
  <c r="I4" i="22"/>
  <c r="I7" i="21"/>
  <c r="I8" i="21"/>
  <c r="I11" i="21"/>
  <c r="I14" i="21"/>
  <c r="I17" i="21"/>
  <c r="I20" i="21"/>
  <c r="I23" i="21"/>
  <c r="I24" i="21"/>
  <c r="I25" i="21"/>
  <c r="I26" i="21"/>
  <c r="I29" i="21"/>
  <c r="I30" i="21"/>
  <c r="I31" i="21"/>
  <c r="I34" i="21"/>
  <c r="I37" i="21"/>
  <c r="I38" i="21"/>
  <c r="I39" i="21"/>
  <c r="I40" i="21"/>
  <c r="I41" i="21"/>
  <c r="I4" i="21"/>
  <c r="I5" i="20"/>
  <c r="I6" i="20"/>
  <c r="I7" i="20"/>
  <c r="I8" i="20"/>
  <c r="I9" i="20"/>
  <c r="I11" i="20"/>
  <c r="I12" i="20"/>
  <c r="I14" i="20"/>
  <c r="I15" i="20"/>
  <c r="I16" i="20"/>
  <c r="I18" i="20"/>
  <c r="I19" i="20"/>
  <c r="I21" i="20"/>
  <c r="I22" i="20"/>
  <c r="I24" i="20"/>
  <c r="I26" i="20"/>
  <c r="I27" i="20"/>
  <c r="I29" i="20"/>
  <c r="I31" i="20"/>
  <c r="I33" i="20"/>
  <c r="I34" i="20"/>
  <c r="I35" i="20"/>
  <c r="I36" i="20"/>
  <c r="I4" i="20"/>
  <c r="I94" i="24" l="1"/>
  <c r="H119" i="24"/>
  <c r="H124" i="24" s="1"/>
  <c r="C30" i="29" l="1"/>
  <c r="B30" i="29"/>
  <c r="C9" i="29"/>
  <c r="D9" i="29"/>
  <c r="E9" i="29"/>
  <c r="B9" i="29"/>
  <c r="C7" i="29"/>
  <c r="B7" i="29"/>
  <c r="H29" i="12"/>
  <c r="H35" i="12"/>
  <c r="H19" i="26" l="1"/>
  <c r="H36" i="26"/>
  <c r="H7" i="26"/>
  <c r="G36" i="26"/>
  <c r="F36" i="26"/>
  <c r="G19" i="26"/>
  <c r="F19" i="26"/>
  <c r="I10" i="26"/>
  <c r="G48" i="28" l="1"/>
  <c r="G47" i="28"/>
  <c r="G40" i="28"/>
  <c r="G39" i="28"/>
  <c r="G38" i="28"/>
  <c r="G37" i="28"/>
  <c r="F36" i="28"/>
  <c r="F34" i="28" s="1"/>
  <c r="E36" i="28"/>
  <c r="E34" i="28" s="1"/>
  <c r="D36" i="28"/>
  <c r="D34" i="28" s="1"/>
  <c r="G35" i="28"/>
  <c r="G32" i="28"/>
  <c r="F31" i="28"/>
  <c r="E31" i="28"/>
  <c r="D31" i="28"/>
  <c r="G28" i="28"/>
  <c r="G26" i="28"/>
  <c r="G25" i="28"/>
  <c r="G23" i="28"/>
  <c r="G22" i="28"/>
  <c r="G19" i="28"/>
  <c r="G18" i="28"/>
  <c r="F17" i="28"/>
  <c r="E17" i="28"/>
  <c r="D17" i="28"/>
  <c r="G16" i="28"/>
  <c r="G15" i="28"/>
  <c r="G14" i="28"/>
  <c r="G12" i="28"/>
  <c r="G11" i="28"/>
  <c r="G10" i="28"/>
  <c r="E9" i="28"/>
  <c r="G9" i="28" s="1"/>
  <c r="D9" i="28"/>
  <c r="D7" i="28" s="1"/>
  <c r="F7" i="28"/>
  <c r="G36" i="28" l="1"/>
  <c r="G34" i="28"/>
  <c r="D41" i="28"/>
  <c r="G17" i="28"/>
  <c r="F41" i="28"/>
  <c r="E7" i="28"/>
  <c r="E33" i="28" s="1"/>
  <c r="G7" i="28"/>
  <c r="E41" i="28"/>
  <c r="D33" i="28"/>
  <c r="F33" i="28"/>
  <c r="G33" i="28" l="1"/>
  <c r="G41" i="28"/>
  <c r="H17" i="27"/>
  <c r="B52" i="29"/>
  <c r="H11" i="26"/>
  <c r="G11" i="26"/>
  <c r="F11" i="26"/>
  <c r="G7" i="26"/>
  <c r="F7" i="26"/>
  <c r="C46" i="29"/>
  <c r="B46" i="29"/>
  <c r="I4" i="25"/>
  <c r="G119" i="24"/>
  <c r="F119" i="24"/>
  <c r="F124" i="24" s="1"/>
  <c r="I107" i="24"/>
  <c r="I106" i="24"/>
  <c r="I105" i="24"/>
  <c r="I104" i="24"/>
  <c r="I95" i="24"/>
  <c r="H19" i="24"/>
  <c r="G19" i="24"/>
  <c r="F19" i="24"/>
  <c r="H17" i="24"/>
  <c r="G17" i="24"/>
  <c r="F17" i="24"/>
  <c r="H6" i="24"/>
  <c r="G6" i="24"/>
  <c r="F6" i="24"/>
  <c r="I119" i="24" l="1"/>
  <c r="G124" i="24"/>
  <c r="I6" i="24"/>
  <c r="I19" i="24"/>
  <c r="I123" i="24"/>
  <c r="I17" i="24"/>
  <c r="G18" i="27"/>
  <c r="C52" i="29" s="1"/>
  <c r="H18" i="27"/>
  <c r="D52" i="29" s="1"/>
  <c r="H37" i="26"/>
  <c r="D51" i="29" s="1"/>
  <c r="C45" i="29"/>
  <c r="B45" i="29"/>
  <c r="G37" i="26"/>
  <c r="F37" i="26"/>
  <c r="B51" i="29" s="1"/>
  <c r="I124" i="24" l="1"/>
  <c r="I6" i="25"/>
  <c r="I18" i="27"/>
  <c r="E51" i="29"/>
  <c r="I7" i="25"/>
  <c r="D46" i="29"/>
  <c r="D45" i="29"/>
  <c r="H29" i="23"/>
  <c r="G29" i="23"/>
  <c r="F29" i="23"/>
  <c r="H15" i="23"/>
  <c r="H12" i="23"/>
  <c r="G12" i="23"/>
  <c r="F12" i="23"/>
  <c r="H15" i="22"/>
  <c r="G15" i="22"/>
  <c r="F15" i="22"/>
  <c r="H10" i="22"/>
  <c r="G10" i="22"/>
  <c r="F10" i="22"/>
  <c r="F16" i="23" l="1"/>
  <c r="F33" i="23"/>
  <c r="I15" i="23"/>
  <c r="G33" i="23"/>
  <c r="I32" i="23"/>
  <c r="H33" i="23"/>
  <c r="I29" i="23"/>
  <c r="H16" i="23"/>
  <c r="I12" i="23"/>
  <c r="G16" i="23"/>
  <c r="I15" i="22"/>
  <c r="I10" i="22"/>
  <c r="C42" i="29"/>
  <c r="B42" i="29"/>
  <c r="E46" i="29"/>
  <c r="E45" i="29"/>
  <c r="H18" i="22"/>
  <c r="I18" i="22" s="1"/>
  <c r="I33" i="23" l="1"/>
  <c r="B43" i="29"/>
  <c r="I16" i="23"/>
  <c r="H37" i="23"/>
  <c r="D43" i="29" s="1"/>
  <c r="C43" i="29"/>
  <c r="D42" i="29"/>
  <c r="H42" i="21"/>
  <c r="G42" i="21"/>
  <c r="G43" i="21" s="1"/>
  <c r="F42" i="21"/>
  <c r="F43" i="21" s="1"/>
  <c r="H36" i="21"/>
  <c r="G35" i="21"/>
  <c r="I35" i="21" s="1"/>
  <c r="F35" i="21"/>
  <c r="F36" i="21" s="1"/>
  <c r="H32" i="21"/>
  <c r="G32" i="21"/>
  <c r="F32" i="21"/>
  <c r="F33" i="21" s="1"/>
  <c r="H27" i="21"/>
  <c r="G27" i="21"/>
  <c r="F27" i="21"/>
  <c r="F28" i="21" s="1"/>
  <c r="H21" i="21"/>
  <c r="G21" i="21"/>
  <c r="G22" i="21" s="1"/>
  <c r="F21" i="21"/>
  <c r="F22" i="21" s="1"/>
  <c r="H19" i="21"/>
  <c r="G18" i="21"/>
  <c r="I18" i="21" s="1"/>
  <c r="F18" i="21"/>
  <c r="F19" i="21" s="1"/>
  <c r="H16" i="21"/>
  <c r="G15" i="21"/>
  <c r="I15" i="21" s="1"/>
  <c r="F15" i="21"/>
  <c r="F16" i="21" s="1"/>
  <c r="H13" i="21"/>
  <c r="G12" i="21"/>
  <c r="I12" i="21" s="1"/>
  <c r="F12" i="21"/>
  <c r="F13" i="21" s="1"/>
  <c r="H10" i="21"/>
  <c r="G9" i="21"/>
  <c r="I9" i="21" s="1"/>
  <c r="F9" i="21"/>
  <c r="F10" i="21" s="1"/>
  <c r="H6" i="21"/>
  <c r="G5" i="21"/>
  <c r="I5" i="21" s="1"/>
  <c r="F5" i="21"/>
  <c r="F6" i="21" s="1"/>
  <c r="H37" i="20"/>
  <c r="G37" i="20"/>
  <c r="F37" i="20"/>
  <c r="H32" i="20"/>
  <c r="G32" i="20"/>
  <c r="F32" i="20"/>
  <c r="H30" i="20"/>
  <c r="G30" i="20"/>
  <c r="F30" i="20"/>
  <c r="H28" i="20"/>
  <c r="G28" i="20"/>
  <c r="F28" i="20"/>
  <c r="H25" i="20"/>
  <c r="G25" i="20"/>
  <c r="F25" i="20"/>
  <c r="H20" i="20"/>
  <c r="G20" i="20"/>
  <c r="F20" i="20"/>
  <c r="H17" i="20"/>
  <c r="G17" i="20"/>
  <c r="F17" i="20"/>
  <c r="H13" i="20"/>
  <c r="G13" i="20"/>
  <c r="F13" i="20"/>
  <c r="H10" i="20"/>
  <c r="G10" i="20"/>
  <c r="F10" i="20"/>
  <c r="E43" i="29" l="1"/>
  <c r="I37" i="23"/>
  <c r="H22" i="21"/>
  <c r="I22" i="21" s="1"/>
  <c r="I21" i="21"/>
  <c r="I42" i="21"/>
  <c r="H33" i="21"/>
  <c r="I32" i="21"/>
  <c r="G28" i="21"/>
  <c r="I27" i="21"/>
  <c r="I17" i="20"/>
  <c r="I32" i="20"/>
  <c r="I25" i="20"/>
  <c r="C39" i="29"/>
  <c r="I28" i="20"/>
  <c r="I13" i="20"/>
  <c r="I37" i="20"/>
  <c r="I10" i="20"/>
  <c r="I20" i="20"/>
  <c r="I30" i="20"/>
  <c r="B39" i="29"/>
  <c r="E42" i="29"/>
  <c r="B40" i="29"/>
  <c r="G13" i="21"/>
  <c r="I13" i="21" s="1"/>
  <c r="G19" i="21"/>
  <c r="I19" i="21" s="1"/>
  <c r="H28" i="21"/>
  <c r="H43" i="21"/>
  <c r="I43" i="21" s="1"/>
  <c r="G33" i="21"/>
  <c r="G36" i="21"/>
  <c r="I36" i="21" s="1"/>
  <c r="G6" i="21"/>
  <c r="I6" i="21" s="1"/>
  <c r="G10" i="21"/>
  <c r="I10" i="21" s="1"/>
  <c r="G16" i="21"/>
  <c r="I16" i="21" s="1"/>
  <c r="I33" i="21" l="1"/>
  <c r="I28" i="21"/>
  <c r="I38" i="20"/>
  <c r="D39" i="29"/>
  <c r="E39" i="29" s="1"/>
  <c r="C40" i="29"/>
  <c r="I44" i="21" l="1"/>
  <c r="D40" i="29"/>
  <c r="H9" i="19"/>
  <c r="I9" i="19" s="1"/>
  <c r="G9" i="19"/>
  <c r="F9" i="19"/>
  <c r="I8" i="19"/>
  <c r="I7" i="19"/>
  <c r="H6" i="19"/>
  <c r="G6" i="19"/>
  <c r="G10" i="19" s="1"/>
  <c r="C37" i="29" s="1"/>
  <c r="F6" i="19"/>
  <c r="F10" i="19" s="1"/>
  <c r="B37" i="29" s="1"/>
  <c r="I5" i="19"/>
  <c r="I4" i="19"/>
  <c r="H31" i="18"/>
  <c r="G31" i="18"/>
  <c r="F31" i="18"/>
  <c r="I30" i="18"/>
  <c r="I29" i="18"/>
  <c r="I28" i="18"/>
  <c r="I27" i="18"/>
  <c r="I26" i="18"/>
  <c r="I25" i="18"/>
  <c r="I24" i="18"/>
  <c r="H23" i="18"/>
  <c r="G23" i="18"/>
  <c r="F23" i="18"/>
  <c r="I22" i="18"/>
  <c r="I15" i="18"/>
  <c r="I10" i="18"/>
  <c r="I31" i="18" l="1"/>
  <c r="D36" i="29"/>
  <c r="I23" i="18"/>
  <c r="B36" i="29"/>
  <c r="C36" i="29"/>
  <c r="I6" i="19"/>
  <c r="E40" i="29"/>
  <c r="I9" i="18"/>
  <c r="H10" i="19"/>
  <c r="E36" i="29" l="1"/>
  <c r="I39" i="18"/>
  <c r="I10" i="19"/>
  <c r="D37" i="29"/>
  <c r="E37" i="29" s="1"/>
  <c r="H18" i="17"/>
  <c r="G18" i="17"/>
  <c r="F18" i="17"/>
  <c r="I17" i="17"/>
  <c r="I16" i="17"/>
  <c r="I15" i="17"/>
  <c r="I14" i="17"/>
  <c r="I13" i="17"/>
  <c r="H12" i="17"/>
  <c r="G12" i="17"/>
  <c r="F12" i="17"/>
  <c r="I11" i="17"/>
  <c r="I10" i="17"/>
  <c r="I9" i="17"/>
  <c r="I8" i="17"/>
  <c r="I6" i="17"/>
  <c r="H5" i="17"/>
  <c r="G5" i="17"/>
  <c r="F5" i="17"/>
  <c r="I4" i="17"/>
  <c r="H70" i="16"/>
  <c r="G70" i="16"/>
  <c r="F70" i="16"/>
  <c r="I69" i="16"/>
  <c r="I67" i="16"/>
  <c r="H66" i="16"/>
  <c r="G66" i="16"/>
  <c r="F66" i="16"/>
  <c r="I65" i="16"/>
  <c r="I63" i="16"/>
  <c r="H62" i="16"/>
  <c r="G62" i="16"/>
  <c r="F62" i="16"/>
  <c r="I61" i="16"/>
  <c r="I60" i="16"/>
  <c r="F60" i="16"/>
  <c r="I59" i="16"/>
  <c r="H58" i="16"/>
  <c r="G58" i="16"/>
  <c r="F58" i="16"/>
  <c r="I57" i="16"/>
  <c r="I56" i="16"/>
  <c r="I55" i="16"/>
  <c r="I54" i="16"/>
  <c r="H53" i="16"/>
  <c r="G53" i="16"/>
  <c r="F53" i="16"/>
  <c r="I52" i="16"/>
  <c r="I51" i="16"/>
  <c r="I50" i="16"/>
  <c r="I49" i="16"/>
  <c r="H48" i="16"/>
  <c r="G48" i="16"/>
  <c r="F48" i="16"/>
  <c r="I47" i="16"/>
  <c r="I46" i="16"/>
  <c r="I45" i="16"/>
  <c r="H44" i="16"/>
  <c r="G44" i="16"/>
  <c r="F44" i="16"/>
  <c r="I43" i="16"/>
  <c r="H42" i="16"/>
  <c r="G42" i="16"/>
  <c r="F42" i="16"/>
  <c r="I41" i="16"/>
  <c r="H40" i="16"/>
  <c r="G40" i="16"/>
  <c r="F40" i="16"/>
  <c r="I39" i="16"/>
  <c r="I38" i="16"/>
  <c r="I37" i="16"/>
  <c r="H36" i="16"/>
  <c r="G36" i="16"/>
  <c r="F36" i="16"/>
  <c r="I35" i="16"/>
  <c r="H34" i="16"/>
  <c r="G34" i="16"/>
  <c r="F34" i="16"/>
  <c r="I33" i="16"/>
  <c r="H32" i="16"/>
  <c r="G32" i="16"/>
  <c r="F32" i="16"/>
  <c r="I31" i="16"/>
  <c r="I30" i="16"/>
  <c r="I29" i="16"/>
  <c r="H28" i="16"/>
  <c r="G28" i="16"/>
  <c r="F28" i="16"/>
  <c r="I27" i="16"/>
  <c r="I26" i="16"/>
  <c r="I24" i="16"/>
  <c r="I23" i="16"/>
  <c r="I22" i="16"/>
  <c r="I21" i="16"/>
  <c r="I20" i="16"/>
  <c r="I19" i="16"/>
  <c r="H17" i="16"/>
  <c r="G17" i="16"/>
  <c r="F17" i="16"/>
  <c r="I16" i="16"/>
  <c r="I15" i="16"/>
  <c r="I14" i="16"/>
  <c r="I13" i="16"/>
  <c r="H12" i="16"/>
  <c r="G12" i="16"/>
  <c r="F12" i="16"/>
  <c r="I11" i="16"/>
  <c r="H10" i="16"/>
  <c r="G10" i="16"/>
  <c r="F10" i="16"/>
  <c r="I9" i="16"/>
  <c r="I8" i="16"/>
  <c r="I7" i="16"/>
  <c r="I6" i="16"/>
  <c r="I5" i="16"/>
  <c r="I4" i="16"/>
  <c r="H22" i="14"/>
  <c r="G22" i="14"/>
  <c r="F22" i="14"/>
  <c r="I21" i="14"/>
  <c r="I20" i="14"/>
  <c r="I19" i="14"/>
  <c r="I18" i="14"/>
  <c r="I17" i="14"/>
  <c r="H16" i="14"/>
  <c r="G16" i="14"/>
  <c r="F16" i="14"/>
  <c r="I14" i="14"/>
  <c r="I10" i="14"/>
  <c r="I8" i="14"/>
  <c r="I7" i="14"/>
  <c r="I6" i="14"/>
  <c r="I4" i="14"/>
  <c r="H26" i="13"/>
  <c r="G26" i="13"/>
  <c r="F26" i="13"/>
  <c r="I25" i="13"/>
  <c r="I24" i="13"/>
  <c r="I23" i="13"/>
  <c r="I22" i="13"/>
  <c r="I21" i="13"/>
  <c r="H20" i="13"/>
  <c r="G20" i="13"/>
  <c r="F20" i="13"/>
  <c r="I17" i="13"/>
  <c r="I16" i="13"/>
  <c r="I13" i="13"/>
  <c r="H12" i="13"/>
  <c r="G12" i="13"/>
  <c r="F12" i="13"/>
  <c r="I9" i="13"/>
  <c r="I8" i="13"/>
  <c r="I7" i="13"/>
  <c r="I6" i="13"/>
  <c r="I4" i="13"/>
  <c r="H41" i="12"/>
  <c r="G41" i="12"/>
  <c r="F41" i="12"/>
  <c r="I37" i="12"/>
  <c r="I36" i="12"/>
  <c r="G35" i="12"/>
  <c r="I35" i="12" s="1"/>
  <c r="F35" i="12"/>
  <c r="I34" i="12"/>
  <c r="I33" i="12"/>
  <c r="I32" i="12"/>
  <c r="I31" i="12"/>
  <c r="I30" i="12"/>
  <c r="G29" i="12"/>
  <c r="F29" i="12"/>
  <c r="I28" i="12"/>
  <c r="I27" i="12"/>
  <c r="I26" i="12"/>
  <c r="I25" i="12"/>
  <c r="I24" i="12"/>
  <c r="I23" i="12"/>
  <c r="I22" i="12"/>
  <c r="I21" i="12"/>
  <c r="I20" i="12"/>
  <c r="I19" i="12"/>
  <c r="I18" i="12"/>
  <c r="I15" i="12"/>
  <c r="I13" i="12"/>
  <c r="I12" i="12"/>
  <c r="I11" i="12"/>
  <c r="I7" i="12"/>
  <c r="H5" i="12"/>
  <c r="G5" i="12"/>
  <c r="F5" i="12"/>
  <c r="I4" i="12"/>
  <c r="I48" i="16" l="1"/>
  <c r="I44" i="16"/>
  <c r="I10" i="16"/>
  <c r="I42" i="16"/>
  <c r="I40" i="16"/>
  <c r="I34" i="16"/>
  <c r="I58" i="16"/>
  <c r="I66" i="16"/>
  <c r="I36" i="16"/>
  <c r="I12" i="16"/>
  <c r="I17" i="16"/>
  <c r="I62" i="16"/>
  <c r="I53" i="16"/>
  <c r="I70" i="16"/>
  <c r="I32" i="16"/>
  <c r="B32" i="29"/>
  <c r="C32" i="29"/>
  <c r="I28" i="16"/>
  <c r="I18" i="17"/>
  <c r="G19" i="17"/>
  <c r="C34" i="29" s="1"/>
  <c r="I12" i="17"/>
  <c r="F19" i="17"/>
  <c r="B34" i="29" s="1"/>
  <c r="I22" i="14"/>
  <c r="I16" i="14"/>
  <c r="I20" i="13"/>
  <c r="C28" i="29"/>
  <c r="I26" i="13"/>
  <c r="B28" i="29"/>
  <c r="H42" i="12"/>
  <c r="D26" i="29" s="1"/>
  <c r="I41" i="12"/>
  <c r="H19" i="17"/>
  <c r="D28" i="29"/>
  <c r="F42" i="12"/>
  <c r="B26" i="29" s="1"/>
  <c r="I29" i="12"/>
  <c r="G42" i="12"/>
  <c r="I5" i="12"/>
  <c r="I12" i="13"/>
  <c r="I5" i="17"/>
  <c r="I71" i="16" l="1"/>
  <c r="D32" i="29"/>
  <c r="E32" i="29" s="1"/>
  <c r="I27" i="13"/>
  <c r="E28" i="29"/>
  <c r="I42" i="12"/>
  <c r="C26" i="29"/>
  <c r="E26" i="29" s="1"/>
  <c r="I19" i="17"/>
  <c r="D34" i="29"/>
  <c r="E34" i="29" s="1"/>
  <c r="I25" i="14"/>
  <c r="D30" i="29"/>
  <c r="E30" i="29" s="1"/>
  <c r="I91" i="11"/>
  <c r="I90" i="11"/>
  <c r="I89" i="11"/>
  <c r="I88" i="11"/>
  <c r="G87" i="11"/>
  <c r="F87" i="11"/>
  <c r="I86" i="11"/>
  <c r="I85" i="11"/>
  <c r="I84" i="11"/>
  <c r="I83" i="11"/>
  <c r="I82" i="11"/>
  <c r="I80" i="11"/>
  <c r="H79" i="11"/>
  <c r="G79" i="11"/>
  <c r="F79" i="11"/>
  <c r="I78" i="11"/>
  <c r="I77" i="11"/>
  <c r="I76" i="11"/>
  <c r="I75" i="11"/>
  <c r="I74" i="11"/>
  <c r="H73" i="11"/>
  <c r="G73" i="11"/>
  <c r="F73" i="11"/>
  <c r="I72" i="11"/>
  <c r="I71" i="11"/>
  <c r="I70" i="11"/>
  <c r="H69" i="11"/>
  <c r="G69" i="11"/>
  <c r="F69" i="11"/>
  <c r="I68" i="11"/>
  <c r="H67" i="11"/>
  <c r="G67" i="11"/>
  <c r="F67" i="11"/>
  <c r="I66" i="11"/>
  <c r="I65" i="11"/>
  <c r="H64" i="11"/>
  <c r="G64" i="11"/>
  <c r="F64" i="11"/>
  <c r="I63" i="11"/>
  <c r="I62" i="11"/>
  <c r="H61" i="11"/>
  <c r="G61" i="11"/>
  <c r="F61" i="11"/>
  <c r="I60" i="11"/>
  <c r="I59" i="11"/>
  <c r="I58" i="11"/>
  <c r="I57" i="11"/>
  <c r="H56" i="11"/>
  <c r="G56" i="11"/>
  <c r="F56" i="11"/>
  <c r="I55" i="11"/>
  <c r="I54" i="11"/>
  <c r="H53" i="11"/>
  <c r="G53" i="11"/>
  <c r="F53" i="11"/>
  <c r="I52" i="11"/>
  <c r="I47" i="11"/>
  <c r="I46" i="11"/>
  <c r="I45" i="11"/>
  <c r="I44" i="11"/>
  <c r="I43" i="11"/>
  <c r="I42" i="11"/>
  <c r="I41" i="11"/>
  <c r="I40" i="11"/>
  <c r="I39" i="11"/>
  <c r="I37" i="11"/>
  <c r="I36" i="11"/>
  <c r="H35" i="11"/>
  <c r="G35" i="11"/>
  <c r="F35" i="11"/>
  <c r="I34" i="11"/>
  <c r="I33" i="11"/>
  <c r="H32" i="11"/>
  <c r="G32" i="11"/>
  <c r="F32" i="11"/>
  <c r="I31" i="11"/>
  <c r="G30" i="11"/>
  <c r="F30" i="11"/>
  <c r="I29" i="11"/>
  <c r="H23" i="11"/>
  <c r="G23" i="11"/>
  <c r="F23" i="11"/>
  <c r="I22" i="11"/>
  <c r="I21" i="11"/>
  <c r="I20" i="11"/>
  <c r="F19" i="11"/>
  <c r="I18" i="11"/>
  <c r="I17" i="11"/>
  <c r="I16" i="11"/>
  <c r="G15" i="11"/>
  <c r="I15" i="11" s="1"/>
  <c r="F15" i="11"/>
  <c r="I14" i="11"/>
  <c r="H13" i="11"/>
  <c r="G13" i="11"/>
  <c r="F13" i="11"/>
  <c r="I12" i="11"/>
  <c r="I11" i="11"/>
  <c r="H10" i="11"/>
  <c r="G10" i="11"/>
  <c r="F10" i="11"/>
  <c r="I9" i="11"/>
  <c r="I8" i="11"/>
  <c r="G7" i="11"/>
  <c r="I7" i="11" s="1"/>
  <c r="F7" i="11"/>
  <c r="I6" i="11"/>
  <c r="G5" i="11"/>
  <c r="I5" i="11" s="1"/>
  <c r="F5" i="11"/>
  <c r="I4" i="11"/>
  <c r="I56" i="11" l="1"/>
  <c r="I35" i="11"/>
  <c r="I53" i="11"/>
  <c r="I61" i="11"/>
  <c r="I67" i="11"/>
  <c r="I13" i="11"/>
  <c r="I19" i="11"/>
  <c r="I10" i="11"/>
  <c r="I23" i="11"/>
  <c r="I69" i="11"/>
  <c r="I64" i="11"/>
  <c r="I73" i="11"/>
  <c r="I30" i="11"/>
  <c r="I32" i="11"/>
  <c r="I79" i="11"/>
  <c r="I87" i="11"/>
  <c r="I94" i="11" l="1"/>
  <c r="C21" i="29"/>
  <c r="B21" i="29"/>
  <c r="I34" i="10"/>
  <c r="I30" i="10"/>
  <c r="I29" i="10"/>
  <c r="I28" i="10"/>
  <c r="I27" i="10"/>
  <c r="I26" i="10"/>
  <c r="I25" i="10"/>
  <c r="I24" i="10"/>
  <c r="I23" i="10"/>
  <c r="I22" i="10"/>
  <c r="I18" i="10"/>
  <c r="I17" i="10"/>
  <c r="I16" i="10"/>
  <c r="I12" i="10"/>
  <c r="I11" i="10"/>
  <c r="I10" i="10"/>
  <c r="I6" i="10"/>
  <c r="I5" i="10"/>
  <c r="I4" i="10"/>
  <c r="D21" i="29" l="1"/>
  <c r="E21" i="29" s="1"/>
  <c r="I13" i="9"/>
  <c r="I12" i="9"/>
  <c r="I11" i="9"/>
  <c r="I10" i="9"/>
  <c r="I9" i="9"/>
  <c r="I8" i="9"/>
  <c r="I6" i="9"/>
  <c r="I5" i="9"/>
  <c r="I4" i="9"/>
  <c r="H61" i="8"/>
  <c r="G61" i="8"/>
  <c r="F61" i="8"/>
  <c r="H51" i="8"/>
  <c r="G51" i="8"/>
  <c r="F51" i="8"/>
  <c r="I50" i="8"/>
  <c r="I49" i="8"/>
  <c r="H48" i="8"/>
  <c r="G48" i="8"/>
  <c r="F48" i="8"/>
  <c r="I47" i="8"/>
  <c r="I45" i="8"/>
  <c r="I44" i="8"/>
  <c r="I43" i="8"/>
  <c r="I41" i="8"/>
  <c r="H40" i="8"/>
  <c r="G40" i="8"/>
  <c r="F40" i="8"/>
  <c r="I35" i="8"/>
  <c r="I34" i="8"/>
  <c r="I33" i="8"/>
  <c r="I32" i="8"/>
  <c r="H31" i="8"/>
  <c r="H36" i="8" s="1"/>
  <c r="G31" i="8"/>
  <c r="G36" i="8" s="1"/>
  <c r="F31" i="8"/>
  <c r="F36" i="8" s="1"/>
  <c r="I30" i="8"/>
  <c r="I29" i="8"/>
  <c r="I28" i="8"/>
  <c r="I27" i="8"/>
  <c r="I26" i="8"/>
  <c r="I25" i="8"/>
  <c r="I24" i="8"/>
  <c r="I23" i="8"/>
  <c r="I22" i="8"/>
  <c r="I21" i="8"/>
  <c r="H20" i="8"/>
  <c r="G20" i="8"/>
  <c r="F20" i="8"/>
  <c r="I19" i="8"/>
  <c r="I18" i="8"/>
  <c r="I17" i="8"/>
  <c r="I16" i="8"/>
  <c r="I15" i="8"/>
  <c r="I14" i="8"/>
  <c r="H13" i="8"/>
  <c r="G13" i="8"/>
  <c r="F13" i="8"/>
  <c r="I12" i="8"/>
  <c r="I11" i="8"/>
  <c r="I10" i="8"/>
  <c r="I9" i="8"/>
  <c r="I8" i="8"/>
  <c r="I7" i="8"/>
  <c r="I6" i="8"/>
  <c r="I5" i="8"/>
  <c r="I4" i="8"/>
  <c r="I13" i="8" l="1"/>
  <c r="I51" i="8"/>
  <c r="I61" i="8"/>
  <c r="I48" i="8"/>
  <c r="I42" i="8"/>
  <c r="I31" i="8"/>
  <c r="I36" i="8"/>
  <c r="I20" i="8"/>
  <c r="I40" i="8"/>
  <c r="I7" i="9" l="1"/>
  <c r="H17" i="9"/>
  <c r="I17" i="9" s="1"/>
  <c r="H9" i="7" l="1"/>
  <c r="I9" i="7" s="1"/>
  <c r="G9" i="7"/>
  <c r="F9" i="7"/>
  <c r="I8" i="7"/>
  <c r="I7" i="7"/>
  <c r="H5" i="7"/>
  <c r="G5" i="7"/>
  <c r="G6" i="7" s="1"/>
  <c r="G10" i="7" s="1"/>
  <c r="C15" i="29" s="1"/>
  <c r="F5" i="7"/>
  <c r="F6" i="7" s="1"/>
  <c r="F10" i="7" s="1"/>
  <c r="B15" i="29" s="1"/>
  <c r="I4" i="7"/>
  <c r="H15" i="6"/>
  <c r="I15" i="6" s="1"/>
  <c r="G15" i="6"/>
  <c r="F15" i="6"/>
  <c r="I14" i="6"/>
  <c r="H11" i="6"/>
  <c r="I11" i="6" s="1"/>
  <c r="G11" i="6"/>
  <c r="F11" i="6"/>
  <c r="I10" i="6"/>
  <c r="I9" i="6"/>
  <c r="I8" i="6"/>
  <c r="I7" i="6"/>
  <c r="H6" i="6"/>
  <c r="G6" i="6"/>
  <c r="I5" i="6"/>
  <c r="I4" i="6"/>
  <c r="I5" i="7" l="1"/>
  <c r="B14" i="29"/>
  <c r="C14" i="29"/>
  <c r="I6" i="6"/>
  <c r="H6" i="7"/>
  <c r="I16" i="6" l="1"/>
  <c r="D14" i="29"/>
  <c r="E14" i="29" s="1"/>
  <c r="I6" i="7"/>
  <c r="H10" i="7"/>
  <c r="I10" i="7" l="1"/>
  <c r="D15" i="29"/>
  <c r="E15" i="29" s="1"/>
  <c r="B12" i="29"/>
  <c r="H36" i="4"/>
  <c r="G36" i="4"/>
  <c r="F36" i="4"/>
  <c r="H20" i="4"/>
  <c r="G20" i="4"/>
  <c r="F20" i="4"/>
  <c r="H18" i="4"/>
  <c r="G18" i="4"/>
  <c r="F18" i="4"/>
  <c r="H15" i="4"/>
  <c r="G15" i="4"/>
  <c r="F15" i="4"/>
  <c r="I13" i="4"/>
  <c r="B54" i="29" l="1"/>
  <c r="D43" i="28" s="1"/>
  <c r="I36" i="4"/>
  <c r="C12" i="29"/>
  <c r="D12" i="29"/>
  <c r="D54" i="29" s="1"/>
  <c r="I33" i="4"/>
  <c r="G37" i="4"/>
  <c r="I20" i="4"/>
  <c r="I15" i="4"/>
  <c r="I18" i="4"/>
  <c r="F37" i="4"/>
  <c r="B11" i="29" s="1"/>
  <c r="B53" i="29" s="1"/>
  <c r="I6" i="4"/>
  <c r="H37" i="4"/>
  <c r="C54" i="29" l="1"/>
  <c r="E43" i="28" s="1"/>
  <c r="E12" i="29"/>
  <c r="C11" i="29"/>
  <c r="C53" i="29" s="1"/>
  <c r="I37" i="4"/>
  <c r="D11" i="29"/>
  <c r="D53" i="29" s="1"/>
  <c r="I6" i="3"/>
  <c r="H5" i="3"/>
  <c r="I5" i="3" s="1"/>
  <c r="G5" i="3"/>
  <c r="F5" i="3"/>
  <c r="I4" i="3"/>
  <c r="E11" i="29" l="1"/>
  <c r="I5" i="2" l="1"/>
  <c r="I8" i="2"/>
  <c r="I9" i="2"/>
  <c r="I10" i="2"/>
  <c r="I11" i="2"/>
  <c r="I4" i="2"/>
  <c r="I11" i="1"/>
  <c r="I9" i="1"/>
  <c r="I7" i="1"/>
  <c r="I5" i="1" l="1"/>
  <c r="I8" i="1"/>
  <c r="I10" i="1"/>
  <c r="I12" i="1"/>
  <c r="I4" i="1"/>
  <c r="F6" i="2" l="1"/>
  <c r="F7" i="2" s="1"/>
  <c r="G6" i="2"/>
  <c r="G7" i="2" s="1"/>
  <c r="H6" i="2"/>
  <c r="H7" i="2"/>
  <c r="F12" i="2"/>
  <c r="G12" i="2"/>
  <c r="I12" i="2" s="1"/>
  <c r="H12" i="2"/>
  <c r="F6" i="1"/>
  <c r="G6" i="1"/>
  <c r="H6" i="1"/>
  <c r="F13" i="1"/>
  <c r="G13" i="1"/>
  <c r="H13" i="1"/>
  <c r="I6" i="2" l="1"/>
  <c r="I7" i="2"/>
  <c r="H13" i="2"/>
  <c r="I13" i="1"/>
  <c r="F14" i="1"/>
  <c r="B6" i="29" s="1"/>
  <c r="D42" i="28" s="1"/>
  <c r="D44" i="28" s="1"/>
  <c r="D45" i="28" s="1"/>
  <c r="G14" i="1"/>
  <c r="C6" i="29" s="1"/>
  <c r="I6" i="1"/>
  <c r="H14" i="1"/>
  <c r="D7" i="29" l="1"/>
  <c r="I13" i="2"/>
  <c r="B55" i="29"/>
  <c r="E42" i="28"/>
  <c r="E44" i="28" s="1"/>
  <c r="E45" i="28" s="1"/>
  <c r="C55" i="29"/>
  <c r="D6" i="29"/>
  <c r="I14" i="1"/>
  <c r="E7" i="29" l="1"/>
  <c r="E53" i="29"/>
  <c r="E6" i="29"/>
  <c r="E54" i="29" l="1"/>
  <c r="F43" i="28"/>
  <c r="G43" i="28" s="1"/>
  <c r="D55" i="29"/>
  <c r="E55" i="29" s="1"/>
  <c r="F42" i="28"/>
  <c r="F44" i="28" l="1"/>
  <c r="G42" i="28"/>
  <c r="G44" i="28" l="1"/>
  <c r="F45" i="28"/>
</calcChain>
</file>

<file path=xl/sharedStrings.xml><?xml version="1.0" encoding="utf-8"?>
<sst xmlns="http://schemas.openxmlformats.org/spreadsheetml/2006/main" count="4543" uniqueCount="1187">
  <si>
    <t>Výdaje celkem</t>
  </si>
  <si>
    <t xml:space="preserve">Územní rozvoj                                           </t>
  </si>
  <si>
    <t>003636</t>
  </si>
  <si>
    <t>Pohoštění</t>
  </si>
  <si>
    <t>5175</t>
  </si>
  <si>
    <t>Nákup ostatních služeb</t>
  </si>
  <si>
    <t>5169</t>
  </si>
  <si>
    <t>000000800</t>
  </si>
  <si>
    <t>Konzultační, poradenské a právní služby</t>
  </si>
  <si>
    <t>5166</t>
  </si>
  <si>
    <t>Nákup materiálu jinde nezařazený</t>
  </si>
  <si>
    <t>5139</t>
  </si>
  <si>
    <t xml:space="preserve">Územní plánování                                                  </t>
  </si>
  <si>
    <t>003635</t>
  </si>
  <si>
    <t>Text</t>
  </si>
  <si>
    <t>ORG</t>
  </si>
  <si>
    <t>UZ</t>
  </si>
  <si>
    <t>POL</t>
  </si>
  <si>
    <t>ODPA</t>
  </si>
  <si>
    <t>v tis. Kč</t>
  </si>
  <si>
    <t>0011 - Územní rozvoj</t>
  </si>
  <si>
    <t xml:space="preserve">Péče o vzhled obcí a veřejnou zeleň                                                                       </t>
  </si>
  <si>
    <t>003745</t>
  </si>
  <si>
    <t xml:space="preserve">Stavby                                                                                      </t>
  </si>
  <si>
    <t>6121</t>
  </si>
  <si>
    <t>Revitalizace Strašnická</t>
  </si>
  <si>
    <t>0000000220003</t>
  </si>
  <si>
    <t>Revitalizace vybraných lokalit toku Botiče</t>
  </si>
  <si>
    <t>0000000219018</t>
  </si>
  <si>
    <t>Realizace dílčích generelů</t>
  </si>
  <si>
    <t>0000000220004</t>
  </si>
  <si>
    <t xml:space="preserve">Územní rozvoj                                                                                                                 </t>
  </si>
  <si>
    <t>Ostatní nákup dlouhodobého nehmotného majetku</t>
  </si>
  <si>
    <t>6119</t>
  </si>
  <si>
    <t>Nový Eden</t>
  </si>
  <si>
    <t>0000000222002</t>
  </si>
  <si>
    <t>Studie revitalizace veřejných prostor</t>
  </si>
  <si>
    <t>0000000213001</t>
  </si>
  <si>
    <t>% plnění k RU</t>
  </si>
  <si>
    <t xml:space="preserve">0012 - Stavební úřad </t>
  </si>
  <si>
    <t>003639</t>
  </si>
  <si>
    <t>Komunální služby a územní rozvoj jinde nezařazené</t>
  </si>
  <si>
    <t>0021 - Životní prostředí</t>
  </si>
  <si>
    <t>002219</t>
  </si>
  <si>
    <t>5165</t>
  </si>
  <si>
    <t>Zemědělské pachtovné</t>
  </si>
  <si>
    <t xml:space="preserve">Ostatní záležitosti pozemních komunikací                                </t>
  </si>
  <si>
    <t>003421</t>
  </si>
  <si>
    <t>5164</t>
  </si>
  <si>
    <t>Nájemné</t>
  </si>
  <si>
    <t>5171</t>
  </si>
  <si>
    <t>Opravy a udržování</t>
  </si>
  <si>
    <t xml:space="preserve">Využití volného času dětí a mládeže                       </t>
  </si>
  <si>
    <t>003722</t>
  </si>
  <si>
    <t xml:space="preserve">Sběr a svoz komunálních odpadů                                     </t>
  </si>
  <si>
    <t>003729</t>
  </si>
  <si>
    <t xml:space="preserve">Ostatní nakládání s odpady                                                      </t>
  </si>
  <si>
    <t>003741</t>
  </si>
  <si>
    <t xml:space="preserve">Ochrana druhů a stanovišť                                                </t>
  </si>
  <si>
    <t>5123</t>
  </si>
  <si>
    <t>Podlimitní technické zhodnocení</t>
  </si>
  <si>
    <t>5132</t>
  </si>
  <si>
    <t>Ochranné pomůcky</t>
  </si>
  <si>
    <t>5137</t>
  </si>
  <si>
    <t>000000118</t>
  </si>
  <si>
    <t>Drobný dlouhodobý hmotný majetek</t>
  </si>
  <si>
    <t>5151</t>
  </si>
  <si>
    <t>Studená voda včetně stoč. a popl.za odvod dešť.vod</t>
  </si>
  <si>
    <t>5154</t>
  </si>
  <si>
    <t>Elektrická energie</t>
  </si>
  <si>
    <t>000000081</t>
  </si>
  <si>
    <t>000000502</t>
  </si>
  <si>
    <t xml:space="preserve">Péče o vzhled obcí a veřejnou zeleň                                                   </t>
  </si>
  <si>
    <t>003792</t>
  </si>
  <si>
    <t xml:space="preserve">Ekologická výchova a osvěta                                                       </t>
  </si>
  <si>
    <t>0000000212004</t>
  </si>
  <si>
    <t>Rekonstrukce parkových chodníků</t>
  </si>
  <si>
    <t>Stavby</t>
  </si>
  <si>
    <t>Ostatní záležitosti pozemních komunikací</t>
  </si>
  <si>
    <t>0000000213006</t>
  </si>
  <si>
    <t>Mobiliáře dětských hřišť</t>
  </si>
  <si>
    <t>0000000217019</t>
  </si>
  <si>
    <t>Areál Gutovka</t>
  </si>
  <si>
    <t>Využití volného času dětí a mládeže</t>
  </si>
  <si>
    <t>003723</t>
  </si>
  <si>
    <t>0000000214001</t>
  </si>
  <si>
    <t>Výstavba stání na separaci</t>
  </si>
  <si>
    <t>Sběr a svoz ost. odpadů jiných než nebez. a komun.</t>
  </si>
  <si>
    <t>6111</t>
  </si>
  <si>
    <t>000000090</t>
  </si>
  <si>
    <t>Programové vybavení</t>
  </si>
  <si>
    <t>000000010</t>
  </si>
  <si>
    <t>0081629216002</t>
  </si>
  <si>
    <t>Revitalizace parku Solidarita, Praha 10</t>
  </si>
  <si>
    <t>000000119</t>
  </si>
  <si>
    <t>0000000216029</t>
  </si>
  <si>
    <t>Participativní rozpočet (Moje stopa)</t>
  </si>
  <si>
    <t>000000084</t>
  </si>
  <si>
    <t>0081797222021</t>
  </si>
  <si>
    <t>Zvýšení retence vody v Malešickém parku</t>
  </si>
  <si>
    <t>Péče o vzhled obcí a veřejnou zeleň</t>
  </si>
  <si>
    <t>006409</t>
  </si>
  <si>
    <t>Ostatní činnosti jinde nezařazené</t>
  </si>
  <si>
    <t>0031 - Doprava</t>
  </si>
  <si>
    <t>002212</t>
  </si>
  <si>
    <t>Silnice</t>
  </si>
  <si>
    <t>003631</t>
  </si>
  <si>
    <t>Veřejné osvětlení</t>
  </si>
  <si>
    <t>0000000221004</t>
  </si>
  <si>
    <t>Rekonstrukce chodníků</t>
  </si>
  <si>
    <t>002241</t>
  </si>
  <si>
    <t>0081198219024</t>
  </si>
  <si>
    <t>Železniční dráhy</t>
  </si>
  <si>
    <t>0041 - Školství</t>
  </si>
  <si>
    <t>003111</t>
  </si>
  <si>
    <t>5168</t>
  </si>
  <si>
    <t>Zprac. dat a služby souv. s inf. a kom.technolog.</t>
  </si>
  <si>
    <t>5194</t>
  </si>
  <si>
    <t>Výdaje na věcné dary</t>
  </si>
  <si>
    <t>5331</t>
  </si>
  <si>
    <t>Neinvestiční příspěvky zřízeným příspěvkovým organ</t>
  </si>
  <si>
    <t>MŠ - mzdové prostředky včetně odvodů</t>
  </si>
  <si>
    <t>MŠ - rozvoj dětí (školy)</t>
  </si>
  <si>
    <t>5336</t>
  </si>
  <si>
    <t>000000096</t>
  </si>
  <si>
    <t xml:space="preserve">Neinvestiční tranfery zřízeným PO </t>
  </si>
  <si>
    <t>000000115</t>
  </si>
  <si>
    <t>108100104</t>
  </si>
  <si>
    <t>108517050</t>
  </si>
  <si>
    <t>Mateřské školy</t>
  </si>
  <si>
    <t>003113</t>
  </si>
  <si>
    <t>000000014</t>
  </si>
  <si>
    <t>ZŠ - mzdové prostředky včetně odvodů</t>
  </si>
  <si>
    <t>ZŠ - Zdravý rozvoj žáků (školy)</t>
  </si>
  <si>
    <t>000000077</t>
  </si>
  <si>
    <t>EU - prostředky z rozpočtu m.č. P10</t>
  </si>
  <si>
    <t>Základní školy</t>
  </si>
  <si>
    <t>003141</t>
  </si>
  <si>
    <t>000000046</t>
  </si>
  <si>
    <t>ŠJ - mzdové prostředky včetně odvodů</t>
  </si>
  <si>
    <t>Školní stravování</t>
  </si>
  <si>
    <t>003299</t>
  </si>
  <si>
    <t>5492</t>
  </si>
  <si>
    <t>Dary fyzickým osobám</t>
  </si>
  <si>
    <t>Ostatní záležitosti vzdělávání</t>
  </si>
  <si>
    <t>003319</t>
  </si>
  <si>
    <t>000000000</t>
  </si>
  <si>
    <t>Ostatní záležitosti kultury</t>
  </si>
  <si>
    <t>KD Barikádníků - mzdové prostředky včetně odvodů</t>
  </si>
  <si>
    <t>006221</t>
  </si>
  <si>
    <t>000000137</t>
  </si>
  <si>
    <t>5167</t>
  </si>
  <si>
    <t>Humanitární zahraniční pomoc přímá</t>
  </si>
  <si>
    <t>006330</t>
  </si>
  <si>
    <t>5347</t>
  </si>
  <si>
    <t>Neinv. převody mezi stat. městy, vč. hl. města Prahy</t>
  </si>
  <si>
    <t>103133063</t>
  </si>
  <si>
    <t>103533063</t>
  </si>
  <si>
    <t>Převody vlastním fondům v rozpočtech územní úrovně</t>
  </si>
  <si>
    <t>6351</t>
  </si>
  <si>
    <t>Invest. transf. zřízeným PO</t>
  </si>
  <si>
    <t>6356</t>
  </si>
  <si>
    <t>108100105</t>
  </si>
  <si>
    <t>2732187222016</t>
  </si>
  <si>
    <t>MŠ Troilova - podpora envir. a polytech. vzděláván</t>
  </si>
  <si>
    <t>108517985</t>
  </si>
  <si>
    <t>2732155222015</t>
  </si>
  <si>
    <t>ZŠ V Rybníčkách - modernizace OU pro čtenáře</t>
  </si>
  <si>
    <t>2732226222017</t>
  </si>
  <si>
    <t>ZŠ Hostýnská - OU přírodních věd</t>
  </si>
  <si>
    <t>5021</t>
  </si>
  <si>
    <t xml:space="preserve">Ostatní osobní výdaje </t>
  </si>
  <si>
    <t>0015068000000</t>
  </si>
  <si>
    <t>5031</t>
  </si>
  <si>
    <t>Povinné poj.na soc.zab.a přísp.na st.pol.zaměstnan</t>
  </si>
  <si>
    <t>5032</t>
  </si>
  <si>
    <t>Povinné pojistné na veřejné zdravotní pojištění</t>
  </si>
  <si>
    <t>Podlimitní programové vybavení</t>
  </si>
  <si>
    <t xml:space="preserve">Ostatní záležitosti vzdělávání </t>
  </si>
  <si>
    <t>0051 - Sociální věci</t>
  </si>
  <si>
    <t>003511</t>
  </si>
  <si>
    <t>Všeobecná ambulantní péče</t>
  </si>
  <si>
    <t>003515</t>
  </si>
  <si>
    <t>Specializovaná ambulantní zdravotní péče</t>
  </si>
  <si>
    <t>003524</t>
  </si>
  <si>
    <t>Neinvestiční příspěvky zřízeným PO</t>
  </si>
  <si>
    <t>0000000000501</t>
  </si>
  <si>
    <t>LDN - audit hospodaření</t>
  </si>
  <si>
    <t>Léčebny dlouhodobě nemocných</t>
  </si>
  <si>
    <t>003525</t>
  </si>
  <si>
    <t>5221</t>
  </si>
  <si>
    <t>Neinv.transf. fundacím, ústavům a obecně prosp.sp.</t>
  </si>
  <si>
    <t>5222</t>
  </si>
  <si>
    <t>Neinvestiční transfery spolkům</t>
  </si>
  <si>
    <t>Hospice</t>
  </si>
  <si>
    <t>003539</t>
  </si>
  <si>
    <t>Ostatní zdravotnická zaříz.a služby pro zdravot.</t>
  </si>
  <si>
    <t>003541</t>
  </si>
  <si>
    <t>Prevence před drogami, alk.,nikot. aj. závislostmi</t>
  </si>
  <si>
    <t>003569</t>
  </si>
  <si>
    <t>Ostatní správa ve zdravotnictví jinde nezařazená</t>
  </si>
  <si>
    <t>003632</t>
  </si>
  <si>
    <t>5811</t>
  </si>
  <si>
    <t>Výdaje na náhrady za nezpůsobenou újmu</t>
  </si>
  <si>
    <t>Pohřebnictví</t>
  </si>
  <si>
    <t>004312</t>
  </si>
  <si>
    <t>Odborné sociální poradentství</t>
  </si>
  <si>
    <t>004329</t>
  </si>
  <si>
    <t>Ostatní sociální péče a pomoc dětem a mládeži</t>
  </si>
  <si>
    <t>004339</t>
  </si>
  <si>
    <t>5136</t>
  </si>
  <si>
    <t>Knihy, učební pomůcky a tisk</t>
  </si>
  <si>
    <t>000013010</t>
  </si>
  <si>
    <t>Služby školení a vzdělávání</t>
  </si>
  <si>
    <t>5493</t>
  </si>
  <si>
    <t>Účelové neinvestiční transfery fyzickým osobám</t>
  </si>
  <si>
    <t>Ostatní sociální péče a pomoc rodině a manželství</t>
  </si>
  <si>
    <t>004350</t>
  </si>
  <si>
    <t>Neinvest.transfery zřízeným PO</t>
  </si>
  <si>
    <t>000013305</t>
  </si>
  <si>
    <t>Domovy pro seniory</t>
  </si>
  <si>
    <t>004351</t>
  </si>
  <si>
    <t>0000000000502</t>
  </si>
  <si>
    <t>CSOP - audit hospodaření</t>
  </si>
  <si>
    <t>Osobní asist., peč.služba a podpora samost.bydlení</t>
  </si>
  <si>
    <t>004357</t>
  </si>
  <si>
    <t>Domovy pro osoby se zdr. post. a domovy se zvl.rež</t>
  </si>
  <si>
    <t>004359</t>
  </si>
  <si>
    <t>Ostatní služby a činnosti v oblasti sociální péče</t>
  </si>
  <si>
    <t>004375</t>
  </si>
  <si>
    <t>Nízkoprahová zařízení pro děti a mládež</t>
  </si>
  <si>
    <t>004378</t>
  </si>
  <si>
    <t>5339</t>
  </si>
  <si>
    <t>Neinvest. transfery cizím PO</t>
  </si>
  <si>
    <t>Terénní programy</t>
  </si>
  <si>
    <t>004379</t>
  </si>
  <si>
    <t>Ostatní služby a činnosti v oblasti soc. prevence</t>
  </si>
  <si>
    <t>004399</t>
  </si>
  <si>
    <t>Ostatní záležitosti soc.věcí a politiky zaměstnano</t>
  </si>
  <si>
    <t>006171</t>
  </si>
  <si>
    <t>5011</t>
  </si>
  <si>
    <t>104100106</t>
  </si>
  <si>
    <t>Platy zaměst. v pr.poměru vyjma zaměst. na služ.m.</t>
  </si>
  <si>
    <t>104113013</t>
  </si>
  <si>
    <t>104513013</t>
  </si>
  <si>
    <t>Činnost místní správy</t>
  </si>
  <si>
    <t>0061 - Kultura a volný čas</t>
  </si>
  <si>
    <t>003314</t>
  </si>
  <si>
    <t>Neinvest. transfery cizím příspěvkovým organizacím</t>
  </si>
  <si>
    <t>Činnosti knihovnické</t>
  </si>
  <si>
    <t>003317</t>
  </si>
  <si>
    <t>Výstavní činnosti v kultuře</t>
  </si>
  <si>
    <t>003399</t>
  </si>
  <si>
    <t>5041</t>
  </si>
  <si>
    <t>Odměny za užití duševního vlastnictví</t>
  </si>
  <si>
    <t>Ostatní záležitosti kultury,církví a sděl.prostř.</t>
  </si>
  <si>
    <t>006223</t>
  </si>
  <si>
    <t>5163</t>
  </si>
  <si>
    <t>Služby peněžních ústavů</t>
  </si>
  <si>
    <t>5173</t>
  </si>
  <si>
    <t>Cestovné</t>
  </si>
  <si>
    <t>Mezinárodní spolupráce jinde nezařazená</t>
  </si>
  <si>
    <t>0062 - Sport</t>
  </si>
  <si>
    <t>003419</t>
  </si>
  <si>
    <t>Ostatní sportovní činnost</t>
  </si>
  <si>
    <t>003429</t>
  </si>
  <si>
    <t>5133</t>
  </si>
  <si>
    <t>Léky a zdravotnický materiál</t>
  </si>
  <si>
    <t>Ostatní zájmová činnost a rekreace</t>
  </si>
  <si>
    <t>0063 - Projekty MČ Praha 10</t>
  </si>
  <si>
    <t>0000000602</t>
  </si>
  <si>
    <t>5229</t>
  </si>
  <si>
    <t>Ostatní neinv.transfery neziskov. a podob. organ.</t>
  </si>
  <si>
    <t>0000000603</t>
  </si>
  <si>
    <t>003349</t>
  </si>
  <si>
    <t>0000000601</t>
  </si>
  <si>
    <t>Ostatní záležitosti sdělovacích prostředků</t>
  </si>
  <si>
    <t>0064 - Veřejná finanční podpora</t>
  </si>
  <si>
    <t>5212</t>
  </si>
  <si>
    <t>Neinv.transfery nefin.podnikatelům-fyzickým osobám</t>
  </si>
  <si>
    <t>5213</t>
  </si>
  <si>
    <t>Neinv.transfery nefin.podnikatelům-právnic. osobám</t>
  </si>
  <si>
    <t>000000098</t>
  </si>
  <si>
    <t>5223</t>
  </si>
  <si>
    <t>003326</t>
  </si>
  <si>
    <t>Poříz.,zach.a obnova hodnot MK, nár. a hist.pověd.</t>
  </si>
  <si>
    <t>Neinv.transfery církvím a naboženským společnostem</t>
  </si>
  <si>
    <t>003699</t>
  </si>
  <si>
    <t>0000000604</t>
  </si>
  <si>
    <t>Ost.záležitosti bydlení, kom.služeb a územ.rozvoje</t>
  </si>
  <si>
    <t>003749</t>
  </si>
  <si>
    <t>Ostatní činnosti k ochraně přírody a krajiny</t>
  </si>
  <si>
    <t>004344</t>
  </si>
  <si>
    <t>Sociální rehabilitace</t>
  </si>
  <si>
    <t>004349</t>
  </si>
  <si>
    <t>Ost. soc. péče a pomoc ostatním skup. fyzic. osob</t>
  </si>
  <si>
    <t>004352</t>
  </si>
  <si>
    <t>Tísňová péče</t>
  </si>
  <si>
    <t>004354</t>
  </si>
  <si>
    <t>Chráněné bydlení</t>
  </si>
  <si>
    <t>004356</t>
  </si>
  <si>
    <t>Denní stacionáře a centra denních služeb</t>
  </si>
  <si>
    <t>004371</t>
  </si>
  <si>
    <t>Raná péče a soc.aktivizační sl.pro rodiny s dětmi</t>
  </si>
  <si>
    <t>004374</t>
  </si>
  <si>
    <t>Azyl.domy, nízkoprahová denní centra a noclehárny</t>
  </si>
  <si>
    <t>004377</t>
  </si>
  <si>
    <t>Sociálně terapeutické dílny</t>
  </si>
  <si>
    <t>0065 - Správa kulturních objektů MČ Praha 10</t>
  </si>
  <si>
    <t>003313</t>
  </si>
  <si>
    <t>Film.tvorba,distribuce, kina a shrom.audio archiv.</t>
  </si>
  <si>
    <t>003322</t>
  </si>
  <si>
    <t>Čapkova vila - nájemné</t>
  </si>
  <si>
    <t>Čapkova vila - nákup ostatních služeb</t>
  </si>
  <si>
    <t>Čapkova vila - opravy a udržování</t>
  </si>
  <si>
    <t>Zachování a obnova kulturních památek</t>
  </si>
  <si>
    <t>5363</t>
  </si>
  <si>
    <t>Úhrady sankcí jiným rozpočtům</t>
  </si>
  <si>
    <t>0081 - Obecní majetek</t>
  </si>
  <si>
    <t>003599</t>
  </si>
  <si>
    <t>Ostatní činnost ve zdravotnictví</t>
  </si>
  <si>
    <t>003612</t>
  </si>
  <si>
    <t>5901</t>
  </si>
  <si>
    <t>Nespecifikované rezervy</t>
  </si>
  <si>
    <t>Bytové hospodářství</t>
  </si>
  <si>
    <t>5152</t>
  </si>
  <si>
    <t>Teplo</t>
  </si>
  <si>
    <t>5153</t>
  </si>
  <si>
    <t>Plyn</t>
  </si>
  <si>
    <t>Teplá voda</t>
  </si>
  <si>
    <t>006320</t>
  </si>
  <si>
    <t>Pojištění funkčně nespecifikované</t>
  </si>
  <si>
    <t>Technické zhodnocení bytů a NP</t>
  </si>
  <si>
    <t>004376</t>
  </si>
  <si>
    <t>Rekonstrukce NP</t>
  </si>
  <si>
    <t>Sl.násl.péče,terapeutické komunity a kontak.centra</t>
  </si>
  <si>
    <t>0082 - Správa majetku</t>
  </si>
  <si>
    <t>003392</t>
  </si>
  <si>
    <t>Zájmová činnost v kultuře</t>
  </si>
  <si>
    <t>004334</t>
  </si>
  <si>
    <t>Pečovatelská služba pro rodinu a děti</t>
  </si>
  <si>
    <t>5191</t>
  </si>
  <si>
    <t>Zaplacené sankce a odstupné</t>
  </si>
  <si>
    <t>5192</t>
  </si>
  <si>
    <t>Poskytnuté náhrady</t>
  </si>
  <si>
    <t>0000000216025</t>
  </si>
  <si>
    <t>PD - Čapkova vila</t>
  </si>
  <si>
    <t>0000000218011</t>
  </si>
  <si>
    <t>Reko Strašnické divadlo</t>
  </si>
  <si>
    <t>0000000220016</t>
  </si>
  <si>
    <t>Ostatní záležitosti - kultura</t>
  </si>
  <si>
    <t>0000000220010</t>
  </si>
  <si>
    <t>Ostatní záležitosti - děti a mládež</t>
  </si>
  <si>
    <t>0000000205055</t>
  </si>
  <si>
    <t>Reko LDN Vršovice</t>
  </si>
  <si>
    <t>0000000220011</t>
  </si>
  <si>
    <t>Ostatní záležitosti - zdravotnictví</t>
  </si>
  <si>
    <t>0000000210026</t>
  </si>
  <si>
    <t>Zateplení fasád byt.domů</t>
  </si>
  <si>
    <t>0000000211025</t>
  </si>
  <si>
    <t>Tech.zhodnocení bytů</t>
  </si>
  <si>
    <t>0000000217016</t>
  </si>
  <si>
    <t>Rekonstrukce výtahů</t>
  </si>
  <si>
    <t>0000000220008</t>
  </si>
  <si>
    <t>Ostatní záležitosti bydlení</t>
  </si>
  <si>
    <t>003669</t>
  </si>
  <si>
    <t>6130</t>
  </si>
  <si>
    <t>0000000215004</t>
  </si>
  <si>
    <t>Pozemek Vršovice 2472/4-odkup od SLZ</t>
  </si>
  <si>
    <t>0000000217015</t>
  </si>
  <si>
    <t>Předkupní právo</t>
  </si>
  <si>
    <t>Pozemky</t>
  </si>
  <si>
    <t>Ost.správa v obl.bydlení,komun.sl.a územ.úr.j.n.</t>
  </si>
  <si>
    <t>0000000220012</t>
  </si>
  <si>
    <t>Ostatní služby - soc. prevence</t>
  </si>
  <si>
    <t>0000000209035</t>
  </si>
  <si>
    <t>Rekonstrukce budovy úřadu MČ Praha 10</t>
  </si>
  <si>
    <t>0000000216023</t>
  </si>
  <si>
    <t>Dílčí nezbytné reko objektu ÚMČ Praha 10</t>
  </si>
  <si>
    <t>0000000220017</t>
  </si>
  <si>
    <t>Ostatní záležitosti - místní správa</t>
  </si>
  <si>
    <t>0015373209035</t>
  </si>
  <si>
    <t>Zateplení objektu ÚMČ</t>
  </si>
  <si>
    <t>0015374209035</t>
  </si>
  <si>
    <t>Fotovoltaika objektu ÚMČ</t>
  </si>
  <si>
    <t>000015974</t>
  </si>
  <si>
    <t xml:space="preserve">0083 - Správa majetku (1511) </t>
  </si>
  <si>
    <t>0083 - Správa majetku (1511)</t>
  </si>
  <si>
    <t>0000000212028</t>
  </si>
  <si>
    <t>Rekonstrukce a výstavba nových MŠ</t>
  </si>
  <si>
    <t>0000000213025</t>
  </si>
  <si>
    <t>MŠ - reko fasád (2013)</t>
  </si>
  <si>
    <t>0000000216019</t>
  </si>
  <si>
    <t>MŠ ostatní rekonstrukce</t>
  </si>
  <si>
    <t>0000000221006</t>
  </si>
  <si>
    <t>MŠ U Roháč. kasáren - zateplení fasády</t>
  </si>
  <si>
    <t>0000000221007</t>
  </si>
  <si>
    <t>MŠ Magnitogorská - zateplení fasády</t>
  </si>
  <si>
    <t>0000000221008</t>
  </si>
  <si>
    <t>Rekonstrukce jeslí Jakutská</t>
  </si>
  <si>
    <t>0081040212028</t>
  </si>
  <si>
    <t>MŠ Bajkalská - novostavba</t>
  </si>
  <si>
    <t>0081470220019</t>
  </si>
  <si>
    <t>Reko MŠ Jasmínová</t>
  </si>
  <si>
    <t>6122</t>
  </si>
  <si>
    <t>Stroje, přístroje a zařízení</t>
  </si>
  <si>
    <t>0000000213029</t>
  </si>
  <si>
    <t>ZŠ - reko fasád  (2013)</t>
  </si>
  <si>
    <t>0000000213031</t>
  </si>
  <si>
    <t>ZŠ - reko střech</t>
  </si>
  <si>
    <t>0000000216020</t>
  </si>
  <si>
    <t>ZŠ ostatní rekonstrukce</t>
  </si>
  <si>
    <t>0000000221009</t>
  </si>
  <si>
    <t>ZŠ Nad Vodovodem - zateplení fasády</t>
  </si>
  <si>
    <t>0000000222009</t>
  </si>
  <si>
    <t>Rekonstrukce ŠJ ZŠ Břečťanova</t>
  </si>
  <si>
    <t>0081520219017</t>
  </si>
  <si>
    <t>ZŠ U Vrš. nádraží - propojení křídel a sanace</t>
  </si>
  <si>
    <t>0081588215009</t>
  </si>
  <si>
    <t>Reko secesní školy Strašnická</t>
  </si>
  <si>
    <t>0000000222008</t>
  </si>
  <si>
    <t>Zkapacitnění ZŠ Hostýnská</t>
  </si>
  <si>
    <t>0091 - Vnitřní správa</t>
  </si>
  <si>
    <t>005311</t>
  </si>
  <si>
    <t>Bezpečnost a veřejný pořádek</t>
  </si>
  <si>
    <t>006112</t>
  </si>
  <si>
    <t>000000901</t>
  </si>
  <si>
    <t>5023</t>
  </si>
  <si>
    <t>Odměny členů zastupitelstev obcí a krajů</t>
  </si>
  <si>
    <t>5026</t>
  </si>
  <si>
    <t>Odchodné</t>
  </si>
  <si>
    <t>5029</t>
  </si>
  <si>
    <t>Ostatní platby za provedenou práci jinde nezařazen</t>
  </si>
  <si>
    <t>5424</t>
  </si>
  <si>
    <t>Náhrady mezd a přísp. v době nemoci nebo karantény</t>
  </si>
  <si>
    <t>Zastupitelstva obcí</t>
  </si>
  <si>
    <t>006115</t>
  </si>
  <si>
    <t>Volby do zastupitelstev územních samosprávných cel</t>
  </si>
  <si>
    <t>000013015</t>
  </si>
  <si>
    <t>000013024</t>
  </si>
  <si>
    <t>5019</t>
  </si>
  <si>
    <t>Ostatní platy</t>
  </si>
  <si>
    <t>Ostatní osobní výdaje</t>
  </si>
  <si>
    <t>5024</t>
  </si>
  <si>
    <t>Odstupné</t>
  </si>
  <si>
    <t>5038</t>
  </si>
  <si>
    <t>Pojist.na zákon.poj.odpov. zaměst. za škodu při PÚ</t>
  </si>
  <si>
    <t>Odměny za užití počítačových programů</t>
  </si>
  <si>
    <t>5131</t>
  </si>
  <si>
    <t>Potraviny</t>
  </si>
  <si>
    <t>5134</t>
  </si>
  <si>
    <t>Prádlo, oděv a obuv s výjimkou ochranných pomůcek</t>
  </si>
  <si>
    <t>000000810</t>
  </si>
  <si>
    <t>5156</t>
  </si>
  <si>
    <t>Pohonné hmoty a maziva</t>
  </si>
  <si>
    <t>5161</t>
  </si>
  <si>
    <t>Poštovní služby</t>
  </si>
  <si>
    <t>5162</t>
  </si>
  <si>
    <t>Služby elektronických komunikací</t>
  </si>
  <si>
    <t>0000000000901</t>
  </si>
  <si>
    <t>Účelová neinvestiční dotace HMP</t>
  </si>
  <si>
    <t>0000000000902</t>
  </si>
  <si>
    <t>0000000000906</t>
  </si>
  <si>
    <t>0000000000908</t>
  </si>
  <si>
    <t>0000000000909</t>
  </si>
  <si>
    <t>5179</t>
  </si>
  <si>
    <t>Ostatní nákupy jinde nezařazené</t>
  </si>
  <si>
    <t>Převody vlastní pokladně</t>
  </si>
  <si>
    <t>5189</t>
  </si>
  <si>
    <t>Vratky jistot</t>
  </si>
  <si>
    <t>5195</t>
  </si>
  <si>
    <t>Odvody za neplnění povinn. zaměst. zdrav. postiž.</t>
  </si>
  <si>
    <t>5362</t>
  </si>
  <si>
    <t>Platby daní státnímu rozpočtu</t>
  </si>
  <si>
    <t>5421</t>
  </si>
  <si>
    <t>Plnění z úrazového pojištění</t>
  </si>
  <si>
    <t>5499</t>
  </si>
  <si>
    <t>0000000000903</t>
  </si>
  <si>
    <t>0000000000904</t>
  </si>
  <si>
    <t>0000000000905</t>
  </si>
  <si>
    <t>0000000000907</t>
  </si>
  <si>
    <t>0000000000910</t>
  </si>
  <si>
    <t>5909</t>
  </si>
  <si>
    <t>0000000000911</t>
  </si>
  <si>
    <t>Humanitární pomoc Ukrajina</t>
  </si>
  <si>
    <t>006310</t>
  </si>
  <si>
    <t>Obecné příjmy a výdaje z finančních operací</t>
  </si>
  <si>
    <t>0000000221011</t>
  </si>
  <si>
    <t>Elektronizace úřadu</t>
  </si>
  <si>
    <t>0000000220015</t>
  </si>
  <si>
    <t>Záložní serverovna - ICT tech.</t>
  </si>
  <si>
    <t>0000000221013</t>
  </si>
  <si>
    <t>Aktivní prvky sítě - 3x switch</t>
  </si>
  <si>
    <t>0000000222010</t>
  </si>
  <si>
    <t>Klimatizace do serverovny</t>
  </si>
  <si>
    <t>6125</t>
  </si>
  <si>
    <t>0000000221014</t>
  </si>
  <si>
    <t>Výpočetní technika</t>
  </si>
  <si>
    <t>Informační a komunikační technologie</t>
  </si>
  <si>
    <t>0010 - Pokladní správa</t>
  </si>
  <si>
    <t>5182</t>
  </si>
  <si>
    <t>Ostatní neinvestiční výdaje jinde nezařazené</t>
  </si>
  <si>
    <t>Pokladní správa</t>
  </si>
  <si>
    <t>5141</t>
  </si>
  <si>
    <t>Úroky vlastní</t>
  </si>
  <si>
    <t>0000000000001</t>
  </si>
  <si>
    <t>ZBÚ-MŠ Bajkalská</t>
  </si>
  <si>
    <t>0000000000002</t>
  </si>
  <si>
    <t>0000000000003</t>
  </si>
  <si>
    <t>0000000000004</t>
  </si>
  <si>
    <t>DPH duben</t>
  </si>
  <si>
    <t>6901</t>
  </si>
  <si>
    <t>RS</t>
  </si>
  <si>
    <t>RU</t>
  </si>
  <si>
    <t>Skutečnost</t>
  </si>
  <si>
    <t xml:space="preserve">% plnění </t>
  </si>
  <si>
    <t>Třídění odvětvové (paragrafy)</t>
  </si>
  <si>
    <t>k RU</t>
  </si>
  <si>
    <t>Třídění druhové (položky)</t>
  </si>
  <si>
    <t>1xxx</t>
  </si>
  <si>
    <t>Daňové příjmy</t>
  </si>
  <si>
    <t>poplatky za znečišťování ovzduší</t>
  </si>
  <si>
    <t>xxxx</t>
  </si>
  <si>
    <t>134x</t>
  </si>
  <si>
    <t>místní poplatky z vybraných čin. a služ.</t>
  </si>
  <si>
    <t>z toho</t>
  </si>
  <si>
    <t xml:space="preserve">1341 - poplatek ze psů </t>
  </si>
  <si>
    <t>1342 - poplatek z pobytu</t>
  </si>
  <si>
    <t>1343 - poplatek za užívání veř. prostranství</t>
  </si>
  <si>
    <t>1344 - poplatek ze vstupného</t>
  </si>
  <si>
    <t>xxx</t>
  </si>
  <si>
    <t>1349 - zrušené místní poplatky</t>
  </si>
  <si>
    <t>správní poplatky</t>
  </si>
  <si>
    <t>daň z nemovitých věcí</t>
  </si>
  <si>
    <t>2xxx</t>
  </si>
  <si>
    <t>Nedaňové příjmy</t>
  </si>
  <si>
    <t>příjmy z poskytování služeb a výrobků</t>
  </si>
  <si>
    <t>ostatní příjmy z vlastní činnosti</t>
  </si>
  <si>
    <t>odvody příspěvkových organizací</t>
  </si>
  <si>
    <t>z ostatních odvodů příspěvkových organizací</t>
  </si>
  <si>
    <t xml:space="preserve">příjmy z úroků </t>
  </si>
  <si>
    <t>sankční platby přijaté od jiných subjektů</t>
  </si>
  <si>
    <t>přijaté vratky nespotřebovaných transferů</t>
  </si>
  <si>
    <t>ost.přij.vratky transferů</t>
  </si>
  <si>
    <t>přijaté pojistné náhrady</t>
  </si>
  <si>
    <t xml:space="preserve">přijaté nekap.příspěvky a náhrady </t>
  </si>
  <si>
    <t>neidentifikované příjmy</t>
  </si>
  <si>
    <t xml:space="preserve">ost.nedaňové příjmy j.n. </t>
  </si>
  <si>
    <t>splátky půjčených prostředků od fyzických osob</t>
  </si>
  <si>
    <t>3xxx</t>
  </si>
  <si>
    <t>Kapitálové příjmy</t>
  </si>
  <si>
    <t>VLASTNÍ PŘÍJMY</t>
  </si>
  <si>
    <t>4xxx</t>
  </si>
  <si>
    <t>Přijaté tranfery</t>
  </si>
  <si>
    <t>Neinv. převody z vlastních fondů hosp. činnosti</t>
  </si>
  <si>
    <t xml:space="preserve">Převody mezi HMP a MČ </t>
  </si>
  <si>
    <t>dotace na výkon státní správy (ZJ 900)</t>
  </si>
  <si>
    <t>dotace z MHMP - dot. vztahy k MČ (ZJ 921)</t>
  </si>
  <si>
    <t>Neinvest.ostatní převody mezi HMP a MČ</t>
  </si>
  <si>
    <t>Invest.převody mezi st.městy(HMP) a jej.</t>
  </si>
  <si>
    <t>ÚHRN PŘÍJMŮ</t>
  </si>
  <si>
    <t xml:space="preserve">5xxx </t>
  </si>
  <si>
    <t>Neinvestiční (běžné) výdaje</t>
  </si>
  <si>
    <t>6xxx</t>
  </si>
  <si>
    <t>Investiční (kapitálové) výdaje</t>
  </si>
  <si>
    <t>ÚHRN VÝDAJŮ</t>
  </si>
  <si>
    <t>Rozdíl příjmů a výdajů</t>
  </si>
  <si>
    <t>Financování (kontokorent)</t>
  </si>
  <si>
    <t>Financování (zapojení přebytku hosp.min.let)</t>
  </si>
  <si>
    <t>Financování (zapojení prostředků z FZ)</t>
  </si>
  <si>
    <t>Financování (zapojení prostředků z EU)</t>
  </si>
  <si>
    <t xml:space="preserve">Přehled výdajů dle odvětví 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</si>
  <si>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</si>
  <si>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</si>
  <si>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</si>
  <si>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</si>
  <si>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</si>
  <si>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</si>
  <si>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</si>
  <si>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</si>
  <si>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Neinvestiční příspěvky (pol. 5331)</t>
  </si>
  <si>
    <t>Investiční výdaje (Moje stopa)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</si>
  <si>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</si>
  <si>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</si>
  <si>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</si>
  <si>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</si>
  <si>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</si>
  <si>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</si>
  <si>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</si>
  <si>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</si>
  <si>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</si>
  <si>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</si>
  <si>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</si>
  <si>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</si>
  <si>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</si>
  <si>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VÝDAJE CELKEM</t>
  </si>
  <si>
    <t>Projektová dokumentace Depo Hostivař</t>
  </si>
  <si>
    <t>Neinv.přev.mezi stat.m.vč.hl.m.Prahy a jejich měst. obvody nebo částmi</t>
  </si>
  <si>
    <t>000000099</t>
  </si>
  <si>
    <t>RS 2023</t>
  </si>
  <si>
    <t>RU 2023</t>
  </si>
  <si>
    <t>Skutečnost                                      k 30.6.2023</t>
  </si>
  <si>
    <t>Skutečnost k 30.6.2023</t>
  </si>
  <si>
    <t>Podpora sociálních služeb</t>
  </si>
  <si>
    <t>000033090</t>
  </si>
  <si>
    <t>AS pro děti cizince migrující z UK</t>
  </si>
  <si>
    <t>000098008</t>
  </si>
  <si>
    <t>Volba prezidenta</t>
  </si>
  <si>
    <t>000000092</t>
  </si>
  <si>
    <t>Neinvestiční dotace z odvodu VHP</t>
  </si>
  <si>
    <t>Ponechané fin. prostředky z FV</t>
  </si>
  <si>
    <t>000098187</t>
  </si>
  <si>
    <t>Volby do Parlamentu a zastupitelstev obcí</t>
  </si>
  <si>
    <t>0000000000000</t>
  </si>
  <si>
    <t>ZBÚ-MŠ Benešova</t>
  </si>
  <si>
    <t>ZBÚ-MŠ Dvouletky</t>
  </si>
  <si>
    <t>0000000000</t>
  </si>
  <si>
    <t>investiční dotace</t>
  </si>
  <si>
    <t>ponechání dotace HMP</t>
  </si>
  <si>
    <t>EU-kompostéry</t>
  </si>
  <si>
    <t>participativní rozpočty investiční</t>
  </si>
  <si>
    <t>0015699000000</t>
  </si>
  <si>
    <t>0000000223001</t>
  </si>
  <si>
    <t>nespecifikovaná rezerva investiční</t>
  </si>
  <si>
    <t>0000000223002</t>
  </si>
  <si>
    <t>rozvoj SW</t>
  </si>
  <si>
    <t>rezerva investičních výdajů</t>
  </si>
  <si>
    <t>000000201</t>
  </si>
  <si>
    <t>Architektonická soutěž</t>
  </si>
  <si>
    <t>Participace</t>
  </si>
  <si>
    <t>Skutečnost             k 30.6.2023</t>
  </si>
  <si>
    <t>Skutečnost       k 30.6.2023</t>
  </si>
  <si>
    <t>Skutečnost     k 30.6.2023</t>
  </si>
  <si>
    <t>002229</t>
  </si>
  <si>
    <t>Ostatní záležitosti v silniční dopravě</t>
  </si>
  <si>
    <t>Skutečnost    k 30.6.2023</t>
  </si>
  <si>
    <t>0015802000000</t>
  </si>
  <si>
    <t>0043-MAP II + MAP III</t>
  </si>
  <si>
    <t>Nespecifické rezervy</t>
  </si>
  <si>
    <t>Neinv.transfery nefin.podnikatelům-PO</t>
  </si>
  <si>
    <t>Ostatní neinv.transfery neziskov. a podob. org.</t>
  </si>
  <si>
    <t>Čapkova vila - materiál</t>
  </si>
  <si>
    <t>0000000223006</t>
  </si>
  <si>
    <t>ZŠ Eden - modernizace učebny přír. věd</t>
  </si>
  <si>
    <t>2732151222023</t>
  </si>
  <si>
    <t>000000305</t>
  </si>
  <si>
    <t>0000000223003</t>
  </si>
  <si>
    <t>Rezervy investičních výdajů OŠK</t>
  </si>
  <si>
    <t>000000300</t>
  </si>
  <si>
    <t>000000301</t>
  </si>
  <si>
    <t>Šablony MŠ Troilova</t>
  </si>
  <si>
    <t>Šablony MŠ Nedvězská</t>
  </si>
  <si>
    <t>2732187000000</t>
  </si>
  <si>
    <t>MŠ Troilova-podpora polytech.vzdělávání</t>
  </si>
  <si>
    <t>000000302</t>
  </si>
  <si>
    <t>ZŠ - ŠvP</t>
  </si>
  <si>
    <t>0000000000046</t>
  </si>
  <si>
    <t>000000138</t>
  </si>
  <si>
    <t>2661472000000</t>
  </si>
  <si>
    <t>Začleňování a podpora žáků ZŠ Jakutská</t>
  </si>
  <si>
    <t>Začleňování a podpora žáků MŠ Chmelová</t>
  </si>
  <si>
    <t>2661478000000</t>
  </si>
  <si>
    <t>Začleňování a podpora žáků MŠ Nedvězská</t>
  </si>
  <si>
    <t>2661487000000</t>
  </si>
  <si>
    <t>000033062</t>
  </si>
  <si>
    <t>0011109000000</t>
  </si>
  <si>
    <t>Projekt EU ZŠ Karla Čapka</t>
  </si>
  <si>
    <t>000000303</t>
  </si>
  <si>
    <t>Nespecifikované rezervy OŠK</t>
  </si>
  <si>
    <t>000000304</t>
  </si>
  <si>
    <t>Nespecifikované rezervy - energie PO</t>
  </si>
  <si>
    <t>Nespecifikované rezervy - vratky</t>
  </si>
  <si>
    <t>Neinvestiční transfery církvím</t>
  </si>
  <si>
    <t>Neinvestiční transfery cizím PO</t>
  </si>
  <si>
    <t>000033063</t>
  </si>
  <si>
    <t>0015458000000</t>
  </si>
  <si>
    <t>0015649000000</t>
  </si>
  <si>
    <t>2661535000000</t>
  </si>
  <si>
    <t>0000000222006</t>
  </si>
  <si>
    <t>0000000220006</t>
  </si>
  <si>
    <t>Nákup materiálu jinde nezařazeného</t>
  </si>
  <si>
    <t>Ponechané neinv.prostř.z FV</t>
  </si>
  <si>
    <t>Studená voda včetně stočného</t>
  </si>
  <si>
    <t>Neinv.převody mezi stat.městy vč. hl.m.Prahy</t>
  </si>
  <si>
    <t>000098045</t>
  </si>
  <si>
    <t>0000000223004</t>
  </si>
  <si>
    <t>Ostatní nabývání pozemků</t>
  </si>
  <si>
    <t>0000000215013</t>
  </si>
  <si>
    <t>Reko KD Barikádníků</t>
  </si>
  <si>
    <t>0015808000000</t>
  </si>
  <si>
    <t>0015809000000</t>
  </si>
  <si>
    <t>Nespecifikované rezervy - ZŠ Olešská</t>
  </si>
  <si>
    <t>k 30.6.2023</t>
  </si>
  <si>
    <t>Rozbory k 30.6.2023</t>
  </si>
  <si>
    <t>0000000221010</t>
  </si>
  <si>
    <t>ZŠ Švehlova - zateplení fasády</t>
  </si>
  <si>
    <t>000000713</t>
  </si>
  <si>
    <t>0000000223005</t>
  </si>
  <si>
    <t>Vizuální identita MČ Praha 10</t>
  </si>
  <si>
    <t>0092 - Informatika</t>
  </si>
  <si>
    <t>0000000223009</t>
  </si>
  <si>
    <t xml:space="preserve">Aktivní prvky sítě </t>
  </si>
  <si>
    <t>0000000223010</t>
  </si>
  <si>
    <t>Technické zabezpečení budovy Vinice II.</t>
  </si>
  <si>
    <t>Zpracování dat a služby související s inf.a kom.tech.</t>
  </si>
  <si>
    <t>0043 MAP II + MAP III</t>
  </si>
  <si>
    <t>006118</t>
  </si>
  <si>
    <t>Volba prezidenta republiky</t>
  </si>
  <si>
    <t>000000315</t>
  </si>
  <si>
    <t>Ostatní osobní výdaje - MAP II.</t>
  </si>
  <si>
    <t>0000000000043</t>
  </si>
  <si>
    <t>Povinné poj.na soc.zab.a přísp.na st.pol.zaměstnan.-MAP II.</t>
  </si>
  <si>
    <t>Povinné pojistné na veřejné zdravotní pojištění-MAP II.</t>
  </si>
  <si>
    <t>0000000000919</t>
  </si>
  <si>
    <t>Služby školení a vzdělávání - ZOZ</t>
  </si>
  <si>
    <t>Ostatní neinvestiční transfery fyzickým osobám</t>
  </si>
  <si>
    <t>0000000000912</t>
  </si>
  <si>
    <t>Neinvestiční půjčení prostředky fyzickým osobám</t>
  </si>
  <si>
    <t>0011080000000</t>
  </si>
  <si>
    <t>Nákup ostatních paliv a energie</t>
  </si>
  <si>
    <t>2812322000000</t>
  </si>
  <si>
    <t>2812323000000</t>
  </si>
  <si>
    <t>Enviromentální zahrada a venkovní třída Broučci III.</t>
  </si>
  <si>
    <t>Enviromentální zahrada a venkovní třída Motýlci III.</t>
  </si>
  <si>
    <t>2812324000000</t>
  </si>
  <si>
    <t>Enviromentální zahrada a venkovní třída Sluníčka III.</t>
  </si>
  <si>
    <t>0092 Informatika</t>
  </si>
  <si>
    <t>v  tis. Kč</t>
  </si>
  <si>
    <t>Místní poplatky z</t>
  </si>
  <si>
    <t>Celkový výběr</t>
  </si>
  <si>
    <t>% plnění</t>
  </si>
  <si>
    <t>Odvody</t>
  </si>
  <si>
    <t>vybraných  činností a sl.</t>
  </si>
  <si>
    <t>po změnách</t>
  </si>
  <si>
    <t>bez odvodů</t>
  </si>
  <si>
    <t>vč. odvodů</t>
  </si>
  <si>
    <t>(FÚ, MHMP)</t>
  </si>
  <si>
    <t>1341 - poplatek ze psů</t>
  </si>
  <si>
    <t>1343 - za užívání veř. prostranství</t>
  </si>
  <si>
    <t>1349 - zrušené místní poplatky:</t>
  </si>
  <si>
    <t>poplatek z ubytování</t>
  </si>
  <si>
    <t>poplatek za láz. pobyt</t>
  </si>
  <si>
    <t>Celkem</t>
  </si>
  <si>
    <t>Pozn.: Správcem poplatku za užívání veřejného prostranství je odbor dopravy</t>
  </si>
  <si>
    <t>Ostatní příjmy</t>
  </si>
  <si>
    <t>1361 - správní poplatky</t>
  </si>
  <si>
    <t>2212 - přijaté sankční platby</t>
  </si>
  <si>
    <t>Název odboru</t>
  </si>
  <si>
    <t>Plátci</t>
  </si>
  <si>
    <t>celkem v tis. Kč</t>
  </si>
  <si>
    <t>1 - OEK</t>
  </si>
  <si>
    <t>občané</t>
  </si>
  <si>
    <t xml:space="preserve">      odbor ekonomický</t>
  </si>
  <si>
    <t>organizace</t>
  </si>
  <si>
    <t>3 - OST</t>
  </si>
  <si>
    <t xml:space="preserve">      odbor stavební</t>
  </si>
  <si>
    <t>4 - OŽP</t>
  </si>
  <si>
    <t xml:space="preserve">5  - OOS  </t>
  </si>
  <si>
    <t xml:space="preserve">      odbor občanskosprávní</t>
  </si>
  <si>
    <t>6 - ODO</t>
  </si>
  <si>
    <t xml:space="preserve">      odbor dopravy</t>
  </si>
  <si>
    <t>7 -  OŽI</t>
  </si>
  <si>
    <t xml:space="preserve">      odbor živnostenský</t>
  </si>
  <si>
    <t>9  - OŠK</t>
  </si>
  <si>
    <t xml:space="preserve">      odbor školství</t>
  </si>
  <si>
    <t>czech point</t>
  </si>
  <si>
    <t>Celkem zaplaceno</t>
  </si>
  <si>
    <t xml:space="preserve">celkem v tis. Kč </t>
  </si>
  <si>
    <t>5 - OOS</t>
  </si>
  <si>
    <t xml:space="preserve">6 - ODO </t>
  </si>
  <si>
    <t xml:space="preserve">organizace </t>
  </si>
  <si>
    <t>sankce-zóny placeného stání</t>
  </si>
  <si>
    <t>7 - OŽI</t>
  </si>
  <si>
    <t xml:space="preserve">Smluvní pokuta                          </t>
  </si>
  <si>
    <t>Místní příjmy k 30.6.2023</t>
  </si>
  <si>
    <t>Správní poplatky k 30.6.2023  - rozpis příjmů dle odborů</t>
  </si>
  <si>
    <t xml:space="preserve">      odbor životního prostředí</t>
  </si>
  <si>
    <t>70 - náklady řízení 72 tis. Kč</t>
  </si>
  <si>
    <t>Pokuty k 30.6.2023 - rozpis příjmů dle odborů</t>
  </si>
  <si>
    <t>v Kč</t>
  </si>
  <si>
    <t>ORJ</t>
  </si>
  <si>
    <t>1.</t>
  </si>
  <si>
    <t>RHMP č. 130 ze dne 30.1.2023</t>
  </si>
  <si>
    <t>RMČ č. 84 ze dne 9.2.2023</t>
  </si>
  <si>
    <t>98008</t>
  </si>
  <si>
    <t>2.</t>
  </si>
  <si>
    <t>2007</t>
  </si>
  <si>
    <t>RHMP č. 324 ze dne 27.2.2023</t>
  </si>
  <si>
    <t>RMČ č. 144 ze dne 9.3.2023</t>
  </si>
  <si>
    <t>33092</t>
  </si>
  <si>
    <t>3.</t>
  </si>
  <si>
    <t>2006</t>
  </si>
  <si>
    <t>RHMP č. 323 ze dne 27.2.2023</t>
  </si>
  <si>
    <t>RMČ č. 193 ze dne 23.3.2023</t>
  </si>
  <si>
    <t>33063</t>
  </si>
  <si>
    <t>4.</t>
  </si>
  <si>
    <t>2008</t>
  </si>
  <si>
    <t>RHMP č. 340 ze dne 6.3.2023</t>
  </si>
  <si>
    <t>RMČ č. 194 a č. 196 ze dne 23.3.2023</t>
  </si>
  <si>
    <t>5.</t>
  </si>
  <si>
    <t>8006</t>
  </si>
  <si>
    <t>RHMP č. 342 ze dne 6.3.2023</t>
  </si>
  <si>
    <t>14</t>
  </si>
  <si>
    <t>6.</t>
  </si>
  <si>
    <t>2014</t>
  </si>
  <si>
    <t>RHMP č. 561 ze dne 3.4.2023</t>
  </si>
  <si>
    <t>RMČ č. 247 ze dne 20.4.2023</t>
  </si>
  <si>
    <t>7.</t>
  </si>
  <si>
    <t>2016</t>
  </si>
  <si>
    <t>RHMP č. 540 ze dne 3.4.2023</t>
  </si>
  <si>
    <t>RMČ č. 248 ze dne 20.4.2023</t>
  </si>
  <si>
    <t>33090</t>
  </si>
  <si>
    <t>8.</t>
  </si>
  <si>
    <t>3011</t>
  </si>
  <si>
    <t>ZHMP č. 2/3 ze dne 23.3.2023</t>
  </si>
  <si>
    <t>RMČ č. 237 ze dne 20.4.2023</t>
  </si>
  <si>
    <t>Rekonstrukce secesní školy Strašnická</t>
  </si>
  <si>
    <t>84</t>
  </si>
  <si>
    <t>9.</t>
  </si>
  <si>
    <t>8010</t>
  </si>
  <si>
    <t>RHMP č. 559 ze dne 3.4.2023</t>
  </si>
  <si>
    <t>RMČ č. 258 ze dne 20.4.2023</t>
  </si>
  <si>
    <t>10.</t>
  </si>
  <si>
    <t>RHMP č. 762 ze dne 24.4.2023</t>
  </si>
  <si>
    <t>RMČ č. 324 ze dne 18.5.2023</t>
  </si>
  <si>
    <t>11.</t>
  </si>
  <si>
    <t>ZHMP č. 3/21, bod I/3 ze dne 27.4.2023</t>
  </si>
  <si>
    <t>RMČ č. 320 ze dne 18.5.2023</t>
  </si>
  <si>
    <t>96</t>
  </si>
  <si>
    <t>12.</t>
  </si>
  <si>
    <t>ZHMP č. 3/1 ze dne 27.4.2023</t>
  </si>
  <si>
    <t>RMČ č. 325 ze dne 18.5.2023</t>
  </si>
  <si>
    <t>81</t>
  </si>
  <si>
    <t>13.</t>
  </si>
  <si>
    <t>ZHMP č. 3/2 ze dne 27.4.2023</t>
  </si>
  <si>
    <t>RMČ č. 310 ze dne 18.5.2023</t>
  </si>
  <si>
    <t>115</t>
  </si>
  <si>
    <t>14.</t>
  </si>
  <si>
    <t>RHMP č. 761 ze dne 24.4.2023</t>
  </si>
  <si>
    <t>RMČ č. 323 ze dne 18.5.2023</t>
  </si>
  <si>
    <t>15.</t>
  </si>
  <si>
    <t>RHMP č. 949 ze dne 15.5.2023</t>
  </si>
  <si>
    <t>RMČ č. 346 ze dne 25.5.2023</t>
  </si>
  <si>
    <t>16.</t>
  </si>
  <si>
    <t>RHMP č. 951 ze dne 15.5.2023</t>
  </si>
  <si>
    <t>RMČ č. 345 ze dne 25.5.2023</t>
  </si>
  <si>
    <t>17.</t>
  </si>
  <si>
    <t>ZHMP č. 4/19 ze dne 25.5.2023</t>
  </si>
  <si>
    <t>RMČ č. 425 ze dne 15.6.2023</t>
  </si>
  <si>
    <t>18.</t>
  </si>
  <si>
    <t>ZHMP č. 4/27 ze dne 25.5.2023</t>
  </si>
  <si>
    <t>RMČ č. 426 ze dne 15.6.2023</t>
  </si>
  <si>
    <t>19.</t>
  </si>
  <si>
    <t>RHMP č. 1126 ze dne 5.6.2023</t>
  </si>
  <si>
    <t>RMČ č. 465 ze dne 29.6.2023</t>
  </si>
  <si>
    <t>20.</t>
  </si>
  <si>
    <t>RHMP č. 1254 ze dne 12.6.2023</t>
  </si>
  <si>
    <t>RMČ č. 475 ze dne 29.6.2023</t>
  </si>
  <si>
    <t>13024</t>
  </si>
  <si>
    <t xml:space="preserve">ROZPOČTOVÁ OPATŘENÍ MČ Praha 10   </t>
  </si>
  <si>
    <t>od 9.2.2023 do 30.6.2023</t>
  </si>
  <si>
    <t>Kompletní materiály jsou uloženy k nahlédnutí v Oddělení rozpočtu Ekonomického odboru</t>
  </si>
  <si>
    <t>ÚMČ Praha 10, Budova A, 3. patro, kancelář A302</t>
  </si>
  <si>
    <t>Pořad.číslo</t>
  </si>
  <si>
    <t>Rozpočtové opatření</t>
  </si>
  <si>
    <t>Usnesení</t>
  </si>
  <si>
    <t>POL.</t>
  </si>
  <si>
    <t>ÚZ</t>
  </si>
  <si>
    <t>Příjmy</t>
  </si>
  <si>
    <t>Výdaje+mezipol.přesun</t>
  </si>
  <si>
    <t>z MHMP/SR</t>
  </si>
  <si>
    <t>bez snížení</t>
  </si>
  <si>
    <t>včetně snížení</t>
  </si>
  <si>
    <t>Volba prezidenta 2023</t>
  </si>
  <si>
    <t>1091</t>
  </si>
  <si>
    <t>zvýšení</t>
  </si>
  <si>
    <t>0991</t>
  </si>
  <si>
    <t>2003</t>
  </si>
  <si>
    <t>ZHMP č. 1/167 ze dne 16.2.2023</t>
  </si>
  <si>
    <t>EU - Prague Smart Accelerator ZŠ Karla Čapka</t>
  </si>
  <si>
    <t>00033062</t>
  </si>
  <si>
    <t>1041</t>
  </si>
  <si>
    <t>11109</t>
  </si>
  <si>
    <t>00000106</t>
  </si>
  <si>
    <t>ZHMP č. 1/148 ze dne 16.2.2023</t>
  </si>
  <si>
    <t>Program na podporu sociálních služeb</t>
  </si>
  <si>
    <t>1051</t>
  </si>
  <si>
    <t>ZHMP č. 1/177 ze dne 16.2.2023</t>
  </si>
  <si>
    <t>EU - MHMP - sociální bydlení</t>
  </si>
  <si>
    <t>000013013</t>
  </si>
  <si>
    <t>11080</t>
  </si>
  <si>
    <t>000000106</t>
  </si>
  <si>
    <t>ZHMP č. 1/149 ze dne 16.2.2023</t>
  </si>
  <si>
    <t>Protidrogová politika na místní úrovni</t>
  </si>
  <si>
    <t>ZHMP č. 1/150 ze dne 16.2.2023</t>
  </si>
  <si>
    <t>Primární prevence ve školách a školských zařízeních</t>
  </si>
  <si>
    <t>6330</t>
  </si>
  <si>
    <t>4137</t>
  </si>
  <si>
    <t>6409</t>
  </si>
  <si>
    <t>ZHMP č. 1/154 ze dne 16.2.2023</t>
  </si>
  <si>
    <t>ZHMP č. 1/152 ze dne 16.2.2023</t>
  </si>
  <si>
    <t>Terénní program pomoc lidem bez domova</t>
  </si>
  <si>
    <t>ZHMP č. 1/94 ze dne 16.2.2023</t>
  </si>
  <si>
    <t>OPPR - Modernizace učebny v ZŠ Eden</t>
  </si>
  <si>
    <t>000017985</t>
  </si>
  <si>
    <t>2732151</t>
  </si>
  <si>
    <t>000017050</t>
  </si>
  <si>
    <t>000000105</t>
  </si>
  <si>
    <t>000000104</t>
  </si>
  <si>
    <t>OPPR - Modernizace odborné učebny pro čtenářskou gramotnost</t>
  </si>
  <si>
    <t>2732155</t>
  </si>
  <si>
    <t>OPPR - Odborná učebna přírodních věd na ZŠ Hostýnská</t>
  </si>
  <si>
    <t>2732226</t>
  </si>
  <si>
    <t>OPPR - Provoz dětské skupiny CSOP Broučci III.</t>
  </si>
  <si>
    <t>2812322</t>
  </si>
  <si>
    <t>OPPR - Provoz dětské skupiny CSOP Motýlci III.</t>
  </si>
  <si>
    <t>2812323</t>
  </si>
  <si>
    <t>OPPR - Provoz dětské skupiny CSOP Sluníčka III.</t>
  </si>
  <si>
    <t>2812324</t>
  </si>
  <si>
    <t>200001/2003</t>
  </si>
  <si>
    <t>RMČ č. 146 ze dne 9.3.2023</t>
  </si>
  <si>
    <t>103533062</t>
  </si>
  <si>
    <t>0441</t>
  </si>
  <si>
    <t>103133062</t>
  </si>
  <si>
    <t>103100106</t>
  </si>
  <si>
    <t>200002/3007</t>
  </si>
  <si>
    <t>RMČ č. 145 ze dne 9.3.2023</t>
  </si>
  <si>
    <t>snížení</t>
  </si>
  <si>
    <t>200008/7001</t>
  </si>
  <si>
    <t>RMČ č. 147 ze dne 9.3.2023</t>
  </si>
  <si>
    <t>projekty OPPPR - modernizace učeben ZŠ Eden</t>
  </si>
  <si>
    <t>2732151000000</t>
  </si>
  <si>
    <t>projekty OPPPR - modernizace učeben ZŠ V Rybníčkách</t>
  </si>
  <si>
    <t>2732155000000</t>
  </si>
  <si>
    <t>projekty OPPPR - modernizace učeben ZŠ Hostýnská</t>
  </si>
  <si>
    <t>2732226000000</t>
  </si>
  <si>
    <t>RMČ č. 128 ze dne 9.3.2023</t>
  </si>
  <si>
    <t>projekty OPPPR - provoz dětských skupin Broučci III.</t>
  </si>
  <si>
    <t>projekty OPPPR - provoz dětských skupin Motýlci III.</t>
  </si>
  <si>
    <t>projekty OPPPR - provoz dětských skupin Sluníčka III.</t>
  </si>
  <si>
    <t xml:space="preserve">zvýšení </t>
  </si>
  <si>
    <t>0551</t>
  </si>
  <si>
    <t>EU - OP JAK Šablony I ZŠ Solidarita, Olešská</t>
  </si>
  <si>
    <t>000033092</t>
  </si>
  <si>
    <t>zvýšení ZŠ Solidarita</t>
  </si>
  <si>
    <t>143133092</t>
  </si>
  <si>
    <t>0015831000000</t>
  </si>
  <si>
    <t>143533092</t>
  </si>
  <si>
    <t xml:space="preserve">zvýšení ZŠ Olešská </t>
  </si>
  <si>
    <t>0015832000000</t>
  </si>
  <si>
    <t>Místní akční plán rozvoje vzdělávání II</t>
  </si>
  <si>
    <t>1043</t>
  </si>
  <si>
    <t>0443</t>
  </si>
  <si>
    <t>Výkon pěstounské péče</t>
  </si>
  <si>
    <t>RMČ č. 195 ze dne 23.03.2023</t>
  </si>
  <si>
    <t>Pohřebné</t>
  </si>
  <si>
    <t>0851</t>
  </si>
  <si>
    <t>200004/3006</t>
  </si>
  <si>
    <t>RMČ č. 179 ze dne 23.3.2023</t>
  </si>
  <si>
    <t>Protidrogová politika</t>
  </si>
  <si>
    <t>200005/2004</t>
  </si>
  <si>
    <t>RMČ č. 177 ze dne 23.3.2023</t>
  </si>
  <si>
    <t xml:space="preserve">Registrované sociální služby </t>
  </si>
  <si>
    <t>200006/3008</t>
  </si>
  <si>
    <t>RMČ č. 176 ze dne 23.3.2023</t>
  </si>
  <si>
    <t>Podpora sociálních služeb občanům</t>
  </si>
  <si>
    <t>200007/3010</t>
  </si>
  <si>
    <t>RMČ č. 178 ze dne 23.3.2023</t>
  </si>
  <si>
    <t>Program pro dospělé osoby ohrožené sociálním vyloučením</t>
  </si>
  <si>
    <t>Podpora stabilního bydlení osob bez přístřeší</t>
  </si>
  <si>
    <t>21.</t>
  </si>
  <si>
    <t>200003/2005</t>
  </si>
  <si>
    <t>RMČ č. 203 ze dne 6.4.2023</t>
  </si>
  <si>
    <t>Sociální bydlení - kontaktní místo</t>
  </si>
  <si>
    <t>0951</t>
  </si>
  <si>
    <t>22.</t>
  </si>
  <si>
    <t>šablony pro MŠ a ZŠ OP JAK</t>
  </si>
  <si>
    <t>0015853000000</t>
  </si>
  <si>
    <t>23.</t>
  </si>
  <si>
    <t>Adaptační skupiny pro děti cizinců z Ukrajiny</t>
  </si>
  <si>
    <t>24.</t>
  </si>
  <si>
    <t>1083</t>
  </si>
  <si>
    <t>0081588000000</t>
  </si>
  <si>
    <t>0483</t>
  </si>
  <si>
    <t>25.</t>
  </si>
  <si>
    <t>26.</t>
  </si>
  <si>
    <t>200011</t>
  </si>
  <si>
    <t>RMČ č. 265 ze dne 20.4.2023</t>
  </si>
  <si>
    <t>1010</t>
  </si>
  <si>
    <t>0221</t>
  </si>
  <si>
    <t>27.</t>
  </si>
  <si>
    <t>3013</t>
  </si>
  <si>
    <t>ZHMP č. 2/14 ze dne 23.3.2023</t>
  </si>
  <si>
    <t>RMČ č. 236 ze dne 20.4.2023</t>
  </si>
  <si>
    <t>Snížení energetické náročnosti objektu ÚMČ (zateplení)</t>
  </si>
  <si>
    <t>0015373000000</t>
  </si>
  <si>
    <t>0982</t>
  </si>
  <si>
    <t>Snížení energetické náročnosti objektu ÚMČ (fotovoltaika)</t>
  </si>
  <si>
    <t>0015374000000</t>
  </si>
  <si>
    <t>ZŠ U Vrš.nádraží-propojení křídel a sanace</t>
  </si>
  <si>
    <t>0081520000000</t>
  </si>
  <si>
    <t>RMČ č. 244 ze dne 20.4.2023</t>
  </si>
  <si>
    <t>Zpracování projektové dokumentace železniční zastávka Depo Hostivař</t>
  </si>
  <si>
    <t>0081198000000</t>
  </si>
  <si>
    <t>0331</t>
  </si>
  <si>
    <t>RMČ č. 249 ze dne 20.4.2023</t>
  </si>
  <si>
    <t>Realizace opatření pro pražské domácnosti ohrožené inflací</t>
  </si>
  <si>
    <t>RMČ č. 250 ze dne 20.4.2023</t>
  </si>
  <si>
    <t>Revitalizace parku Solidarita</t>
  </si>
  <si>
    <t>0081629000000</t>
  </si>
  <si>
    <t>0081797000000</t>
  </si>
  <si>
    <t>RMČ č. 263 ze dne 20.4.2023</t>
  </si>
  <si>
    <t>Mimořádné výdaje v souvislosti s poskytováním pomoci občanům Ukrajiny</t>
  </si>
  <si>
    <t>0181</t>
  </si>
  <si>
    <t>bez materiálu do RMČ - rezerva</t>
  </si>
  <si>
    <t>Energetický management škol a školek</t>
  </si>
  <si>
    <t>28.</t>
  </si>
  <si>
    <t>200012</t>
  </si>
  <si>
    <t>ZMČ č. 3/4 ze dne 3.4.2023</t>
  </si>
  <si>
    <t>RMČ č. 238 ze dne 20.4.2023</t>
  </si>
  <si>
    <t>Změna rozpisu závazných ukazatelů rozpočtu na rok 2023</t>
  </si>
  <si>
    <t>Zrušené místní poplatky</t>
  </si>
  <si>
    <t>0000</t>
  </si>
  <si>
    <t>Školství</t>
  </si>
  <si>
    <t>0641</t>
  </si>
  <si>
    <t>Sociální věci</t>
  </si>
  <si>
    <t>Obecní majetek</t>
  </si>
  <si>
    <t>0481</t>
  </si>
  <si>
    <t>Správa majetku</t>
  </si>
  <si>
    <t>3113</t>
  </si>
  <si>
    <t>29.</t>
  </si>
  <si>
    <t>RHMP č. 635 ze dne 11.4.2023</t>
  </si>
  <si>
    <t>30.</t>
  </si>
  <si>
    <t>RHMP č. 631 ze dne 11.4.2023</t>
  </si>
  <si>
    <t>Nouzové ubytování pro Ukrajince</t>
  </si>
  <si>
    <t>1081</t>
  </si>
  <si>
    <t>31.</t>
  </si>
  <si>
    <t>7002</t>
  </si>
  <si>
    <t>ZHMP č. 2/16 ze dne 23.3.2023</t>
  </si>
  <si>
    <t>OPPPR - MŠ Troilova</t>
  </si>
  <si>
    <t>32.</t>
  </si>
  <si>
    <t>RHMP č. 696 ze dne 17.4.2023</t>
  </si>
  <si>
    <t>EU - OP JAK Šablony I ZŠ V Rybníčkách</t>
  </si>
  <si>
    <t>0015869000000</t>
  </si>
  <si>
    <t>EU - OP JAK Šablony I ZŠ Eden</t>
  </si>
  <si>
    <t>0015870000000</t>
  </si>
  <si>
    <t>33.</t>
  </si>
  <si>
    <t>200013/7002</t>
  </si>
  <si>
    <t>RMČ č. 290 ze dne 4.5.2023</t>
  </si>
  <si>
    <t>34.</t>
  </si>
  <si>
    <t>200014/8012</t>
  </si>
  <si>
    <t>RMČ č. 296 ze dne 4.5.2023</t>
  </si>
  <si>
    <t>35.</t>
  </si>
  <si>
    <t>Výkon sociální práce</t>
  </si>
  <si>
    <t>36.</t>
  </si>
  <si>
    <t>Posílení mzdových prostředků škol, školek a školních jídelen</t>
  </si>
  <si>
    <t>37.</t>
  </si>
  <si>
    <t>Příprava a zkoušky ZOZ</t>
  </si>
  <si>
    <t>38.</t>
  </si>
  <si>
    <t>Prevence kriminality</t>
  </si>
  <si>
    <t>39.</t>
  </si>
  <si>
    <t>40.</t>
  </si>
  <si>
    <t>41.</t>
  </si>
  <si>
    <t>42.</t>
  </si>
  <si>
    <t>200015/2020</t>
  </si>
  <si>
    <t>RMČ č. 385 ze dne 1.6.2023</t>
  </si>
  <si>
    <t>Výdaje na nouzové ubytování v souvislosti s migrační vlnou</t>
  </si>
  <si>
    <t>98045</t>
  </si>
  <si>
    <t>137</t>
  </si>
  <si>
    <t>43.</t>
  </si>
  <si>
    <t>200016/2022</t>
  </si>
  <si>
    <t>RMČ č. 377 ze dne 1.6.2023</t>
  </si>
  <si>
    <t>44.</t>
  </si>
  <si>
    <t>Zlepšení stavu životního prostředí hl.m. Prahy</t>
  </si>
  <si>
    <t>45.</t>
  </si>
  <si>
    <t>Podpora vzdělávání na území hl.m. Prahy</t>
  </si>
  <si>
    <t>46.</t>
  </si>
  <si>
    <t>RMČ č. 410 ze dne 15.6.2023</t>
  </si>
  <si>
    <t>Změna rozpočtu - přesun fin.prostředků z odvětví 0083 do 0082</t>
  </si>
  <si>
    <t>10</t>
  </si>
  <si>
    <t>47.</t>
  </si>
  <si>
    <t>RMČ č. 439 ze dne 15.6.2023</t>
  </si>
  <si>
    <t>Změna rozpočtu - přesun fin.prostředků z odvětví 0010 do 0091</t>
  </si>
  <si>
    <t>48.</t>
  </si>
  <si>
    <t>RMČ č. 466 ze dne 29.6.2023</t>
  </si>
  <si>
    <t>Změna rozpočtu - přesun fin.prostředků v rámci odvětví 0041</t>
  </si>
  <si>
    <t>305</t>
  </si>
  <si>
    <t>49.</t>
  </si>
  <si>
    <t>EU - OP JAK Šablony I ZŠ Hostýnská</t>
  </si>
  <si>
    <t>0015909000000</t>
  </si>
  <si>
    <t>4216500</t>
  </si>
  <si>
    <t>EU - OP JAK Šablony I MŠ Nedvězská</t>
  </si>
  <si>
    <t>0015908000000</t>
  </si>
  <si>
    <t>900700</t>
  </si>
  <si>
    <t>50.</t>
  </si>
  <si>
    <t>Financování SPOD</t>
  </si>
  <si>
    <t>51.</t>
  </si>
  <si>
    <t>RMČ č. 461 ze dne 29.6.2023</t>
  </si>
  <si>
    <t>Změna rozpočtu - přesun fin.prostředků z odvětví 0083 do 0021</t>
  </si>
  <si>
    <t>52.</t>
  </si>
  <si>
    <t>RMČ č. 481 ze dne 29.6.2023</t>
  </si>
  <si>
    <t>Změna rozpočtu - přesun fin.prostředků z odvětví 0031 do 0092</t>
  </si>
  <si>
    <t>0992</t>
  </si>
  <si>
    <t>223009</t>
  </si>
  <si>
    <t>223010</t>
  </si>
  <si>
    <t>53.</t>
  </si>
  <si>
    <t>RMČ č. 480 ze dne 29.6.2023</t>
  </si>
  <si>
    <t>Změna rozpočtu - přesun fin.prostředků z odvětví 0041 do 0092</t>
  </si>
  <si>
    <t>303</t>
  </si>
  <si>
    <t>54.</t>
  </si>
  <si>
    <t>RHMP č. 1353 ze dne 19.6.2023</t>
  </si>
  <si>
    <t>Snížení energetické náročnosti ZŠ Olešská 5.1a</t>
  </si>
  <si>
    <t>15974</t>
  </si>
  <si>
    <t>220100</t>
  </si>
  <si>
    <t>Snížení energetické náročnosti ZŠ Olešská 5.1b</t>
  </si>
  <si>
    <t>1672600</t>
  </si>
  <si>
    <t>55.</t>
  </si>
  <si>
    <t>ZHMP č. 5/22 ze dne 22.6.2023</t>
  </si>
  <si>
    <t>Komplexní integrační program na Praze 10 (ZJ100)</t>
  </si>
  <si>
    <t>147</t>
  </si>
  <si>
    <t>1063</t>
  </si>
  <si>
    <t>56.</t>
  </si>
  <si>
    <t>ZHMP č. 5/37 ze dne 22.6.2023</t>
  </si>
  <si>
    <t>Zkvalitnění výuky tělesné výchovy na ZŠ</t>
  </si>
  <si>
    <t>375000</t>
  </si>
  <si>
    <t>57.</t>
  </si>
  <si>
    <t>ZHMP č. 5/52 ze dne 22.6.2023</t>
  </si>
  <si>
    <t>Dodatečná daňová povinnost DPPO za rok 2021</t>
  </si>
  <si>
    <t>92</t>
  </si>
  <si>
    <t>26100</t>
  </si>
  <si>
    <t>58.</t>
  </si>
  <si>
    <t>ZHMP č. 5/53 ze dne 22.6.2023</t>
  </si>
  <si>
    <t>Daňová povinnost DPPO za rok 2022</t>
  </si>
  <si>
    <t>99</t>
  </si>
  <si>
    <t>47637800</t>
  </si>
  <si>
    <t>59.</t>
  </si>
  <si>
    <t>ZHMP č. 5/55 ze dne 22.6.2023</t>
  </si>
  <si>
    <t>Výnos daně z hazardních her a odvod z loterií</t>
  </si>
  <si>
    <t>98</t>
  </si>
  <si>
    <t>19052000</t>
  </si>
  <si>
    <t>60.</t>
  </si>
  <si>
    <t>ZHMP č. 5/56 ze dne 22.6.2023</t>
  </si>
  <si>
    <t>Mimořádné výdaje na nouzové ubytování občanům Ukrajiny (ZJ 100)</t>
  </si>
  <si>
    <t>2616400</t>
  </si>
  <si>
    <t>61.</t>
  </si>
  <si>
    <t>Opatření pro pražské domácnosti ohrožené inflací (změna ÚZ)</t>
  </si>
  <si>
    <t>zvýšení k použití pro oblast neinvestičních výdajů v odvětví Školství</t>
  </si>
  <si>
    <t>62.</t>
  </si>
  <si>
    <t>ZHMP č. 5/68 ze dne 22.6.2023</t>
  </si>
  <si>
    <t>OPPPR - vratka MŠ Chmelová</t>
  </si>
  <si>
    <t>17050</t>
  </si>
  <si>
    <t>104</t>
  </si>
  <si>
    <t>OPPPR - vratka ZŠ Jakutská</t>
  </si>
  <si>
    <t>63.</t>
  </si>
  <si>
    <t>RHMP č. 1352 ze dne 19.6.2023</t>
  </si>
  <si>
    <t>EU-Šablony III vratka ZŠ Hostýnská</t>
  </si>
  <si>
    <t>EU-Šablony III vratka ZŠ Eden</t>
  </si>
  <si>
    <t>64.</t>
  </si>
  <si>
    <t>ZHMP č. 5/49 ze dne 22.6.2023</t>
  </si>
  <si>
    <t>Finanční vypořádání za rok 2022 se SR - odvod</t>
  </si>
  <si>
    <t>Sociální služby</t>
  </si>
  <si>
    <t>13305</t>
  </si>
  <si>
    <t>EU - kompostéry</t>
  </si>
  <si>
    <t>UA adaptační kurzy (ZJ 100)</t>
  </si>
  <si>
    <t>Volba prezidenta v roce 2023 - přípravná fáze</t>
  </si>
  <si>
    <t>Finanční vypořádání za rok 2022 se SR - příděl</t>
  </si>
  <si>
    <t>Volby do ZHMP, ZMČ a 1/3 Senátu PS PČR v roce 2022</t>
  </si>
  <si>
    <t>98187</t>
  </si>
  <si>
    <t>65.</t>
  </si>
  <si>
    <t>Finanční vypořádání za rok 2022 s MHMP - odvod</t>
  </si>
  <si>
    <t>Účelové prostředky r. 2022</t>
  </si>
  <si>
    <t>Účelové prostředky r. 2022 (ZJ 100)</t>
  </si>
  <si>
    <t>Účelové prostředky r. 2021</t>
  </si>
  <si>
    <t>118</t>
  </si>
  <si>
    <t>Doplatky místních poplatků</t>
  </si>
  <si>
    <t>90</t>
  </si>
  <si>
    <t>Finanční vypořádání za rok 2022 s MHMP - příděl</t>
  </si>
  <si>
    <t>Participativní rozpočty</t>
  </si>
  <si>
    <t>119</t>
  </si>
  <si>
    <t>66.</t>
  </si>
  <si>
    <t>RHMP č. 1349 ze dne 19.6.2023</t>
  </si>
  <si>
    <t>Vratka dotace z r. 2022-nouzové ubytování pro Ukrajince (ZJ 100)</t>
  </si>
  <si>
    <t>138</t>
  </si>
  <si>
    <t>139</t>
  </si>
  <si>
    <r>
      <t xml:space="preserve">ZHMP č. 5/67 ze dne 22.6.2023 </t>
    </r>
    <r>
      <rPr>
        <b/>
        <sz val="10"/>
        <color rgb="FFFF0000"/>
        <rFont val="Times New Roman CE"/>
        <charset val="238"/>
      </rPr>
      <t>------OPRAVA-------</t>
    </r>
  </si>
  <si>
    <t>Skutečnost              k 30.6.2023</t>
  </si>
  <si>
    <t>Skutečnost         k 30.6.2023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</si>
</sst>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-;[Red]#,##0.00\-"/>
    <numFmt numFmtId="165" formatCode="#,##0.00_ ;[Red]\-#,##0.00\ "/>
    <numFmt numFmtId="166" formatCode="#,##0.0"/>
    <numFmt numFmtId="167" formatCode="#,##0.00_ ;\-#,##0.00\ 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8.9499999999999993"/>
      <name val="Arial"/>
      <family val="2"/>
      <charset val="238"/>
    </font>
    <font>
      <sz val="8.9499999999999993"/>
      <name val="Arial"/>
      <family val="2"/>
      <charset val="238"/>
    </font>
    <font>
      <sz val="7.05"/>
      <name val="Arial"/>
      <family val="2"/>
      <charset val="238"/>
    </font>
    <font>
      <sz val="9"/>
      <color theme="1"/>
      <name val="Calibri"/>
      <family val="2"/>
      <scheme val="minor"/>
    </font>
    <font>
      <i/>
      <sz val="9"/>
      <name val="Arial"/>
      <family val="2"/>
    </font>
    <font>
      <sz val="9"/>
      <name val="Arial"/>
      <family val="2"/>
      <charset val="238"/>
    </font>
    <font>
      <b/>
      <u/>
      <sz val="12.5"/>
      <color rgb="FF00008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.9499999999999993"/>
      <name val="Arial"/>
      <family val="2"/>
    </font>
    <font>
      <sz val="7.05"/>
      <name val="Arial"/>
      <family val="2"/>
    </font>
    <font>
      <b/>
      <sz val="8.9499999999999993"/>
      <name val="Arial"/>
      <family val="2"/>
    </font>
    <font>
      <sz val="11"/>
      <name val="Calibri"/>
      <family val="2"/>
      <scheme val="minor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.5"/>
      <color rgb="FF000080"/>
      <name val="Arial"/>
      <family val="2"/>
      <charset val="238"/>
    </font>
    <font>
      <sz val="10"/>
      <name val="Times New Roman CE"/>
      <family val="1"/>
      <charset val="238"/>
    </font>
    <font>
      <b/>
      <u/>
      <sz val="12.5"/>
      <color indexed="1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charset val="238"/>
    </font>
    <font>
      <b/>
      <i/>
      <sz val="8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2.5"/>
      <color rgb="FF00008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80"/>
      <name val="Arial"/>
      <family val="2"/>
      <charset val="238"/>
    </font>
    <font>
      <sz val="9"/>
      <color rgb="FF000080"/>
      <name val="Arial"/>
      <family val="2"/>
      <charset val="238"/>
    </font>
    <font>
      <sz val="8.9499999999999993"/>
      <color rgb="FF000080"/>
      <name val="Arial"/>
      <family val="2"/>
      <charset val="238"/>
    </font>
    <font>
      <b/>
      <sz val="8.9499999999999993"/>
      <color rgb="FF000080"/>
      <name val="Arial"/>
      <family val="2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3E3E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3" fillId="0" borderId="0"/>
    <xf numFmtId="0" fontId="39" fillId="0" borderId="0"/>
    <xf numFmtId="0" fontId="1" fillId="0" borderId="0"/>
  </cellStyleXfs>
  <cellXfs count="827">
    <xf numFmtId="0" fontId="0" fillId="0" borderId="0" xfId="0"/>
    <xf numFmtId="0" fontId="0" fillId="0" borderId="0" xfId="0" applyFont="1"/>
    <xf numFmtId="164" fontId="3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left" vertical="top"/>
    </xf>
    <xf numFmtId="0" fontId="0" fillId="0" borderId="1" xfId="0" applyBorder="1"/>
    <xf numFmtId="0" fontId="6" fillId="0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9" fillId="3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0" fontId="12" fillId="0" borderId="0" xfId="0" applyFont="1"/>
    <xf numFmtId="0" fontId="0" fillId="0" borderId="0" xfId="0" applyFill="1"/>
    <xf numFmtId="164" fontId="6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16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11" fillId="0" borderId="0" xfId="1" applyFont="1" applyAlignment="1">
      <alignment horizontal="left" vertical="top"/>
    </xf>
    <xf numFmtId="0" fontId="2" fillId="0" borderId="0" xfId="1"/>
    <xf numFmtId="0" fontId="10" fillId="0" borderId="0" xfId="1" applyFont="1" applyAlignment="1">
      <alignment horizontal="right" vertical="top"/>
    </xf>
    <xf numFmtId="0" fontId="9" fillId="3" borderId="1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center" wrapText="1"/>
    </xf>
    <xf numFmtId="0" fontId="15" fillId="0" borderId="1" xfId="1" applyFont="1" applyFill="1" applyBorder="1" applyAlignment="1">
      <alignment horizontal="left" vertical="top"/>
    </xf>
    <xf numFmtId="0" fontId="15" fillId="0" borderId="1" xfId="1" applyFont="1" applyFill="1" applyBorder="1" applyAlignment="1">
      <alignment horizontal="left" vertical="top" wrapText="1"/>
    </xf>
    <xf numFmtId="0" fontId="18" fillId="0" borderId="1" xfId="1" applyFont="1" applyFill="1" applyBorder="1"/>
    <xf numFmtId="164" fontId="15" fillId="0" borderId="1" xfId="1" applyNumberFormat="1" applyFont="1" applyFill="1" applyBorder="1" applyAlignment="1">
      <alignment horizontal="right" vertical="top"/>
    </xf>
    <xf numFmtId="0" fontId="17" fillId="0" borderId="1" xfId="1" applyFont="1" applyFill="1" applyBorder="1" applyAlignment="1">
      <alignment horizontal="left" vertical="top"/>
    </xf>
    <xf numFmtId="164" fontId="17" fillId="0" borderId="1" xfId="1" applyNumberFormat="1" applyFont="1" applyFill="1" applyBorder="1" applyAlignment="1">
      <alignment horizontal="right" vertical="top"/>
    </xf>
    <xf numFmtId="0" fontId="12" fillId="0" borderId="0" xfId="1" applyFont="1"/>
    <xf numFmtId="49" fontId="17" fillId="0" borderId="1" xfId="1" applyNumberFormat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/>
    </xf>
    <xf numFmtId="164" fontId="4" fillId="0" borderId="1" xfId="1" applyNumberFormat="1" applyFont="1" applyFill="1" applyBorder="1" applyAlignment="1">
      <alignment horizontal="right" vertical="top"/>
    </xf>
    <xf numFmtId="0" fontId="2" fillId="0" borderId="0" xfId="1" applyFont="1"/>
    <xf numFmtId="0" fontId="15" fillId="0" borderId="0" xfId="1" applyFont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 wrapText="1"/>
    </xf>
    <xf numFmtId="164" fontId="6" fillId="0" borderId="1" xfId="1" applyNumberFormat="1" applyFont="1" applyFill="1" applyBorder="1" applyAlignment="1">
      <alignment horizontal="right" vertical="top"/>
    </xf>
    <xf numFmtId="0" fontId="5" fillId="0" borderId="1" xfId="1" applyFont="1" applyFill="1" applyBorder="1" applyAlignment="1">
      <alignment horizontal="left" vertical="top"/>
    </xf>
    <xf numFmtId="164" fontId="5" fillId="0" borderId="1" xfId="1" applyNumberFormat="1" applyFont="1" applyFill="1" applyBorder="1" applyAlignment="1">
      <alignment horizontal="right" vertical="top"/>
    </xf>
    <xf numFmtId="165" fontId="2" fillId="0" borderId="0" xfId="1" applyNumberFormat="1"/>
    <xf numFmtId="49" fontId="6" fillId="0" borderId="4" xfId="1" applyNumberFormat="1" applyFont="1" applyFill="1" applyBorder="1" applyAlignment="1">
      <alignment horizontal="left" vertical="top" wrapText="1"/>
    </xf>
    <xf numFmtId="49" fontId="6" fillId="0" borderId="1" xfId="1" applyNumberFormat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/>
    </xf>
    <xf numFmtId="164" fontId="2" fillId="0" borderId="0" xfId="1" applyNumberFormat="1"/>
    <xf numFmtId="0" fontId="21" fillId="0" borderId="1" xfId="0" applyFont="1" applyBorder="1"/>
    <xf numFmtId="0" fontId="15" fillId="0" borderId="0" xfId="0" applyFont="1" applyAlignment="1">
      <alignment horizontal="left" vertical="top"/>
    </xf>
    <xf numFmtId="0" fontId="19" fillId="3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right" vertical="top"/>
    </xf>
    <xf numFmtId="0" fontId="21" fillId="0" borderId="1" xfId="0" applyFont="1" applyFill="1" applyBorder="1"/>
    <xf numFmtId="0" fontId="19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 wrapText="1"/>
    </xf>
    <xf numFmtId="164" fontId="19" fillId="0" borderId="1" xfId="0" applyNumberFormat="1" applyFont="1" applyFill="1" applyBorder="1" applyAlignment="1">
      <alignment horizontal="right" vertical="top"/>
    </xf>
    <xf numFmtId="0" fontId="23" fillId="0" borderId="0" xfId="0" applyFont="1"/>
    <xf numFmtId="0" fontId="10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 wrapText="1"/>
    </xf>
    <xf numFmtId="49" fontId="21" fillId="4" borderId="1" xfId="0" applyNumberFormat="1" applyFont="1" applyFill="1" applyBorder="1"/>
    <xf numFmtId="164" fontId="10" fillId="4" borderId="1" xfId="0" applyNumberFormat="1" applyFont="1" applyFill="1" applyBorder="1" applyAlignment="1">
      <alignment horizontal="right" vertical="top"/>
    </xf>
    <xf numFmtId="0" fontId="21" fillId="4" borderId="1" xfId="0" applyFont="1" applyFill="1" applyBorder="1"/>
    <xf numFmtId="164" fontId="20" fillId="0" borderId="1" xfId="0" applyNumberFormat="1" applyFont="1" applyFill="1" applyBorder="1" applyAlignment="1">
      <alignment horizontal="right" vertical="top"/>
    </xf>
    <xf numFmtId="0" fontId="17" fillId="4" borderId="1" xfId="0" applyFont="1" applyFill="1" applyBorder="1" applyAlignment="1">
      <alignment horizontal="left" vertical="top"/>
    </xf>
    <xf numFmtId="164" fontId="5" fillId="4" borderId="1" xfId="0" applyNumberFormat="1" applyFont="1" applyFill="1" applyBorder="1" applyAlignment="1">
      <alignment horizontal="right" vertical="top"/>
    </xf>
    <xf numFmtId="49" fontId="10" fillId="4" borderId="1" xfId="0" applyNumberFormat="1" applyFont="1" applyFill="1" applyBorder="1" applyAlignment="1">
      <alignment horizontal="left" vertical="top"/>
    </xf>
    <xf numFmtId="0" fontId="21" fillId="4" borderId="1" xfId="0" applyFont="1" applyFill="1" applyBorder="1" applyAlignment="1">
      <alignment horizontal="left"/>
    </xf>
    <xf numFmtId="164" fontId="0" fillId="0" borderId="0" xfId="0" applyNumberFormat="1"/>
    <xf numFmtId="0" fontId="6" fillId="0" borderId="4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0" fillId="0" borderId="0" xfId="0" applyAlignment="1"/>
    <xf numFmtId="0" fontId="9" fillId="3" borderId="1" xfId="0" applyFont="1" applyFill="1" applyBorder="1" applyAlignment="1">
      <alignment horizontal="center" vertical="top"/>
    </xf>
    <xf numFmtId="0" fontId="8" fillId="0" borderId="0" xfId="0" applyFont="1" applyAlignment="1"/>
    <xf numFmtId="49" fontId="6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12" fillId="0" borderId="0" xfId="0" applyFont="1" applyAlignment="1"/>
    <xf numFmtId="0" fontId="0" fillId="0" borderId="0" xfId="0" applyFont="1" applyAlignment="1"/>
    <xf numFmtId="0" fontId="19" fillId="3" borderId="1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left" vertical="top"/>
    </xf>
    <xf numFmtId="0" fontId="10" fillId="0" borderId="1" xfId="1" applyFont="1" applyFill="1" applyBorder="1" applyAlignment="1">
      <alignment horizontal="left" vertical="top" wrapText="1"/>
    </xf>
    <xf numFmtId="0" fontId="21" fillId="0" borderId="1" xfId="1" applyFont="1" applyBorder="1"/>
    <xf numFmtId="164" fontId="10" fillId="0" borderId="1" xfId="1" applyNumberFormat="1" applyFont="1" applyFill="1" applyBorder="1" applyAlignment="1">
      <alignment horizontal="right" vertical="top"/>
    </xf>
    <xf numFmtId="164" fontId="20" fillId="0" borderId="1" xfId="1" applyNumberFormat="1" applyFont="1" applyFill="1" applyBorder="1" applyAlignment="1">
      <alignment horizontal="right" vertical="top"/>
    </xf>
    <xf numFmtId="164" fontId="10" fillId="0" borderId="1" xfId="1" applyNumberFormat="1" applyFont="1" applyFill="1" applyBorder="1" applyAlignment="1">
      <alignment vertical="top"/>
    </xf>
    <xf numFmtId="165" fontId="10" fillId="0" borderId="1" xfId="1" applyNumberFormat="1" applyFont="1" applyFill="1" applyBorder="1" applyAlignment="1">
      <alignment vertical="top"/>
    </xf>
    <xf numFmtId="49" fontId="21" fillId="0" borderId="1" xfId="1" applyNumberFormat="1" applyFont="1" applyBorder="1"/>
    <xf numFmtId="0" fontId="6" fillId="0" borderId="4" xfId="1" applyFont="1" applyFill="1" applyBorder="1" applyAlignment="1">
      <alignment horizontal="left" vertical="top"/>
    </xf>
    <xf numFmtId="164" fontId="5" fillId="4" borderId="1" xfId="1" applyNumberFormat="1" applyFont="1" applyFill="1" applyBorder="1" applyAlignment="1">
      <alignment horizontal="right" vertical="top"/>
    </xf>
    <xf numFmtId="2" fontId="4" fillId="0" borderId="1" xfId="1" applyNumberFormat="1" applyFont="1" applyFill="1" applyBorder="1" applyAlignment="1">
      <alignment horizontal="right" vertical="top"/>
    </xf>
    <xf numFmtId="164" fontId="10" fillId="4" borderId="1" xfId="1" applyNumberFormat="1" applyFont="1" applyFill="1" applyBorder="1" applyAlignment="1">
      <alignment horizontal="right" vertical="top"/>
    </xf>
    <xf numFmtId="49" fontId="6" fillId="0" borderId="3" xfId="1" applyNumberFormat="1" applyFont="1" applyFill="1" applyBorder="1" applyAlignment="1">
      <alignment horizontal="left" vertical="top"/>
    </xf>
    <xf numFmtId="0" fontId="10" fillId="0" borderId="4" xfId="1" applyFont="1" applyFill="1" applyBorder="1" applyAlignment="1">
      <alignment horizontal="left" vertical="top" wrapText="1"/>
    </xf>
    <xf numFmtId="49" fontId="21" fillId="0" borderId="1" xfId="0" applyNumberFormat="1" applyFont="1" applyBorder="1"/>
    <xf numFmtId="165" fontId="0" fillId="0" borderId="0" xfId="0" applyNumberFormat="1"/>
    <xf numFmtId="165" fontId="0" fillId="0" borderId="0" xfId="0" applyNumberFormat="1" applyFill="1"/>
    <xf numFmtId="49" fontId="21" fillId="0" borderId="1" xfId="0" applyNumberFormat="1" applyFont="1" applyFill="1" applyBorder="1"/>
    <xf numFmtId="49" fontId="10" fillId="0" borderId="1" xfId="0" applyNumberFormat="1" applyFont="1" applyFill="1" applyBorder="1" applyAlignment="1">
      <alignment horizontal="left" vertical="top"/>
    </xf>
    <xf numFmtId="49" fontId="17" fillId="0" borderId="1" xfId="0" applyNumberFormat="1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/>
    </xf>
    <xf numFmtId="0" fontId="24" fillId="0" borderId="0" xfId="2" applyFont="1" applyFill="1" applyAlignment="1">
      <alignment horizontal="left"/>
    </xf>
    <xf numFmtId="49" fontId="25" fillId="0" borderId="0" xfId="2" applyNumberFormat="1" applyFont="1" applyFill="1" applyAlignment="1">
      <alignment horizontal="left"/>
    </xf>
    <xf numFmtId="0" fontId="25" fillId="0" borderId="0" xfId="2" applyFont="1" applyFill="1" applyAlignment="1">
      <alignment horizontal="center"/>
    </xf>
    <xf numFmtId="3" fontId="26" fillId="0" borderId="0" xfId="0" applyNumberFormat="1" applyFont="1" applyAlignment="1">
      <alignment horizontal="right" vertical="top"/>
    </xf>
    <xf numFmtId="0" fontId="27" fillId="0" borderId="0" xfId="2" applyFont="1" applyFill="1"/>
    <xf numFmtId="0" fontId="28" fillId="0" borderId="0" xfId="3" applyFont="1" applyAlignment="1">
      <alignment horizontal="left" vertical="top"/>
    </xf>
    <xf numFmtId="0" fontId="25" fillId="0" borderId="0" xfId="2" applyFont="1" applyFill="1" applyAlignment="1">
      <alignment horizontal="left"/>
    </xf>
    <xf numFmtId="3" fontId="25" fillId="0" borderId="0" xfId="2" applyNumberFormat="1" applyFont="1" applyFill="1" applyAlignment="1">
      <alignment horizontal="right"/>
    </xf>
    <xf numFmtId="0" fontId="24" fillId="0" borderId="5" xfId="2" applyFont="1" applyFill="1" applyBorder="1" applyAlignment="1">
      <alignment horizontal="left"/>
    </xf>
    <xf numFmtId="0" fontId="25" fillId="0" borderId="6" xfId="2" applyFont="1" applyFill="1" applyBorder="1" applyAlignment="1">
      <alignment horizontal="left"/>
    </xf>
    <xf numFmtId="0" fontId="25" fillId="0" borderId="7" xfId="2" applyFont="1" applyFill="1" applyBorder="1"/>
    <xf numFmtId="0" fontId="29" fillId="4" borderId="8" xfId="2" applyFont="1" applyFill="1" applyBorder="1" applyAlignment="1">
      <alignment horizontal="center"/>
    </xf>
    <xf numFmtId="0" fontId="29" fillId="0" borderId="9" xfId="2" applyFont="1" applyFill="1" applyBorder="1" applyAlignment="1">
      <alignment horizontal="left"/>
    </xf>
    <xf numFmtId="0" fontId="25" fillId="0" borderId="10" xfId="2" applyFont="1" applyFill="1" applyBorder="1" applyAlignment="1">
      <alignment horizontal="left"/>
    </xf>
    <xf numFmtId="0" fontId="25" fillId="0" borderId="11" xfId="2" applyFont="1" applyFill="1" applyBorder="1"/>
    <xf numFmtId="0" fontId="29" fillId="4" borderId="12" xfId="2" applyFont="1" applyFill="1" applyBorder="1" applyAlignment="1">
      <alignment horizontal="center"/>
    </xf>
    <xf numFmtId="0" fontId="24" fillId="0" borderId="13" xfId="2" applyFont="1" applyFill="1" applyBorder="1" applyAlignment="1">
      <alignment horizontal="left"/>
    </xf>
    <xf numFmtId="0" fontId="29" fillId="0" borderId="0" xfId="2" applyFont="1" applyFill="1" applyBorder="1" applyAlignment="1">
      <alignment horizontal="left"/>
    </xf>
    <xf numFmtId="0" fontId="25" fillId="0" borderId="14" xfId="2" applyFont="1" applyFill="1" applyBorder="1"/>
    <xf numFmtId="4" fontId="29" fillId="0" borderId="15" xfId="2" applyNumberFormat="1" applyFont="1" applyFill="1" applyBorder="1" applyAlignment="1">
      <alignment horizontal="center"/>
    </xf>
    <xf numFmtId="0" fontId="24" fillId="6" borderId="13" xfId="2" applyFont="1" applyFill="1" applyBorder="1" applyAlignment="1">
      <alignment horizontal="left"/>
    </xf>
    <xf numFmtId="0" fontId="24" fillId="6" borderId="2" xfId="2" applyFont="1" applyFill="1" applyBorder="1" applyAlignment="1">
      <alignment horizontal="left"/>
    </xf>
    <xf numFmtId="0" fontId="24" fillId="6" borderId="16" xfId="2" applyFont="1" applyFill="1" applyBorder="1"/>
    <xf numFmtId="4" fontId="24" fillId="6" borderId="17" xfId="2" applyNumberFormat="1" applyFont="1" applyFill="1" applyBorder="1"/>
    <xf numFmtId="0" fontId="27" fillId="0" borderId="0" xfId="2" applyFont="1" applyFill="1" applyBorder="1"/>
    <xf numFmtId="0" fontId="25" fillId="0" borderId="18" xfId="2" applyFont="1" applyFill="1" applyBorder="1" applyAlignment="1">
      <alignment horizontal="left"/>
    </xf>
    <xf numFmtId="0" fontId="25" fillId="0" borderId="16" xfId="2" applyFont="1" applyFill="1" applyBorder="1"/>
    <xf numFmtId="4" fontId="25" fillId="0" borderId="17" xfId="2" applyNumberFormat="1" applyFont="1" applyFill="1" applyBorder="1"/>
    <xf numFmtId="4" fontId="25" fillId="4" borderId="17" xfId="2" applyNumberFormat="1" applyFont="1" applyFill="1" applyBorder="1"/>
    <xf numFmtId="0" fontId="25" fillId="0" borderId="19" xfId="2" applyFont="1" applyFill="1" applyBorder="1" applyAlignment="1">
      <alignment horizontal="left"/>
    </xf>
    <xf numFmtId="0" fontId="30" fillId="0" borderId="0" xfId="2" applyFont="1" applyFill="1" applyBorder="1" applyAlignment="1">
      <alignment horizontal="left"/>
    </xf>
    <xf numFmtId="0" fontId="30" fillId="0" borderId="16" xfId="2" applyFont="1" applyFill="1" applyBorder="1"/>
    <xf numFmtId="4" fontId="30" fillId="0" borderId="17" xfId="2" applyNumberFormat="1" applyFont="1" applyFill="1" applyBorder="1"/>
    <xf numFmtId="0" fontId="30" fillId="4" borderId="0" xfId="2" applyFont="1" applyFill="1" applyBorder="1" applyAlignment="1">
      <alignment horizontal="left"/>
    </xf>
    <xf numFmtId="0" fontId="30" fillId="4" borderId="16" xfId="2" applyFont="1" applyFill="1" applyBorder="1" applyAlignment="1">
      <alignment horizontal="left"/>
    </xf>
    <xf numFmtId="4" fontId="30" fillId="4" borderId="17" xfId="2" applyNumberFormat="1" applyFont="1" applyFill="1" applyBorder="1"/>
    <xf numFmtId="4" fontId="25" fillId="0" borderId="17" xfId="2" applyNumberFormat="1" applyFont="1" applyFill="1" applyBorder="1" applyAlignment="1">
      <alignment horizontal="right"/>
    </xf>
    <xf numFmtId="0" fontId="25" fillId="0" borderId="2" xfId="2" applyFont="1" applyFill="1" applyBorder="1" applyAlignment="1">
      <alignment horizontal="left"/>
    </xf>
    <xf numFmtId="0" fontId="25" fillId="0" borderId="20" xfId="2" applyFont="1" applyFill="1" applyBorder="1" applyAlignment="1">
      <alignment horizontal="left"/>
    </xf>
    <xf numFmtId="0" fontId="25" fillId="0" borderId="21" xfId="2" applyFont="1" applyFill="1" applyBorder="1" applyAlignment="1">
      <alignment horizontal="left"/>
    </xf>
    <xf numFmtId="0" fontId="25" fillId="0" borderId="22" xfId="2" applyFont="1" applyFill="1" applyBorder="1"/>
    <xf numFmtId="4" fontId="25" fillId="0" borderId="23" xfId="2" applyNumberFormat="1" applyFont="1" applyFill="1" applyBorder="1"/>
    <xf numFmtId="0" fontId="24" fillId="6" borderId="24" xfId="2" applyFont="1" applyFill="1" applyBorder="1" applyAlignment="1">
      <alignment horizontal="left"/>
    </xf>
    <xf numFmtId="0" fontId="24" fillId="6" borderId="25" xfId="2" applyFont="1" applyFill="1" applyBorder="1" applyAlignment="1">
      <alignment horizontal="left"/>
    </xf>
    <xf numFmtId="0" fontId="24" fillId="6" borderId="26" xfId="2" applyFont="1" applyFill="1" applyBorder="1"/>
    <xf numFmtId="4" fontId="24" fillId="6" borderId="27" xfId="2" applyNumberFormat="1" applyFont="1" applyFill="1" applyBorder="1"/>
    <xf numFmtId="0" fontId="25" fillId="0" borderId="4" xfId="2" applyFont="1" applyFill="1" applyBorder="1"/>
    <xf numFmtId="0" fontId="25" fillId="0" borderId="28" xfId="2" applyFont="1" applyFill="1" applyBorder="1" applyAlignment="1">
      <alignment horizontal="left"/>
    </xf>
    <xf numFmtId="0" fontId="25" fillId="0" borderId="1" xfId="2" applyFont="1" applyFill="1" applyBorder="1" applyAlignment="1">
      <alignment horizontal="left"/>
    </xf>
    <xf numFmtId="0" fontId="25" fillId="0" borderId="13" xfId="2" applyFont="1" applyFill="1" applyBorder="1" applyAlignment="1">
      <alignment horizontal="left"/>
    </xf>
    <xf numFmtId="0" fontId="25" fillId="0" borderId="0" xfId="2" applyFont="1" applyFill="1" applyBorder="1" applyAlignment="1">
      <alignment horizontal="left"/>
    </xf>
    <xf numFmtId="0" fontId="25" fillId="0" borderId="29" xfId="2" applyFont="1" applyFill="1" applyBorder="1"/>
    <xf numFmtId="4" fontId="25" fillId="0" borderId="15" xfId="2" applyNumberFormat="1" applyFont="1" applyFill="1" applyBorder="1"/>
    <xf numFmtId="4" fontId="25" fillId="0" borderId="15" xfId="2" applyNumberFormat="1" applyFont="1" applyFill="1" applyBorder="1" applyAlignment="1">
      <alignment horizontal="right"/>
    </xf>
    <xf numFmtId="0" fontId="24" fillId="6" borderId="30" xfId="2" applyFont="1" applyFill="1" applyBorder="1" applyAlignment="1">
      <alignment horizontal="left"/>
    </xf>
    <xf numFmtId="0" fontId="24" fillId="6" borderId="31" xfId="2" applyFont="1" applyFill="1" applyBorder="1" applyAlignment="1">
      <alignment horizontal="left"/>
    </xf>
    <xf numFmtId="0" fontId="24" fillId="6" borderId="32" xfId="2" applyFont="1" applyFill="1" applyBorder="1"/>
    <xf numFmtId="4" fontId="24" fillId="6" borderId="33" xfId="2" applyNumberFormat="1" applyFont="1" applyFill="1" applyBorder="1"/>
    <xf numFmtId="0" fontId="24" fillId="0" borderId="30" xfId="2" applyFont="1" applyFill="1" applyBorder="1" applyAlignment="1">
      <alignment horizontal="left"/>
    </xf>
    <xf numFmtId="0" fontId="25" fillId="0" borderId="31" xfId="2" applyFont="1" applyFill="1" applyBorder="1" applyAlignment="1">
      <alignment horizontal="left"/>
    </xf>
    <xf numFmtId="0" fontId="25" fillId="0" borderId="32" xfId="2" applyFont="1" applyFill="1" applyBorder="1"/>
    <xf numFmtId="4" fontId="31" fillId="0" borderId="33" xfId="2" applyNumberFormat="1" applyFont="1" applyFill="1" applyBorder="1"/>
    <xf numFmtId="4" fontId="31" fillId="5" borderId="33" xfId="2" applyNumberFormat="1" applyFont="1" applyFill="1" applyBorder="1"/>
    <xf numFmtId="0" fontId="24" fillId="4" borderId="30" xfId="2" applyFont="1" applyFill="1" applyBorder="1" applyAlignment="1">
      <alignment horizontal="left"/>
    </xf>
    <xf numFmtId="0" fontId="24" fillId="4" borderId="31" xfId="2" applyFont="1" applyFill="1" applyBorder="1" applyAlignment="1">
      <alignment horizontal="left"/>
    </xf>
    <xf numFmtId="0" fontId="24" fillId="4" borderId="32" xfId="2" applyFont="1" applyFill="1" applyBorder="1"/>
    <xf numFmtId="4" fontId="24" fillId="4" borderId="33" xfId="2" applyNumberFormat="1" applyFont="1" applyFill="1" applyBorder="1"/>
    <xf numFmtId="0" fontId="25" fillId="0" borderId="34" xfId="2" applyFont="1" applyFill="1" applyBorder="1" applyAlignment="1">
      <alignment horizontal="left"/>
    </xf>
    <xf numFmtId="0" fontId="25" fillId="0" borderId="35" xfId="2" applyFont="1" applyFill="1" applyBorder="1" applyAlignment="1">
      <alignment horizontal="left"/>
    </xf>
    <xf numFmtId="0" fontId="25" fillId="0" borderId="26" xfId="2" applyFont="1" applyFill="1" applyBorder="1"/>
    <xf numFmtId="4" fontId="25" fillId="0" borderId="27" xfId="2" applyNumberFormat="1" applyFont="1" applyFill="1" applyBorder="1"/>
    <xf numFmtId="0" fontId="24" fillId="0" borderId="4" xfId="2" applyFont="1" applyFill="1" applyBorder="1"/>
    <xf numFmtId="4" fontId="24" fillId="4" borderId="17" xfId="2" applyNumberFormat="1" applyFont="1" applyFill="1" applyBorder="1"/>
    <xf numFmtId="0" fontId="30" fillId="0" borderId="19" xfId="2" applyFont="1" applyFill="1" applyBorder="1" applyAlignment="1">
      <alignment horizontal="left"/>
    </xf>
    <xf numFmtId="0" fontId="30" fillId="0" borderId="4" xfId="2" applyFont="1" applyFill="1" applyBorder="1"/>
    <xf numFmtId="4" fontId="27" fillId="0" borderId="0" xfId="2" applyNumberFormat="1" applyFont="1" applyFill="1"/>
    <xf numFmtId="0" fontId="24" fillId="0" borderId="20" xfId="2" applyFont="1" applyFill="1" applyBorder="1" applyAlignment="1">
      <alignment horizontal="left"/>
    </xf>
    <xf numFmtId="0" fontId="25" fillId="0" borderId="36" xfId="2" applyFont="1" applyFill="1" applyBorder="1" applyAlignment="1">
      <alignment horizontal="left"/>
    </xf>
    <xf numFmtId="0" fontId="25" fillId="4" borderId="37" xfId="2" applyFont="1" applyFill="1" applyBorder="1"/>
    <xf numFmtId="4" fontId="25" fillId="4" borderId="38" xfId="2" applyNumberFormat="1" applyFont="1" applyFill="1" applyBorder="1"/>
    <xf numFmtId="0" fontId="24" fillId="0" borderId="19" xfId="2" applyFont="1" applyFill="1" applyBorder="1" applyAlignment="1">
      <alignment horizontal="left"/>
    </xf>
    <xf numFmtId="0" fontId="24" fillId="0" borderId="2" xfId="2" applyFont="1" applyFill="1" applyBorder="1" applyAlignment="1">
      <alignment horizontal="left"/>
    </xf>
    <xf numFmtId="0" fontId="24" fillId="0" borderId="4" xfId="2" applyFont="1" applyFill="1" applyBorder="1" applyAlignment="1">
      <alignment horizontal="left"/>
    </xf>
    <xf numFmtId="4" fontId="24" fillId="0" borderId="39" xfId="2" applyNumberFormat="1" applyFont="1" applyFill="1" applyBorder="1"/>
    <xf numFmtId="0" fontId="24" fillId="0" borderId="0" xfId="2" applyFont="1" applyFill="1" applyBorder="1" applyAlignment="1">
      <alignment horizontal="left"/>
    </xf>
    <xf numFmtId="0" fontId="24" fillId="0" borderId="29" xfId="2" applyFont="1" applyFill="1" applyBorder="1" applyAlignment="1">
      <alignment horizontal="left"/>
    </xf>
    <xf numFmtId="4" fontId="24" fillId="4" borderId="17" xfId="2" applyNumberFormat="1" applyFont="1" applyFill="1" applyBorder="1" applyAlignment="1">
      <alignment horizontal="right"/>
    </xf>
    <xf numFmtId="0" fontId="25" fillId="6" borderId="30" xfId="2" applyFont="1" applyFill="1" applyBorder="1" applyAlignment="1">
      <alignment horizontal="left"/>
    </xf>
    <xf numFmtId="0" fontId="25" fillId="6" borderId="31" xfId="2" applyFont="1" applyFill="1" applyBorder="1" applyAlignment="1">
      <alignment horizontal="left"/>
    </xf>
    <xf numFmtId="0" fontId="25" fillId="6" borderId="32" xfId="2" applyFont="1" applyFill="1" applyBorder="1"/>
    <xf numFmtId="4" fontId="25" fillId="6" borderId="33" xfId="2" applyNumberFormat="1" applyFont="1" applyFill="1" applyBorder="1"/>
    <xf numFmtId="4" fontId="25" fillId="6" borderId="33" xfId="2" applyNumberFormat="1" applyFont="1" applyFill="1" applyBorder="1" applyAlignment="1">
      <alignment horizontal="right"/>
    </xf>
    <xf numFmtId="4" fontId="25" fillId="6" borderId="17" xfId="2" applyNumberFormat="1" applyFont="1" applyFill="1" applyBorder="1"/>
    <xf numFmtId="0" fontId="25" fillId="0" borderId="0" xfId="2" applyFont="1" applyFill="1"/>
    <xf numFmtId="166" fontId="26" fillId="0" borderId="0" xfId="0" applyNumberFormat="1" applyFont="1" applyAlignment="1">
      <alignment horizontal="right" vertical="top"/>
    </xf>
    <xf numFmtId="0" fontId="2" fillId="0" borderId="0" xfId="2"/>
    <xf numFmtId="166" fontId="33" fillId="0" borderId="0" xfId="2" applyNumberFormat="1" applyFont="1" applyFill="1"/>
    <xf numFmtId="3" fontId="33" fillId="0" borderId="0" xfId="2" applyNumberFormat="1" applyFont="1" applyFill="1"/>
    <xf numFmtId="0" fontId="25" fillId="0" borderId="0" xfId="2" applyFont="1" applyFill="1" applyBorder="1"/>
    <xf numFmtId="166" fontId="25" fillId="0" borderId="0" xfId="2" applyNumberFormat="1" applyFont="1" applyFill="1" applyAlignment="1">
      <alignment horizontal="right"/>
    </xf>
    <xf numFmtId="49" fontId="34" fillId="7" borderId="40" xfId="2" applyNumberFormat="1" applyFont="1" applyFill="1" applyBorder="1" applyAlignment="1" applyProtection="1">
      <alignment vertical="top"/>
      <protection locked="0"/>
    </xf>
    <xf numFmtId="166" fontId="34" fillId="7" borderId="40" xfId="2" applyNumberFormat="1" applyFont="1" applyFill="1" applyBorder="1" applyAlignment="1" applyProtection="1">
      <alignment horizontal="center" vertical="top" wrapText="1"/>
      <protection locked="0"/>
    </xf>
    <xf numFmtId="49" fontId="34" fillId="7" borderId="40" xfId="2" applyNumberFormat="1" applyFont="1" applyFill="1" applyBorder="1" applyAlignment="1" applyProtection="1">
      <alignment horizontal="center" vertical="top" wrapText="1"/>
      <protection locked="0"/>
    </xf>
    <xf numFmtId="49" fontId="35" fillId="6" borderId="4" xfId="2" applyNumberFormat="1" applyFont="1" applyFill="1" applyBorder="1" applyAlignment="1" applyProtection="1">
      <alignment horizontal="left" vertical="top"/>
      <protection locked="0"/>
    </xf>
    <xf numFmtId="49" fontId="35" fillId="6" borderId="3" xfId="2" applyNumberFormat="1" applyFont="1" applyFill="1" applyBorder="1" applyAlignment="1" applyProtection="1">
      <alignment horizontal="left" vertical="top"/>
      <protection locked="0"/>
    </xf>
    <xf numFmtId="166" fontId="35" fillId="6" borderId="3" xfId="2" applyNumberFormat="1" applyFont="1" applyFill="1" applyBorder="1" applyAlignment="1" applyProtection="1">
      <alignment horizontal="left" vertical="top"/>
      <protection locked="0"/>
    </xf>
    <xf numFmtId="49" fontId="35" fillId="6" borderId="2" xfId="2" applyNumberFormat="1" applyFont="1" applyFill="1" applyBorder="1" applyAlignment="1" applyProtection="1">
      <alignment horizontal="left" vertical="top"/>
      <protection locked="0"/>
    </xf>
    <xf numFmtId="49" fontId="36" fillId="0" borderId="41" xfId="2" applyNumberFormat="1" applyFont="1" applyBorder="1" applyAlignment="1" applyProtection="1">
      <alignment horizontal="left" vertical="top"/>
      <protection locked="0"/>
    </xf>
    <xf numFmtId="4" fontId="25" fillId="0" borderId="41" xfId="2" applyNumberFormat="1" applyFont="1" applyBorder="1" applyAlignment="1" applyProtection="1">
      <alignment horizontal="right" vertical="top"/>
      <protection locked="0"/>
    </xf>
    <xf numFmtId="0" fontId="14" fillId="0" borderId="0" xfId="2" applyFont="1"/>
    <xf numFmtId="49" fontId="36" fillId="0" borderId="1" xfId="2" applyNumberFormat="1" applyFont="1" applyBorder="1" applyAlignment="1" applyProtection="1">
      <alignment horizontal="left" vertical="top"/>
      <protection locked="0"/>
    </xf>
    <xf numFmtId="4" fontId="25" fillId="0" borderId="1" xfId="2" applyNumberFormat="1" applyFont="1" applyBorder="1" applyAlignment="1" applyProtection="1">
      <alignment horizontal="right" vertical="top"/>
      <protection locked="0"/>
    </xf>
    <xf numFmtId="4" fontId="37" fillId="6" borderId="3" xfId="2" applyNumberFormat="1" applyFont="1" applyFill="1" applyBorder="1" applyAlignment="1" applyProtection="1">
      <alignment horizontal="left" vertical="top"/>
      <protection locked="0"/>
    </xf>
    <xf numFmtId="4" fontId="37" fillId="6" borderId="2" xfId="2" applyNumberFormat="1" applyFont="1" applyFill="1" applyBorder="1" applyAlignment="1" applyProtection="1">
      <alignment horizontal="left" vertical="top"/>
      <protection locked="0"/>
    </xf>
    <xf numFmtId="49" fontId="35" fillId="6" borderId="1" xfId="2" applyNumberFormat="1" applyFont="1" applyFill="1" applyBorder="1" applyAlignment="1" applyProtection="1">
      <alignment horizontal="left" vertical="top"/>
      <protection locked="0"/>
    </xf>
    <xf numFmtId="4" fontId="35" fillId="6" borderId="1" xfId="2" applyNumberFormat="1" applyFont="1" applyFill="1" applyBorder="1" applyAlignment="1" applyProtection="1">
      <alignment horizontal="right" vertical="top"/>
      <protection locked="0"/>
    </xf>
    <xf numFmtId="166" fontId="2" fillId="0" borderId="0" xfId="2" applyNumberFormat="1"/>
    <xf numFmtId="166" fontId="2" fillId="0" borderId="0" xfId="2" applyNumberFormat="1" applyFill="1"/>
    <xf numFmtId="0" fontId="2" fillId="0" borderId="0" xfId="2" applyFill="1"/>
    <xf numFmtId="0" fontId="38" fillId="0" borderId="0" xfId="2" applyFont="1"/>
    <xf numFmtId="166" fontId="38" fillId="0" borderId="0" xfId="2" applyNumberFormat="1" applyFont="1" applyFill="1"/>
    <xf numFmtId="0" fontId="38" fillId="0" borderId="0" xfId="2" applyFont="1" applyFill="1"/>
    <xf numFmtId="4" fontId="25" fillId="0" borderId="1" xfId="2" applyNumberFormat="1" applyFont="1" applyFill="1" applyBorder="1" applyAlignment="1" applyProtection="1">
      <alignment horizontal="right" vertical="top"/>
      <protection locked="0"/>
    </xf>
    <xf numFmtId="4" fontId="2" fillId="0" borderId="0" xfId="2" applyNumberFormat="1"/>
    <xf numFmtId="165" fontId="5" fillId="0" borderId="1" xfId="0" applyNumberFormat="1" applyFont="1" applyFill="1" applyBorder="1" applyAlignment="1">
      <alignment horizontal="right" vertical="top"/>
    </xf>
    <xf numFmtId="49" fontId="21" fillId="0" borderId="1" xfId="0" applyNumberFormat="1" applyFont="1" applyBorder="1" applyAlignment="1">
      <alignment vertical="top"/>
    </xf>
    <xf numFmtId="0" fontId="5" fillId="0" borderId="4" xfId="0" applyFont="1" applyFill="1" applyBorder="1" applyAlignment="1">
      <alignment horizontal="left" vertical="top"/>
    </xf>
    <xf numFmtId="49" fontId="20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 wrapText="1"/>
    </xf>
    <xf numFmtId="49" fontId="0" fillId="0" borderId="1" xfId="0" applyNumberFormat="1" applyBorder="1"/>
    <xf numFmtId="0" fontId="5" fillId="0" borderId="3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19" fillId="0" borderId="1" xfId="1" applyFont="1" applyFill="1" applyBorder="1" applyAlignment="1">
      <alignment horizontal="left" vertical="top" wrapText="1"/>
    </xf>
    <xf numFmtId="4" fontId="10" fillId="0" borderId="1" xfId="1" applyNumberFormat="1" applyFont="1" applyFill="1" applyBorder="1" applyAlignment="1">
      <alignment horizontal="right" vertical="top" wrapText="1"/>
    </xf>
    <xf numFmtId="4" fontId="10" fillId="0" borderId="1" xfId="1" applyNumberFormat="1" applyFont="1" applyFill="1" applyBorder="1" applyAlignment="1">
      <alignment horizontal="right" vertical="top"/>
    </xf>
    <xf numFmtId="164" fontId="3" fillId="0" borderId="1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left" vertical="top"/>
    </xf>
    <xf numFmtId="0" fontId="6" fillId="0" borderId="3" xfId="1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right" vertical="top"/>
    </xf>
    <xf numFmtId="4" fontId="5" fillId="0" borderId="1" xfId="0" applyNumberFormat="1" applyFont="1" applyFill="1" applyBorder="1" applyAlignment="1">
      <alignment horizontal="right" vertical="top"/>
    </xf>
    <xf numFmtId="4" fontId="4" fillId="0" borderId="1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4" xfId="1" applyFont="1" applyFill="1" applyBorder="1" applyAlignment="1">
      <alignment horizontal="left" vertical="top"/>
    </xf>
    <xf numFmtId="0" fontId="5" fillId="0" borderId="3" xfId="1" applyFont="1" applyFill="1" applyBorder="1" applyAlignment="1">
      <alignment horizontal="left" vertical="top"/>
    </xf>
    <xf numFmtId="0" fontId="6" fillId="0" borderId="3" xfId="1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49" fontId="6" fillId="0" borderId="1" xfId="1" applyNumberFormat="1" applyFont="1" applyFill="1" applyBorder="1" applyAlignment="1">
      <alignment horizontal="left" vertical="top"/>
    </xf>
    <xf numFmtId="164" fontId="6" fillId="4" borderId="1" xfId="1" applyNumberFormat="1" applyFont="1" applyFill="1" applyBorder="1" applyAlignment="1">
      <alignment horizontal="right" vertical="top"/>
    </xf>
    <xf numFmtId="49" fontId="10" fillId="0" borderId="1" xfId="1" applyNumberFormat="1" applyFont="1" applyFill="1" applyBorder="1" applyAlignment="1">
      <alignment horizontal="left" vertical="top"/>
    </xf>
    <xf numFmtId="49" fontId="5" fillId="0" borderId="3" xfId="0" applyNumberFormat="1" applyFont="1" applyFill="1" applyBorder="1" applyAlignment="1">
      <alignment horizontal="left" vertical="top"/>
    </xf>
    <xf numFmtId="49" fontId="22" fillId="0" borderId="1" xfId="0" applyNumberFormat="1" applyFont="1" applyBorder="1"/>
    <xf numFmtId="0" fontId="6" fillId="0" borderId="4" xfId="1" applyFont="1" applyFill="1" applyBorder="1" applyAlignment="1">
      <alignment horizontal="left" vertical="top"/>
    </xf>
    <xf numFmtId="49" fontId="21" fillId="4" borderId="1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 vertical="top"/>
    </xf>
    <xf numFmtId="49" fontId="6" fillId="4" borderId="1" xfId="0" applyNumberFormat="1" applyFont="1" applyFill="1" applyBorder="1" applyAlignment="1">
      <alignment horizontal="left" vertical="top"/>
    </xf>
    <xf numFmtId="49" fontId="6" fillId="4" borderId="2" xfId="0" applyNumberFormat="1" applyFont="1" applyFill="1" applyBorder="1" applyAlignment="1">
      <alignment horizontal="left" vertical="top"/>
    </xf>
    <xf numFmtId="164" fontId="6" fillId="4" borderId="1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2" fontId="0" fillId="0" borderId="0" xfId="0" applyNumberFormat="1"/>
    <xf numFmtId="164" fontId="4" fillId="0" borderId="1" xfId="0" applyNumberFormat="1" applyFont="1" applyFill="1" applyBorder="1" applyAlignment="1">
      <alignment vertical="top"/>
    </xf>
    <xf numFmtId="49" fontId="10" fillId="0" borderId="1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21" fillId="0" borderId="0" xfId="0" applyFont="1" applyBorder="1"/>
    <xf numFmtId="49" fontId="36" fillId="0" borderId="1" xfId="2" applyNumberFormat="1" applyFont="1" applyFill="1" applyBorder="1" applyAlignment="1" applyProtection="1">
      <alignment horizontal="left" vertical="top"/>
      <protection locked="0"/>
    </xf>
    <xf numFmtId="0" fontId="25" fillId="0" borderId="0" xfId="4" applyFont="1" applyAlignment="1">
      <alignment horizontal="left"/>
    </xf>
    <xf numFmtId="0" fontId="25" fillId="0" borderId="0" xfId="4" applyFont="1"/>
    <xf numFmtId="3" fontId="25" fillId="0" borderId="0" xfId="4" applyNumberFormat="1" applyFont="1"/>
    <xf numFmtId="0" fontId="25" fillId="0" borderId="0" xfId="4" applyFont="1" applyAlignment="1">
      <alignment horizontal="right"/>
    </xf>
    <xf numFmtId="0" fontId="40" fillId="0" borderId="0" xfId="4" applyFont="1"/>
    <xf numFmtId="0" fontId="41" fillId="0" borderId="0" xfId="4" applyFont="1"/>
    <xf numFmtId="0" fontId="24" fillId="0" borderId="5" xfId="4" applyFont="1" applyBorder="1" applyAlignment="1">
      <alignment horizontal="left"/>
    </xf>
    <xf numFmtId="0" fontId="24" fillId="0" borderId="42" xfId="4" applyFont="1" applyBorder="1" applyAlignment="1">
      <alignment horizontal="center"/>
    </xf>
    <xf numFmtId="0" fontId="24" fillId="0" borderId="43" xfId="4" applyFont="1" applyBorder="1" applyAlignment="1">
      <alignment horizontal="center"/>
    </xf>
    <xf numFmtId="0" fontId="24" fillId="0" borderId="9" xfId="4" applyFont="1" applyBorder="1" applyAlignment="1">
      <alignment horizontal="center"/>
    </xf>
    <xf numFmtId="0" fontId="24" fillId="0" borderId="44" xfId="4" applyFont="1" applyBorder="1" applyAlignment="1">
      <alignment horizontal="center"/>
    </xf>
    <xf numFmtId="0" fontId="24" fillId="0" borderId="45" xfId="4" applyFont="1" applyBorder="1" applyAlignment="1">
      <alignment horizontal="center"/>
    </xf>
    <xf numFmtId="0" fontId="25" fillId="0" borderId="46" xfId="4" applyFont="1" applyBorder="1" applyAlignment="1">
      <alignment horizontal="left"/>
    </xf>
    <xf numFmtId="0" fontId="25" fillId="0" borderId="49" xfId="4" applyFont="1" applyBorder="1" applyAlignment="1">
      <alignment horizontal="left"/>
    </xf>
    <xf numFmtId="4" fontId="25" fillId="0" borderId="29" xfId="4" applyNumberFormat="1" applyFont="1" applyBorder="1" applyAlignment="1">
      <alignment horizontal="right"/>
    </xf>
    <xf numFmtId="4" fontId="25" fillId="0" borderId="50" xfId="4" applyNumberFormat="1" applyFont="1" applyBorder="1" applyAlignment="1">
      <alignment horizontal="right"/>
    </xf>
    <xf numFmtId="2" fontId="25" fillId="0" borderId="0" xfId="4" applyNumberFormat="1" applyFont="1" applyBorder="1" applyAlignment="1">
      <alignment horizontal="right"/>
    </xf>
    <xf numFmtId="2" fontId="25" fillId="0" borderId="50" xfId="4" applyNumberFormat="1" applyFont="1" applyBorder="1" applyAlignment="1">
      <alignment horizontal="right"/>
    </xf>
    <xf numFmtId="4" fontId="25" fillId="0" borderId="51" xfId="4" applyNumberFormat="1" applyFont="1" applyBorder="1" applyAlignment="1">
      <alignment horizontal="right"/>
    </xf>
    <xf numFmtId="4" fontId="25" fillId="0" borderId="0" xfId="4" applyNumberFormat="1" applyFont="1" applyBorder="1" applyAlignment="1">
      <alignment horizontal="right"/>
    </xf>
    <xf numFmtId="0" fontId="24" fillId="0" borderId="52" xfId="4" applyFont="1" applyBorder="1" applyAlignment="1">
      <alignment horizontal="left"/>
    </xf>
    <xf numFmtId="4" fontId="24" fillId="0" borderId="53" xfId="4" applyNumberFormat="1" applyFont="1" applyBorder="1" applyAlignment="1">
      <alignment horizontal="right"/>
    </xf>
    <xf numFmtId="2" fontId="24" fillId="0" borderId="53" xfId="4" applyNumberFormat="1" applyFont="1" applyBorder="1" applyAlignment="1">
      <alignment horizontal="right"/>
    </xf>
    <xf numFmtId="4" fontId="24" fillId="0" borderId="54" xfId="4" applyNumberFormat="1" applyFont="1" applyBorder="1" applyAlignment="1">
      <alignment horizontal="right"/>
    </xf>
    <xf numFmtId="0" fontId="30" fillId="0" borderId="0" xfId="4" applyFont="1" applyAlignment="1">
      <alignment horizontal="left"/>
    </xf>
    <xf numFmtId="0" fontId="30" fillId="0" borderId="0" xfId="4" applyFont="1"/>
    <xf numFmtId="0" fontId="30" fillId="0" borderId="0" xfId="4" applyFont="1" applyAlignment="1">
      <alignment horizontal="right"/>
    </xf>
    <xf numFmtId="0" fontId="24" fillId="0" borderId="43" xfId="4" applyFont="1" applyBorder="1" applyAlignment="1">
      <alignment horizontal="right"/>
    </xf>
    <xf numFmtId="0" fontId="24" fillId="0" borderId="45" xfId="4" applyFont="1" applyBorder="1" applyAlignment="1">
      <alignment horizontal="right"/>
    </xf>
    <xf numFmtId="0" fontId="25" fillId="0" borderId="9" xfId="4" applyFont="1" applyBorder="1" applyAlignment="1">
      <alignment horizontal="left"/>
    </xf>
    <xf numFmtId="49" fontId="25" fillId="0" borderId="0" xfId="4" applyNumberFormat="1" applyFont="1" applyAlignment="1">
      <alignment horizontal="center"/>
    </xf>
    <xf numFmtId="0" fontId="24" fillId="0" borderId="30" xfId="4" applyFont="1" applyBorder="1" applyAlignment="1">
      <alignment horizontal="left"/>
    </xf>
    <xf numFmtId="0" fontId="24" fillId="0" borderId="53" xfId="4" applyFont="1" applyBorder="1" applyAlignment="1">
      <alignment horizontal="left"/>
    </xf>
    <xf numFmtId="0" fontId="24" fillId="0" borderId="53" xfId="4" applyFont="1" applyBorder="1" applyAlignment="1">
      <alignment horizontal="center"/>
    </xf>
    <xf numFmtId="0" fontId="24" fillId="0" borderId="54" xfId="4" applyFont="1" applyBorder="1" applyAlignment="1">
      <alignment horizontal="center"/>
    </xf>
    <xf numFmtId="0" fontId="25" fillId="0" borderId="13" xfId="4" applyFont="1" applyBorder="1"/>
    <xf numFmtId="0" fontId="25" fillId="0" borderId="41" xfId="4" applyFont="1" applyBorder="1"/>
    <xf numFmtId="0" fontId="25" fillId="0" borderId="56" xfId="4" applyFont="1" applyBorder="1"/>
    <xf numFmtId="0" fontId="25" fillId="0" borderId="1" xfId="4" applyFont="1" applyBorder="1"/>
    <xf numFmtId="0" fontId="25" fillId="0" borderId="57" xfId="4" applyFont="1" applyBorder="1"/>
    <xf numFmtId="0" fontId="25" fillId="0" borderId="13" xfId="4" applyFont="1" applyBorder="1" applyAlignment="1">
      <alignment horizontal="left"/>
    </xf>
    <xf numFmtId="0" fontId="25" fillId="0" borderId="40" xfId="4" applyFont="1" applyBorder="1"/>
    <xf numFmtId="0" fontId="25" fillId="0" borderId="49" xfId="4" applyFont="1" applyBorder="1"/>
    <xf numFmtId="0" fontId="25" fillId="0" borderId="41" xfId="4" applyFont="1" applyBorder="1" applyAlignment="1">
      <alignment vertical="top"/>
    </xf>
    <xf numFmtId="0" fontId="30" fillId="0" borderId="1" xfId="4" applyFont="1" applyBorder="1"/>
    <xf numFmtId="0" fontId="24" fillId="0" borderId="52" xfId="4" applyFont="1" applyFill="1" applyBorder="1"/>
    <xf numFmtId="0" fontId="25" fillId="0" borderId="53" xfId="4" applyFont="1" applyBorder="1"/>
    <xf numFmtId="0" fontId="25" fillId="0" borderId="0" xfId="4" applyFont="1" applyBorder="1"/>
    <xf numFmtId="3" fontId="25" fillId="0" borderId="0" xfId="4" applyNumberFormat="1" applyFont="1" applyBorder="1"/>
    <xf numFmtId="0" fontId="30" fillId="0" borderId="0" xfId="4" applyFont="1" applyBorder="1"/>
    <xf numFmtId="3" fontId="29" fillId="0" borderId="0" xfId="4" applyNumberFormat="1" applyFont="1" applyBorder="1" applyAlignment="1">
      <alignment horizontal="right"/>
    </xf>
    <xf numFmtId="0" fontId="30" fillId="0" borderId="0" xfId="4" applyFont="1" applyFill="1" applyBorder="1"/>
    <xf numFmtId="3" fontId="30" fillId="0" borderId="0" xfId="4" applyNumberFormat="1" applyFont="1" applyBorder="1"/>
    <xf numFmtId="0" fontId="24" fillId="0" borderId="60" xfId="4" applyFont="1" applyBorder="1" applyAlignment="1">
      <alignment horizontal="left"/>
    </xf>
    <xf numFmtId="0" fontId="25" fillId="0" borderId="61" xfId="4" applyFont="1" applyFill="1" applyBorder="1"/>
    <xf numFmtId="0" fontId="25" fillId="0" borderId="26" xfId="4" applyFont="1" applyBorder="1" applyAlignment="1">
      <alignment horizontal="left"/>
    </xf>
    <xf numFmtId="4" fontId="25" fillId="0" borderId="35" xfId="5" applyNumberFormat="1" applyFont="1" applyBorder="1" applyAlignment="1">
      <alignment horizontal="right"/>
    </xf>
    <xf numFmtId="4" fontId="25" fillId="0" borderId="62" xfId="5" applyNumberFormat="1" applyFont="1" applyBorder="1" applyAlignment="1">
      <alignment horizontal="right"/>
    </xf>
    <xf numFmtId="0" fontId="25" fillId="0" borderId="9" xfId="4" applyFont="1" applyFill="1" applyBorder="1"/>
    <xf numFmtId="0" fontId="25" fillId="0" borderId="44" xfId="4" applyFont="1" applyFill="1" applyBorder="1"/>
    <xf numFmtId="4" fontId="25" fillId="0" borderId="10" xfId="5" applyNumberFormat="1" applyFont="1" applyFill="1" applyBorder="1"/>
    <xf numFmtId="4" fontId="25" fillId="0" borderId="45" xfId="5" applyNumberFormat="1" applyFont="1" applyBorder="1"/>
    <xf numFmtId="0" fontId="25" fillId="0" borderId="24" xfId="4" applyFont="1" applyFill="1" applyBorder="1"/>
    <xf numFmtId="0" fontId="25" fillId="0" borderId="35" xfId="4" applyFont="1" applyFill="1" applyBorder="1"/>
    <xf numFmtId="4" fontId="25" fillId="0" borderId="25" xfId="5" applyNumberFormat="1" applyFont="1" applyFill="1" applyBorder="1" applyAlignment="1"/>
    <xf numFmtId="4" fontId="25" fillId="0" borderId="43" xfId="5" applyNumberFormat="1" applyFont="1" applyBorder="1"/>
    <xf numFmtId="0" fontId="25" fillId="0" borderId="63" xfId="4" applyFont="1" applyBorder="1"/>
    <xf numFmtId="0" fontId="25" fillId="0" borderId="36" xfId="4" applyFont="1" applyBorder="1"/>
    <xf numFmtId="4" fontId="25" fillId="0" borderId="64" xfId="5" applyNumberFormat="1" applyFont="1" applyFill="1" applyBorder="1"/>
    <xf numFmtId="0" fontId="25" fillId="0" borderId="5" xfId="4" applyFont="1" applyBorder="1"/>
    <xf numFmtId="0" fontId="25" fillId="0" borderId="35" xfId="4" applyFont="1" applyBorder="1"/>
    <xf numFmtId="4" fontId="25" fillId="0" borderId="25" xfId="5" applyNumberFormat="1" applyFont="1" applyBorder="1"/>
    <xf numFmtId="0" fontId="25" fillId="0" borderId="44" xfId="4" applyFont="1" applyBorder="1"/>
    <xf numFmtId="4" fontId="25" fillId="0" borderId="10" xfId="5" applyNumberFormat="1" applyFont="1" applyBorder="1"/>
    <xf numFmtId="4" fontId="25" fillId="0" borderId="18" xfId="5" applyNumberFormat="1" applyFont="1" applyBorder="1"/>
    <xf numFmtId="4" fontId="25" fillId="0" borderId="51" xfId="5" applyNumberFormat="1" applyFont="1" applyBorder="1"/>
    <xf numFmtId="0" fontId="25" fillId="0" borderId="9" xfId="4" applyFont="1" applyBorder="1"/>
    <xf numFmtId="0" fontId="25" fillId="0" borderId="42" xfId="4" applyFont="1" applyBorder="1"/>
    <xf numFmtId="4" fontId="25" fillId="0" borderId="42" xfId="5" applyNumberFormat="1" applyFont="1" applyBorder="1" applyAlignment="1">
      <alignment horizontal="right"/>
    </xf>
    <xf numFmtId="4" fontId="25" fillId="0" borderId="64" xfId="5" applyNumberFormat="1" applyFont="1" applyBorder="1"/>
    <xf numFmtId="0" fontId="25" fillId="0" borderId="46" xfId="4" applyFont="1" applyBorder="1"/>
    <xf numFmtId="4" fontId="25" fillId="0" borderId="0" xfId="5" applyNumberFormat="1" applyFont="1" applyBorder="1"/>
    <xf numFmtId="4" fontId="25" fillId="0" borderId="6" xfId="5" applyNumberFormat="1" applyFont="1" applyBorder="1"/>
    <xf numFmtId="0" fontId="25" fillId="0" borderId="50" xfId="4" applyFont="1" applyBorder="1"/>
    <xf numFmtId="4" fontId="25" fillId="0" borderId="36" xfId="5" applyNumberFormat="1" applyFont="1" applyBorder="1" applyAlignment="1">
      <alignment horizontal="right"/>
    </xf>
    <xf numFmtId="4" fontId="25" fillId="0" borderId="45" xfId="5" applyNumberFormat="1" applyFont="1" applyBorder="1" applyAlignment="1">
      <alignment horizontal="right"/>
    </xf>
    <xf numFmtId="0" fontId="25" fillId="0" borderId="52" xfId="4" applyFont="1" applyFill="1" applyBorder="1"/>
    <xf numFmtId="0" fontId="25" fillId="0" borderId="65" xfId="4" applyFont="1" applyBorder="1"/>
    <xf numFmtId="4" fontId="25" fillId="0" borderId="44" xfId="5" applyNumberFormat="1" applyFont="1" applyBorder="1"/>
    <xf numFmtId="4" fontId="25" fillId="0" borderId="11" xfId="5" applyNumberFormat="1" applyFont="1" applyBorder="1"/>
    <xf numFmtId="0" fontId="24" fillId="0" borderId="9" xfId="4" applyFont="1" applyFill="1" applyBorder="1"/>
    <xf numFmtId="0" fontId="24" fillId="0" borderId="10" xfId="4" applyFont="1" applyBorder="1"/>
    <xf numFmtId="4" fontId="25" fillId="0" borderId="55" xfId="5" applyNumberFormat="1" applyFont="1" applyBorder="1"/>
    <xf numFmtId="4" fontId="25" fillId="0" borderId="47" xfId="0" applyNumberFormat="1" applyFont="1" applyBorder="1" applyAlignment="1">
      <alignment horizontal="right"/>
    </xf>
    <xf numFmtId="167" fontId="25" fillId="0" borderId="41" xfId="0" applyNumberFormat="1" applyFont="1" applyBorder="1" applyAlignment="1">
      <alignment horizontal="right"/>
    </xf>
    <xf numFmtId="2" fontId="25" fillId="0" borderId="18" xfId="0" applyNumberFormat="1" applyFont="1" applyBorder="1" applyAlignment="1">
      <alignment horizontal="right"/>
    </xf>
    <xf numFmtId="4" fontId="25" fillId="0" borderId="41" xfId="0" applyNumberFormat="1" applyFont="1" applyBorder="1" applyAlignment="1">
      <alignment horizontal="right"/>
    </xf>
    <xf numFmtId="2" fontId="25" fillId="0" borderId="41" xfId="0" applyNumberFormat="1" applyFont="1" applyBorder="1" applyAlignment="1">
      <alignment horizontal="right"/>
    </xf>
    <xf numFmtId="4" fontId="25" fillId="0" borderId="48" xfId="0" applyNumberFormat="1" applyFont="1" applyBorder="1" applyAlignment="1">
      <alignment horizontal="right"/>
    </xf>
    <xf numFmtId="4" fontId="25" fillId="0" borderId="29" xfId="0" applyNumberFormat="1" applyFont="1" applyBorder="1" applyAlignment="1">
      <alignment horizontal="right"/>
    </xf>
    <xf numFmtId="4" fontId="25" fillId="0" borderId="50" xfId="0" applyNumberFormat="1" applyFont="1" applyBorder="1" applyAlignment="1">
      <alignment horizontal="right"/>
    </xf>
    <xf numFmtId="2" fontId="25" fillId="0" borderId="0" xfId="0" applyNumberFormat="1" applyFont="1" applyBorder="1" applyAlignment="1">
      <alignment horizontal="right"/>
    </xf>
    <xf numFmtId="4" fontId="25" fillId="0" borderId="51" xfId="0" applyNumberFormat="1" applyFont="1" applyBorder="1" applyAlignment="1">
      <alignment horizontal="right"/>
    </xf>
    <xf numFmtId="0" fontId="25" fillId="0" borderId="53" xfId="4" applyFont="1" applyBorder="1" applyAlignment="1">
      <alignment wrapText="1"/>
    </xf>
    <xf numFmtId="4" fontId="25" fillId="0" borderId="55" xfId="0" applyNumberFormat="1" applyFont="1" applyBorder="1" applyAlignment="1">
      <alignment horizontal="right"/>
    </xf>
    <xf numFmtId="4" fontId="25" fillId="0" borderId="44" xfId="0" applyNumberFormat="1" applyFont="1" applyBorder="1" applyAlignment="1">
      <alignment horizontal="right"/>
    </xf>
    <xf numFmtId="2" fontId="25" fillId="0" borderId="10" xfId="0" applyNumberFormat="1" applyFont="1" applyBorder="1" applyAlignment="1">
      <alignment horizontal="right"/>
    </xf>
    <xf numFmtId="2" fontId="25" fillId="0" borderId="44" xfId="0" applyNumberFormat="1" applyFont="1" applyBorder="1" applyAlignment="1">
      <alignment horizontal="right"/>
    </xf>
    <xf numFmtId="4" fontId="25" fillId="0" borderId="45" xfId="0" applyNumberFormat="1" applyFont="1" applyBorder="1" applyAlignment="1">
      <alignment horizontal="right"/>
    </xf>
    <xf numFmtId="4" fontId="25" fillId="0" borderId="47" xfId="0" applyNumberFormat="1" applyFont="1" applyBorder="1"/>
    <xf numFmtId="4" fontId="25" fillId="0" borderId="4" xfId="0" applyNumberFormat="1" applyFont="1" applyBorder="1"/>
    <xf numFmtId="4" fontId="25" fillId="0" borderId="59" xfId="0" applyNumberFormat="1" applyFont="1" applyBorder="1"/>
    <xf numFmtId="4" fontId="25" fillId="0" borderId="4" xfId="0" applyNumberFormat="1" applyFont="1" applyBorder="1" applyAlignment="1">
      <alignment vertical="top"/>
    </xf>
    <xf numFmtId="4" fontId="25" fillId="0" borderId="41" xfId="0" applyNumberFormat="1" applyFont="1" applyBorder="1" applyAlignment="1">
      <alignment vertical="top"/>
    </xf>
    <xf numFmtId="4" fontId="25" fillId="0" borderId="47" xfId="0" applyNumberFormat="1" applyFont="1" applyBorder="1" applyAlignment="1">
      <alignment vertical="top"/>
    </xf>
    <xf numFmtId="4" fontId="25" fillId="0" borderId="53" xfId="0" applyNumberFormat="1" applyFont="1" applyBorder="1"/>
    <xf numFmtId="4" fontId="25" fillId="0" borderId="58" xfId="0" applyNumberFormat="1" applyFont="1" applyBorder="1" applyAlignment="1">
      <alignment horizontal="right"/>
    </xf>
    <xf numFmtId="4" fontId="25" fillId="0" borderId="58" xfId="0" applyNumberFormat="1" applyFont="1" applyBorder="1" applyAlignment="1">
      <alignment horizontal="right" vertical="top"/>
    </xf>
    <xf numFmtId="4" fontId="25" fillId="0" borderId="48" xfId="0" applyNumberFormat="1" applyFont="1" applyBorder="1" applyAlignment="1">
      <alignment horizontal="right" vertical="top"/>
    </xf>
    <xf numFmtId="4" fontId="25" fillId="0" borderId="14" xfId="0" applyNumberFormat="1" applyFont="1" applyBorder="1" applyAlignment="1">
      <alignment horizontal="right" vertical="top"/>
    </xf>
    <xf numFmtId="4" fontId="24" fillId="0" borderId="54" xfId="0" applyNumberFormat="1" applyFont="1" applyBorder="1" applyAlignment="1">
      <alignment horizontal="right"/>
    </xf>
    <xf numFmtId="4" fontId="24" fillId="4" borderId="11" xfId="5" applyNumberFormat="1" applyFont="1" applyFill="1" applyBorder="1"/>
    <xf numFmtId="0" fontId="0" fillId="0" borderId="0" xfId="0" applyFill="1" applyBorder="1"/>
    <xf numFmtId="0" fontId="47" fillId="0" borderId="0" xfId="0" applyFont="1" applyFill="1" applyProtection="1">
      <protection locked="0"/>
    </xf>
    <xf numFmtId="0" fontId="48" fillId="0" borderId="0" xfId="2" applyFont="1" applyFill="1"/>
    <xf numFmtId="0" fontId="47" fillId="0" borderId="0" xfId="0" applyFont="1" applyFill="1" applyAlignment="1" applyProtection="1">
      <alignment horizontal="center"/>
      <protection locked="0"/>
    </xf>
    <xf numFmtId="3" fontId="48" fillId="0" borderId="0" xfId="0" applyNumberFormat="1" applyFont="1" applyFill="1" applyAlignment="1" applyProtection="1">
      <alignment horizontal="center"/>
      <protection locked="0"/>
    </xf>
    <xf numFmtId="0" fontId="48" fillId="0" borderId="0" xfId="0" applyFont="1" applyFill="1" applyAlignment="1" applyProtection="1">
      <alignment horizontal="center"/>
      <protection locked="0"/>
    </xf>
    <xf numFmtId="49" fontId="45" fillId="0" borderId="0" xfId="0" applyNumberFormat="1" applyFont="1" applyFill="1" applyAlignment="1" applyProtection="1">
      <alignment horizontal="right"/>
      <protection locked="0"/>
    </xf>
    <xf numFmtId="0" fontId="27" fillId="0" borderId="0" xfId="2" applyFont="1" applyFill="1" applyAlignment="1">
      <alignment horizontal="right"/>
    </xf>
    <xf numFmtId="0" fontId="27" fillId="0" borderId="0" xfId="0" applyFont="1" applyFill="1" applyAlignment="1">
      <alignment horizontal="right"/>
    </xf>
    <xf numFmtId="0" fontId="49" fillId="0" borderId="0" xfId="0" applyFont="1" applyFill="1" applyBorder="1" applyAlignment="1" applyProtection="1">
      <alignment horizontal="left" vertical="center" wrapText="1"/>
      <protection locked="0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Fill="1" applyBorder="1" applyAlignment="1" applyProtection="1">
      <alignment horizontal="right" vertical="center" wrapText="1"/>
      <protection locked="0"/>
    </xf>
    <xf numFmtId="49" fontId="50" fillId="0" borderId="24" xfId="0" applyNumberFormat="1" applyFont="1" applyFill="1" applyBorder="1" applyAlignment="1" applyProtection="1">
      <alignment horizontal="right" vertical="center"/>
      <protection locked="0"/>
    </xf>
    <xf numFmtId="0" fontId="50" fillId="0" borderId="70" xfId="2" applyFont="1" applyFill="1" applyBorder="1" applyAlignment="1">
      <alignment horizontal="right" vertical="center" wrapText="1"/>
    </xf>
    <xf numFmtId="49" fontId="50" fillId="0" borderId="13" xfId="0" applyNumberFormat="1" applyFont="1" applyFill="1" applyBorder="1" applyAlignment="1" applyProtection="1">
      <alignment horizontal="right" vertical="center"/>
      <protection locked="0"/>
    </xf>
    <xf numFmtId="0" fontId="50" fillId="0" borderId="72" xfId="2" applyFont="1" applyFill="1" applyBorder="1" applyAlignment="1">
      <alignment horizontal="right" vertical="center" wrapText="1"/>
    </xf>
    <xf numFmtId="49" fontId="50" fillId="0" borderId="63" xfId="0" applyNumberFormat="1" applyFont="1" applyFill="1" applyBorder="1" applyAlignment="1" applyProtection="1">
      <alignment horizontal="right" vertical="center"/>
      <protection locked="0"/>
    </xf>
    <xf numFmtId="0" fontId="50" fillId="0" borderId="74" xfId="2" applyFont="1" applyFill="1" applyBorder="1" applyAlignment="1">
      <alignment horizontal="right" vertical="center" wrapText="1"/>
    </xf>
    <xf numFmtId="0" fontId="43" fillId="0" borderId="15" xfId="2" applyFont="1" applyFill="1" applyBorder="1" applyAlignment="1">
      <alignment horizontal="center" vertical="center" wrapText="1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75" xfId="0" applyFont="1" applyFill="1" applyBorder="1" applyAlignment="1" applyProtection="1">
      <alignment horizontal="center" vertical="center"/>
      <protection locked="0"/>
    </xf>
    <xf numFmtId="0" fontId="44" fillId="0" borderId="50" xfId="0" applyFont="1" applyFill="1" applyBorder="1" applyAlignment="1" applyProtection="1">
      <alignment horizontal="center" vertical="center"/>
      <protection locked="0"/>
    </xf>
    <xf numFmtId="49" fontId="44" fillId="0" borderId="50" xfId="0" applyNumberFormat="1" applyFont="1" applyFill="1" applyBorder="1" applyAlignment="1" applyProtection="1">
      <alignment horizontal="center" vertical="center"/>
      <protection locked="0"/>
    </xf>
    <xf numFmtId="49" fontId="44" fillId="0" borderId="29" xfId="0" applyNumberFormat="1" applyFont="1" applyFill="1" applyBorder="1" applyAlignment="1" applyProtection="1">
      <alignment horizontal="center" vertical="center"/>
      <protection locked="0"/>
    </xf>
    <xf numFmtId="49" fontId="44" fillId="0" borderId="13" xfId="0" applyNumberFormat="1" applyFont="1" applyFill="1" applyBorder="1" applyAlignment="1" applyProtection="1">
      <alignment horizontal="right" vertical="center"/>
      <protection locked="0"/>
    </xf>
    <xf numFmtId="3" fontId="44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43" fillId="0" borderId="72" xfId="2" applyFont="1" applyFill="1" applyBorder="1" applyAlignment="1">
      <alignment horizontal="right" vertical="center" wrapText="1"/>
    </xf>
    <xf numFmtId="0" fontId="43" fillId="0" borderId="5" xfId="2" applyFont="1" applyFill="1" applyBorder="1" applyAlignment="1">
      <alignment horizontal="center" vertical="center" wrapText="1"/>
    </xf>
    <xf numFmtId="0" fontId="44" fillId="0" borderId="8" xfId="0" applyFont="1" applyFill="1" applyBorder="1" applyAlignment="1" applyProtection="1">
      <alignment horizontal="center" vertical="center" wrapText="1"/>
      <protection locked="0"/>
    </xf>
    <xf numFmtId="0" fontId="45" fillId="0" borderId="24" xfId="0" applyFont="1" applyFill="1" applyBorder="1" applyAlignment="1" applyProtection="1">
      <alignment horizontal="left" vertical="center"/>
      <protection locked="0"/>
    </xf>
    <xf numFmtId="0" fontId="44" fillId="0" borderId="42" xfId="0" applyFont="1" applyFill="1" applyBorder="1" applyAlignment="1" applyProtection="1">
      <alignment horizontal="center" vertical="center"/>
      <protection locked="0"/>
    </xf>
    <xf numFmtId="49" fontId="44" fillId="0" borderId="42" xfId="0" applyNumberFormat="1" applyFont="1" applyFill="1" applyBorder="1" applyAlignment="1" applyProtection="1">
      <alignment horizontal="center" vertical="center"/>
      <protection locked="0"/>
    </xf>
    <xf numFmtId="49" fontId="44" fillId="0" borderId="60" xfId="0" applyNumberFormat="1" applyFont="1" applyFill="1" applyBorder="1" applyAlignment="1" applyProtection="1">
      <alignment horizontal="center" vertical="center"/>
      <protection locked="0"/>
    </xf>
    <xf numFmtId="49" fontId="44" fillId="0" borderId="24" xfId="0" applyNumberFormat="1" applyFont="1" applyFill="1" applyBorder="1" applyAlignment="1" applyProtection="1">
      <alignment horizontal="right" vertical="center"/>
      <protection locked="0"/>
    </xf>
    <xf numFmtId="3" fontId="44" fillId="0" borderId="69" xfId="0" applyNumberFormat="1" applyFont="1" applyFill="1" applyBorder="1" applyAlignment="1" applyProtection="1">
      <alignment horizontal="right" vertical="center" wrapText="1"/>
      <protection locked="0"/>
    </xf>
    <xf numFmtId="0" fontId="43" fillId="0" borderId="70" xfId="2" applyFont="1" applyFill="1" applyBorder="1" applyAlignment="1">
      <alignment horizontal="right" vertical="center" wrapText="1"/>
    </xf>
    <xf numFmtId="0" fontId="43" fillId="0" borderId="49" xfId="2" applyFont="1" applyFill="1" applyBorder="1" applyAlignment="1">
      <alignment horizontal="center" vertical="center" wrapText="1"/>
    </xf>
    <xf numFmtId="0" fontId="44" fillId="0" borderId="15" xfId="0" applyFont="1" applyFill="1" applyBorder="1" applyAlignment="1" applyProtection="1">
      <alignment horizontal="center" vertical="center" wrapText="1"/>
      <protection locked="0"/>
    </xf>
    <xf numFmtId="0" fontId="45" fillId="0" borderId="19" xfId="0" applyFont="1" applyFill="1" applyBorder="1"/>
    <xf numFmtId="49" fontId="27" fillId="0" borderId="1" xfId="0" applyNumberFormat="1" applyFont="1" applyBorder="1" applyAlignment="1">
      <alignment horizontal="center"/>
    </xf>
    <xf numFmtId="49" fontId="27" fillId="0" borderId="1" xfId="0" applyNumberFormat="1" applyFont="1" applyFill="1" applyBorder="1" applyAlignment="1">
      <alignment horizontal="center"/>
    </xf>
    <xf numFmtId="49" fontId="27" fillId="4" borderId="1" xfId="0" applyNumberFormat="1" applyFont="1" applyFill="1" applyBorder="1" applyAlignment="1">
      <alignment horizontal="center"/>
    </xf>
    <xf numFmtId="49" fontId="42" fillId="0" borderId="4" xfId="0" applyNumberFormat="1" applyFont="1" applyBorder="1" applyAlignment="1">
      <alignment horizontal="center"/>
    </xf>
    <xf numFmtId="3" fontId="27" fillId="0" borderId="19" xfId="0" applyNumberFormat="1" applyFont="1" applyBorder="1" applyAlignment="1">
      <alignment horizontal="right"/>
    </xf>
    <xf numFmtId="3" fontId="27" fillId="0" borderId="76" xfId="0" applyNumberFormat="1" applyFont="1" applyBorder="1" applyAlignment="1">
      <alignment horizontal="right"/>
    </xf>
    <xf numFmtId="3" fontId="27" fillId="0" borderId="77" xfId="0" applyNumberFormat="1" applyFont="1" applyFill="1" applyBorder="1" applyAlignment="1">
      <alignment horizontal="right"/>
    </xf>
    <xf numFmtId="49" fontId="46" fillId="0" borderId="19" xfId="0" applyNumberFormat="1" applyFont="1" applyFill="1" applyBorder="1" applyAlignment="1">
      <alignment horizontal="left"/>
    </xf>
    <xf numFmtId="0" fontId="27" fillId="0" borderId="28" xfId="0" applyFont="1" applyBorder="1" applyAlignment="1">
      <alignment horizontal="center"/>
    </xf>
    <xf numFmtId="49" fontId="27" fillId="0" borderId="41" xfId="0" applyNumberFormat="1" applyFont="1" applyBorder="1" applyAlignment="1">
      <alignment horizontal="center"/>
    </xf>
    <xf numFmtId="49" fontId="46" fillId="0" borderId="41" xfId="0" applyNumberFormat="1" applyFont="1" applyBorder="1" applyAlignment="1">
      <alignment horizontal="center"/>
    </xf>
    <xf numFmtId="3" fontId="27" fillId="0" borderId="48" xfId="0" applyNumberFormat="1" applyFont="1" applyBorder="1" applyAlignment="1">
      <alignment horizontal="right"/>
    </xf>
    <xf numFmtId="49" fontId="27" fillId="0" borderId="19" xfId="0" applyNumberFormat="1" applyFont="1" applyBorder="1" applyAlignment="1">
      <alignment horizontal="right"/>
    </xf>
    <xf numFmtId="0" fontId="27" fillId="0" borderId="49" xfId="2" applyFont="1" applyFill="1" applyBorder="1"/>
    <xf numFmtId="0" fontId="27" fillId="0" borderId="15" xfId="0" applyFont="1" applyFill="1" applyBorder="1"/>
    <xf numFmtId="49" fontId="27" fillId="0" borderId="30" xfId="0" applyNumberFormat="1" applyFont="1" applyFill="1" applyBorder="1" applyAlignment="1">
      <alignment horizontal="left"/>
    </xf>
    <xf numFmtId="0" fontId="27" fillId="0" borderId="65" xfId="0" applyFont="1" applyBorder="1" applyAlignment="1">
      <alignment horizontal="center"/>
    </xf>
    <xf numFmtId="49" fontId="27" fillId="0" borderId="53" xfId="0" applyNumberFormat="1" applyFont="1" applyBorder="1" applyAlignment="1">
      <alignment horizontal="center"/>
    </xf>
    <xf numFmtId="49" fontId="45" fillId="0" borderId="32" xfId="0" applyNumberFormat="1" applyFont="1" applyBorder="1" applyAlignment="1">
      <alignment horizontal="center"/>
    </xf>
    <xf numFmtId="3" fontId="27" fillId="2" borderId="30" xfId="0" applyNumberFormat="1" applyFont="1" applyFill="1" applyBorder="1" applyAlignment="1">
      <alignment horizontal="right"/>
    </xf>
    <xf numFmtId="3" fontId="27" fillId="2" borderId="78" xfId="0" applyNumberFormat="1" applyFont="1" applyFill="1" applyBorder="1" applyAlignment="1">
      <alignment horizontal="right"/>
    </xf>
    <xf numFmtId="3" fontId="27" fillId="2" borderId="79" xfId="2" applyNumberFormat="1" applyFont="1" applyFill="1" applyBorder="1" applyAlignment="1">
      <alignment horizontal="right"/>
    </xf>
    <xf numFmtId="49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35" xfId="0" applyFont="1" applyFill="1" applyBorder="1" applyAlignment="1">
      <alignment horizontal="center"/>
    </xf>
    <xf numFmtId="49" fontId="27" fillId="0" borderId="35" xfId="0" applyNumberFormat="1" applyFont="1" applyFill="1" applyBorder="1" applyAlignment="1">
      <alignment horizontal="center"/>
    </xf>
    <xf numFmtId="49" fontId="27" fillId="0" borderId="26" xfId="0" applyNumberFormat="1" applyFont="1" applyFill="1" applyBorder="1" applyAlignment="1">
      <alignment horizontal="center"/>
    </xf>
    <xf numFmtId="0" fontId="27" fillId="0" borderId="34" xfId="0" applyFont="1" applyBorder="1"/>
    <xf numFmtId="3" fontId="27" fillId="0" borderId="80" xfId="0" applyNumberFormat="1" applyFont="1" applyFill="1" applyBorder="1" applyAlignment="1">
      <alignment horizontal="right"/>
    </xf>
    <xf numFmtId="0" fontId="27" fillId="0" borderId="81" xfId="2" applyFont="1" applyFill="1" applyBorder="1"/>
    <xf numFmtId="0" fontId="46" fillId="0" borderId="19" xfId="0" applyFont="1" applyFill="1" applyBorder="1" applyAlignment="1" applyProtection="1">
      <alignment horizontal="left" vertical="center" wrapText="1"/>
      <protection locked="0"/>
    </xf>
    <xf numFmtId="0" fontId="27" fillId="0" borderId="1" xfId="0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3" fontId="27" fillId="0" borderId="19" xfId="0" applyNumberFormat="1" applyFont="1" applyBorder="1"/>
    <xf numFmtId="3" fontId="27" fillId="0" borderId="76" xfId="0" applyNumberFormat="1" applyFont="1" applyFill="1" applyBorder="1" applyAlignment="1">
      <alignment horizontal="right"/>
    </xf>
    <xf numFmtId="3" fontId="27" fillId="0" borderId="77" xfId="2" applyNumberFormat="1" applyFont="1" applyFill="1" applyBorder="1"/>
    <xf numFmtId="49" fontId="27" fillId="0" borderId="4" xfId="0" applyNumberFormat="1" applyFont="1" applyFill="1" applyBorder="1" applyAlignment="1">
      <alignment horizontal="left"/>
    </xf>
    <xf numFmtId="0" fontId="27" fillId="0" borderId="1" xfId="0" applyFont="1" applyBorder="1" applyAlignment="1">
      <alignment horizontal="center"/>
    </xf>
    <xf numFmtId="49" fontId="46" fillId="0" borderId="16" xfId="0" applyNumberFormat="1" applyFont="1" applyBorder="1" applyAlignment="1">
      <alignment horizontal="center"/>
    </xf>
    <xf numFmtId="3" fontId="27" fillId="0" borderId="82" xfId="0" applyNumberFormat="1" applyFont="1" applyBorder="1" applyAlignment="1">
      <alignment horizontal="right"/>
    </xf>
    <xf numFmtId="49" fontId="27" fillId="0" borderId="59" xfId="0" applyNumberFormat="1" applyFont="1" applyFill="1" applyBorder="1" applyAlignment="1">
      <alignment horizontal="left"/>
    </xf>
    <xf numFmtId="0" fontId="27" fillId="0" borderId="41" xfId="0" applyFont="1" applyBorder="1" applyAlignment="1">
      <alignment horizontal="center"/>
    </xf>
    <xf numFmtId="49" fontId="46" fillId="0" borderId="48" xfId="0" applyNumberFormat="1" applyFont="1" applyBorder="1" applyAlignment="1">
      <alignment horizontal="center"/>
    </xf>
    <xf numFmtId="3" fontId="27" fillId="0" borderId="18" xfId="0" applyNumberFormat="1" applyFont="1" applyBorder="1" applyAlignment="1">
      <alignment horizontal="right"/>
    </xf>
    <xf numFmtId="0" fontId="27" fillId="0" borderId="9" xfId="2" applyFont="1" applyFill="1" applyBorder="1"/>
    <xf numFmtId="0" fontId="27" fillId="0" borderId="12" xfId="0" applyFont="1" applyFill="1" applyBorder="1"/>
    <xf numFmtId="0" fontId="27" fillId="0" borderId="53" xfId="0" applyFont="1" applyFill="1" applyBorder="1" applyAlignment="1">
      <alignment horizontal="center"/>
    </xf>
    <xf numFmtId="49" fontId="27" fillId="0" borderId="53" xfId="0" applyNumberFormat="1" applyFont="1" applyFill="1" applyBorder="1" applyAlignment="1">
      <alignment horizontal="center"/>
    </xf>
    <xf numFmtId="49" fontId="27" fillId="0" borderId="32" xfId="0" applyNumberFormat="1" applyFont="1" applyFill="1" applyBorder="1" applyAlignment="1">
      <alignment horizontal="center"/>
    </xf>
    <xf numFmtId="3" fontId="27" fillId="2" borderId="30" xfId="0" applyNumberFormat="1" applyFont="1" applyFill="1" applyBorder="1"/>
    <xf numFmtId="3" fontId="27" fillId="2" borderId="79" xfId="2" applyNumberFormat="1" applyFont="1" applyFill="1" applyBorder="1"/>
    <xf numFmtId="0" fontId="44" fillId="0" borderId="35" xfId="0" applyFont="1" applyFill="1" applyBorder="1" applyAlignment="1" applyProtection="1">
      <alignment horizontal="center" vertical="center"/>
      <protection locked="0"/>
    </xf>
    <xf numFmtId="49" fontId="44" fillId="0" borderId="35" xfId="0" applyNumberFormat="1" applyFont="1" applyFill="1" applyBorder="1" applyAlignment="1" applyProtection="1">
      <alignment horizontal="center" vertical="center"/>
      <protection locked="0"/>
    </xf>
    <xf numFmtId="49" fontId="44" fillId="0" borderId="26" xfId="0" applyNumberFormat="1" applyFont="1" applyFill="1" applyBorder="1" applyAlignment="1" applyProtection="1">
      <alignment horizontal="center" vertical="center"/>
      <protection locked="0"/>
    </xf>
    <xf numFmtId="49" fontId="44" fillId="0" borderId="34" xfId="0" applyNumberFormat="1" applyFont="1" applyFill="1" applyBorder="1" applyAlignment="1" applyProtection="1">
      <alignment horizontal="right" vertical="center"/>
      <protection locked="0"/>
    </xf>
    <xf numFmtId="3" fontId="44" fillId="0" borderId="80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56" xfId="0" applyNumberFormat="1" applyFont="1" applyBorder="1" applyAlignment="1">
      <alignment horizontal="right"/>
    </xf>
    <xf numFmtId="0" fontId="43" fillId="0" borderId="8" xfId="2" applyFont="1" applyFill="1" applyBorder="1" applyAlignment="1">
      <alignment horizontal="center" vertical="center" wrapText="1"/>
    </xf>
    <xf numFmtId="0" fontId="45" fillId="0" borderId="66" xfId="0" applyFont="1" applyFill="1" applyBorder="1" applyAlignment="1" applyProtection="1">
      <alignment horizontal="left" vertical="center"/>
      <protection locked="0"/>
    </xf>
    <xf numFmtId="0" fontId="43" fillId="0" borderId="81" xfId="2" applyFont="1" applyFill="1" applyBorder="1" applyAlignment="1">
      <alignment horizontal="right" vertical="center" wrapText="1"/>
    </xf>
    <xf numFmtId="49" fontId="46" fillId="0" borderId="2" xfId="0" applyNumberFormat="1" applyFont="1" applyFill="1" applyBorder="1" applyAlignment="1">
      <alignment horizontal="left"/>
    </xf>
    <xf numFmtId="3" fontId="27" fillId="0" borderId="83" xfId="0" applyNumberFormat="1" applyFont="1" applyFill="1" applyBorder="1" applyAlignment="1">
      <alignment horizontal="right"/>
    </xf>
    <xf numFmtId="0" fontId="43" fillId="0" borderId="12" xfId="2" applyFont="1" applyFill="1" applyBorder="1" applyAlignment="1">
      <alignment horizontal="center" vertical="center" wrapText="1"/>
    </xf>
    <xf numFmtId="0" fontId="44" fillId="0" borderId="12" xfId="0" applyFont="1" applyFill="1" applyBorder="1" applyAlignment="1" applyProtection="1">
      <alignment horizontal="center" vertical="center" wrapText="1"/>
      <protection locked="0"/>
    </xf>
    <xf numFmtId="49" fontId="27" fillId="0" borderId="65" xfId="0" applyNumberFormat="1" applyFont="1" applyFill="1" applyBorder="1" applyAlignment="1">
      <alignment horizontal="left"/>
    </xf>
    <xf numFmtId="0" fontId="46" fillId="0" borderId="19" xfId="0" applyFont="1" applyFill="1" applyBorder="1"/>
    <xf numFmtId="49" fontId="27" fillId="0" borderId="2" xfId="0" applyNumberFormat="1" applyFont="1" applyBorder="1" applyAlignment="1">
      <alignment horizontal="center"/>
    </xf>
    <xf numFmtId="3" fontId="27" fillId="0" borderId="4" xfId="0" applyNumberFormat="1" applyFont="1" applyBorder="1" applyAlignment="1">
      <alignment horizontal="right"/>
    </xf>
    <xf numFmtId="49" fontId="27" fillId="0" borderId="28" xfId="0" applyNumberFormat="1" applyFont="1" applyBorder="1" applyAlignment="1">
      <alignment horizontal="center"/>
    </xf>
    <xf numFmtId="49" fontId="27" fillId="0" borderId="41" xfId="0" applyNumberFormat="1" applyFont="1" applyFill="1" applyBorder="1" applyAlignment="1">
      <alignment horizontal="center"/>
    </xf>
    <xf numFmtId="49" fontId="27" fillId="4" borderId="41" xfId="0" applyNumberFormat="1" applyFont="1" applyFill="1" applyBorder="1" applyAlignment="1">
      <alignment horizontal="center"/>
    </xf>
    <xf numFmtId="49" fontId="42" fillId="0" borderId="47" xfId="0" applyNumberFormat="1" applyFont="1" applyBorder="1" applyAlignment="1">
      <alignment horizontal="center"/>
    </xf>
    <xf numFmtId="3" fontId="27" fillId="0" borderId="47" xfId="0" applyNumberFormat="1" applyFont="1" applyBorder="1" applyAlignment="1">
      <alignment horizontal="right"/>
    </xf>
    <xf numFmtId="0" fontId="27" fillId="0" borderId="2" xfId="0" applyFont="1" applyBorder="1" applyAlignment="1">
      <alignment horizontal="center"/>
    </xf>
    <xf numFmtId="49" fontId="46" fillId="0" borderId="1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right"/>
    </xf>
    <xf numFmtId="0" fontId="43" fillId="0" borderId="9" xfId="2" applyFont="1" applyFill="1" applyBorder="1" applyAlignment="1">
      <alignment horizontal="center" vertical="center" wrapText="1"/>
    </xf>
    <xf numFmtId="49" fontId="44" fillId="0" borderId="62" xfId="0" applyNumberFormat="1" applyFont="1" applyFill="1" applyBorder="1" applyAlignment="1" applyProtection="1">
      <alignment horizontal="center" vertical="center"/>
      <protection locked="0"/>
    </xf>
    <xf numFmtId="49" fontId="44" fillId="0" borderId="84" xfId="0" applyNumberFormat="1" applyFont="1" applyFill="1" applyBorder="1" applyAlignment="1" applyProtection="1">
      <alignment horizontal="right" vertical="center"/>
      <protection locked="0"/>
    </xf>
    <xf numFmtId="49" fontId="46" fillId="0" borderId="19" xfId="0" applyNumberFormat="1" applyFont="1" applyFill="1" applyBorder="1" applyAlignment="1">
      <alignment horizontal="left" wrapText="1"/>
    </xf>
    <xf numFmtId="3" fontId="27" fillId="0" borderId="28" xfId="0" applyNumberFormat="1" applyFont="1" applyBorder="1" applyAlignment="1">
      <alignment horizontal="right"/>
    </xf>
    <xf numFmtId="3" fontId="27" fillId="0" borderId="83" xfId="0" applyNumberFormat="1" applyFont="1" applyBorder="1" applyAlignment="1">
      <alignment horizontal="right"/>
    </xf>
    <xf numFmtId="3" fontId="27" fillId="0" borderId="85" xfId="0" applyNumberFormat="1" applyFont="1" applyBorder="1" applyAlignment="1">
      <alignment horizontal="right"/>
    </xf>
    <xf numFmtId="3" fontId="27" fillId="0" borderId="75" xfId="0" applyNumberFormat="1" applyFont="1" applyBorder="1" applyAlignment="1">
      <alignment horizontal="right"/>
    </xf>
    <xf numFmtId="3" fontId="27" fillId="0" borderId="77" xfId="0" applyNumberFormat="1" applyFont="1" applyBorder="1" applyAlignment="1">
      <alignment horizontal="right"/>
    </xf>
    <xf numFmtId="49" fontId="46" fillId="0" borderId="56" xfId="0" applyNumberFormat="1" applyFont="1" applyFill="1" applyBorder="1" applyAlignment="1">
      <alignment horizontal="left" wrapText="1"/>
    </xf>
    <xf numFmtId="3" fontId="27" fillId="0" borderId="2" xfId="0" applyNumberFormat="1" applyFont="1" applyBorder="1" applyAlignment="1">
      <alignment horizontal="right"/>
    </xf>
    <xf numFmtId="3" fontId="27" fillId="0" borderId="74" xfId="0" applyNumberFormat="1" applyFont="1" applyFill="1" applyBorder="1" applyAlignment="1">
      <alignment horizontal="right"/>
    </xf>
    <xf numFmtId="49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5" fillId="4" borderId="24" xfId="0" applyFont="1" applyFill="1" applyBorder="1" applyAlignment="1" applyProtection="1">
      <alignment horizontal="left" vertical="center"/>
      <protection locked="0"/>
    </xf>
    <xf numFmtId="0" fontId="46" fillId="0" borderId="2" xfId="0" applyFont="1" applyFill="1" applyBorder="1" applyAlignment="1" applyProtection="1">
      <alignment horizontal="left" vertical="center" wrapText="1"/>
      <protection locked="0"/>
    </xf>
    <xf numFmtId="49" fontId="27" fillId="0" borderId="3" xfId="0" applyNumberFormat="1" applyFont="1" applyFill="1" applyBorder="1" applyAlignment="1">
      <alignment horizontal="left"/>
    </xf>
    <xf numFmtId="49" fontId="27" fillId="0" borderId="86" xfId="0" applyNumberFormat="1" applyFont="1" applyFill="1" applyBorder="1" applyAlignment="1">
      <alignment horizontal="left"/>
    </xf>
    <xf numFmtId="49" fontId="27" fillId="0" borderId="54" xfId="0" applyNumberFormat="1" applyFont="1" applyFill="1" applyBorder="1" applyAlignment="1">
      <alignment horizontal="center"/>
    </xf>
    <xf numFmtId="3" fontId="27" fillId="2" borderId="65" xfId="0" applyNumberFormat="1" applyFont="1" applyFill="1" applyBorder="1"/>
    <xf numFmtId="0" fontId="43" fillId="0" borderId="15" xfId="2" applyFont="1" applyFill="1" applyBorder="1" applyAlignment="1">
      <alignment horizontal="center" vertical="top"/>
    </xf>
    <xf numFmtId="49" fontId="50" fillId="0" borderId="8" xfId="0" applyNumberFormat="1" applyFont="1" applyFill="1" applyBorder="1" applyAlignment="1">
      <alignment horizontal="center"/>
    </xf>
    <xf numFmtId="0" fontId="45" fillId="4" borderId="84" xfId="0" applyFont="1" applyFill="1" applyBorder="1" applyAlignment="1"/>
    <xf numFmtId="0" fontId="27" fillId="0" borderId="84" xfId="0" applyFont="1" applyFill="1" applyBorder="1" applyAlignment="1">
      <alignment horizontal="center"/>
    </xf>
    <xf numFmtId="49" fontId="27" fillId="0" borderId="84" xfId="0" applyNumberFormat="1" applyFont="1" applyFill="1" applyBorder="1" applyAlignment="1">
      <alignment horizontal="center"/>
    </xf>
    <xf numFmtId="49" fontId="27" fillId="0" borderId="62" xfId="0" applyNumberFormat="1" applyFont="1" applyFill="1" applyBorder="1" applyAlignment="1">
      <alignment horizontal="center"/>
    </xf>
    <xf numFmtId="0" fontId="27" fillId="0" borderId="25" xfId="0" applyFont="1" applyBorder="1"/>
    <xf numFmtId="49" fontId="50" fillId="0" borderId="15" xfId="0" applyNumberFormat="1" applyFont="1" applyFill="1" applyBorder="1" applyAlignment="1">
      <alignment horizontal="center"/>
    </xf>
    <xf numFmtId="0" fontId="42" fillId="0" borderId="68" xfId="0" applyFont="1" applyFill="1" applyBorder="1"/>
    <xf numFmtId="49" fontId="27" fillId="0" borderId="3" xfId="0" applyNumberFormat="1" applyFont="1" applyBorder="1" applyAlignment="1">
      <alignment horizontal="right"/>
    </xf>
    <xf numFmtId="49" fontId="27" fillId="0" borderId="21" xfId="0" applyNumberFormat="1" applyFont="1" applyFill="1" applyBorder="1" applyAlignment="1">
      <alignment horizontal="left"/>
    </xf>
    <xf numFmtId="0" fontId="27" fillId="0" borderId="21" xfId="0" applyFont="1" applyBorder="1" applyAlignment="1">
      <alignment horizontal="center"/>
    </xf>
    <xf numFmtId="49" fontId="27" fillId="0" borderId="36" xfId="0" applyNumberFormat="1" applyFont="1" applyBorder="1" applyAlignment="1">
      <alignment horizontal="center"/>
    </xf>
    <xf numFmtId="49" fontId="46" fillId="0" borderId="22" xfId="0" applyNumberFormat="1" applyFont="1" applyBorder="1" applyAlignment="1">
      <alignment horizontal="center"/>
    </xf>
    <xf numFmtId="49" fontId="27" fillId="0" borderId="64" xfId="0" applyNumberFormat="1" applyFont="1" applyBorder="1" applyAlignment="1">
      <alignment horizontal="right"/>
    </xf>
    <xf numFmtId="3" fontId="27" fillId="0" borderId="87" xfId="0" applyNumberFormat="1" applyFont="1" applyBorder="1" applyAlignment="1">
      <alignment horizontal="right"/>
    </xf>
    <xf numFmtId="0" fontId="27" fillId="0" borderId="72" xfId="2" applyFont="1" applyFill="1" applyBorder="1" applyAlignment="1">
      <alignment horizontal="right"/>
    </xf>
    <xf numFmtId="0" fontId="27" fillId="0" borderId="65" xfId="0" applyFont="1" applyFill="1" applyBorder="1" applyAlignment="1">
      <alignment horizontal="center"/>
    </xf>
    <xf numFmtId="49" fontId="27" fillId="0" borderId="65" xfId="0" applyNumberFormat="1" applyFont="1" applyFill="1" applyBorder="1" applyAlignment="1">
      <alignment horizontal="center"/>
    </xf>
    <xf numFmtId="3" fontId="27" fillId="2" borderId="31" xfId="0" applyNumberFormat="1" applyFont="1" applyFill="1" applyBorder="1"/>
    <xf numFmtId="0" fontId="43" fillId="0" borderId="8" xfId="2" applyFont="1" applyFill="1" applyBorder="1" applyAlignment="1">
      <alignment horizontal="center" vertical="top"/>
    </xf>
    <xf numFmtId="0" fontId="45" fillId="4" borderId="28" xfId="0" applyFont="1" applyFill="1" applyBorder="1" applyAlignment="1"/>
    <xf numFmtId="0" fontId="27" fillId="0" borderId="41" xfId="0" applyFont="1" applyFill="1" applyBorder="1" applyAlignment="1">
      <alignment horizontal="center"/>
    </xf>
    <xf numFmtId="49" fontId="27" fillId="0" borderId="48" xfId="0" applyNumberFormat="1" applyFont="1" applyFill="1" applyBorder="1" applyAlignment="1">
      <alignment horizontal="center"/>
    </xf>
    <xf numFmtId="0" fontId="27" fillId="0" borderId="28" xfId="0" applyFont="1" applyBorder="1"/>
    <xf numFmtId="3" fontId="27" fillId="0" borderId="85" xfId="0" applyNumberFormat="1" applyFont="1" applyFill="1" applyBorder="1" applyAlignment="1">
      <alignment horizontal="right"/>
    </xf>
    <xf numFmtId="3" fontId="27" fillId="0" borderId="83" xfId="2" applyNumberFormat="1" applyFont="1" applyFill="1" applyBorder="1"/>
    <xf numFmtId="0" fontId="45" fillId="0" borderId="15" xfId="2" applyFont="1" applyFill="1" applyBorder="1" applyAlignment="1">
      <alignment horizontal="center" vertical="top"/>
    </xf>
    <xf numFmtId="0" fontId="42" fillId="0" borderId="2" xfId="0" applyFont="1" applyFill="1" applyBorder="1"/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right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/>
    </xf>
    <xf numFmtId="3" fontId="27" fillId="0" borderId="76" xfId="0" applyNumberFormat="1" applyFont="1" applyFill="1" applyBorder="1"/>
    <xf numFmtId="0" fontId="45" fillId="4" borderId="2" xfId="0" applyFont="1" applyFill="1" applyBorder="1" applyAlignment="1"/>
    <xf numFmtId="0" fontId="27" fillId="0" borderId="1" xfId="0" applyFont="1" applyFill="1" applyBorder="1"/>
    <xf numFmtId="0" fontId="27" fillId="0" borderId="1" xfId="0" applyFont="1" applyFill="1" applyBorder="1" applyAlignment="1">
      <alignment horizontal="right"/>
    </xf>
    <xf numFmtId="0" fontId="27" fillId="0" borderId="76" xfId="0" applyFont="1" applyFill="1" applyBorder="1"/>
    <xf numFmtId="1" fontId="46" fillId="0" borderId="16" xfId="0" applyNumberFormat="1" applyFont="1" applyBorder="1" applyAlignment="1">
      <alignment horizontal="center"/>
    </xf>
    <xf numFmtId="0" fontId="27" fillId="4" borderId="41" xfId="0" applyFont="1" applyFill="1" applyBorder="1" applyAlignment="1">
      <alignment horizontal="center"/>
    </xf>
    <xf numFmtId="0" fontId="27" fillId="0" borderId="28" xfId="0" applyFont="1" applyFill="1" applyBorder="1" applyAlignment="1">
      <alignment horizontal="left"/>
    </xf>
    <xf numFmtId="0" fontId="42" fillId="0" borderId="21" xfId="0" applyFont="1" applyFill="1" applyBorder="1"/>
    <xf numFmtId="0" fontId="27" fillId="4" borderId="36" xfId="0" applyFont="1" applyFill="1" applyBorder="1" applyAlignment="1">
      <alignment horizontal="center"/>
    </xf>
    <xf numFmtId="49" fontId="27" fillId="4" borderId="36" xfId="0" applyNumberFormat="1" applyFont="1" applyFill="1" applyBorder="1" applyAlignment="1">
      <alignment horizontal="center"/>
    </xf>
    <xf numFmtId="0" fontId="27" fillId="0" borderId="21" xfId="0" applyFont="1" applyFill="1" applyBorder="1" applyAlignment="1">
      <alignment horizontal="left"/>
    </xf>
    <xf numFmtId="3" fontId="27" fillId="0" borderId="87" xfId="0" applyNumberFormat="1" applyFont="1" applyFill="1" applyBorder="1"/>
    <xf numFmtId="0" fontId="45" fillId="4" borderId="2" xfId="0" applyFont="1" applyFill="1" applyBorder="1"/>
    <xf numFmtId="49" fontId="27" fillId="0" borderId="2" xfId="0" applyNumberFormat="1" applyFont="1" applyFill="1" applyBorder="1" applyAlignment="1">
      <alignment horizontal="left"/>
    </xf>
    <xf numFmtId="0" fontId="27" fillId="4" borderId="1" xfId="0" applyFont="1" applyFill="1" applyBorder="1" applyAlignment="1">
      <alignment horizontal="center"/>
    </xf>
    <xf numFmtId="49" fontId="27" fillId="0" borderId="88" xfId="0" applyNumberFormat="1" applyFont="1" applyFill="1" applyBorder="1" applyAlignment="1">
      <alignment horizontal="center"/>
    </xf>
    <xf numFmtId="0" fontId="27" fillId="0" borderId="40" xfId="0" applyFont="1" applyFill="1" applyBorder="1" applyAlignment="1">
      <alignment horizontal="center"/>
    </xf>
    <xf numFmtId="0" fontId="27" fillId="4" borderId="0" xfId="0" applyFont="1" applyFill="1" applyBorder="1" applyAlignment="1">
      <alignment horizontal="center"/>
    </xf>
    <xf numFmtId="49" fontId="27" fillId="0" borderId="50" xfId="0" applyNumberFormat="1" applyFont="1" applyBorder="1" applyAlignment="1">
      <alignment horizontal="center"/>
    </xf>
    <xf numFmtId="49" fontId="27" fillId="0" borderId="68" xfId="0" applyNumberFormat="1" applyFont="1" applyFill="1" applyBorder="1" applyAlignment="1">
      <alignment horizontal="left"/>
    </xf>
    <xf numFmtId="49" fontId="27" fillId="0" borderId="40" xfId="0" applyNumberFormat="1" applyFont="1" applyBorder="1" applyAlignment="1">
      <alignment horizontal="center"/>
    </xf>
    <xf numFmtId="49" fontId="27" fillId="0" borderId="75" xfId="0" applyNumberFormat="1" applyFont="1" applyFill="1" applyBorder="1" applyAlignment="1">
      <alignment horizontal="center"/>
    </xf>
    <xf numFmtId="49" fontId="27" fillId="0" borderId="14" xfId="0" applyNumberFormat="1" applyFont="1" applyFill="1" applyBorder="1" applyAlignment="1">
      <alignment horizontal="center"/>
    </xf>
    <xf numFmtId="0" fontId="27" fillId="0" borderId="20" xfId="0" applyFont="1" applyFill="1" applyBorder="1"/>
    <xf numFmtId="0" fontId="27" fillId="0" borderId="36" xfId="0" applyFont="1" applyFill="1" applyBorder="1" applyAlignment="1">
      <alignment horizontal="center"/>
    </xf>
    <xf numFmtId="0" fontId="27" fillId="4" borderId="10" xfId="0" applyFont="1" applyFill="1" applyBorder="1" applyAlignment="1">
      <alignment horizontal="center"/>
    </xf>
    <xf numFmtId="49" fontId="27" fillId="0" borderId="36" xfId="0" applyNumberFormat="1" applyFont="1" applyFill="1" applyBorder="1" applyAlignment="1">
      <alignment horizontal="center"/>
    </xf>
    <xf numFmtId="49" fontId="27" fillId="0" borderId="22" xfId="0" applyNumberFormat="1" applyFont="1" applyFill="1" applyBorder="1" applyAlignment="1">
      <alignment horizontal="center"/>
    </xf>
    <xf numFmtId="0" fontId="27" fillId="0" borderId="10" xfId="0" applyFont="1" applyFill="1" applyBorder="1"/>
    <xf numFmtId="3" fontId="27" fillId="2" borderId="78" xfId="0" applyNumberFormat="1" applyFont="1" applyFill="1" applyBorder="1"/>
    <xf numFmtId="3" fontId="27" fillId="2" borderId="79" xfId="0" applyNumberFormat="1" applyFont="1" applyFill="1" applyBorder="1"/>
    <xf numFmtId="0" fontId="45" fillId="0" borderId="2" xfId="0" applyFont="1" applyFill="1" applyBorder="1"/>
    <xf numFmtId="49" fontId="46" fillId="0" borderId="18" xfId="0" applyNumberFormat="1" applyFont="1" applyBorder="1" applyAlignment="1">
      <alignment horizontal="center"/>
    </xf>
    <xf numFmtId="0" fontId="45" fillId="0" borderId="2" xfId="0" applyFont="1" applyFill="1" applyBorder="1" applyAlignment="1"/>
    <xf numFmtId="0" fontId="27" fillId="0" borderId="28" xfId="0" applyFont="1" applyFill="1" applyBorder="1" applyAlignment="1">
      <alignment horizontal="center"/>
    </xf>
    <xf numFmtId="49" fontId="27" fillId="0" borderId="28" xfId="0" applyNumberFormat="1" applyFont="1" applyFill="1" applyBorder="1" applyAlignment="1">
      <alignment horizontal="center"/>
    </xf>
    <xf numFmtId="0" fontId="27" fillId="0" borderId="18" xfId="0" applyFont="1" applyBorder="1"/>
    <xf numFmtId="0" fontId="27" fillId="0" borderId="2" xfId="0" applyFont="1" applyFill="1" applyBorder="1" applyAlignment="1">
      <alignment horizontal="center"/>
    </xf>
    <xf numFmtId="49" fontId="27" fillId="0" borderId="2" xfId="0" applyNumberFormat="1" applyFont="1" applyFill="1" applyBorder="1" applyAlignment="1">
      <alignment horizontal="center"/>
    </xf>
    <xf numFmtId="49" fontId="27" fillId="0" borderId="16" xfId="0" applyNumberFormat="1" applyFont="1" applyFill="1" applyBorder="1" applyAlignment="1">
      <alignment horizontal="center"/>
    </xf>
    <xf numFmtId="0" fontId="27" fillId="0" borderId="3" xfId="0" applyFont="1" applyBorder="1"/>
    <xf numFmtId="0" fontId="27" fillId="4" borderId="2" xfId="0" applyFont="1" applyFill="1" applyBorder="1" applyAlignment="1">
      <alignment horizontal="center"/>
    </xf>
    <xf numFmtId="49" fontId="50" fillId="0" borderId="5" xfId="0" applyNumberFormat="1" applyFont="1" applyFill="1" applyBorder="1" applyAlignment="1">
      <alignment horizontal="center"/>
    </xf>
    <xf numFmtId="0" fontId="45" fillId="0" borderId="34" xfId="0" applyFont="1" applyFill="1" applyBorder="1" applyAlignment="1"/>
    <xf numFmtId="3" fontId="27" fillId="0" borderId="88" xfId="2" applyNumberFormat="1" applyFont="1" applyFill="1" applyBorder="1"/>
    <xf numFmtId="49" fontId="50" fillId="0" borderId="49" xfId="0" applyNumberFormat="1" applyFont="1" applyFill="1" applyBorder="1" applyAlignment="1">
      <alignment horizontal="center"/>
    </xf>
    <xf numFmtId="0" fontId="42" fillId="0" borderId="57" xfId="0" applyFont="1" applyFill="1" applyBorder="1"/>
    <xf numFmtId="0" fontId="27" fillId="0" borderId="75" xfId="0" applyFont="1" applyFill="1" applyBorder="1" applyAlignment="1">
      <alignment horizontal="center"/>
    </xf>
    <xf numFmtId="49" fontId="27" fillId="0" borderId="51" xfId="0" applyNumberFormat="1" applyFont="1" applyFill="1" applyBorder="1" applyAlignment="1">
      <alignment horizontal="center"/>
    </xf>
    <xf numFmtId="0" fontId="27" fillId="0" borderId="0" xfId="0" applyFont="1" applyBorder="1"/>
    <xf numFmtId="3" fontId="27" fillId="0" borderId="71" xfId="0" applyNumberFormat="1" applyFont="1" applyFill="1" applyBorder="1" applyAlignment="1">
      <alignment horizontal="right"/>
    </xf>
    <xf numFmtId="0" fontId="42" fillId="0" borderId="19" xfId="0" applyFont="1" applyFill="1" applyBorder="1"/>
    <xf numFmtId="0" fontId="27" fillId="0" borderId="2" xfId="0" applyFont="1" applyBorder="1"/>
    <xf numFmtId="49" fontId="27" fillId="0" borderId="63" xfId="0" applyNumberFormat="1" applyFont="1" applyFill="1" applyBorder="1" applyAlignment="1">
      <alignment horizontal="left"/>
    </xf>
    <xf numFmtId="0" fontId="27" fillId="0" borderId="67" xfId="0" applyFont="1" applyFill="1" applyBorder="1" applyAlignment="1">
      <alignment horizontal="center"/>
    </xf>
    <xf numFmtId="49" fontId="27" fillId="0" borderId="67" xfId="0" applyNumberFormat="1" applyFont="1" applyFill="1" applyBorder="1" applyAlignment="1">
      <alignment horizontal="center"/>
    </xf>
    <xf numFmtId="49" fontId="27" fillId="0" borderId="45" xfId="0" applyNumberFormat="1" applyFont="1" applyFill="1" applyBorder="1" applyAlignment="1">
      <alignment horizontal="center"/>
    </xf>
    <xf numFmtId="0" fontId="27" fillId="0" borderId="10" xfId="0" applyFont="1" applyBorder="1"/>
    <xf numFmtId="3" fontId="27" fillId="0" borderId="73" xfId="0" applyNumberFormat="1" applyFont="1" applyFill="1" applyBorder="1" applyAlignment="1">
      <alignment horizontal="right"/>
    </xf>
    <xf numFmtId="3" fontId="27" fillId="2" borderId="89" xfId="2" applyNumberFormat="1" applyFont="1" applyFill="1" applyBorder="1"/>
    <xf numFmtId="3" fontId="27" fillId="0" borderId="90" xfId="2" applyNumberFormat="1" applyFont="1" applyFill="1" applyBorder="1"/>
    <xf numFmtId="0" fontId="27" fillId="0" borderId="68" xfId="0" applyFont="1" applyBorder="1" applyAlignment="1">
      <alignment horizontal="center"/>
    </xf>
    <xf numFmtId="49" fontId="46" fillId="0" borderId="58" xfId="0" applyNumberFormat="1" applyFont="1" applyBorder="1" applyAlignment="1">
      <alignment horizontal="center"/>
    </xf>
    <xf numFmtId="49" fontId="27" fillId="0" borderId="86" xfId="0" applyNumberFormat="1" applyFont="1" applyBorder="1" applyAlignment="1">
      <alignment horizontal="right"/>
    </xf>
    <xf numFmtId="3" fontId="27" fillId="0" borderId="91" xfId="0" applyNumberFormat="1" applyFont="1" applyBorder="1" applyAlignment="1">
      <alignment horizontal="right"/>
    </xf>
    <xf numFmtId="0" fontId="27" fillId="0" borderId="21" xfId="0" applyFont="1" applyFill="1" applyBorder="1" applyAlignment="1">
      <alignment horizontal="center"/>
    </xf>
    <xf numFmtId="3" fontId="27" fillId="0" borderId="92" xfId="2" applyNumberFormat="1" applyFont="1" applyFill="1" applyBorder="1"/>
    <xf numFmtId="0" fontId="42" fillId="0" borderId="75" xfId="0" applyFont="1" applyFill="1" applyBorder="1"/>
    <xf numFmtId="0" fontId="27" fillId="4" borderId="68" xfId="0" applyFont="1" applyFill="1" applyBorder="1" applyAlignment="1">
      <alignment horizontal="center"/>
    </xf>
    <xf numFmtId="0" fontId="27" fillId="4" borderId="21" xfId="0" applyFont="1" applyFill="1" applyBorder="1" applyAlignment="1">
      <alignment horizontal="center"/>
    </xf>
    <xf numFmtId="0" fontId="27" fillId="0" borderId="66" xfId="0" applyFont="1" applyFill="1" applyBorder="1" applyAlignment="1">
      <alignment horizontal="center"/>
    </xf>
    <xf numFmtId="49" fontId="27" fillId="0" borderId="66" xfId="0" applyNumberFormat="1" applyFont="1" applyFill="1" applyBorder="1" applyAlignment="1">
      <alignment horizontal="center"/>
    </xf>
    <xf numFmtId="0" fontId="46" fillId="0" borderId="68" xfId="0" applyFont="1" applyFill="1" applyBorder="1" applyAlignment="1"/>
    <xf numFmtId="0" fontId="46" fillId="0" borderId="2" xfId="0" applyFont="1" applyFill="1" applyBorder="1" applyAlignment="1"/>
    <xf numFmtId="49" fontId="27" fillId="0" borderId="19" xfId="0" applyNumberFormat="1" applyFont="1" applyFill="1" applyBorder="1" applyAlignment="1">
      <alignment horizontal="left"/>
    </xf>
    <xf numFmtId="49" fontId="27" fillId="4" borderId="2" xfId="0" applyNumberFormat="1" applyFont="1" applyFill="1" applyBorder="1" applyAlignment="1">
      <alignment horizontal="center"/>
    </xf>
    <xf numFmtId="49" fontId="27" fillId="0" borderId="75" xfId="0" applyNumberFormat="1" applyFont="1" applyFill="1" applyBorder="1" applyAlignment="1">
      <alignment horizontal="left"/>
    </xf>
    <xf numFmtId="49" fontId="27" fillId="4" borderId="21" xfId="0" applyNumberFormat="1" applyFont="1" applyFill="1" applyBorder="1" applyAlignment="1">
      <alignment horizontal="center"/>
    </xf>
    <xf numFmtId="49" fontId="27" fillId="0" borderId="58" xfId="0" applyNumberFormat="1" applyFont="1" applyFill="1" applyBorder="1" applyAlignment="1">
      <alignment horizontal="center"/>
    </xf>
    <xf numFmtId="0" fontId="27" fillId="0" borderId="64" xfId="0" applyFont="1" applyBorder="1"/>
    <xf numFmtId="3" fontId="27" fillId="0" borderId="87" xfId="0" applyNumberFormat="1" applyFont="1" applyFill="1" applyBorder="1" applyAlignment="1">
      <alignment horizontal="right"/>
    </xf>
    <xf numFmtId="49" fontId="43" fillId="0" borderId="8" xfId="0" applyNumberFormat="1" applyFont="1" applyFill="1" applyBorder="1" applyAlignment="1">
      <alignment horizontal="center"/>
    </xf>
    <xf numFmtId="3" fontId="27" fillId="0" borderId="3" xfId="0" applyNumberFormat="1" applyFont="1" applyBorder="1"/>
    <xf numFmtId="49" fontId="27" fillId="4" borderId="68" xfId="0" applyNumberFormat="1" applyFont="1" applyFill="1" applyBorder="1" applyAlignment="1">
      <alignment horizontal="center"/>
    </xf>
    <xf numFmtId="0" fontId="27" fillId="0" borderId="86" xfId="0" applyFont="1" applyBorder="1"/>
    <xf numFmtId="3" fontId="27" fillId="0" borderId="91" xfId="0" applyNumberFormat="1" applyFont="1" applyFill="1" applyBorder="1" applyAlignment="1">
      <alignment horizontal="right"/>
    </xf>
    <xf numFmtId="49" fontId="27" fillId="0" borderId="56" xfId="0" applyNumberFormat="1" applyFont="1" applyFill="1" applyBorder="1" applyAlignment="1">
      <alignment horizontal="left"/>
    </xf>
    <xf numFmtId="0" fontId="45" fillId="0" borderId="56" xfId="0" applyFont="1" applyFill="1" applyBorder="1"/>
    <xf numFmtId="49" fontId="27" fillId="0" borderId="20" xfId="0" applyNumberFormat="1" applyFont="1" applyFill="1" applyBorder="1" applyAlignment="1">
      <alignment horizontal="left"/>
    </xf>
    <xf numFmtId="49" fontId="27" fillId="0" borderId="44" xfId="0" applyNumberFormat="1" applyFont="1" applyBorder="1" applyAlignment="1">
      <alignment horizontal="center"/>
    </xf>
    <xf numFmtId="49" fontId="27" fillId="0" borderId="93" xfId="0" applyNumberFormat="1" applyFont="1" applyFill="1" applyBorder="1" applyAlignment="1">
      <alignment horizontal="center"/>
    </xf>
    <xf numFmtId="3" fontId="27" fillId="0" borderId="19" xfId="0" applyNumberFormat="1" applyFont="1" applyFill="1" applyBorder="1" applyAlignment="1">
      <alignment horizontal="right"/>
    </xf>
    <xf numFmtId="3" fontId="27" fillId="0" borderId="94" xfId="0" applyNumberFormat="1" applyFont="1" applyFill="1" applyBorder="1" applyAlignment="1">
      <alignment horizontal="right"/>
    </xf>
    <xf numFmtId="0" fontId="46" fillId="0" borderId="28" xfId="0" applyFont="1" applyFill="1" applyBorder="1" applyAlignment="1" applyProtection="1">
      <alignment horizontal="center" vertical="center"/>
      <protection locked="0"/>
    </xf>
    <xf numFmtId="49" fontId="46" fillId="0" borderId="41" xfId="0" applyNumberFormat="1" applyFont="1" applyFill="1" applyBorder="1" applyAlignment="1" applyProtection="1">
      <alignment horizontal="center" vertical="center"/>
      <protection locked="0"/>
    </xf>
    <xf numFmtId="0" fontId="46" fillId="0" borderId="41" xfId="0" applyFont="1" applyFill="1" applyBorder="1" applyAlignment="1" applyProtection="1">
      <alignment horizontal="center" vertical="center"/>
      <protection locked="0"/>
    </xf>
    <xf numFmtId="49" fontId="46" fillId="0" borderId="48" xfId="0" applyNumberFormat="1" applyFont="1" applyFill="1" applyBorder="1" applyAlignment="1" applyProtection="1">
      <alignment horizontal="center" vertical="center"/>
      <protection locked="0"/>
    </xf>
    <xf numFmtId="3" fontId="46" fillId="0" borderId="95" xfId="0" applyNumberFormat="1" applyFont="1" applyFill="1" applyBorder="1" applyAlignment="1" applyProtection="1">
      <alignment horizontal="right" vertical="center" wrapText="1"/>
      <protection locked="0"/>
    </xf>
    <xf numFmtId="0" fontId="46" fillId="0" borderId="83" xfId="2" applyFont="1" applyFill="1" applyBorder="1" applyAlignment="1">
      <alignment horizontal="right" vertical="center" wrapText="1"/>
    </xf>
    <xf numFmtId="3" fontId="27" fillId="0" borderId="56" xfId="0" applyNumberFormat="1" applyFont="1" applyFill="1" applyBorder="1" applyAlignment="1">
      <alignment horizontal="right"/>
    </xf>
    <xf numFmtId="49" fontId="46" fillId="0" borderId="28" xfId="0" applyNumberFormat="1" applyFont="1" applyFill="1" applyBorder="1" applyAlignment="1" applyProtection="1">
      <alignment horizontal="right" vertical="center"/>
      <protection locked="0"/>
    </xf>
    <xf numFmtId="0" fontId="43" fillId="0" borderId="83" xfId="2" applyFont="1" applyFill="1" applyBorder="1" applyAlignment="1">
      <alignment horizontal="right" vertical="center" wrapText="1"/>
    </xf>
    <xf numFmtId="3" fontId="46" fillId="0" borderId="85" xfId="0" applyNumberFormat="1" applyFont="1" applyFill="1" applyBorder="1" applyAlignment="1" applyProtection="1">
      <alignment horizontal="right"/>
      <protection locked="0"/>
    </xf>
    <xf numFmtId="3" fontId="46" fillId="0" borderId="85" xfId="0" applyNumberFormat="1" applyFont="1" applyFill="1" applyBorder="1" applyAlignment="1" applyProtection="1">
      <alignment horizontal="right" vertical="center" wrapText="1"/>
      <protection locked="0"/>
    </xf>
    <xf numFmtId="0" fontId="46" fillId="0" borderId="2" xfId="0" applyFont="1" applyFill="1" applyBorder="1"/>
    <xf numFmtId="0" fontId="51" fillId="0" borderId="8" xfId="0" applyFont="1" applyFill="1" applyBorder="1" applyAlignment="1" applyProtection="1">
      <alignment horizontal="center" vertical="center" wrapText="1"/>
      <protection locked="0"/>
    </xf>
    <xf numFmtId="0" fontId="27" fillId="0" borderId="19" xfId="0" applyFont="1" applyFill="1" applyBorder="1"/>
    <xf numFmtId="0" fontId="44" fillId="0" borderId="28" xfId="0" applyFont="1" applyFill="1" applyBorder="1" applyAlignment="1" applyProtection="1">
      <alignment horizontal="center" vertical="center"/>
      <protection locked="0"/>
    </xf>
    <xf numFmtId="49" fontId="44" fillId="0" borderId="41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Fill="1" applyBorder="1" applyAlignment="1" applyProtection="1">
      <alignment horizontal="center" vertical="center"/>
      <protection locked="0"/>
    </xf>
    <xf numFmtId="49" fontId="44" fillId="0" borderId="48" xfId="0" applyNumberFormat="1" applyFont="1" applyFill="1" applyBorder="1" applyAlignment="1" applyProtection="1">
      <alignment horizontal="center" vertical="center"/>
      <protection locked="0"/>
    </xf>
    <xf numFmtId="49" fontId="44" fillId="0" borderId="28" xfId="0" applyNumberFormat="1" applyFont="1" applyFill="1" applyBorder="1" applyAlignment="1" applyProtection="1">
      <alignment horizontal="right" vertical="center"/>
      <protection locked="0"/>
    </xf>
    <xf numFmtId="3" fontId="44" fillId="0" borderId="85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8" xfId="0" applyNumberFormat="1" applyFont="1" applyFill="1" applyBorder="1" applyAlignment="1" applyProtection="1">
      <alignment horizontal="right" vertical="center"/>
      <protection locked="0"/>
    </xf>
    <xf numFmtId="3" fontId="46" fillId="0" borderId="83" xfId="2" applyNumberFormat="1" applyFont="1" applyFill="1" applyBorder="1" applyAlignment="1">
      <alignment horizontal="right" vertical="center" wrapText="1"/>
    </xf>
    <xf numFmtId="0" fontId="27" fillId="0" borderId="2" xfId="0" applyFont="1" applyFill="1" applyBorder="1"/>
    <xf numFmtId="0" fontId="45" fillId="0" borderId="34" xfId="0" applyFont="1" applyFill="1" applyBorder="1" applyAlignment="1" applyProtection="1">
      <alignment horizontal="left" vertical="center"/>
      <protection locked="0"/>
    </xf>
    <xf numFmtId="0" fontId="46" fillId="0" borderId="56" xfId="0" applyFont="1" applyFill="1" applyBorder="1" applyAlignment="1" applyProtection="1">
      <alignment horizontal="left" vertical="center"/>
      <protection locked="0"/>
    </xf>
    <xf numFmtId="49" fontId="43" fillId="0" borderId="19" xfId="0" applyNumberFormat="1" applyFont="1" applyFill="1" applyBorder="1" applyAlignment="1">
      <alignment horizontal="left"/>
    </xf>
    <xf numFmtId="0" fontId="45" fillId="0" borderId="84" xfId="0" applyFont="1" applyFill="1" applyBorder="1"/>
    <xf numFmtId="0" fontId="46" fillId="0" borderId="84" xfId="0" applyFont="1" applyFill="1" applyBorder="1" applyAlignment="1" applyProtection="1">
      <alignment horizontal="center" vertical="center"/>
      <protection locked="0"/>
    </xf>
    <xf numFmtId="49" fontId="46" fillId="0" borderId="35" xfId="0" applyNumberFormat="1" applyFont="1" applyFill="1" applyBorder="1" applyAlignment="1" applyProtection="1">
      <alignment horizontal="center" vertical="center"/>
      <protection locked="0"/>
    </xf>
    <xf numFmtId="49" fontId="46" fillId="0" borderId="62" xfId="0" applyNumberFormat="1" applyFont="1" applyFill="1" applyBorder="1" applyAlignment="1" applyProtection="1">
      <alignment horizontal="center" vertical="center"/>
      <protection locked="0"/>
    </xf>
    <xf numFmtId="49" fontId="46" fillId="0" borderId="84" xfId="0" applyNumberFormat="1" applyFont="1" applyFill="1" applyBorder="1" applyAlignment="1" applyProtection="1">
      <alignment horizontal="right" vertical="center"/>
      <protection locked="0"/>
    </xf>
    <xf numFmtId="3" fontId="46" fillId="0" borderId="80" xfId="0" applyNumberFormat="1" applyFont="1" applyFill="1" applyBorder="1" applyAlignment="1" applyProtection="1">
      <alignment horizontal="right" vertical="center" wrapText="1"/>
      <protection locked="0"/>
    </xf>
    <xf numFmtId="0" fontId="46" fillId="0" borderId="81" xfId="2" applyFont="1" applyFill="1" applyBorder="1" applyAlignment="1">
      <alignment horizontal="right" vertical="center" wrapText="1"/>
    </xf>
    <xf numFmtId="0" fontId="43" fillId="0" borderId="0" xfId="2" applyFont="1" applyFill="1" applyBorder="1" applyAlignment="1">
      <alignment horizontal="center" vertical="center" wrapText="1"/>
    </xf>
    <xf numFmtId="0" fontId="44" fillId="0" borderId="0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Border="1"/>
    <xf numFmtId="0" fontId="46" fillId="0" borderId="0" xfId="0" applyFont="1" applyFill="1" applyBorder="1" applyAlignment="1" applyProtection="1">
      <alignment horizontal="center" vertical="center"/>
      <protection locked="0"/>
    </xf>
    <xf numFmtId="49" fontId="46" fillId="0" borderId="0" xfId="0" applyNumberFormat="1" applyFont="1" applyFill="1" applyBorder="1" applyAlignment="1" applyProtection="1">
      <alignment horizontal="center" vertical="center"/>
      <protection locked="0"/>
    </xf>
    <xf numFmtId="49" fontId="46" fillId="0" borderId="0" xfId="0" applyNumberFormat="1" applyFont="1" applyFill="1" applyBorder="1" applyAlignment="1" applyProtection="1">
      <alignment horizontal="right" vertical="center"/>
      <protection locked="0"/>
    </xf>
    <xf numFmtId="3" fontId="4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6" fillId="0" borderId="0" xfId="2" applyFont="1" applyFill="1" applyBorder="1" applyAlignment="1">
      <alignment horizontal="right" vertical="center" wrapText="1"/>
    </xf>
    <xf numFmtId="49" fontId="46" fillId="0" borderId="0" xfId="0" applyNumberFormat="1" applyFont="1" applyFill="1" applyBorder="1" applyAlignment="1">
      <alignment horizontal="left"/>
    </xf>
    <xf numFmtId="0" fontId="27" fillId="0" borderId="0" xfId="0" applyFont="1" applyFill="1" applyBorder="1"/>
    <xf numFmtId="49" fontId="27" fillId="0" borderId="0" xfId="0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3" fontId="27" fillId="0" borderId="0" xfId="0" applyNumberFormat="1" applyFont="1" applyFill="1" applyBorder="1"/>
    <xf numFmtId="3" fontId="27" fillId="0" borderId="0" xfId="0" applyNumberFormat="1" applyFont="1" applyFill="1" applyBorder="1" applyAlignment="1">
      <alignment horizontal="right"/>
    </xf>
    <xf numFmtId="3" fontId="27" fillId="0" borderId="0" xfId="2" applyNumberFormat="1" applyFont="1" applyFill="1" applyBorder="1"/>
    <xf numFmtId="0" fontId="51" fillId="0" borderId="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/>
    <xf numFmtId="0" fontId="27" fillId="0" borderId="0" xfId="0" applyFont="1" applyFill="1" applyAlignment="1">
      <alignment horizontal="center"/>
    </xf>
    <xf numFmtId="0" fontId="53" fillId="0" borderId="15" xfId="0" applyFont="1" applyFill="1" applyBorder="1" applyAlignment="1" applyProtection="1">
      <alignment horizontal="center" vertical="center" wrapText="1"/>
      <protection locked="0"/>
    </xf>
    <xf numFmtId="49" fontId="25" fillId="0" borderId="0" xfId="2" applyNumberFormat="1" applyFont="1" applyFill="1" applyAlignment="1"/>
    <xf numFmtId="3" fontId="55" fillId="0" borderId="0" xfId="0" applyNumberFormat="1" applyFont="1" applyAlignment="1">
      <alignment horizontal="right" vertical="top"/>
    </xf>
    <xf numFmtId="0" fontId="26" fillId="0" borderId="0" xfId="3" applyFont="1" applyAlignment="1">
      <alignment horizontal="left" vertical="top"/>
    </xf>
    <xf numFmtId="0" fontId="26" fillId="0" borderId="0" xfId="2" applyFont="1" applyFill="1"/>
    <xf numFmtId="49" fontId="25" fillId="0" borderId="0" xfId="2" applyNumberFormat="1" applyFont="1" applyFill="1" applyBorder="1" applyAlignment="1">
      <alignment horizontal="center"/>
    </xf>
    <xf numFmtId="49" fontId="25" fillId="0" borderId="0" xfId="2" applyNumberFormat="1" applyFont="1" applyFill="1" applyAlignment="1">
      <alignment horizontal="right"/>
    </xf>
    <xf numFmtId="49" fontId="25" fillId="0" borderId="0" xfId="2" applyNumberFormat="1" applyFont="1" applyFill="1" applyBorder="1" applyAlignment="1"/>
    <xf numFmtId="0" fontId="56" fillId="0" borderId="0" xfId="0" applyFont="1" applyAlignment="1">
      <alignment horizontal="center"/>
    </xf>
    <xf numFmtId="0" fontId="56" fillId="0" borderId="0" xfId="1" applyFont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right" vertical="top"/>
    </xf>
    <xf numFmtId="0" fontId="9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right" vertical="top"/>
    </xf>
    <xf numFmtId="164" fontId="7" fillId="0" borderId="0" xfId="0" applyNumberFormat="1" applyFont="1" applyFill="1" applyBorder="1" applyAlignment="1">
      <alignment horizontal="right" vertical="top" wrapText="1"/>
    </xf>
    <xf numFmtId="164" fontId="6" fillId="0" borderId="0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 wrapText="1"/>
    </xf>
    <xf numFmtId="164" fontId="16" fillId="0" borderId="0" xfId="0" applyNumberFormat="1" applyFont="1" applyFill="1" applyBorder="1" applyAlignment="1">
      <alignment horizontal="right" vertical="top" wrapText="1"/>
    </xf>
    <xf numFmtId="164" fontId="15" fillId="0" borderId="0" xfId="0" applyNumberFormat="1" applyFont="1" applyFill="1" applyBorder="1" applyAlignment="1">
      <alignment horizontal="right" vertical="top"/>
    </xf>
    <xf numFmtId="0" fontId="19" fillId="0" borderId="0" xfId="0" applyFont="1" applyFill="1" applyBorder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right" vertical="top" wrapText="1"/>
    </xf>
    <xf numFmtId="0" fontId="21" fillId="0" borderId="0" xfId="0" applyFont="1" applyFill="1" applyBorder="1"/>
    <xf numFmtId="164" fontId="10" fillId="0" borderId="0" xfId="0" applyNumberFormat="1" applyFont="1" applyFill="1" applyBorder="1" applyAlignment="1">
      <alignment horizontal="right" vertical="top"/>
    </xf>
    <xf numFmtId="164" fontId="19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Fill="1" applyBorder="1"/>
    <xf numFmtId="164" fontId="19" fillId="0" borderId="0" xfId="0" applyNumberFormat="1" applyFont="1" applyFill="1" applyBorder="1" applyAlignment="1">
      <alignment horizontal="right" vertical="top"/>
    </xf>
    <xf numFmtId="164" fontId="20" fillId="0" borderId="0" xfId="0" applyNumberFormat="1" applyFont="1" applyFill="1" applyBorder="1" applyAlignment="1">
      <alignment horizontal="right" vertical="top"/>
    </xf>
    <xf numFmtId="0" fontId="2" fillId="0" borderId="0" xfId="1" applyAlignment="1">
      <alignment vertical="center"/>
    </xf>
    <xf numFmtId="164" fontId="20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horizontal="left" vertical="top"/>
    </xf>
    <xf numFmtId="2" fontId="10" fillId="0" borderId="0" xfId="0" applyNumberFormat="1" applyFont="1" applyFill="1" applyBorder="1" applyAlignment="1">
      <alignment horizontal="right" vertical="top" wrapText="1"/>
    </xf>
    <xf numFmtId="2" fontId="21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right" vertical="top"/>
    </xf>
    <xf numFmtId="2" fontId="20" fillId="0" borderId="0" xfId="0" applyNumberFormat="1" applyFont="1" applyFill="1" applyBorder="1" applyAlignment="1">
      <alignment horizontal="right" vertical="top"/>
    </xf>
    <xf numFmtId="2" fontId="5" fillId="0" borderId="0" xfId="0" applyNumberFormat="1" applyFont="1" applyFill="1" applyBorder="1" applyAlignment="1">
      <alignment horizontal="right" vertical="top"/>
    </xf>
    <xf numFmtId="2" fontId="3" fillId="0" borderId="0" xfId="0" applyNumberFormat="1" applyFont="1" applyFill="1" applyBorder="1" applyAlignment="1">
      <alignment horizontal="right" vertical="top"/>
    </xf>
    <xf numFmtId="164" fontId="58" fillId="0" borderId="0" xfId="0" applyNumberFormat="1" applyFont="1" applyFill="1" applyBorder="1" applyAlignment="1">
      <alignment horizontal="right" vertical="top" wrapText="1"/>
    </xf>
    <xf numFmtId="0" fontId="58" fillId="0" borderId="0" xfId="0" applyFont="1" applyFill="1" applyBorder="1"/>
    <xf numFmtId="164" fontId="59" fillId="0" borderId="0" xfId="0" applyNumberFormat="1" applyFont="1" applyFill="1" applyBorder="1" applyAlignment="1">
      <alignment horizontal="right" vertical="top"/>
    </xf>
    <xf numFmtId="164" fontId="60" fillId="0" borderId="0" xfId="0" applyNumberFormat="1" applyFont="1" applyFill="1" applyBorder="1" applyAlignment="1">
      <alignment horizontal="right" vertical="top"/>
    </xf>
    <xf numFmtId="164" fontId="57" fillId="0" borderId="0" xfId="0" applyNumberFormat="1" applyFont="1" applyFill="1" applyBorder="1" applyAlignment="1">
      <alignment horizontal="right" vertical="top" wrapText="1"/>
    </xf>
    <xf numFmtId="164" fontId="57" fillId="0" borderId="0" xfId="0" applyNumberFormat="1" applyFont="1" applyFill="1" applyBorder="1" applyAlignment="1">
      <alignment horizontal="right" vertical="top"/>
    </xf>
    <xf numFmtId="0" fontId="62" fillId="0" borderId="2" xfId="0" applyFont="1" applyFill="1" applyBorder="1" applyAlignment="1"/>
    <xf numFmtId="49" fontId="62" fillId="0" borderId="19" xfId="0" applyNumberFormat="1" applyFont="1" applyFill="1" applyBorder="1" applyAlignment="1">
      <alignment horizontal="left"/>
    </xf>
    <xf numFmtId="0" fontId="61" fillId="0" borderId="2" xfId="0" applyFont="1" applyFill="1" applyBorder="1"/>
    <xf numFmtId="0" fontId="43" fillId="0" borderId="8" xfId="2" applyFont="1" applyFill="1" applyBorder="1" applyAlignment="1">
      <alignment horizontal="center"/>
    </xf>
    <xf numFmtId="0" fontId="52" fillId="0" borderId="15" xfId="2" applyFont="1" applyFill="1" applyBorder="1"/>
    <xf numFmtId="0" fontId="52" fillId="0" borderId="12" xfId="2" applyFont="1" applyFill="1" applyBorder="1"/>
    <xf numFmtId="0" fontId="27" fillId="0" borderId="12" xfId="2" applyFont="1" applyFill="1" applyBorder="1"/>
    <xf numFmtId="0" fontId="52" fillId="0" borderId="49" xfId="2" applyFont="1" applyFill="1" applyBorder="1"/>
    <xf numFmtId="0" fontId="45" fillId="0" borderId="49" xfId="2" applyFont="1" applyFill="1" applyBorder="1" applyAlignment="1">
      <alignment horizontal="center" vertical="top"/>
    </xf>
    <xf numFmtId="49" fontId="6" fillId="0" borderId="0" xfId="1" applyNumberFormat="1" applyFont="1" applyFill="1" applyBorder="1" applyAlignment="1">
      <alignment horizontal="left" vertical="top" wrapText="1"/>
    </xf>
    <xf numFmtId="49" fontId="32" fillId="0" borderId="0" xfId="2" applyNumberFormat="1" applyFont="1" applyFill="1" applyAlignment="1">
      <alignment horizontal="left"/>
    </xf>
    <xf numFmtId="0" fontId="5" fillId="0" borderId="4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4" xfId="1" applyFont="1" applyFill="1" applyBorder="1" applyAlignment="1">
      <alignment horizontal="left" vertical="top"/>
    </xf>
    <xf numFmtId="0" fontId="5" fillId="0" borderId="3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left" vertical="top"/>
    </xf>
    <xf numFmtId="0" fontId="6" fillId="0" borderId="4" xfId="1" applyFont="1" applyFill="1" applyBorder="1" applyAlignment="1">
      <alignment horizontal="left" vertical="top"/>
    </xf>
    <xf numFmtId="0" fontId="6" fillId="0" borderId="3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49" fontId="5" fillId="4" borderId="4" xfId="0" applyNumberFormat="1" applyFont="1" applyFill="1" applyBorder="1" applyAlignment="1">
      <alignment horizontal="left" vertical="top"/>
    </xf>
    <xf numFmtId="49" fontId="5" fillId="4" borderId="3" xfId="0" applyNumberFormat="1" applyFont="1" applyFill="1" applyBorder="1" applyAlignment="1">
      <alignment horizontal="left" vertical="top"/>
    </xf>
    <xf numFmtId="49" fontId="5" fillId="4" borderId="2" xfId="0" applyNumberFormat="1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 wrapText="1"/>
    </xf>
    <xf numFmtId="0" fontId="47" fillId="0" borderId="0" xfId="0" applyFont="1" applyFill="1" applyAlignment="1" applyProtection="1">
      <alignment horizontal="right"/>
      <protection locked="0"/>
    </xf>
    <xf numFmtId="0" fontId="49" fillId="0" borderId="0" xfId="0" applyFont="1" applyFill="1" applyBorder="1" applyAlignment="1" applyProtection="1">
      <alignment horizontal="left" wrapText="1"/>
      <protection locked="0"/>
    </xf>
    <xf numFmtId="0" fontId="49" fillId="0" borderId="0" xfId="0" applyFont="1" applyFill="1" applyBorder="1" applyAlignment="1" applyProtection="1">
      <alignment horizontal="left" vertical="center" wrapText="1"/>
      <protection locked="0"/>
    </xf>
    <xf numFmtId="0" fontId="50" fillId="0" borderId="8" xfId="2" applyFont="1" applyFill="1" applyBorder="1" applyAlignment="1">
      <alignment horizontal="center" vertical="center" wrapText="1"/>
    </xf>
    <xf numFmtId="0" fontId="50" fillId="0" borderId="15" xfId="2" applyFont="1" applyFill="1" applyBorder="1" applyAlignment="1">
      <alignment horizontal="center" vertical="center" wrapText="1"/>
    </xf>
    <xf numFmtId="0" fontId="50" fillId="0" borderId="12" xfId="2" applyFont="1" applyFill="1" applyBorder="1" applyAlignment="1">
      <alignment horizontal="center" vertical="center" wrapText="1"/>
    </xf>
    <xf numFmtId="0" fontId="50" fillId="0" borderId="8" xfId="0" applyFont="1" applyFill="1" applyBorder="1" applyAlignment="1" applyProtection="1">
      <alignment horizontal="center" vertical="center" wrapText="1"/>
      <protection locked="0"/>
    </xf>
    <xf numFmtId="0" fontId="50" fillId="0" borderId="15" xfId="0" applyFont="1" applyFill="1" applyBorder="1" applyAlignment="1" applyProtection="1">
      <alignment horizontal="center" vertical="center" wrapText="1"/>
      <protection locked="0"/>
    </xf>
    <xf numFmtId="0" fontId="50" fillId="0" borderId="12" xfId="0" applyFont="1" applyFill="1" applyBorder="1" applyAlignment="1" applyProtection="1">
      <alignment horizontal="center" vertical="center" wrapText="1"/>
      <protection locked="0"/>
    </xf>
    <xf numFmtId="0" fontId="50" fillId="0" borderId="24" xfId="0" applyFont="1" applyFill="1" applyBorder="1" applyAlignment="1" applyProtection="1">
      <alignment horizontal="center" vertical="center"/>
      <protection locked="0"/>
    </xf>
    <xf numFmtId="0" fontId="50" fillId="0" borderId="13" xfId="0" applyFont="1" applyFill="1" applyBorder="1" applyAlignment="1" applyProtection="1">
      <alignment horizontal="center" vertical="center"/>
      <protection locked="0"/>
    </xf>
    <xf numFmtId="0" fontId="50" fillId="0" borderId="63" xfId="0" applyFont="1" applyFill="1" applyBorder="1" applyAlignment="1" applyProtection="1">
      <alignment horizontal="center" vertical="center"/>
      <protection locked="0"/>
    </xf>
    <xf numFmtId="0" fontId="50" fillId="0" borderId="42" xfId="0" applyFont="1" applyFill="1" applyBorder="1" applyAlignment="1" applyProtection="1">
      <alignment horizontal="center" vertical="center"/>
      <protection locked="0"/>
    </xf>
    <xf numFmtId="0" fontId="50" fillId="0" borderId="50" xfId="0" applyFont="1" applyFill="1" applyBorder="1" applyAlignment="1" applyProtection="1">
      <alignment horizontal="center" vertical="center"/>
      <protection locked="0"/>
    </xf>
    <xf numFmtId="0" fontId="50" fillId="0" borderId="44" xfId="0" applyFont="1" applyFill="1" applyBorder="1" applyAlignment="1" applyProtection="1">
      <alignment horizontal="center" vertical="center"/>
      <protection locked="0"/>
    </xf>
    <xf numFmtId="49" fontId="50" fillId="0" borderId="42" xfId="0" applyNumberFormat="1" applyFont="1" applyFill="1" applyBorder="1" applyAlignment="1" applyProtection="1">
      <alignment horizontal="center" vertical="center"/>
      <protection locked="0"/>
    </xf>
    <xf numFmtId="49" fontId="50" fillId="0" borderId="50" xfId="0" applyNumberFormat="1" applyFont="1" applyFill="1" applyBorder="1" applyAlignment="1" applyProtection="1">
      <alignment horizontal="center" vertical="center"/>
      <protection locked="0"/>
    </xf>
    <xf numFmtId="49" fontId="50" fillId="0" borderId="44" xfId="0" applyNumberFormat="1" applyFont="1" applyFill="1" applyBorder="1" applyAlignment="1" applyProtection="1">
      <alignment horizontal="center" vertical="center"/>
      <protection locked="0"/>
    </xf>
    <xf numFmtId="3" fontId="50" fillId="0" borderId="69" xfId="0" applyNumberFormat="1" applyFont="1" applyFill="1" applyBorder="1" applyAlignment="1" applyProtection="1">
      <alignment horizontal="center" vertical="top" wrapText="1"/>
      <protection locked="0"/>
    </xf>
    <xf numFmtId="3" fontId="50" fillId="0" borderId="71" xfId="0" applyNumberFormat="1" applyFont="1" applyFill="1" applyBorder="1" applyAlignment="1" applyProtection="1">
      <alignment horizontal="center" vertical="top" wrapText="1"/>
      <protection locked="0"/>
    </xf>
    <xf numFmtId="3" fontId="50" fillId="0" borderId="73" xfId="0" applyNumberFormat="1" applyFont="1" applyFill="1" applyBorder="1" applyAlignment="1" applyProtection="1">
      <alignment horizontal="center" vertical="top" wrapText="1"/>
      <protection locked="0"/>
    </xf>
    <xf numFmtId="0" fontId="43" fillId="0" borderId="5" xfId="2" applyFont="1" applyFill="1" applyBorder="1" applyAlignment="1">
      <alignment horizontal="center" vertical="top"/>
    </xf>
    <xf numFmtId="0" fontId="43" fillId="0" borderId="49" xfId="2" applyFont="1" applyFill="1" applyBorder="1" applyAlignment="1">
      <alignment horizontal="center" vertical="top"/>
    </xf>
    <xf numFmtId="49" fontId="43" fillId="0" borderId="8" xfId="0" applyNumberFormat="1" applyFont="1" applyFill="1" applyBorder="1" applyAlignment="1">
      <alignment horizontal="center" vertical="top"/>
    </xf>
    <xf numFmtId="49" fontId="43" fillId="0" borderId="15" xfId="0" applyNumberFormat="1" applyFont="1" applyFill="1" applyBorder="1" applyAlignment="1">
      <alignment horizontal="center" vertical="top"/>
    </xf>
    <xf numFmtId="49" fontId="50" fillId="0" borderId="43" xfId="0" applyNumberFormat="1" applyFont="1" applyFill="1" applyBorder="1" applyAlignment="1" applyProtection="1">
      <alignment horizontal="center" vertical="center"/>
      <protection locked="0"/>
    </xf>
    <xf numFmtId="49" fontId="50" fillId="0" borderId="51" xfId="0" applyNumberFormat="1" applyFont="1" applyFill="1" applyBorder="1" applyAlignment="1" applyProtection="1">
      <alignment horizontal="center" vertical="center"/>
      <protection locked="0"/>
    </xf>
    <xf numFmtId="49" fontId="50" fillId="0" borderId="45" xfId="0" applyNumberFormat="1" applyFont="1" applyFill="1" applyBorder="1" applyAlignment="1" applyProtection="1">
      <alignment horizontal="center" vertical="center"/>
      <protection locked="0"/>
    </xf>
    <xf numFmtId="49" fontId="50" fillId="0" borderId="8" xfId="0" applyNumberFormat="1" applyFont="1" applyFill="1" applyBorder="1" applyAlignment="1">
      <alignment horizontal="center" vertical="top"/>
    </xf>
    <xf numFmtId="49" fontId="50" fillId="0" borderId="15" xfId="0" applyNumberFormat="1" applyFont="1" applyFill="1" applyBorder="1" applyAlignment="1">
      <alignment horizontal="center" vertical="top"/>
    </xf>
  </cellXfs>
  <cellStyles count="6">
    <cellStyle name="Normální" xfId="0" builtinId="0"/>
    <cellStyle name="Normální 2" xfId="1"/>
    <cellStyle name="Normální 2 3" xfId="5"/>
    <cellStyle name="Normální 3" xfId="4"/>
    <cellStyle name="Normální 6" xfId="2"/>
    <cellStyle name="Normální 7" xfId="3"/>
  </cellStyles>
  <dxfs count="0"/>
  <tableStyles count="0" defaultTableStyle="TableStyleMedium2" defaultPivotStyle="PivotStyleLight16"/>
  <colors>
    <mruColors>
      <color rgb="FF000080"/>
      <color rgb="FF003180"/>
      <color rgb="FF0031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72"/>
  <sheetViews>
    <sheetView view="pageLayout" topLeftCell="A16" zoomScaleNormal="100" workbookViewId="0">
      <selection activeCell="F2" sqref="F2"/>
    </sheetView>
  </sheetViews>
  <sheetFormatPr defaultColWidth="5.28515625" defaultRowHeight="12.75" x14ac:dyDescent="0.2"/>
  <cols>
    <col min="1" max="1" width="6.85546875" style="108" customWidth="1"/>
    <col min="2" max="2" width="5.7109375" style="109" customWidth="1"/>
    <col min="3" max="3" width="38.140625" style="110" customWidth="1"/>
    <col min="4" max="6" width="13.85546875" style="112" customWidth="1"/>
    <col min="7" max="7" width="11" style="112" customWidth="1"/>
    <col min="8" max="8" width="5.28515625" style="112" customWidth="1"/>
    <col min="9" max="10" width="5.28515625" style="112"/>
    <col min="11" max="12" width="8.7109375" style="112" bestFit="1" customWidth="1"/>
    <col min="13" max="16384" width="5.28515625" style="112"/>
  </cols>
  <sheetData>
    <row r="1" spans="1:7" ht="16.5" x14ac:dyDescent="0.2">
      <c r="D1" s="111"/>
      <c r="E1" s="111"/>
      <c r="F1" s="111"/>
      <c r="G1" s="715"/>
    </row>
    <row r="2" spans="1:7" ht="16.5" x14ac:dyDescent="0.2">
      <c r="A2" s="716" t="s">
        <v>693</v>
      </c>
      <c r="D2" s="111"/>
      <c r="E2" s="111"/>
      <c r="F2" s="111"/>
      <c r="G2" s="111"/>
    </row>
    <row r="3" spans="1:7" ht="13.5" thickBot="1" x14ac:dyDescent="0.25">
      <c r="B3" s="114"/>
      <c r="D3" s="115"/>
      <c r="E3" s="115"/>
      <c r="F3" s="115"/>
      <c r="G3" s="115" t="s">
        <v>19</v>
      </c>
    </row>
    <row r="4" spans="1:7" x14ac:dyDescent="0.2">
      <c r="A4" s="116"/>
      <c r="B4" s="117"/>
      <c r="C4" s="118"/>
      <c r="D4" s="119" t="s">
        <v>512</v>
      </c>
      <c r="E4" s="119" t="s">
        <v>513</v>
      </c>
      <c r="F4" s="119" t="s">
        <v>514</v>
      </c>
      <c r="G4" s="119" t="s">
        <v>515</v>
      </c>
    </row>
    <row r="5" spans="1:7" ht="13.5" thickBot="1" x14ac:dyDescent="0.25">
      <c r="A5" s="120" t="s">
        <v>516</v>
      </c>
      <c r="B5" s="121"/>
      <c r="C5" s="122"/>
      <c r="D5" s="123">
        <v>2023</v>
      </c>
      <c r="E5" s="123">
        <v>2023</v>
      </c>
      <c r="F5" s="123" t="s">
        <v>692</v>
      </c>
      <c r="G5" s="123" t="s">
        <v>517</v>
      </c>
    </row>
    <row r="6" spans="1:7" x14ac:dyDescent="0.2">
      <c r="A6" s="124"/>
      <c r="B6" s="125" t="s">
        <v>518</v>
      </c>
      <c r="C6" s="126"/>
      <c r="D6" s="127"/>
      <c r="E6" s="127"/>
      <c r="F6" s="127"/>
      <c r="G6" s="127"/>
    </row>
    <row r="7" spans="1:7" s="132" customFormat="1" x14ac:dyDescent="0.2">
      <c r="A7" s="128"/>
      <c r="B7" s="129" t="s">
        <v>519</v>
      </c>
      <c r="C7" s="130" t="s">
        <v>520</v>
      </c>
      <c r="D7" s="131">
        <f>D9+D15+D16</f>
        <v>217700</v>
      </c>
      <c r="E7" s="131">
        <f>E9+E15+E16</f>
        <v>187850</v>
      </c>
      <c r="F7" s="131">
        <f>F9+F15+F16</f>
        <v>28377.070000000003</v>
      </c>
      <c r="G7" s="131">
        <f t="shared" ref="G7:G44" si="0">F7/E7*100</f>
        <v>15.106239020495076</v>
      </c>
    </row>
    <row r="8" spans="1:7" hidden="1" x14ac:dyDescent="0.2">
      <c r="A8" s="124"/>
      <c r="B8" s="133">
        <v>1332</v>
      </c>
      <c r="C8" s="134" t="s">
        <v>521</v>
      </c>
      <c r="D8" s="135">
        <v>0</v>
      </c>
      <c r="E8" s="135">
        <v>0</v>
      </c>
      <c r="F8" s="135">
        <v>0</v>
      </c>
      <c r="G8" s="136">
        <v>0</v>
      </c>
    </row>
    <row r="9" spans="1:7" x14ac:dyDescent="0.2">
      <c r="A9" s="137" t="s">
        <v>522</v>
      </c>
      <c r="B9" s="133" t="s">
        <v>523</v>
      </c>
      <c r="C9" s="134" t="s">
        <v>524</v>
      </c>
      <c r="D9" s="135">
        <f>SUM(D10:D14)</f>
        <v>59700</v>
      </c>
      <c r="E9" s="135">
        <f>SUM(E10:E14)</f>
        <v>29850</v>
      </c>
      <c r="F9" s="135">
        <f>SUM(F10:F14)</f>
        <v>18195.080000000002</v>
      </c>
      <c r="G9" s="135">
        <f t="shared" si="0"/>
        <v>60.955041876046913</v>
      </c>
    </row>
    <row r="10" spans="1:7" x14ac:dyDescent="0.2">
      <c r="A10" s="137" t="s">
        <v>522</v>
      </c>
      <c r="B10" s="138" t="s">
        <v>525</v>
      </c>
      <c r="C10" s="139" t="s">
        <v>526</v>
      </c>
      <c r="D10" s="140">
        <v>2800</v>
      </c>
      <c r="E10" s="140">
        <v>2800</v>
      </c>
      <c r="F10" s="140">
        <v>1767.6</v>
      </c>
      <c r="G10" s="140">
        <f t="shared" si="0"/>
        <v>63.128571428571419</v>
      </c>
    </row>
    <row r="11" spans="1:7" x14ac:dyDescent="0.2">
      <c r="A11" s="137" t="s">
        <v>522</v>
      </c>
      <c r="B11" s="141"/>
      <c r="C11" s="142" t="s">
        <v>527</v>
      </c>
      <c r="D11" s="143">
        <v>4000</v>
      </c>
      <c r="E11" s="143">
        <v>4000</v>
      </c>
      <c r="F11" s="143">
        <v>2333.54</v>
      </c>
      <c r="G11" s="143">
        <f t="shared" si="0"/>
        <v>58.338500000000003</v>
      </c>
    </row>
    <row r="12" spans="1:7" x14ac:dyDescent="0.2">
      <c r="A12" s="137" t="s">
        <v>522</v>
      </c>
      <c r="B12" s="141"/>
      <c r="C12" s="142" t="s">
        <v>528</v>
      </c>
      <c r="D12" s="143">
        <v>18000</v>
      </c>
      <c r="E12" s="143">
        <v>18000</v>
      </c>
      <c r="F12" s="143">
        <v>5056.97</v>
      </c>
      <c r="G12" s="143">
        <f t="shared" si="0"/>
        <v>28.094277777777783</v>
      </c>
    </row>
    <row r="13" spans="1:7" x14ac:dyDescent="0.2">
      <c r="A13" s="137" t="s">
        <v>522</v>
      </c>
      <c r="B13" s="141"/>
      <c r="C13" s="142" t="s">
        <v>529</v>
      </c>
      <c r="D13" s="143">
        <v>5000</v>
      </c>
      <c r="E13" s="143">
        <v>5000</v>
      </c>
      <c r="F13" s="143">
        <v>9036.9699999999993</v>
      </c>
      <c r="G13" s="144" t="s">
        <v>530</v>
      </c>
    </row>
    <row r="14" spans="1:7" x14ac:dyDescent="0.2">
      <c r="A14" s="137" t="s">
        <v>522</v>
      </c>
      <c r="B14" s="141"/>
      <c r="C14" s="142" t="s">
        <v>531</v>
      </c>
      <c r="D14" s="143">
        <v>29900</v>
      </c>
      <c r="E14" s="143">
        <v>50</v>
      </c>
      <c r="F14" s="143">
        <v>0</v>
      </c>
      <c r="G14" s="143">
        <f t="shared" si="0"/>
        <v>0</v>
      </c>
    </row>
    <row r="15" spans="1:7" x14ac:dyDescent="0.2">
      <c r="A15" s="137" t="s">
        <v>522</v>
      </c>
      <c r="B15" s="145">
        <v>1361</v>
      </c>
      <c r="C15" s="134" t="s">
        <v>532</v>
      </c>
      <c r="D15" s="135">
        <v>13000</v>
      </c>
      <c r="E15" s="135">
        <v>13000</v>
      </c>
      <c r="F15" s="135">
        <v>6652.76</v>
      </c>
      <c r="G15" s="135">
        <f t="shared" si="0"/>
        <v>51.175076923076922</v>
      </c>
    </row>
    <row r="16" spans="1:7" ht="13.5" thickBot="1" x14ac:dyDescent="0.25">
      <c r="A16" s="146" t="s">
        <v>522</v>
      </c>
      <c r="B16" s="147">
        <v>1511</v>
      </c>
      <c r="C16" s="148" t="s">
        <v>533</v>
      </c>
      <c r="D16" s="149">
        <v>145000</v>
      </c>
      <c r="E16" s="149">
        <v>145000</v>
      </c>
      <c r="F16" s="149">
        <v>3529.23</v>
      </c>
      <c r="G16" s="149">
        <f t="shared" si="0"/>
        <v>2.4339517241379309</v>
      </c>
    </row>
    <row r="17" spans="1:7" x14ac:dyDescent="0.2">
      <c r="A17" s="150" t="s">
        <v>18</v>
      </c>
      <c r="B17" s="151" t="s">
        <v>534</v>
      </c>
      <c r="C17" s="152" t="s">
        <v>535</v>
      </c>
      <c r="D17" s="153">
        <f>SUM(D18:D29)</f>
        <v>41495</v>
      </c>
      <c r="E17" s="153">
        <f>SUM(E18:E29)</f>
        <v>41495</v>
      </c>
      <c r="F17" s="153">
        <f>SUM(F18:F30)</f>
        <v>29473.99</v>
      </c>
      <c r="G17" s="153">
        <f t="shared" si="0"/>
        <v>71.030220508495006</v>
      </c>
    </row>
    <row r="18" spans="1:7" x14ac:dyDescent="0.2">
      <c r="A18" s="137"/>
      <c r="B18" s="133">
        <v>2111</v>
      </c>
      <c r="C18" s="154" t="s">
        <v>536</v>
      </c>
      <c r="D18" s="135">
        <v>50</v>
      </c>
      <c r="E18" s="135">
        <v>50</v>
      </c>
      <c r="F18" s="135">
        <v>14.58</v>
      </c>
      <c r="G18" s="135">
        <f t="shared" si="0"/>
        <v>29.160000000000004</v>
      </c>
    </row>
    <row r="19" spans="1:7" x14ac:dyDescent="0.2">
      <c r="A19" s="137"/>
      <c r="B19" s="133">
        <v>2119</v>
      </c>
      <c r="C19" s="154" t="s">
        <v>537</v>
      </c>
      <c r="D19" s="135">
        <v>25</v>
      </c>
      <c r="E19" s="135">
        <v>25</v>
      </c>
      <c r="F19" s="135">
        <v>0</v>
      </c>
      <c r="G19" s="135">
        <f t="shared" si="0"/>
        <v>0</v>
      </c>
    </row>
    <row r="20" spans="1:7" x14ac:dyDescent="0.2">
      <c r="A20" s="137"/>
      <c r="B20" s="133">
        <v>2122</v>
      </c>
      <c r="C20" s="154" t="s">
        <v>538</v>
      </c>
      <c r="D20" s="135">
        <v>0</v>
      </c>
      <c r="E20" s="135">
        <v>0</v>
      </c>
      <c r="F20" s="135">
        <v>0</v>
      </c>
      <c r="G20" s="135">
        <v>0</v>
      </c>
    </row>
    <row r="21" spans="1:7" x14ac:dyDescent="0.2">
      <c r="A21" s="137"/>
      <c r="B21" s="133">
        <v>2123</v>
      </c>
      <c r="C21" s="154" t="s">
        <v>539</v>
      </c>
      <c r="D21" s="135">
        <v>0</v>
      </c>
      <c r="E21" s="135">
        <v>0</v>
      </c>
      <c r="F21" s="135">
        <v>0</v>
      </c>
      <c r="G21" s="144" t="s">
        <v>530</v>
      </c>
    </row>
    <row r="22" spans="1:7" x14ac:dyDescent="0.2">
      <c r="A22" s="137"/>
      <c r="B22" s="155">
        <v>2141</v>
      </c>
      <c r="C22" s="154" t="s">
        <v>540</v>
      </c>
      <c r="D22" s="135">
        <v>15000</v>
      </c>
      <c r="E22" s="135">
        <v>15000</v>
      </c>
      <c r="F22" s="135">
        <v>196.41</v>
      </c>
      <c r="G22" s="135">
        <f t="shared" si="0"/>
        <v>1.3093999999999999</v>
      </c>
    </row>
    <row r="23" spans="1:7" x14ac:dyDescent="0.2">
      <c r="A23" s="137"/>
      <c r="B23" s="133">
        <v>2212</v>
      </c>
      <c r="C23" s="154" t="s">
        <v>541</v>
      </c>
      <c r="D23" s="135">
        <v>25300</v>
      </c>
      <c r="E23" s="135">
        <v>25300</v>
      </c>
      <c r="F23" s="135">
        <v>12139.22</v>
      </c>
      <c r="G23" s="135">
        <f t="shared" si="0"/>
        <v>47.981106719367588</v>
      </c>
    </row>
    <row r="24" spans="1:7" x14ac:dyDescent="0.2">
      <c r="A24" s="137"/>
      <c r="B24" s="133">
        <v>2221</v>
      </c>
      <c r="C24" s="154" t="s">
        <v>542</v>
      </c>
      <c r="D24" s="135">
        <v>0</v>
      </c>
      <c r="E24" s="135">
        <v>0</v>
      </c>
      <c r="F24" s="135">
        <v>0</v>
      </c>
      <c r="G24" s="144" t="s">
        <v>530</v>
      </c>
    </row>
    <row r="25" spans="1:7" x14ac:dyDescent="0.2">
      <c r="A25" s="137"/>
      <c r="B25" s="133">
        <v>2229</v>
      </c>
      <c r="C25" s="154" t="s">
        <v>543</v>
      </c>
      <c r="D25" s="136">
        <v>10</v>
      </c>
      <c r="E25" s="136">
        <v>10</v>
      </c>
      <c r="F25" s="136">
        <v>275.22000000000003</v>
      </c>
      <c r="G25" s="136">
        <f t="shared" si="0"/>
        <v>2752.2000000000003</v>
      </c>
    </row>
    <row r="26" spans="1:7" x14ac:dyDescent="0.2">
      <c r="A26" s="137"/>
      <c r="B26" s="133">
        <v>2322</v>
      </c>
      <c r="C26" s="154" t="s">
        <v>544</v>
      </c>
      <c r="D26" s="135">
        <v>500</v>
      </c>
      <c r="E26" s="135">
        <v>500</v>
      </c>
      <c r="F26" s="135">
        <v>6.43</v>
      </c>
      <c r="G26" s="136">
        <f t="shared" si="0"/>
        <v>1.286</v>
      </c>
    </row>
    <row r="27" spans="1:7" x14ac:dyDescent="0.2">
      <c r="A27" s="137"/>
      <c r="B27" s="133">
        <v>2324</v>
      </c>
      <c r="C27" s="154" t="s">
        <v>545</v>
      </c>
      <c r="D27" s="135">
        <v>500</v>
      </c>
      <c r="E27" s="135">
        <v>500</v>
      </c>
      <c r="F27" s="135">
        <v>11868.54</v>
      </c>
      <c r="G27" s="144" t="s">
        <v>530</v>
      </c>
    </row>
    <row r="28" spans="1:7" x14ac:dyDescent="0.2">
      <c r="A28" s="137"/>
      <c r="B28" s="156">
        <v>2328</v>
      </c>
      <c r="C28" s="154" t="s">
        <v>546</v>
      </c>
      <c r="D28" s="135">
        <v>100</v>
      </c>
      <c r="E28" s="135">
        <v>100</v>
      </c>
      <c r="F28" s="135">
        <v>25.77</v>
      </c>
      <c r="G28" s="135">
        <f t="shared" si="0"/>
        <v>25.77</v>
      </c>
    </row>
    <row r="29" spans="1:7" x14ac:dyDescent="0.2">
      <c r="A29" s="137"/>
      <c r="B29" s="156">
        <v>2329</v>
      </c>
      <c r="C29" s="154" t="s">
        <v>547</v>
      </c>
      <c r="D29" s="135">
        <v>10</v>
      </c>
      <c r="E29" s="135">
        <v>10</v>
      </c>
      <c r="F29" s="135">
        <v>4947.82</v>
      </c>
      <c r="G29" s="144" t="s">
        <v>530</v>
      </c>
    </row>
    <row r="30" spans="1:7" ht="13.5" thickBot="1" x14ac:dyDescent="0.25">
      <c r="A30" s="157"/>
      <c r="B30" s="158">
        <v>2460</v>
      </c>
      <c r="C30" s="159" t="s">
        <v>548</v>
      </c>
      <c r="D30" s="160">
        <v>0</v>
      </c>
      <c r="E30" s="160">
        <v>0</v>
      </c>
      <c r="F30" s="160">
        <v>0</v>
      </c>
      <c r="G30" s="161" t="s">
        <v>530</v>
      </c>
    </row>
    <row r="31" spans="1:7" ht="13.5" thickBot="1" x14ac:dyDescent="0.25">
      <c r="A31" s="162"/>
      <c r="B31" s="163" t="s">
        <v>549</v>
      </c>
      <c r="C31" s="164" t="s">
        <v>550</v>
      </c>
      <c r="D31" s="165">
        <f>D32</f>
        <v>0</v>
      </c>
      <c r="E31" s="165">
        <f>E32</f>
        <v>0</v>
      </c>
      <c r="F31" s="165">
        <f>F32</f>
        <v>0</v>
      </c>
      <c r="G31" s="165">
        <v>0</v>
      </c>
    </row>
    <row r="32" spans="1:7" ht="13.5" hidden="1" thickBot="1" x14ac:dyDescent="0.25">
      <c r="A32" s="166"/>
      <c r="B32" s="167"/>
      <c r="C32" s="168"/>
      <c r="D32" s="169">
        <v>0</v>
      </c>
      <c r="E32" s="169">
        <v>0</v>
      </c>
      <c r="F32" s="170">
        <v>0</v>
      </c>
      <c r="G32" s="169" t="e">
        <f t="shared" si="0"/>
        <v>#DIV/0!</v>
      </c>
    </row>
    <row r="33" spans="1:12" ht="13.5" thickBot="1" x14ac:dyDescent="0.25">
      <c r="A33" s="171"/>
      <c r="B33" s="172"/>
      <c r="C33" s="173" t="s">
        <v>551</v>
      </c>
      <c r="D33" s="174">
        <f>D7+D17+D31</f>
        <v>259195</v>
      </c>
      <c r="E33" s="174">
        <f>E7+E17+E31</f>
        <v>229345</v>
      </c>
      <c r="F33" s="174">
        <f>F7+F17+F31</f>
        <v>57851.060000000005</v>
      </c>
      <c r="G33" s="174">
        <f t="shared" si="0"/>
        <v>25.224469685408447</v>
      </c>
    </row>
    <row r="34" spans="1:12" ht="13.5" thickBot="1" x14ac:dyDescent="0.25">
      <c r="A34" s="162"/>
      <c r="B34" s="163" t="s">
        <v>552</v>
      </c>
      <c r="C34" s="164" t="s">
        <v>553</v>
      </c>
      <c r="D34" s="131">
        <f>D35+D36</f>
        <v>1057389</v>
      </c>
      <c r="E34" s="131">
        <f>E35+E36</f>
        <v>1318468.3999999999</v>
      </c>
      <c r="F34" s="131">
        <f>F35+F36</f>
        <v>412052.23</v>
      </c>
      <c r="G34" s="131">
        <f t="shared" si="0"/>
        <v>31.252340215358977</v>
      </c>
    </row>
    <row r="35" spans="1:12" x14ac:dyDescent="0.2">
      <c r="A35" s="175">
        <v>6330</v>
      </c>
      <c r="B35" s="176">
        <v>4131</v>
      </c>
      <c r="C35" s="177" t="s">
        <v>554</v>
      </c>
      <c r="D35" s="178">
        <v>550000</v>
      </c>
      <c r="E35" s="178">
        <v>550000</v>
      </c>
      <c r="F35" s="178">
        <v>0</v>
      </c>
      <c r="G35" s="178">
        <f t="shared" si="0"/>
        <v>0</v>
      </c>
    </row>
    <row r="36" spans="1:12" x14ac:dyDescent="0.2">
      <c r="A36" s="137"/>
      <c r="B36" s="156"/>
      <c r="C36" s="179" t="s">
        <v>555</v>
      </c>
      <c r="D36" s="180">
        <f>D37+D38+D39+D40</f>
        <v>507389</v>
      </c>
      <c r="E36" s="180">
        <f>E37+E38+E39+E40</f>
        <v>768468.4</v>
      </c>
      <c r="F36" s="180">
        <f>F37+F38+F39+F40</f>
        <v>412052.23</v>
      </c>
      <c r="G36" s="180">
        <f t="shared" si="0"/>
        <v>53.619931541752393</v>
      </c>
    </row>
    <row r="37" spans="1:12" x14ac:dyDescent="0.2">
      <c r="A37" s="181">
        <v>6330</v>
      </c>
      <c r="B37" s="156">
        <v>4137</v>
      </c>
      <c r="C37" s="182" t="s">
        <v>556</v>
      </c>
      <c r="D37" s="143">
        <v>84782</v>
      </c>
      <c r="E37" s="143">
        <v>84782</v>
      </c>
      <c r="F37" s="143">
        <v>42390</v>
      </c>
      <c r="G37" s="143">
        <f t="shared" si="0"/>
        <v>49.998820504352338</v>
      </c>
    </row>
    <row r="38" spans="1:12" x14ac:dyDescent="0.2">
      <c r="A38" s="181">
        <v>6330</v>
      </c>
      <c r="B38" s="156">
        <v>4137</v>
      </c>
      <c r="C38" s="182" t="s">
        <v>557</v>
      </c>
      <c r="D38" s="143">
        <v>422607</v>
      </c>
      <c r="E38" s="143">
        <v>422607</v>
      </c>
      <c r="F38" s="143">
        <v>211304</v>
      </c>
      <c r="G38" s="143">
        <f t="shared" si="0"/>
        <v>50.000118313231908</v>
      </c>
      <c r="L38" s="183"/>
    </row>
    <row r="39" spans="1:12" x14ac:dyDescent="0.2">
      <c r="A39" s="137"/>
      <c r="B39" s="156"/>
      <c r="C39" s="154" t="s">
        <v>558</v>
      </c>
      <c r="D39" s="136">
        <v>0</v>
      </c>
      <c r="E39" s="136">
        <v>237126.6</v>
      </c>
      <c r="F39" s="136">
        <v>135833.47</v>
      </c>
      <c r="G39" s="143">
        <f t="shared" si="0"/>
        <v>57.283101094520816</v>
      </c>
      <c r="K39" s="183"/>
    </row>
    <row r="40" spans="1:12" ht="13.5" thickBot="1" x14ac:dyDescent="0.25">
      <c r="A40" s="184"/>
      <c r="B40" s="185">
        <v>4251</v>
      </c>
      <c r="C40" s="186" t="s">
        <v>559</v>
      </c>
      <c r="D40" s="187">
        <v>0</v>
      </c>
      <c r="E40" s="187">
        <v>23952.799999999999</v>
      </c>
      <c r="F40" s="187">
        <v>22524.76</v>
      </c>
      <c r="G40" s="187">
        <f t="shared" si="0"/>
        <v>94.038108279616566</v>
      </c>
    </row>
    <row r="41" spans="1:12" ht="13.5" thickBot="1" x14ac:dyDescent="0.25">
      <c r="A41" s="188"/>
      <c r="B41" s="189"/>
      <c r="C41" s="190" t="s">
        <v>560</v>
      </c>
      <c r="D41" s="180">
        <f>D7+D17+D31+D34</f>
        <v>1316584</v>
      </c>
      <c r="E41" s="180">
        <f t="shared" ref="E41:F41" si="1">E7+E17+E31+E34</f>
        <v>1547813.4</v>
      </c>
      <c r="F41" s="180">
        <f t="shared" si="1"/>
        <v>469903.29</v>
      </c>
      <c r="G41" s="180">
        <f t="shared" si="0"/>
        <v>30.359169264202002</v>
      </c>
    </row>
    <row r="42" spans="1:12" ht="13.5" thickBot="1" x14ac:dyDescent="0.25">
      <c r="A42" s="162"/>
      <c r="B42" s="163" t="s">
        <v>561</v>
      </c>
      <c r="C42" s="164" t="s">
        <v>562</v>
      </c>
      <c r="D42" s="165">
        <f>'Výdaje ORJ'!B53</f>
        <v>1097999</v>
      </c>
      <c r="E42" s="165">
        <f>'Výdaje ORJ'!C53</f>
        <v>1313820.2</v>
      </c>
      <c r="F42" s="165">
        <f>'Výdaje ORJ'!D53</f>
        <v>513225.61400000012</v>
      </c>
      <c r="G42" s="165">
        <f t="shared" si="0"/>
        <v>39.063611139484699</v>
      </c>
    </row>
    <row r="43" spans="1:12" ht="13.5" thickBot="1" x14ac:dyDescent="0.25">
      <c r="A43" s="162"/>
      <c r="B43" s="163" t="s">
        <v>563</v>
      </c>
      <c r="C43" s="164" t="s">
        <v>564</v>
      </c>
      <c r="D43" s="165">
        <f>'Výdaje ORJ'!B54</f>
        <v>553100</v>
      </c>
      <c r="E43" s="165">
        <f>'Výdaje ORJ'!C54</f>
        <v>881115.2</v>
      </c>
      <c r="F43" s="165">
        <f>'Výdaje ORJ'!D54</f>
        <v>115008.30999999998</v>
      </c>
      <c r="G43" s="165">
        <f t="shared" si="0"/>
        <v>13.052584951434273</v>
      </c>
    </row>
    <row r="44" spans="1:12" x14ac:dyDescent="0.2">
      <c r="A44" s="188"/>
      <c r="B44" s="189"/>
      <c r="C44" s="190" t="s">
        <v>565</v>
      </c>
      <c r="D44" s="191">
        <f>D42+D43</f>
        <v>1651099</v>
      </c>
      <c r="E44" s="191">
        <f>E42+E43</f>
        <v>2194935.4</v>
      </c>
      <c r="F44" s="180">
        <f>F42+F43</f>
        <v>628233.92400000012</v>
      </c>
      <c r="G44" s="191">
        <f t="shared" si="0"/>
        <v>28.621977849553122</v>
      </c>
    </row>
    <row r="45" spans="1:12" ht="13.5" thickBot="1" x14ac:dyDescent="0.25">
      <c r="A45" s="124"/>
      <c r="B45" s="192"/>
      <c r="C45" s="193" t="s">
        <v>566</v>
      </c>
      <c r="D45" s="180">
        <f>D41-D44</f>
        <v>-334515</v>
      </c>
      <c r="E45" s="180">
        <f>E41-E44</f>
        <v>-647122</v>
      </c>
      <c r="F45" s="180">
        <f>F41-F44</f>
        <v>-158330.63400000014</v>
      </c>
      <c r="G45" s="194" t="s">
        <v>530</v>
      </c>
    </row>
    <row r="46" spans="1:12" ht="13.5" thickBot="1" x14ac:dyDescent="0.25">
      <c r="A46" s="195"/>
      <c r="B46" s="196">
        <v>8113</v>
      </c>
      <c r="C46" s="197" t="s">
        <v>567</v>
      </c>
      <c r="D46" s="198">
        <v>130000</v>
      </c>
      <c r="E46" s="198">
        <v>130000</v>
      </c>
      <c r="F46" s="198">
        <v>0</v>
      </c>
      <c r="G46" s="199" t="s">
        <v>530</v>
      </c>
      <c r="K46" s="183"/>
    </row>
    <row r="47" spans="1:12" ht="13.5" thickBot="1" x14ac:dyDescent="0.25">
      <c r="A47" s="195"/>
      <c r="B47" s="196">
        <v>8115</v>
      </c>
      <c r="C47" s="197" t="s">
        <v>568</v>
      </c>
      <c r="D47" s="200">
        <v>202929</v>
      </c>
      <c r="E47" s="200">
        <v>515536</v>
      </c>
      <c r="F47" s="200">
        <v>158330.63</v>
      </c>
      <c r="G47" s="199">
        <f>F47/E47*100</f>
        <v>30.711847475249058</v>
      </c>
    </row>
    <row r="48" spans="1:12" ht="13.5" thickBot="1" x14ac:dyDescent="0.25">
      <c r="A48" s="195"/>
      <c r="B48" s="196">
        <v>8115</v>
      </c>
      <c r="C48" s="197" t="s">
        <v>569</v>
      </c>
      <c r="D48" s="198">
        <v>1586</v>
      </c>
      <c r="E48" s="198">
        <v>1586</v>
      </c>
      <c r="F48" s="198">
        <v>0</v>
      </c>
      <c r="G48" s="199">
        <f>F48/E48*100</f>
        <v>0</v>
      </c>
    </row>
    <row r="49" spans="1:7" ht="13.5" thickBot="1" x14ac:dyDescent="0.25">
      <c r="A49" s="195"/>
      <c r="B49" s="196">
        <v>8115</v>
      </c>
      <c r="C49" s="197" t="s">
        <v>570</v>
      </c>
      <c r="D49" s="198">
        <v>0</v>
      </c>
      <c r="E49" s="198">
        <v>0</v>
      </c>
      <c r="F49" s="198">
        <v>0</v>
      </c>
      <c r="G49" s="199">
        <v>0</v>
      </c>
    </row>
    <row r="50" spans="1:7" x14ac:dyDescent="0.2">
      <c r="B50" s="114"/>
      <c r="C50" s="201"/>
      <c r="D50" s="183"/>
      <c r="E50" s="183"/>
      <c r="F50" s="183"/>
    </row>
    <row r="51" spans="1:7" ht="15" x14ac:dyDescent="0.25">
      <c r="A51" s="768"/>
      <c r="B51" s="768"/>
      <c r="C51" s="768"/>
      <c r="D51" s="768"/>
      <c r="F51" s="183"/>
    </row>
    <row r="53" spans="1:7" x14ac:dyDescent="0.2">
      <c r="E53" s="183"/>
    </row>
    <row r="55" spans="1:7" x14ac:dyDescent="0.2">
      <c r="D55" s="109"/>
    </row>
    <row r="56" spans="1:7" x14ac:dyDescent="0.2">
      <c r="A56" s="714"/>
      <c r="B56" s="714"/>
      <c r="C56" s="714"/>
      <c r="D56" s="714"/>
    </row>
    <row r="59" spans="1:7" x14ac:dyDescent="0.2">
      <c r="A59" s="112"/>
      <c r="B59" s="112"/>
      <c r="C59" s="112"/>
    </row>
    <row r="61" spans="1:7" x14ac:dyDescent="0.2">
      <c r="A61" s="112"/>
      <c r="B61" s="112"/>
      <c r="C61" s="112"/>
    </row>
    <row r="65" spans="1:4" x14ac:dyDescent="0.2">
      <c r="A65" s="112"/>
      <c r="B65" s="112"/>
      <c r="C65" s="112"/>
    </row>
    <row r="70" spans="1:4" x14ac:dyDescent="0.2">
      <c r="D70" s="109"/>
    </row>
    <row r="72" spans="1:4" x14ac:dyDescent="0.2">
      <c r="D72" s="109"/>
    </row>
  </sheetData>
  <mergeCells count="1">
    <mergeCell ref="A51:D51"/>
  </mergeCells>
  <pageMargins left="0.7" right="0.7" top="0.75" bottom="0.75" header="0.3" footer="0.3"/>
  <pageSetup paperSize="9" scale="84" orientation="portrait" r:id="rId1"/>
  <headerFooter>
    <oddHeader xml:space="preserve">&amp;R&amp;"Arial,Tučné"&amp;12&amp;K000080IV/1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view="pageLayout" zoomScaleNormal="100" workbookViewId="0">
      <selection activeCell="G15" sqref="G15"/>
    </sheetView>
  </sheetViews>
  <sheetFormatPr defaultColWidth="20.7109375" defaultRowHeight="15" x14ac:dyDescent="0.25"/>
  <cols>
    <col min="1" max="2" width="8.7109375" customWidth="1"/>
    <col min="3" max="3" width="10.7109375" customWidth="1"/>
    <col min="4" max="4" width="13.7109375" customWidth="1"/>
    <col min="5" max="5" width="35.7109375" customWidth="1"/>
    <col min="6" max="7" width="10.7109375" customWidth="1"/>
    <col min="8" max="8" width="11" customWidth="1"/>
    <col min="9" max="9" width="12.5703125" customWidth="1"/>
    <col min="10" max="10" width="17.140625" customWidth="1"/>
    <col min="11" max="11" width="17.5703125" customWidth="1"/>
    <col min="12" max="12" width="19.5703125" customWidth="1"/>
    <col min="13" max="13" width="19.7109375" customWidth="1"/>
    <col min="14" max="14" width="17.42578125" customWidth="1"/>
    <col min="15" max="15" width="17.28515625" customWidth="1"/>
    <col min="16" max="16" width="11.7109375" customWidth="1"/>
    <col min="17" max="17" width="37.7109375" customWidth="1"/>
  </cols>
  <sheetData>
    <row r="1" spans="1:17" ht="16.5" x14ac:dyDescent="0.25">
      <c r="I1" s="715"/>
    </row>
    <row r="2" spans="1:17" ht="16.5" x14ac:dyDescent="0.25">
      <c r="A2" s="14" t="s">
        <v>103</v>
      </c>
      <c r="B2" s="14"/>
      <c r="C2" s="14"/>
      <c r="D2" s="14"/>
      <c r="E2" s="14"/>
      <c r="F2" s="14"/>
      <c r="G2" s="14"/>
      <c r="H2" s="14"/>
      <c r="I2" s="13" t="s">
        <v>19</v>
      </c>
      <c r="J2" s="14"/>
      <c r="K2" s="14"/>
      <c r="L2" s="14"/>
      <c r="M2" s="14"/>
      <c r="N2" s="14"/>
      <c r="O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ht="15" customHeight="1" x14ac:dyDescent="0.25">
      <c r="A4" s="8" t="s">
        <v>43</v>
      </c>
      <c r="B4" s="10" t="s">
        <v>24</v>
      </c>
      <c r="C4" s="10"/>
      <c r="D4" s="10" t="s">
        <v>108</v>
      </c>
      <c r="E4" s="8" t="s">
        <v>109</v>
      </c>
      <c r="F4" s="7">
        <v>10000</v>
      </c>
      <c r="G4" s="7">
        <v>10000</v>
      </c>
      <c r="H4" s="7">
        <v>0</v>
      </c>
      <c r="I4" s="7">
        <f>H4/G4*100</f>
        <v>0</v>
      </c>
      <c r="J4" s="726"/>
      <c r="K4" s="727"/>
      <c r="L4" s="726"/>
      <c r="M4" s="727"/>
      <c r="N4" s="726"/>
      <c r="O4" s="727"/>
      <c r="P4" s="726"/>
      <c r="Q4" s="728"/>
    </row>
    <row r="5" spans="1:17" ht="15" customHeight="1" x14ac:dyDescent="0.25">
      <c r="A5" s="8" t="s">
        <v>43</v>
      </c>
      <c r="B5" s="10" t="s">
        <v>24</v>
      </c>
      <c r="C5" s="778" t="s">
        <v>77</v>
      </c>
      <c r="D5" s="779"/>
      <c r="E5" s="780"/>
      <c r="F5" s="7">
        <f>SUM(F4:F4)</f>
        <v>10000</v>
      </c>
      <c r="G5" s="7">
        <f>SUM(G4:G4)</f>
        <v>10000</v>
      </c>
      <c r="H5" s="7">
        <f>SUM(H4:H4)</f>
        <v>0</v>
      </c>
      <c r="I5" s="7">
        <f t="shared" ref="I5:I10" si="0">H5/G5*100</f>
        <v>0</v>
      </c>
      <c r="J5" s="728"/>
      <c r="K5" s="728"/>
      <c r="L5" s="728"/>
      <c r="M5" s="728"/>
      <c r="N5" s="728"/>
      <c r="O5" s="728"/>
      <c r="P5" s="728"/>
      <c r="Q5" s="728"/>
    </row>
    <row r="6" spans="1:17" ht="15" customHeight="1" x14ac:dyDescent="0.25">
      <c r="A6" s="6" t="s">
        <v>43</v>
      </c>
      <c r="B6" s="769" t="s">
        <v>78</v>
      </c>
      <c r="C6" s="770"/>
      <c r="D6" s="770"/>
      <c r="E6" s="771"/>
      <c r="F6" s="5">
        <f>F5</f>
        <v>10000</v>
      </c>
      <c r="G6" s="5">
        <f t="shared" ref="G6:H6" si="1">G5</f>
        <v>10000</v>
      </c>
      <c r="H6" s="5">
        <f t="shared" si="1"/>
        <v>0</v>
      </c>
      <c r="I6" s="5">
        <f t="shared" si="0"/>
        <v>0</v>
      </c>
      <c r="J6" s="729"/>
      <c r="K6" s="729"/>
      <c r="L6" s="729"/>
      <c r="M6" s="729"/>
      <c r="N6" s="729"/>
      <c r="O6" s="729"/>
      <c r="P6" s="729"/>
      <c r="Q6" s="729"/>
    </row>
    <row r="7" spans="1:17" ht="15" customHeight="1" x14ac:dyDescent="0.25">
      <c r="A7" s="8" t="s">
        <v>110</v>
      </c>
      <c r="B7" s="10" t="s">
        <v>24</v>
      </c>
      <c r="C7" s="10" t="s">
        <v>89</v>
      </c>
      <c r="D7" s="10" t="s">
        <v>111</v>
      </c>
      <c r="E7" s="8" t="s">
        <v>596</v>
      </c>
      <c r="F7" s="7">
        <v>0</v>
      </c>
      <c r="G7" s="7">
        <v>5919.2</v>
      </c>
      <c r="H7" s="7">
        <v>0</v>
      </c>
      <c r="I7" s="7">
        <f t="shared" si="0"/>
        <v>0</v>
      </c>
      <c r="J7" s="726"/>
      <c r="K7" s="727"/>
      <c r="L7" s="726"/>
      <c r="M7" s="727"/>
      <c r="N7" s="726"/>
      <c r="O7" s="727"/>
      <c r="P7" s="726"/>
      <c r="Q7" s="728"/>
    </row>
    <row r="8" spans="1:17" ht="15" customHeight="1" x14ac:dyDescent="0.25">
      <c r="A8" s="8" t="s">
        <v>110</v>
      </c>
      <c r="B8" s="10" t="s">
        <v>24</v>
      </c>
      <c r="C8" s="778" t="s">
        <v>77</v>
      </c>
      <c r="D8" s="779"/>
      <c r="E8" s="780"/>
      <c r="F8" s="7">
        <v>0</v>
      </c>
      <c r="G8" s="7">
        <v>5919.2</v>
      </c>
      <c r="H8" s="7">
        <v>0</v>
      </c>
      <c r="I8" s="7">
        <f t="shared" si="0"/>
        <v>0</v>
      </c>
      <c r="J8" s="728"/>
      <c r="K8" s="728"/>
      <c r="L8" s="728"/>
      <c r="M8" s="728"/>
      <c r="N8" s="728"/>
      <c r="O8" s="728"/>
      <c r="P8" s="728"/>
      <c r="Q8" s="728"/>
    </row>
    <row r="9" spans="1:17" ht="15" customHeight="1" x14ac:dyDescent="0.25">
      <c r="A9" s="6" t="s">
        <v>110</v>
      </c>
      <c r="B9" s="769" t="s">
        <v>112</v>
      </c>
      <c r="C9" s="770"/>
      <c r="D9" s="770"/>
      <c r="E9" s="771"/>
      <c r="F9" s="5">
        <f>SUM(F7:F8)</f>
        <v>0</v>
      </c>
      <c r="G9" s="5">
        <f>G8</f>
        <v>5919.2</v>
      </c>
      <c r="H9" s="5">
        <f t="shared" ref="H9" si="2">SUM(H7:H8)</f>
        <v>0</v>
      </c>
      <c r="I9" s="5">
        <f t="shared" si="0"/>
        <v>0</v>
      </c>
      <c r="J9" s="729"/>
      <c r="K9" s="729"/>
      <c r="L9" s="729"/>
      <c r="M9" s="729"/>
      <c r="N9" s="729"/>
      <c r="O9" s="729"/>
      <c r="P9" s="729"/>
      <c r="Q9" s="729"/>
    </row>
    <row r="10" spans="1:17" x14ac:dyDescent="0.25">
      <c r="A10" s="4" t="s">
        <v>0</v>
      </c>
      <c r="B10" s="4"/>
      <c r="C10" s="4"/>
      <c r="D10" s="4"/>
      <c r="E10" s="4"/>
      <c r="F10" s="3">
        <f>F6+F9</f>
        <v>10000</v>
      </c>
      <c r="G10" s="3">
        <f t="shared" ref="G10:H10" si="3">G6+G9</f>
        <v>15919.2</v>
      </c>
      <c r="H10" s="3">
        <f t="shared" si="3"/>
        <v>0</v>
      </c>
      <c r="I10" s="2">
        <f t="shared" si="0"/>
        <v>0</v>
      </c>
      <c r="J10" s="730"/>
      <c r="K10" s="732"/>
      <c r="L10" s="730"/>
      <c r="M10" s="730"/>
      <c r="N10" s="730"/>
      <c r="O10" s="730"/>
      <c r="P10" s="730"/>
      <c r="Q10" s="732"/>
    </row>
    <row r="11" spans="1:17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</sheetData>
  <mergeCells count="4">
    <mergeCell ref="C5:E5"/>
    <mergeCell ref="B6:E6"/>
    <mergeCell ref="C8:E8"/>
    <mergeCell ref="B9:E9"/>
  </mergeCells>
  <pageMargins left="0.7" right="0.7" top="0.75" bottom="0.75" header="0.3" footer="0.3"/>
  <pageSetup paperSize="9" fitToWidth="0" fitToHeight="0" orientation="landscape" r:id="rId1"/>
  <headerFooter>
    <oddHeader xml:space="preserve">&amp;R&amp;"Arial,Tučné"&amp;12&amp;K000080IV/10&amp;"-,Obyčejné"&amp;11&amp;K01+000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3"/>
  <sheetViews>
    <sheetView view="pageLayout" topLeftCell="A31" zoomScaleNormal="100" workbookViewId="0">
      <selection activeCell="H52" sqref="H52"/>
    </sheetView>
  </sheetViews>
  <sheetFormatPr defaultColWidth="20.7109375" defaultRowHeight="15" x14ac:dyDescent="0.25"/>
  <cols>
    <col min="1" max="1" width="9" customWidth="1"/>
    <col min="2" max="2" width="7.85546875" customWidth="1"/>
    <col min="3" max="3" width="11.5703125" customWidth="1"/>
    <col min="4" max="4" width="13.42578125" customWidth="1"/>
    <col min="5" max="5" width="38.5703125" customWidth="1"/>
    <col min="6" max="6" width="11.85546875" customWidth="1"/>
    <col min="7" max="7" width="11.7109375" customWidth="1"/>
    <col min="8" max="8" width="12" customWidth="1"/>
    <col min="9" max="9" width="10.85546875" customWidth="1"/>
    <col min="10" max="10" width="18.85546875" customWidth="1"/>
    <col min="11" max="11" width="28.140625" customWidth="1"/>
    <col min="12" max="12" width="20.42578125" customWidth="1"/>
    <col min="13" max="13" width="11.7109375" customWidth="1"/>
    <col min="14" max="14" width="15.42578125" customWidth="1"/>
    <col min="15" max="15" width="15" customWidth="1"/>
    <col min="16" max="16" width="20" customWidth="1"/>
    <col min="17" max="17" width="16.5703125" customWidth="1"/>
    <col min="254" max="254" width="8.7109375" customWidth="1"/>
    <col min="255" max="255" width="6.5703125" customWidth="1"/>
    <col min="256" max="256" width="9.85546875" customWidth="1"/>
    <col min="257" max="257" width="7.140625" customWidth="1"/>
    <col min="258" max="258" width="35.7109375" customWidth="1"/>
    <col min="259" max="260" width="11.85546875" customWidth="1"/>
    <col min="261" max="261" width="11.140625" customWidth="1"/>
    <col min="262" max="262" width="8.7109375" customWidth="1"/>
    <col min="263" max="270" width="0" hidden="1" customWidth="1"/>
    <col min="271" max="271" width="11.5703125" customWidth="1"/>
    <col min="510" max="510" width="8.7109375" customWidth="1"/>
    <col min="511" max="511" width="6.5703125" customWidth="1"/>
    <col min="512" max="512" width="9.85546875" customWidth="1"/>
    <col min="513" max="513" width="7.140625" customWidth="1"/>
    <col min="514" max="514" width="35.7109375" customWidth="1"/>
    <col min="515" max="516" width="11.85546875" customWidth="1"/>
    <col min="517" max="517" width="11.140625" customWidth="1"/>
    <col min="518" max="518" width="8.7109375" customWidth="1"/>
    <col min="519" max="526" width="0" hidden="1" customWidth="1"/>
    <col min="527" max="527" width="11.5703125" customWidth="1"/>
    <col min="766" max="766" width="8.7109375" customWidth="1"/>
    <col min="767" max="767" width="6.5703125" customWidth="1"/>
    <col min="768" max="768" width="9.85546875" customWidth="1"/>
    <col min="769" max="769" width="7.140625" customWidth="1"/>
    <col min="770" max="770" width="35.7109375" customWidth="1"/>
    <col min="771" max="772" width="11.85546875" customWidth="1"/>
    <col min="773" max="773" width="11.140625" customWidth="1"/>
    <col min="774" max="774" width="8.7109375" customWidth="1"/>
    <col min="775" max="782" width="0" hidden="1" customWidth="1"/>
    <col min="783" max="783" width="11.5703125" customWidth="1"/>
    <col min="1022" max="1022" width="8.7109375" customWidth="1"/>
    <col min="1023" max="1023" width="6.5703125" customWidth="1"/>
    <col min="1024" max="1024" width="9.85546875" customWidth="1"/>
    <col min="1025" max="1025" width="7.140625" customWidth="1"/>
    <col min="1026" max="1026" width="35.7109375" customWidth="1"/>
    <col min="1027" max="1028" width="11.85546875" customWidth="1"/>
    <col min="1029" max="1029" width="11.140625" customWidth="1"/>
    <col min="1030" max="1030" width="8.7109375" customWidth="1"/>
    <col min="1031" max="1038" width="0" hidden="1" customWidth="1"/>
    <col min="1039" max="1039" width="11.5703125" customWidth="1"/>
    <col min="1278" max="1278" width="8.7109375" customWidth="1"/>
    <col min="1279" max="1279" width="6.5703125" customWidth="1"/>
    <col min="1280" max="1280" width="9.85546875" customWidth="1"/>
    <col min="1281" max="1281" width="7.140625" customWidth="1"/>
    <col min="1282" max="1282" width="35.7109375" customWidth="1"/>
    <col min="1283" max="1284" width="11.85546875" customWidth="1"/>
    <col min="1285" max="1285" width="11.140625" customWidth="1"/>
    <col min="1286" max="1286" width="8.7109375" customWidth="1"/>
    <col min="1287" max="1294" width="0" hidden="1" customWidth="1"/>
    <col min="1295" max="1295" width="11.5703125" customWidth="1"/>
    <col min="1534" max="1534" width="8.7109375" customWidth="1"/>
    <col min="1535" max="1535" width="6.5703125" customWidth="1"/>
    <col min="1536" max="1536" width="9.85546875" customWidth="1"/>
    <col min="1537" max="1537" width="7.140625" customWidth="1"/>
    <col min="1538" max="1538" width="35.7109375" customWidth="1"/>
    <col min="1539" max="1540" width="11.85546875" customWidth="1"/>
    <col min="1541" max="1541" width="11.140625" customWidth="1"/>
    <col min="1542" max="1542" width="8.7109375" customWidth="1"/>
    <col min="1543" max="1550" width="0" hidden="1" customWidth="1"/>
    <col min="1551" max="1551" width="11.5703125" customWidth="1"/>
    <col min="1790" max="1790" width="8.7109375" customWidth="1"/>
    <col min="1791" max="1791" width="6.5703125" customWidth="1"/>
    <col min="1792" max="1792" width="9.85546875" customWidth="1"/>
    <col min="1793" max="1793" width="7.140625" customWidth="1"/>
    <col min="1794" max="1794" width="35.7109375" customWidth="1"/>
    <col min="1795" max="1796" width="11.85546875" customWidth="1"/>
    <col min="1797" max="1797" width="11.140625" customWidth="1"/>
    <col min="1798" max="1798" width="8.7109375" customWidth="1"/>
    <col min="1799" max="1806" width="0" hidden="1" customWidth="1"/>
    <col min="1807" max="1807" width="11.5703125" customWidth="1"/>
    <col min="2046" max="2046" width="8.7109375" customWidth="1"/>
    <col min="2047" max="2047" width="6.5703125" customWidth="1"/>
    <col min="2048" max="2048" width="9.85546875" customWidth="1"/>
    <col min="2049" max="2049" width="7.140625" customWidth="1"/>
    <col min="2050" max="2050" width="35.7109375" customWidth="1"/>
    <col min="2051" max="2052" width="11.85546875" customWidth="1"/>
    <col min="2053" max="2053" width="11.140625" customWidth="1"/>
    <col min="2054" max="2054" width="8.7109375" customWidth="1"/>
    <col min="2055" max="2062" width="0" hidden="1" customWidth="1"/>
    <col min="2063" max="2063" width="11.5703125" customWidth="1"/>
    <col min="2302" max="2302" width="8.7109375" customWidth="1"/>
    <col min="2303" max="2303" width="6.5703125" customWidth="1"/>
    <col min="2304" max="2304" width="9.85546875" customWidth="1"/>
    <col min="2305" max="2305" width="7.140625" customWidth="1"/>
    <col min="2306" max="2306" width="35.7109375" customWidth="1"/>
    <col min="2307" max="2308" width="11.85546875" customWidth="1"/>
    <col min="2309" max="2309" width="11.140625" customWidth="1"/>
    <col min="2310" max="2310" width="8.7109375" customWidth="1"/>
    <col min="2311" max="2318" width="0" hidden="1" customWidth="1"/>
    <col min="2319" max="2319" width="11.5703125" customWidth="1"/>
    <col min="2558" max="2558" width="8.7109375" customWidth="1"/>
    <col min="2559" max="2559" width="6.5703125" customWidth="1"/>
    <col min="2560" max="2560" width="9.85546875" customWidth="1"/>
    <col min="2561" max="2561" width="7.140625" customWidth="1"/>
    <col min="2562" max="2562" width="35.7109375" customWidth="1"/>
    <col min="2563" max="2564" width="11.85546875" customWidth="1"/>
    <col min="2565" max="2565" width="11.140625" customWidth="1"/>
    <col min="2566" max="2566" width="8.7109375" customWidth="1"/>
    <col min="2567" max="2574" width="0" hidden="1" customWidth="1"/>
    <col min="2575" max="2575" width="11.5703125" customWidth="1"/>
    <col min="2814" max="2814" width="8.7109375" customWidth="1"/>
    <col min="2815" max="2815" width="6.5703125" customWidth="1"/>
    <col min="2816" max="2816" width="9.85546875" customWidth="1"/>
    <col min="2817" max="2817" width="7.140625" customWidth="1"/>
    <col min="2818" max="2818" width="35.7109375" customWidth="1"/>
    <col min="2819" max="2820" width="11.85546875" customWidth="1"/>
    <col min="2821" max="2821" width="11.140625" customWidth="1"/>
    <col min="2822" max="2822" width="8.7109375" customWidth="1"/>
    <col min="2823" max="2830" width="0" hidden="1" customWidth="1"/>
    <col min="2831" max="2831" width="11.5703125" customWidth="1"/>
    <col min="3070" max="3070" width="8.7109375" customWidth="1"/>
    <col min="3071" max="3071" width="6.5703125" customWidth="1"/>
    <col min="3072" max="3072" width="9.85546875" customWidth="1"/>
    <col min="3073" max="3073" width="7.140625" customWidth="1"/>
    <col min="3074" max="3074" width="35.7109375" customWidth="1"/>
    <col min="3075" max="3076" width="11.85546875" customWidth="1"/>
    <col min="3077" max="3077" width="11.140625" customWidth="1"/>
    <col min="3078" max="3078" width="8.7109375" customWidth="1"/>
    <col min="3079" max="3086" width="0" hidden="1" customWidth="1"/>
    <col min="3087" max="3087" width="11.5703125" customWidth="1"/>
    <col min="3326" max="3326" width="8.7109375" customWidth="1"/>
    <col min="3327" max="3327" width="6.5703125" customWidth="1"/>
    <col min="3328" max="3328" width="9.85546875" customWidth="1"/>
    <col min="3329" max="3329" width="7.140625" customWidth="1"/>
    <col min="3330" max="3330" width="35.7109375" customWidth="1"/>
    <col min="3331" max="3332" width="11.85546875" customWidth="1"/>
    <col min="3333" max="3333" width="11.140625" customWidth="1"/>
    <col min="3334" max="3334" width="8.7109375" customWidth="1"/>
    <col min="3335" max="3342" width="0" hidden="1" customWidth="1"/>
    <col min="3343" max="3343" width="11.5703125" customWidth="1"/>
    <col min="3582" max="3582" width="8.7109375" customWidth="1"/>
    <col min="3583" max="3583" width="6.5703125" customWidth="1"/>
    <col min="3584" max="3584" width="9.85546875" customWidth="1"/>
    <col min="3585" max="3585" width="7.140625" customWidth="1"/>
    <col min="3586" max="3586" width="35.7109375" customWidth="1"/>
    <col min="3587" max="3588" width="11.85546875" customWidth="1"/>
    <col min="3589" max="3589" width="11.140625" customWidth="1"/>
    <col min="3590" max="3590" width="8.7109375" customWidth="1"/>
    <col min="3591" max="3598" width="0" hidden="1" customWidth="1"/>
    <col min="3599" max="3599" width="11.5703125" customWidth="1"/>
    <col min="3838" max="3838" width="8.7109375" customWidth="1"/>
    <col min="3839" max="3839" width="6.5703125" customWidth="1"/>
    <col min="3840" max="3840" width="9.85546875" customWidth="1"/>
    <col min="3841" max="3841" width="7.140625" customWidth="1"/>
    <col min="3842" max="3842" width="35.7109375" customWidth="1"/>
    <col min="3843" max="3844" width="11.85546875" customWidth="1"/>
    <col min="3845" max="3845" width="11.140625" customWidth="1"/>
    <col min="3846" max="3846" width="8.7109375" customWidth="1"/>
    <col min="3847" max="3854" width="0" hidden="1" customWidth="1"/>
    <col min="3855" max="3855" width="11.5703125" customWidth="1"/>
    <col min="4094" max="4094" width="8.7109375" customWidth="1"/>
    <col min="4095" max="4095" width="6.5703125" customWidth="1"/>
    <col min="4096" max="4096" width="9.85546875" customWidth="1"/>
    <col min="4097" max="4097" width="7.140625" customWidth="1"/>
    <col min="4098" max="4098" width="35.7109375" customWidth="1"/>
    <col min="4099" max="4100" width="11.85546875" customWidth="1"/>
    <col min="4101" max="4101" width="11.140625" customWidth="1"/>
    <col min="4102" max="4102" width="8.7109375" customWidth="1"/>
    <col min="4103" max="4110" width="0" hidden="1" customWidth="1"/>
    <col min="4111" max="4111" width="11.5703125" customWidth="1"/>
    <col min="4350" max="4350" width="8.7109375" customWidth="1"/>
    <col min="4351" max="4351" width="6.5703125" customWidth="1"/>
    <col min="4352" max="4352" width="9.85546875" customWidth="1"/>
    <col min="4353" max="4353" width="7.140625" customWidth="1"/>
    <col min="4354" max="4354" width="35.7109375" customWidth="1"/>
    <col min="4355" max="4356" width="11.85546875" customWidth="1"/>
    <col min="4357" max="4357" width="11.140625" customWidth="1"/>
    <col min="4358" max="4358" width="8.7109375" customWidth="1"/>
    <col min="4359" max="4366" width="0" hidden="1" customWidth="1"/>
    <col min="4367" max="4367" width="11.5703125" customWidth="1"/>
    <col min="4606" max="4606" width="8.7109375" customWidth="1"/>
    <col min="4607" max="4607" width="6.5703125" customWidth="1"/>
    <col min="4608" max="4608" width="9.85546875" customWidth="1"/>
    <col min="4609" max="4609" width="7.140625" customWidth="1"/>
    <col min="4610" max="4610" width="35.7109375" customWidth="1"/>
    <col min="4611" max="4612" width="11.85546875" customWidth="1"/>
    <col min="4613" max="4613" width="11.140625" customWidth="1"/>
    <col min="4614" max="4614" width="8.7109375" customWidth="1"/>
    <col min="4615" max="4622" width="0" hidden="1" customWidth="1"/>
    <col min="4623" max="4623" width="11.5703125" customWidth="1"/>
    <col min="4862" max="4862" width="8.7109375" customWidth="1"/>
    <col min="4863" max="4863" width="6.5703125" customWidth="1"/>
    <col min="4864" max="4864" width="9.85546875" customWidth="1"/>
    <col min="4865" max="4865" width="7.140625" customWidth="1"/>
    <col min="4866" max="4866" width="35.7109375" customWidth="1"/>
    <col min="4867" max="4868" width="11.85546875" customWidth="1"/>
    <col min="4869" max="4869" width="11.140625" customWidth="1"/>
    <col min="4870" max="4870" width="8.7109375" customWidth="1"/>
    <col min="4871" max="4878" width="0" hidden="1" customWidth="1"/>
    <col min="4879" max="4879" width="11.5703125" customWidth="1"/>
    <col min="5118" max="5118" width="8.7109375" customWidth="1"/>
    <col min="5119" max="5119" width="6.5703125" customWidth="1"/>
    <col min="5120" max="5120" width="9.85546875" customWidth="1"/>
    <col min="5121" max="5121" width="7.140625" customWidth="1"/>
    <col min="5122" max="5122" width="35.7109375" customWidth="1"/>
    <col min="5123" max="5124" width="11.85546875" customWidth="1"/>
    <col min="5125" max="5125" width="11.140625" customWidth="1"/>
    <col min="5126" max="5126" width="8.7109375" customWidth="1"/>
    <col min="5127" max="5134" width="0" hidden="1" customWidth="1"/>
    <col min="5135" max="5135" width="11.5703125" customWidth="1"/>
    <col min="5374" max="5374" width="8.7109375" customWidth="1"/>
    <col min="5375" max="5375" width="6.5703125" customWidth="1"/>
    <col min="5376" max="5376" width="9.85546875" customWidth="1"/>
    <col min="5377" max="5377" width="7.140625" customWidth="1"/>
    <col min="5378" max="5378" width="35.7109375" customWidth="1"/>
    <col min="5379" max="5380" width="11.85546875" customWidth="1"/>
    <col min="5381" max="5381" width="11.140625" customWidth="1"/>
    <col min="5382" max="5382" width="8.7109375" customWidth="1"/>
    <col min="5383" max="5390" width="0" hidden="1" customWidth="1"/>
    <col min="5391" max="5391" width="11.5703125" customWidth="1"/>
    <col min="5630" max="5630" width="8.7109375" customWidth="1"/>
    <col min="5631" max="5631" width="6.5703125" customWidth="1"/>
    <col min="5632" max="5632" width="9.85546875" customWidth="1"/>
    <col min="5633" max="5633" width="7.140625" customWidth="1"/>
    <col min="5634" max="5634" width="35.7109375" customWidth="1"/>
    <col min="5635" max="5636" width="11.85546875" customWidth="1"/>
    <col min="5637" max="5637" width="11.140625" customWidth="1"/>
    <col min="5638" max="5638" width="8.7109375" customWidth="1"/>
    <col min="5639" max="5646" width="0" hidden="1" customWidth="1"/>
    <col min="5647" max="5647" width="11.5703125" customWidth="1"/>
    <col min="5886" max="5886" width="8.7109375" customWidth="1"/>
    <col min="5887" max="5887" width="6.5703125" customWidth="1"/>
    <col min="5888" max="5888" width="9.85546875" customWidth="1"/>
    <col min="5889" max="5889" width="7.140625" customWidth="1"/>
    <col min="5890" max="5890" width="35.7109375" customWidth="1"/>
    <col min="5891" max="5892" width="11.85546875" customWidth="1"/>
    <col min="5893" max="5893" width="11.140625" customWidth="1"/>
    <col min="5894" max="5894" width="8.7109375" customWidth="1"/>
    <col min="5895" max="5902" width="0" hidden="1" customWidth="1"/>
    <col min="5903" max="5903" width="11.5703125" customWidth="1"/>
    <col min="6142" max="6142" width="8.7109375" customWidth="1"/>
    <col min="6143" max="6143" width="6.5703125" customWidth="1"/>
    <col min="6144" max="6144" width="9.85546875" customWidth="1"/>
    <col min="6145" max="6145" width="7.140625" customWidth="1"/>
    <col min="6146" max="6146" width="35.7109375" customWidth="1"/>
    <col min="6147" max="6148" width="11.85546875" customWidth="1"/>
    <col min="6149" max="6149" width="11.140625" customWidth="1"/>
    <col min="6150" max="6150" width="8.7109375" customWidth="1"/>
    <col min="6151" max="6158" width="0" hidden="1" customWidth="1"/>
    <col min="6159" max="6159" width="11.5703125" customWidth="1"/>
    <col min="6398" max="6398" width="8.7109375" customWidth="1"/>
    <col min="6399" max="6399" width="6.5703125" customWidth="1"/>
    <col min="6400" max="6400" width="9.85546875" customWidth="1"/>
    <col min="6401" max="6401" width="7.140625" customWidth="1"/>
    <col min="6402" max="6402" width="35.7109375" customWidth="1"/>
    <col min="6403" max="6404" width="11.85546875" customWidth="1"/>
    <col min="6405" max="6405" width="11.140625" customWidth="1"/>
    <col min="6406" max="6406" width="8.7109375" customWidth="1"/>
    <col min="6407" max="6414" width="0" hidden="1" customWidth="1"/>
    <col min="6415" max="6415" width="11.5703125" customWidth="1"/>
    <col min="6654" max="6654" width="8.7109375" customWidth="1"/>
    <col min="6655" max="6655" width="6.5703125" customWidth="1"/>
    <col min="6656" max="6656" width="9.85546875" customWidth="1"/>
    <col min="6657" max="6657" width="7.140625" customWidth="1"/>
    <col min="6658" max="6658" width="35.7109375" customWidth="1"/>
    <col min="6659" max="6660" width="11.85546875" customWidth="1"/>
    <col min="6661" max="6661" width="11.140625" customWidth="1"/>
    <col min="6662" max="6662" width="8.7109375" customWidth="1"/>
    <col min="6663" max="6670" width="0" hidden="1" customWidth="1"/>
    <col min="6671" max="6671" width="11.5703125" customWidth="1"/>
    <col min="6910" max="6910" width="8.7109375" customWidth="1"/>
    <col min="6911" max="6911" width="6.5703125" customWidth="1"/>
    <col min="6912" max="6912" width="9.85546875" customWidth="1"/>
    <col min="6913" max="6913" width="7.140625" customWidth="1"/>
    <col min="6914" max="6914" width="35.7109375" customWidth="1"/>
    <col min="6915" max="6916" width="11.85546875" customWidth="1"/>
    <col min="6917" max="6917" width="11.140625" customWidth="1"/>
    <col min="6918" max="6918" width="8.7109375" customWidth="1"/>
    <col min="6919" max="6926" width="0" hidden="1" customWidth="1"/>
    <col min="6927" max="6927" width="11.5703125" customWidth="1"/>
    <col min="7166" max="7166" width="8.7109375" customWidth="1"/>
    <col min="7167" max="7167" width="6.5703125" customWidth="1"/>
    <col min="7168" max="7168" width="9.85546875" customWidth="1"/>
    <col min="7169" max="7169" width="7.140625" customWidth="1"/>
    <col min="7170" max="7170" width="35.7109375" customWidth="1"/>
    <col min="7171" max="7172" width="11.85546875" customWidth="1"/>
    <col min="7173" max="7173" width="11.140625" customWidth="1"/>
    <col min="7174" max="7174" width="8.7109375" customWidth="1"/>
    <col min="7175" max="7182" width="0" hidden="1" customWidth="1"/>
    <col min="7183" max="7183" width="11.5703125" customWidth="1"/>
    <col min="7422" max="7422" width="8.7109375" customWidth="1"/>
    <col min="7423" max="7423" width="6.5703125" customWidth="1"/>
    <col min="7424" max="7424" width="9.85546875" customWidth="1"/>
    <col min="7425" max="7425" width="7.140625" customWidth="1"/>
    <col min="7426" max="7426" width="35.7109375" customWidth="1"/>
    <col min="7427" max="7428" width="11.85546875" customWidth="1"/>
    <col min="7429" max="7429" width="11.140625" customWidth="1"/>
    <col min="7430" max="7430" width="8.7109375" customWidth="1"/>
    <col min="7431" max="7438" width="0" hidden="1" customWidth="1"/>
    <col min="7439" max="7439" width="11.5703125" customWidth="1"/>
    <col min="7678" max="7678" width="8.7109375" customWidth="1"/>
    <col min="7679" max="7679" width="6.5703125" customWidth="1"/>
    <col min="7680" max="7680" width="9.85546875" customWidth="1"/>
    <col min="7681" max="7681" width="7.140625" customWidth="1"/>
    <col min="7682" max="7682" width="35.7109375" customWidth="1"/>
    <col min="7683" max="7684" width="11.85546875" customWidth="1"/>
    <col min="7685" max="7685" width="11.140625" customWidth="1"/>
    <col min="7686" max="7686" width="8.7109375" customWidth="1"/>
    <col min="7687" max="7694" width="0" hidden="1" customWidth="1"/>
    <col min="7695" max="7695" width="11.5703125" customWidth="1"/>
    <col min="7934" max="7934" width="8.7109375" customWidth="1"/>
    <col min="7935" max="7935" width="6.5703125" customWidth="1"/>
    <col min="7936" max="7936" width="9.85546875" customWidth="1"/>
    <col min="7937" max="7937" width="7.140625" customWidth="1"/>
    <col min="7938" max="7938" width="35.7109375" customWidth="1"/>
    <col min="7939" max="7940" width="11.85546875" customWidth="1"/>
    <col min="7941" max="7941" width="11.140625" customWidth="1"/>
    <col min="7942" max="7942" width="8.7109375" customWidth="1"/>
    <col min="7943" max="7950" width="0" hidden="1" customWidth="1"/>
    <col min="7951" max="7951" width="11.5703125" customWidth="1"/>
    <col min="8190" max="8190" width="8.7109375" customWidth="1"/>
    <col min="8191" max="8191" width="6.5703125" customWidth="1"/>
    <col min="8192" max="8192" width="9.85546875" customWidth="1"/>
    <col min="8193" max="8193" width="7.140625" customWidth="1"/>
    <col min="8194" max="8194" width="35.7109375" customWidth="1"/>
    <col min="8195" max="8196" width="11.85546875" customWidth="1"/>
    <col min="8197" max="8197" width="11.140625" customWidth="1"/>
    <col min="8198" max="8198" width="8.7109375" customWidth="1"/>
    <col min="8199" max="8206" width="0" hidden="1" customWidth="1"/>
    <col min="8207" max="8207" width="11.5703125" customWidth="1"/>
    <col min="8446" max="8446" width="8.7109375" customWidth="1"/>
    <col min="8447" max="8447" width="6.5703125" customWidth="1"/>
    <col min="8448" max="8448" width="9.85546875" customWidth="1"/>
    <col min="8449" max="8449" width="7.140625" customWidth="1"/>
    <col min="8450" max="8450" width="35.7109375" customWidth="1"/>
    <col min="8451" max="8452" width="11.85546875" customWidth="1"/>
    <col min="8453" max="8453" width="11.140625" customWidth="1"/>
    <col min="8454" max="8454" width="8.7109375" customWidth="1"/>
    <col min="8455" max="8462" width="0" hidden="1" customWidth="1"/>
    <col min="8463" max="8463" width="11.5703125" customWidth="1"/>
    <col min="8702" max="8702" width="8.7109375" customWidth="1"/>
    <col min="8703" max="8703" width="6.5703125" customWidth="1"/>
    <col min="8704" max="8704" width="9.85546875" customWidth="1"/>
    <col min="8705" max="8705" width="7.140625" customWidth="1"/>
    <col min="8706" max="8706" width="35.7109375" customWidth="1"/>
    <col min="8707" max="8708" width="11.85546875" customWidth="1"/>
    <col min="8709" max="8709" width="11.140625" customWidth="1"/>
    <col min="8710" max="8710" width="8.7109375" customWidth="1"/>
    <col min="8711" max="8718" width="0" hidden="1" customWidth="1"/>
    <col min="8719" max="8719" width="11.5703125" customWidth="1"/>
    <col min="8958" max="8958" width="8.7109375" customWidth="1"/>
    <col min="8959" max="8959" width="6.5703125" customWidth="1"/>
    <col min="8960" max="8960" width="9.85546875" customWidth="1"/>
    <col min="8961" max="8961" width="7.140625" customWidth="1"/>
    <col min="8962" max="8962" width="35.7109375" customWidth="1"/>
    <col min="8963" max="8964" width="11.85546875" customWidth="1"/>
    <col min="8965" max="8965" width="11.140625" customWidth="1"/>
    <col min="8966" max="8966" width="8.7109375" customWidth="1"/>
    <col min="8967" max="8974" width="0" hidden="1" customWidth="1"/>
    <col min="8975" max="8975" width="11.5703125" customWidth="1"/>
    <col min="9214" max="9214" width="8.7109375" customWidth="1"/>
    <col min="9215" max="9215" width="6.5703125" customWidth="1"/>
    <col min="9216" max="9216" width="9.85546875" customWidth="1"/>
    <col min="9217" max="9217" width="7.140625" customWidth="1"/>
    <col min="9218" max="9218" width="35.7109375" customWidth="1"/>
    <col min="9219" max="9220" width="11.85546875" customWidth="1"/>
    <col min="9221" max="9221" width="11.140625" customWidth="1"/>
    <col min="9222" max="9222" width="8.7109375" customWidth="1"/>
    <col min="9223" max="9230" width="0" hidden="1" customWidth="1"/>
    <col min="9231" max="9231" width="11.5703125" customWidth="1"/>
    <col min="9470" max="9470" width="8.7109375" customWidth="1"/>
    <col min="9471" max="9471" width="6.5703125" customWidth="1"/>
    <col min="9472" max="9472" width="9.85546875" customWidth="1"/>
    <col min="9473" max="9473" width="7.140625" customWidth="1"/>
    <col min="9474" max="9474" width="35.7109375" customWidth="1"/>
    <col min="9475" max="9476" width="11.85546875" customWidth="1"/>
    <col min="9477" max="9477" width="11.140625" customWidth="1"/>
    <col min="9478" max="9478" width="8.7109375" customWidth="1"/>
    <col min="9479" max="9486" width="0" hidden="1" customWidth="1"/>
    <col min="9487" max="9487" width="11.5703125" customWidth="1"/>
    <col min="9726" max="9726" width="8.7109375" customWidth="1"/>
    <col min="9727" max="9727" width="6.5703125" customWidth="1"/>
    <col min="9728" max="9728" width="9.85546875" customWidth="1"/>
    <col min="9729" max="9729" width="7.140625" customWidth="1"/>
    <col min="9730" max="9730" width="35.7109375" customWidth="1"/>
    <col min="9731" max="9732" width="11.85546875" customWidth="1"/>
    <col min="9733" max="9733" width="11.140625" customWidth="1"/>
    <col min="9734" max="9734" width="8.7109375" customWidth="1"/>
    <col min="9735" max="9742" width="0" hidden="1" customWidth="1"/>
    <col min="9743" max="9743" width="11.5703125" customWidth="1"/>
    <col min="9982" max="9982" width="8.7109375" customWidth="1"/>
    <col min="9983" max="9983" width="6.5703125" customWidth="1"/>
    <col min="9984" max="9984" width="9.85546875" customWidth="1"/>
    <col min="9985" max="9985" width="7.140625" customWidth="1"/>
    <col min="9986" max="9986" width="35.7109375" customWidth="1"/>
    <col min="9987" max="9988" width="11.85546875" customWidth="1"/>
    <col min="9989" max="9989" width="11.140625" customWidth="1"/>
    <col min="9990" max="9990" width="8.7109375" customWidth="1"/>
    <col min="9991" max="9998" width="0" hidden="1" customWidth="1"/>
    <col min="9999" max="9999" width="11.5703125" customWidth="1"/>
    <col min="10238" max="10238" width="8.7109375" customWidth="1"/>
    <col min="10239" max="10239" width="6.5703125" customWidth="1"/>
    <col min="10240" max="10240" width="9.85546875" customWidth="1"/>
    <col min="10241" max="10241" width="7.140625" customWidth="1"/>
    <col min="10242" max="10242" width="35.7109375" customWidth="1"/>
    <col min="10243" max="10244" width="11.85546875" customWidth="1"/>
    <col min="10245" max="10245" width="11.140625" customWidth="1"/>
    <col min="10246" max="10246" width="8.7109375" customWidth="1"/>
    <col min="10247" max="10254" width="0" hidden="1" customWidth="1"/>
    <col min="10255" max="10255" width="11.5703125" customWidth="1"/>
    <col min="10494" max="10494" width="8.7109375" customWidth="1"/>
    <col min="10495" max="10495" width="6.5703125" customWidth="1"/>
    <col min="10496" max="10496" width="9.85546875" customWidth="1"/>
    <col min="10497" max="10497" width="7.140625" customWidth="1"/>
    <col min="10498" max="10498" width="35.7109375" customWidth="1"/>
    <col min="10499" max="10500" width="11.85546875" customWidth="1"/>
    <col min="10501" max="10501" width="11.140625" customWidth="1"/>
    <col min="10502" max="10502" width="8.7109375" customWidth="1"/>
    <col min="10503" max="10510" width="0" hidden="1" customWidth="1"/>
    <col min="10511" max="10511" width="11.5703125" customWidth="1"/>
    <col min="10750" max="10750" width="8.7109375" customWidth="1"/>
    <col min="10751" max="10751" width="6.5703125" customWidth="1"/>
    <col min="10752" max="10752" width="9.85546875" customWidth="1"/>
    <col min="10753" max="10753" width="7.140625" customWidth="1"/>
    <col min="10754" max="10754" width="35.7109375" customWidth="1"/>
    <col min="10755" max="10756" width="11.85546875" customWidth="1"/>
    <col min="10757" max="10757" width="11.140625" customWidth="1"/>
    <col min="10758" max="10758" width="8.7109375" customWidth="1"/>
    <col min="10759" max="10766" width="0" hidden="1" customWidth="1"/>
    <col min="10767" max="10767" width="11.5703125" customWidth="1"/>
    <col min="11006" max="11006" width="8.7109375" customWidth="1"/>
    <col min="11007" max="11007" width="6.5703125" customWidth="1"/>
    <col min="11008" max="11008" width="9.85546875" customWidth="1"/>
    <col min="11009" max="11009" width="7.140625" customWidth="1"/>
    <col min="11010" max="11010" width="35.7109375" customWidth="1"/>
    <col min="11011" max="11012" width="11.85546875" customWidth="1"/>
    <col min="11013" max="11013" width="11.140625" customWidth="1"/>
    <col min="11014" max="11014" width="8.7109375" customWidth="1"/>
    <col min="11015" max="11022" width="0" hidden="1" customWidth="1"/>
    <col min="11023" max="11023" width="11.5703125" customWidth="1"/>
    <col min="11262" max="11262" width="8.7109375" customWidth="1"/>
    <col min="11263" max="11263" width="6.5703125" customWidth="1"/>
    <col min="11264" max="11264" width="9.85546875" customWidth="1"/>
    <col min="11265" max="11265" width="7.140625" customWidth="1"/>
    <col min="11266" max="11266" width="35.7109375" customWidth="1"/>
    <col min="11267" max="11268" width="11.85546875" customWidth="1"/>
    <col min="11269" max="11269" width="11.140625" customWidth="1"/>
    <col min="11270" max="11270" width="8.7109375" customWidth="1"/>
    <col min="11271" max="11278" width="0" hidden="1" customWidth="1"/>
    <col min="11279" max="11279" width="11.5703125" customWidth="1"/>
    <col min="11518" max="11518" width="8.7109375" customWidth="1"/>
    <col min="11519" max="11519" width="6.5703125" customWidth="1"/>
    <col min="11520" max="11520" width="9.85546875" customWidth="1"/>
    <col min="11521" max="11521" width="7.140625" customWidth="1"/>
    <col min="11522" max="11522" width="35.7109375" customWidth="1"/>
    <col min="11523" max="11524" width="11.85546875" customWidth="1"/>
    <col min="11525" max="11525" width="11.140625" customWidth="1"/>
    <col min="11526" max="11526" width="8.7109375" customWidth="1"/>
    <col min="11527" max="11534" width="0" hidden="1" customWidth="1"/>
    <col min="11535" max="11535" width="11.5703125" customWidth="1"/>
    <col min="11774" max="11774" width="8.7109375" customWidth="1"/>
    <col min="11775" max="11775" width="6.5703125" customWidth="1"/>
    <col min="11776" max="11776" width="9.85546875" customWidth="1"/>
    <col min="11777" max="11777" width="7.140625" customWidth="1"/>
    <col min="11778" max="11778" width="35.7109375" customWidth="1"/>
    <col min="11779" max="11780" width="11.85546875" customWidth="1"/>
    <col min="11781" max="11781" width="11.140625" customWidth="1"/>
    <col min="11782" max="11782" width="8.7109375" customWidth="1"/>
    <col min="11783" max="11790" width="0" hidden="1" customWidth="1"/>
    <col min="11791" max="11791" width="11.5703125" customWidth="1"/>
    <col min="12030" max="12030" width="8.7109375" customWidth="1"/>
    <col min="12031" max="12031" width="6.5703125" customWidth="1"/>
    <col min="12032" max="12032" width="9.85546875" customWidth="1"/>
    <col min="12033" max="12033" width="7.140625" customWidth="1"/>
    <col min="12034" max="12034" width="35.7109375" customWidth="1"/>
    <col min="12035" max="12036" width="11.85546875" customWidth="1"/>
    <col min="12037" max="12037" width="11.140625" customWidth="1"/>
    <col min="12038" max="12038" width="8.7109375" customWidth="1"/>
    <col min="12039" max="12046" width="0" hidden="1" customWidth="1"/>
    <col min="12047" max="12047" width="11.5703125" customWidth="1"/>
    <col min="12286" max="12286" width="8.7109375" customWidth="1"/>
    <col min="12287" max="12287" width="6.5703125" customWidth="1"/>
    <col min="12288" max="12288" width="9.85546875" customWidth="1"/>
    <col min="12289" max="12289" width="7.140625" customWidth="1"/>
    <col min="12290" max="12290" width="35.7109375" customWidth="1"/>
    <col min="12291" max="12292" width="11.85546875" customWidth="1"/>
    <col min="12293" max="12293" width="11.140625" customWidth="1"/>
    <col min="12294" max="12294" width="8.7109375" customWidth="1"/>
    <col min="12295" max="12302" width="0" hidden="1" customWidth="1"/>
    <col min="12303" max="12303" width="11.5703125" customWidth="1"/>
    <col min="12542" max="12542" width="8.7109375" customWidth="1"/>
    <col min="12543" max="12543" width="6.5703125" customWidth="1"/>
    <col min="12544" max="12544" width="9.85546875" customWidth="1"/>
    <col min="12545" max="12545" width="7.140625" customWidth="1"/>
    <col min="12546" max="12546" width="35.7109375" customWidth="1"/>
    <col min="12547" max="12548" width="11.85546875" customWidth="1"/>
    <col min="12549" max="12549" width="11.140625" customWidth="1"/>
    <col min="12550" max="12550" width="8.7109375" customWidth="1"/>
    <col min="12551" max="12558" width="0" hidden="1" customWidth="1"/>
    <col min="12559" max="12559" width="11.5703125" customWidth="1"/>
    <col min="12798" max="12798" width="8.7109375" customWidth="1"/>
    <col min="12799" max="12799" width="6.5703125" customWidth="1"/>
    <col min="12800" max="12800" width="9.85546875" customWidth="1"/>
    <col min="12801" max="12801" width="7.140625" customWidth="1"/>
    <col min="12802" max="12802" width="35.7109375" customWidth="1"/>
    <col min="12803" max="12804" width="11.85546875" customWidth="1"/>
    <col min="12805" max="12805" width="11.140625" customWidth="1"/>
    <col min="12806" max="12806" width="8.7109375" customWidth="1"/>
    <col min="12807" max="12814" width="0" hidden="1" customWidth="1"/>
    <col min="12815" max="12815" width="11.5703125" customWidth="1"/>
    <col min="13054" max="13054" width="8.7109375" customWidth="1"/>
    <col min="13055" max="13055" width="6.5703125" customWidth="1"/>
    <col min="13056" max="13056" width="9.85546875" customWidth="1"/>
    <col min="13057" max="13057" width="7.140625" customWidth="1"/>
    <col min="13058" max="13058" width="35.7109375" customWidth="1"/>
    <col min="13059" max="13060" width="11.85546875" customWidth="1"/>
    <col min="13061" max="13061" width="11.140625" customWidth="1"/>
    <col min="13062" max="13062" width="8.7109375" customWidth="1"/>
    <col min="13063" max="13070" width="0" hidden="1" customWidth="1"/>
    <col min="13071" max="13071" width="11.5703125" customWidth="1"/>
    <col min="13310" max="13310" width="8.7109375" customWidth="1"/>
    <col min="13311" max="13311" width="6.5703125" customWidth="1"/>
    <col min="13312" max="13312" width="9.85546875" customWidth="1"/>
    <col min="13313" max="13313" width="7.140625" customWidth="1"/>
    <col min="13314" max="13314" width="35.7109375" customWidth="1"/>
    <col min="13315" max="13316" width="11.85546875" customWidth="1"/>
    <col min="13317" max="13317" width="11.140625" customWidth="1"/>
    <col min="13318" max="13318" width="8.7109375" customWidth="1"/>
    <col min="13319" max="13326" width="0" hidden="1" customWidth="1"/>
    <col min="13327" max="13327" width="11.5703125" customWidth="1"/>
    <col min="13566" max="13566" width="8.7109375" customWidth="1"/>
    <col min="13567" max="13567" width="6.5703125" customWidth="1"/>
    <col min="13568" max="13568" width="9.85546875" customWidth="1"/>
    <col min="13569" max="13569" width="7.140625" customWidth="1"/>
    <col min="13570" max="13570" width="35.7109375" customWidth="1"/>
    <col min="13571" max="13572" width="11.85546875" customWidth="1"/>
    <col min="13573" max="13573" width="11.140625" customWidth="1"/>
    <col min="13574" max="13574" width="8.7109375" customWidth="1"/>
    <col min="13575" max="13582" width="0" hidden="1" customWidth="1"/>
    <col min="13583" max="13583" width="11.5703125" customWidth="1"/>
    <col min="13822" max="13822" width="8.7109375" customWidth="1"/>
    <col min="13823" max="13823" width="6.5703125" customWidth="1"/>
    <col min="13824" max="13824" width="9.85546875" customWidth="1"/>
    <col min="13825" max="13825" width="7.140625" customWidth="1"/>
    <col min="13826" max="13826" width="35.7109375" customWidth="1"/>
    <col min="13827" max="13828" width="11.85546875" customWidth="1"/>
    <col min="13829" max="13829" width="11.140625" customWidth="1"/>
    <col min="13830" max="13830" width="8.7109375" customWidth="1"/>
    <col min="13831" max="13838" width="0" hidden="1" customWidth="1"/>
    <col min="13839" max="13839" width="11.5703125" customWidth="1"/>
    <col min="14078" max="14078" width="8.7109375" customWidth="1"/>
    <col min="14079" max="14079" width="6.5703125" customWidth="1"/>
    <col min="14080" max="14080" width="9.85546875" customWidth="1"/>
    <col min="14081" max="14081" width="7.140625" customWidth="1"/>
    <col min="14082" max="14082" width="35.7109375" customWidth="1"/>
    <col min="14083" max="14084" width="11.85546875" customWidth="1"/>
    <col min="14085" max="14085" width="11.140625" customWidth="1"/>
    <col min="14086" max="14086" width="8.7109375" customWidth="1"/>
    <col min="14087" max="14094" width="0" hidden="1" customWidth="1"/>
    <col min="14095" max="14095" width="11.5703125" customWidth="1"/>
    <col min="14334" max="14334" width="8.7109375" customWidth="1"/>
    <col min="14335" max="14335" width="6.5703125" customWidth="1"/>
    <col min="14336" max="14336" width="9.85546875" customWidth="1"/>
    <col min="14337" max="14337" width="7.140625" customWidth="1"/>
    <col min="14338" max="14338" width="35.7109375" customWidth="1"/>
    <col min="14339" max="14340" width="11.85546875" customWidth="1"/>
    <col min="14341" max="14341" width="11.140625" customWidth="1"/>
    <col min="14342" max="14342" width="8.7109375" customWidth="1"/>
    <col min="14343" max="14350" width="0" hidden="1" customWidth="1"/>
    <col min="14351" max="14351" width="11.5703125" customWidth="1"/>
    <col min="14590" max="14590" width="8.7109375" customWidth="1"/>
    <col min="14591" max="14591" width="6.5703125" customWidth="1"/>
    <col min="14592" max="14592" width="9.85546875" customWidth="1"/>
    <col min="14593" max="14593" width="7.140625" customWidth="1"/>
    <col min="14594" max="14594" width="35.7109375" customWidth="1"/>
    <col min="14595" max="14596" width="11.85546875" customWidth="1"/>
    <col min="14597" max="14597" width="11.140625" customWidth="1"/>
    <col min="14598" max="14598" width="8.7109375" customWidth="1"/>
    <col min="14599" max="14606" width="0" hidden="1" customWidth="1"/>
    <col min="14607" max="14607" width="11.5703125" customWidth="1"/>
    <col min="14846" max="14846" width="8.7109375" customWidth="1"/>
    <col min="14847" max="14847" width="6.5703125" customWidth="1"/>
    <col min="14848" max="14848" width="9.85546875" customWidth="1"/>
    <col min="14849" max="14849" width="7.140625" customWidth="1"/>
    <col min="14850" max="14850" width="35.7109375" customWidth="1"/>
    <col min="14851" max="14852" width="11.85546875" customWidth="1"/>
    <col min="14853" max="14853" width="11.140625" customWidth="1"/>
    <col min="14854" max="14854" width="8.7109375" customWidth="1"/>
    <col min="14855" max="14862" width="0" hidden="1" customWidth="1"/>
    <col min="14863" max="14863" width="11.5703125" customWidth="1"/>
    <col min="15102" max="15102" width="8.7109375" customWidth="1"/>
    <col min="15103" max="15103" width="6.5703125" customWidth="1"/>
    <col min="15104" max="15104" width="9.85546875" customWidth="1"/>
    <col min="15105" max="15105" width="7.140625" customWidth="1"/>
    <col min="15106" max="15106" width="35.7109375" customWidth="1"/>
    <col min="15107" max="15108" width="11.85546875" customWidth="1"/>
    <col min="15109" max="15109" width="11.140625" customWidth="1"/>
    <col min="15110" max="15110" width="8.7109375" customWidth="1"/>
    <col min="15111" max="15118" width="0" hidden="1" customWidth="1"/>
    <col min="15119" max="15119" width="11.5703125" customWidth="1"/>
    <col min="15358" max="15358" width="8.7109375" customWidth="1"/>
    <col min="15359" max="15359" width="6.5703125" customWidth="1"/>
    <col min="15360" max="15360" width="9.85546875" customWidth="1"/>
    <col min="15361" max="15361" width="7.140625" customWidth="1"/>
    <col min="15362" max="15362" width="35.7109375" customWidth="1"/>
    <col min="15363" max="15364" width="11.85546875" customWidth="1"/>
    <col min="15365" max="15365" width="11.140625" customWidth="1"/>
    <col min="15366" max="15366" width="8.7109375" customWidth="1"/>
    <col min="15367" max="15374" width="0" hidden="1" customWidth="1"/>
    <col min="15375" max="15375" width="11.5703125" customWidth="1"/>
    <col min="15614" max="15614" width="8.7109375" customWidth="1"/>
    <col min="15615" max="15615" width="6.5703125" customWidth="1"/>
    <col min="15616" max="15616" width="9.85546875" customWidth="1"/>
    <col min="15617" max="15617" width="7.140625" customWidth="1"/>
    <col min="15618" max="15618" width="35.7109375" customWidth="1"/>
    <col min="15619" max="15620" width="11.85546875" customWidth="1"/>
    <col min="15621" max="15621" width="11.140625" customWidth="1"/>
    <col min="15622" max="15622" width="8.7109375" customWidth="1"/>
    <col min="15623" max="15630" width="0" hidden="1" customWidth="1"/>
    <col min="15631" max="15631" width="11.5703125" customWidth="1"/>
    <col min="15870" max="15870" width="8.7109375" customWidth="1"/>
    <col min="15871" max="15871" width="6.5703125" customWidth="1"/>
    <col min="15872" max="15872" width="9.85546875" customWidth="1"/>
    <col min="15873" max="15873" width="7.140625" customWidth="1"/>
    <col min="15874" max="15874" width="35.7109375" customWidth="1"/>
    <col min="15875" max="15876" width="11.85546875" customWidth="1"/>
    <col min="15877" max="15877" width="11.140625" customWidth="1"/>
    <col min="15878" max="15878" width="8.7109375" customWidth="1"/>
    <col min="15879" max="15886" width="0" hidden="1" customWidth="1"/>
    <col min="15887" max="15887" width="11.5703125" customWidth="1"/>
    <col min="16126" max="16126" width="8.7109375" customWidth="1"/>
    <col min="16127" max="16127" width="6.5703125" customWidth="1"/>
    <col min="16128" max="16128" width="9.85546875" customWidth="1"/>
    <col min="16129" max="16129" width="7.140625" customWidth="1"/>
    <col min="16130" max="16130" width="35.7109375" customWidth="1"/>
    <col min="16131" max="16132" width="11.85546875" customWidth="1"/>
    <col min="16133" max="16133" width="11.140625" customWidth="1"/>
    <col min="16134" max="16134" width="8.7109375" customWidth="1"/>
    <col min="16135" max="16142" width="0" hidden="1" customWidth="1"/>
    <col min="16143" max="16143" width="11.5703125" customWidth="1"/>
  </cols>
  <sheetData>
    <row r="1" spans="1:17" ht="16.5" x14ac:dyDescent="0.25">
      <c r="I1" s="715"/>
    </row>
    <row r="2" spans="1:17" ht="16.5" x14ac:dyDescent="0.25">
      <c r="A2" s="14" t="s">
        <v>113</v>
      </c>
      <c r="B2" s="14"/>
      <c r="C2" s="14"/>
      <c r="D2" s="14"/>
      <c r="E2" s="14"/>
      <c r="F2" s="14"/>
      <c r="G2" s="14"/>
      <c r="H2" s="14"/>
      <c r="I2" s="13" t="s">
        <v>19</v>
      </c>
      <c r="J2" s="14"/>
      <c r="L2" s="14"/>
      <c r="N2" s="14"/>
      <c r="P2" s="14"/>
      <c r="Q2" s="13"/>
    </row>
    <row r="3" spans="1:17" s="11" customFormat="1" ht="24" x14ac:dyDescent="0.2">
      <c r="A3" s="56" t="s">
        <v>18</v>
      </c>
      <c r="B3" s="56" t="s">
        <v>17</v>
      </c>
      <c r="C3" s="56" t="s">
        <v>16</v>
      </c>
      <c r="D3" s="56" t="s">
        <v>15</v>
      </c>
      <c r="E3" s="56" t="s">
        <v>14</v>
      </c>
      <c r="F3" s="56" t="s">
        <v>599</v>
      </c>
      <c r="G3" s="56" t="s">
        <v>600</v>
      </c>
      <c r="H3" s="56" t="s">
        <v>1186</v>
      </c>
      <c r="I3" s="56" t="s">
        <v>38</v>
      </c>
      <c r="J3" s="735"/>
      <c r="K3" s="735"/>
      <c r="L3" s="735"/>
      <c r="M3" s="735"/>
      <c r="N3" s="735"/>
      <c r="O3" s="735"/>
      <c r="P3" s="735"/>
      <c r="Q3" s="735"/>
    </row>
    <row r="4" spans="1:17" x14ac:dyDescent="0.25">
      <c r="A4" s="57" t="s">
        <v>114</v>
      </c>
      <c r="B4" s="58" t="s">
        <v>11</v>
      </c>
      <c r="C4" s="54"/>
      <c r="D4" s="57"/>
      <c r="E4" s="57" t="s">
        <v>10</v>
      </c>
      <c r="F4" s="59">
        <v>5</v>
      </c>
      <c r="G4" s="59">
        <v>5</v>
      </c>
      <c r="H4" s="59">
        <v>0</v>
      </c>
      <c r="I4" s="59">
        <f>H4/G4*100</f>
        <v>0</v>
      </c>
      <c r="J4" s="736"/>
      <c r="K4" s="737"/>
      <c r="L4" s="736"/>
      <c r="M4" s="737"/>
      <c r="N4" s="736"/>
      <c r="O4" s="737"/>
      <c r="P4" s="736"/>
      <c r="Q4" s="738"/>
    </row>
    <row r="5" spans="1:17" x14ac:dyDescent="0.25">
      <c r="A5" s="57" t="s">
        <v>114</v>
      </c>
      <c r="B5" s="58" t="s">
        <v>9</v>
      </c>
      <c r="C5" s="54"/>
      <c r="D5" s="57"/>
      <c r="E5" s="57" t="s">
        <v>8</v>
      </c>
      <c r="F5" s="59">
        <v>100</v>
      </c>
      <c r="G5" s="59">
        <v>80</v>
      </c>
      <c r="H5" s="59">
        <v>0</v>
      </c>
      <c r="I5" s="59">
        <f t="shared" ref="I5:I19" si="0">H5/G5*100</f>
        <v>0</v>
      </c>
      <c r="J5" s="736"/>
      <c r="K5" s="737"/>
      <c r="L5" s="736"/>
      <c r="M5" s="737"/>
      <c r="N5" s="736"/>
      <c r="O5" s="737"/>
      <c r="P5" s="736"/>
      <c r="Q5" s="738"/>
    </row>
    <row r="6" spans="1:17" x14ac:dyDescent="0.25">
      <c r="A6" s="57" t="s">
        <v>114</v>
      </c>
      <c r="B6" s="58" t="s">
        <v>115</v>
      </c>
      <c r="C6" s="54"/>
      <c r="D6" s="57"/>
      <c r="E6" s="57" t="s">
        <v>116</v>
      </c>
      <c r="F6" s="59">
        <v>8</v>
      </c>
      <c r="G6" s="59">
        <v>8</v>
      </c>
      <c r="H6" s="59">
        <v>0</v>
      </c>
      <c r="I6" s="59">
        <f t="shared" si="0"/>
        <v>0</v>
      </c>
      <c r="J6" s="736"/>
      <c r="K6" s="737"/>
      <c r="L6" s="736"/>
      <c r="M6" s="737"/>
      <c r="N6" s="736"/>
      <c r="O6" s="737"/>
      <c r="P6" s="736"/>
      <c r="Q6" s="738"/>
    </row>
    <row r="7" spans="1:17" x14ac:dyDescent="0.25">
      <c r="A7" s="57" t="s">
        <v>114</v>
      </c>
      <c r="B7" s="58" t="s">
        <v>6</v>
      </c>
      <c r="C7" s="54"/>
      <c r="D7" s="57"/>
      <c r="E7" s="57" t="s">
        <v>5</v>
      </c>
      <c r="F7" s="59">
        <v>80</v>
      </c>
      <c r="G7" s="59">
        <v>80</v>
      </c>
      <c r="H7" s="59">
        <v>0</v>
      </c>
      <c r="I7" s="59">
        <f t="shared" si="0"/>
        <v>0</v>
      </c>
      <c r="J7" s="736"/>
      <c r="K7" s="737"/>
      <c r="L7" s="736"/>
      <c r="M7" s="737"/>
      <c r="N7" s="736"/>
      <c r="O7" s="737"/>
      <c r="P7" s="736"/>
      <c r="Q7" s="738"/>
    </row>
    <row r="8" spans="1:17" x14ac:dyDescent="0.25">
      <c r="A8" s="57" t="s">
        <v>114</v>
      </c>
      <c r="B8" s="58" t="s">
        <v>4</v>
      </c>
      <c r="C8" s="54"/>
      <c r="D8" s="57"/>
      <c r="E8" s="57" t="s">
        <v>3</v>
      </c>
      <c r="F8" s="59">
        <v>15</v>
      </c>
      <c r="G8" s="59">
        <v>15</v>
      </c>
      <c r="H8" s="59">
        <v>4.2699999999999996</v>
      </c>
      <c r="I8" s="59">
        <f t="shared" si="0"/>
        <v>28.466666666666661</v>
      </c>
      <c r="J8" s="736"/>
      <c r="K8" s="737"/>
      <c r="L8" s="736"/>
      <c r="M8" s="737"/>
      <c r="N8" s="736"/>
      <c r="O8" s="737"/>
      <c r="P8" s="736"/>
      <c r="Q8" s="738"/>
    </row>
    <row r="9" spans="1:17" x14ac:dyDescent="0.25">
      <c r="A9" s="57" t="s">
        <v>114</v>
      </c>
      <c r="B9" s="58" t="s">
        <v>117</v>
      </c>
      <c r="C9" s="54"/>
      <c r="D9" s="57"/>
      <c r="E9" s="57" t="s">
        <v>118</v>
      </c>
      <c r="F9" s="59">
        <v>10</v>
      </c>
      <c r="G9" s="59">
        <v>10</v>
      </c>
      <c r="H9" s="59">
        <v>5.07</v>
      </c>
      <c r="I9" s="59">
        <f t="shared" si="0"/>
        <v>50.7</v>
      </c>
      <c r="J9" s="736"/>
      <c r="K9" s="737"/>
      <c r="L9" s="736"/>
      <c r="M9" s="737"/>
      <c r="N9" s="736"/>
      <c r="O9" s="737"/>
      <c r="P9" s="736"/>
      <c r="Q9" s="738"/>
    </row>
    <row r="10" spans="1:17" s="1" customFormat="1" x14ac:dyDescent="0.25">
      <c r="A10" s="57" t="s">
        <v>114</v>
      </c>
      <c r="B10" s="58" t="s">
        <v>119</v>
      </c>
      <c r="C10" s="54"/>
      <c r="D10" s="57"/>
      <c r="E10" s="57" t="s">
        <v>120</v>
      </c>
      <c r="F10" s="59">
        <v>53790</v>
      </c>
      <c r="G10" s="59">
        <v>57875</v>
      </c>
      <c r="H10" s="59">
        <v>28258</v>
      </c>
      <c r="I10" s="59">
        <f t="shared" si="0"/>
        <v>48.825917926565879</v>
      </c>
      <c r="J10" s="736"/>
      <c r="K10" s="737"/>
      <c r="L10" s="736"/>
      <c r="M10" s="737"/>
      <c r="N10" s="736"/>
      <c r="O10" s="737"/>
      <c r="P10" s="736"/>
      <c r="Q10" s="738"/>
    </row>
    <row r="11" spans="1:17" x14ac:dyDescent="0.25">
      <c r="A11" s="57" t="s">
        <v>114</v>
      </c>
      <c r="B11" s="58" t="s">
        <v>119</v>
      </c>
      <c r="C11" s="100" t="s">
        <v>648</v>
      </c>
      <c r="D11" s="57"/>
      <c r="E11" s="57" t="s">
        <v>121</v>
      </c>
      <c r="F11" s="59">
        <v>2037</v>
      </c>
      <c r="G11" s="59">
        <v>2037</v>
      </c>
      <c r="H11" s="59">
        <v>0</v>
      </c>
      <c r="I11" s="59">
        <f t="shared" si="0"/>
        <v>0</v>
      </c>
      <c r="J11" s="736"/>
      <c r="K11" s="737"/>
      <c r="L11" s="736"/>
      <c r="M11" s="737"/>
      <c r="N11" s="736"/>
      <c r="O11" s="737"/>
      <c r="P11" s="736"/>
      <c r="Q11" s="738"/>
    </row>
    <row r="12" spans="1:17" x14ac:dyDescent="0.25">
      <c r="A12" s="57" t="s">
        <v>114</v>
      </c>
      <c r="B12" s="58" t="s">
        <v>119</v>
      </c>
      <c r="C12" s="100" t="s">
        <v>649</v>
      </c>
      <c r="D12" s="57"/>
      <c r="E12" s="57" t="s">
        <v>122</v>
      </c>
      <c r="F12" s="59">
        <v>8955</v>
      </c>
      <c r="G12" s="59">
        <v>8975</v>
      </c>
      <c r="H12" s="59">
        <v>8955</v>
      </c>
      <c r="I12" s="59">
        <f t="shared" si="0"/>
        <v>99.777158774373248</v>
      </c>
      <c r="J12" s="736"/>
      <c r="K12" s="737"/>
      <c r="L12" s="736"/>
      <c r="M12" s="737"/>
      <c r="N12" s="736"/>
      <c r="O12" s="737"/>
      <c r="P12" s="736"/>
      <c r="Q12" s="738"/>
    </row>
    <row r="13" spans="1:17" s="64" customFormat="1" x14ac:dyDescent="0.25">
      <c r="A13" s="61" t="s">
        <v>114</v>
      </c>
      <c r="B13" s="62">
        <v>5331</v>
      </c>
      <c r="C13" s="260" t="s">
        <v>120</v>
      </c>
      <c r="D13" s="61"/>
      <c r="E13" s="61"/>
      <c r="F13" s="63">
        <f>F10+F11+F12</f>
        <v>64782</v>
      </c>
      <c r="G13" s="63">
        <f>G10+G11+G12</f>
        <v>68887</v>
      </c>
      <c r="H13" s="63">
        <f>H10+H11+H12</f>
        <v>37213</v>
      </c>
      <c r="I13" s="59">
        <f t="shared" si="0"/>
        <v>54.020352170946616</v>
      </c>
      <c r="J13" s="739"/>
      <c r="K13" s="740"/>
      <c r="L13" s="739"/>
      <c r="M13" s="740"/>
      <c r="N13" s="739"/>
      <c r="O13" s="740"/>
      <c r="P13" s="739"/>
      <c r="Q13" s="738"/>
    </row>
    <row r="14" spans="1:17" s="64" customFormat="1" x14ac:dyDescent="0.25">
      <c r="A14" s="65" t="s">
        <v>114</v>
      </c>
      <c r="B14" s="66" t="s">
        <v>123</v>
      </c>
      <c r="C14" s="67" t="s">
        <v>124</v>
      </c>
      <c r="D14" s="65"/>
      <c r="E14" s="65" t="s">
        <v>125</v>
      </c>
      <c r="F14" s="68">
        <v>0</v>
      </c>
      <c r="G14" s="68">
        <v>8236.7999999999993</v>
      </c>
      <c r="H14" s="68">
        <v>0</v>
      </c>
      <c r="I14" s="59">
        <f t="shared" si="0"/>
        <v>0</v>
      </c>
      <c r="J14" s="736"/>
      <c r="K14" s="737"/>
      <c r="L14" s="736"/>
      <c r="M14" s="737"/>
      <c r="N14" s="736"/>
      <c r="O14" s="737"/>
      <c r="P14" s="736"/>
      <c r="Q14" s="738"/>
    </row>
    <row r="15" spans="1:17" x14ac:dyDescent="0.25">
      <c r="A15" s="65" t="s">
        <v>114</v>
      </c>
      <c r="B15" s="66" t="s">
        <v>123</v>
      </c>
      <c r="C15" s="67" t="s">
        <v>126</v>
      </c>
      <c r="D15" s="65"/>
      <c r="E15" s="65" t="s">
        <v>125</v>
      </c>
      <c r="F15" s="68">
        <v>0</v>
      </c>
      <c r="G15" s="68">
        <v>250</v>
      </c>
      <c r="H15" s="68">
        <v>0</v>
      </c>
      <c r="I15" s="59">
        <f t="shared" si="0"/>
        <v>0</v>
      </c>
      <c r="J15" s="736"/>
      <c r="K15" s="737"/>
      <c r="L15" s="736"/>
      <c r="M15" s="737"/>
      <c r="N15" s="736"/>
      <c r="O15" s="737"/>
      <c r="P15" s="736"/>
      <c r="Q15" s="738"/>
    </row>
    <row r="16" spans="1:17" x14ac:dyDescent="0.25">
      <c r="A16" s="65" t="s">
        <v>114</v>
      </c>
      <c r="B16" s="66" t="s">
        <v>123</v>
      </c>
      <c r="C16" s="67" t="s">
        <v>604</v>
      </c>
      <c r="D16" s="65"/>
      <c r="E16" s="65" t="s">
        <v>125</v>
      </c>
      <c r="F16" s="68">
        <v>0</v>
      </c>
      <c r="G16" s="68">
        <v>360</v>
      </c>
      <c r="H16" s="68">
        <v>360</v>
      </c>
      <c r="I16" s="59">
        <f t="shared" si="0"/>
        <v>100</v>
      </c>
      <c r="J16" s="736"/>
      <c r="K16" s="737"/>
      <c r="L16" s="736"/>
      <c r="M16" s="737"/>
      <c r="N16" s="736"/>
      <c r="O16" s="737"/>
      <c r="P16" s="736"/>
      <c r="Q16" s="738"/>
    </row>
    <row r="17" spans="1:17" x14ac:dyDescent="0.25">
      <c r="A17" s="65" t="s">
        <v>114</v>
      </c>
      <c r="B17" s="66" t="s">
        <v>123</v>
      </c>
      <c r="C17" s="67"/>
      <c r="D17" s="73" t="s">
        <v>977</v>
      </c>
      <c r="E17" s="65" t="s">
        <v>650</v>
      </c>
      <c r="F17" s="68">
        <v>0</v>
      </c>
      <c r="G17" s="68">
        <v>914.1</v>
      </c>
      <c r="H17" s="68">
        <v>0</v>
      </c>
      <c r="I17" s="59">
        <f t="shared" si="0"/>
        <v>0</v>
      </c>
      <c r="J17" s="736"/>
      <c r="K17" s="737"/>
      <c r="L17" s="736"/>
      <c r="M17" s="737"/>
      <c r="N17" s="736"/>
      <c r="O17" s="737"/>
      <c r="P17" s="736"/>
      <c r="Q17" s="738"/>
    </row>
    <row r="18" spans="1:17" x14ac:dyDescent="0.25">
      <c r="A18" s="65" t="s">
        <v>114</v>
      </c>
      <c r="B18" s="66" t="s">
        <v>123</v>
      </c>
      <c r="C18" s="67"/>
      <c r="D18" s="73" t="s">
        <v>1092</v>
      </c>
      <c r="E18" s="65" t="s">
        <v>651</v>
      </c>
      <c r="F18" s="68">
        <v>0</v>
      </c>
      <c r="G18" s="68">
        <v>900.7</v>
      </c>
      <c r="H18" s="68">
        <v>0</v>
      </c>
      <c r="I18" s="59">
        <f t="shared" si="0"/>
        <v>0</v>
      </c>
      <c r="J18" s="736"/>
      <c r="K18" s="737"/>
      <c r="L18" s="736"/>
      <c r="M18" s="737"/>
      <c r="N18" s="736"/>
      <c r="O18" s="737"/>
      <c r="P18" s="736"/>
      <c r="Q18" s="738"/>
    </row>
    <row r="19" spans="1:17" x14ac:dyDescent="0.25">
      <c r="A19" s="65" t="s">
        <v>114</v>
      </c>
      <c r="B19" s="66" t="s">
        <v>123</v>
      </c>
      <c r="C19" s="67"/>
      <c r="D19" s="73" t="s">
        <v>652</v>
      </c>
      <c r="E19" s="65" t="s">
        <v>653</v>
      </c>
      <c r="F19" s="68">
        <v>0</v>
      </c>
      <c r="G19" s="68">
        <v>45</v>
      </c>
      <c r="H19" s="68">
        <v>42.82</v>
      </c>
      <c r="I19" s="59">
        <f t="shared" si="0"/>
        <v>95.155555555555566</v>
      </c>
      <c r="J19" s="736"/>
      <c r="K19" s="737"/>
      <c r="L19" s="736"/>
      <c r="M19" s="737"/>
      <c r="N19" s="736"/>
      <c r="O19" s="737"/>
      <c r="P19" s="736"/>
      <c r="Q19" s="738"/>
    </row>
    <row r="20" spans="1:17" x14ac:dyDescent="0.25">
      <c r="A20" s="25" t="s">
        <v>114</v>
      </c>
      <c r="B20" s="769" t="s">
        <v>129</v>
      </c>
      <c r="C20" s="770"/>
      <c r="D20" s="770"/>
      <c r="E20" s="771"/>
      <c r="F20" s="5">
        <f>F4+F5+F6+F7+F8+F9+F10+F11+F12+F14+F15+F16+F17+F18+F19</f>
        <v>65000</v>
      </c>
      <c r="G20" s="5">
        <f>G4+G5+G6+G7+G8+G9+G10+G11+G12+G14+G15+G16+G17+G18+G19</f>
        <v>79791.600000000006</v>
      </c>
      <c r="H20" s="5">
        <f>H4+H5+H6+H7+H8+H9+H10+H11+H12+H14+H15+H16+H17+H18+H19</f>
        <v>37625.159999999996</v>
      </c>
      <c r="I20" s="70">
        <f>H20/G20*100</f>
        <v>47.154286917419867</v>
      </c>
      <c r="J20" s="729"/>
      <c r="K20" s="729"/>
      <c r="L20" s="729"/>
      <c r="M20" s="729"/>
      <c r="N20" s="729"/>
      <c r="O20" s="729"/>
      <c r="P20" s="729"/>
      <c r="Q20" s="729"/>
    </row>
    <row r="21" spans="1:17" x14ac:dyDescent="0.25">
      <c r="A21" s="57" t="s">
        <v>130</v>
      </c>
      <c r="B21" s="58" t="s">
        <v>11</v>
      </c>
      <c r="C21" s="54"/>
      <c r="D21" s="57"/>
      <c r="E21" s="57" t="s">
        <v>10</v>
      </c>
      <c r="F21" s="59">
        <v>5</v>
      </c>
      <c r="G21" s="59">
        <v>35</v>
      </c>
      <c r="H21" s="59">
        <v>0.7</v>
      </c>
      <c r="I21" s="59">
        <f>H21/G21*100</f>
        <v>2</v>
      </c>
      <c r="J21" s="736"/>
      <c r="K21" s="737"/>
      <c r="L21" s="736"/>
      <c r="M21" s="737"/>
      <c r="N21" s="736"/>
      <c r="O21" s="737"/>
      <c r="P21" s="736"/>
      <c r="Q21" s="738"/>
    </row>
    <row r="22" spans="1:17" x14ac:dyDescent="0.25">
      <c r="A22" s="57" t="s">
        <v>130</v>
      </c>
      <c r="B22" s="58" t="s">
        <v>9</v>
      </c>
      <c r="C22" s="54"/>
      <c r="D22" s="57"/>
      <c r="E22" s="57" t="s">
        <v>8</v>
      </c>
      <c r="F22" s="59">
        <v>100</v>
      </c>
      <c r="G22" s="59">
        <v>50</v>
      </c>
      <c r="H22" s="59">
        <v>0</v>
      </c>
      <c r="I22" s="59">
        <f t="shared" ref="I22:I67" si="1">H22/G22*100</f>
        <v>0</v>
      </c>
      <c r="J22" s="736"/>
      <c r="K22" s="737"/>
      <c r="L22" s="736"/>
      <c r="M22" s="737"/>
      <c r="N22" s="736"/>
      <c r="O22" s="737"/>
      <c r="P22" s="736"/>
      <c r="Q22" s="738"/>
    </row>
    <row r="23" spans="1:17" x14ac:dyDescent="0.25">
      <c r="A23" s="57" t="s">
        <v>130</v>
      </c>
      <c r="B23" s="58" t="s">
        <v>6</v>
      </c>
      <c r="C23" s="54"/>
      <c r="D23" s="57"/>
      <c r="E23" s="57" t="s">
        <v>5</v>
      </c>
      <c r="F23" s="59">
        <v>2102</v>
      </c>
      <c r="G23" s="59">
        <v>2102</v>
      </c>
      <c r="H23" s="59">
        <v>1326.22</v>
      </c>
      <c r="I23" s="59">
        <f t="shared" si="1"/>
        <v>63.093244529019984</v>
      </c>
      <c r="J23" s="736"/>
      <c r="K23" s="737"/>
      <c r="L23" s="736"/>
      <c r="M23" s="737"/>
      <c r="N23" s="736"/>
      <c r="O23" s="737"/>
      <c r="P23" s="736"/>
      <c r="Q23" s="738"/>
    </row>
    <row r="24" spans="1:17" x14ac:dyDescent="0.25">
      <c r="A24" s="57" t="s">
        <v>130</v>
      </c>
      <c r="B24" s="58" t="s">
        <v>4</v>
      </c>
      <c r="C24" s="54"/>
      <c r="D24" s="57"/>
      <c r="E24" s="57" t="s">
        <v>3</v>
      </c>
      <c r="F24" s="59">
        <v>10</v>
      </c>
      <c r="G24" s="59">
        <v>10</v>
      </c>
      <c r="H24" s="59">
        <v>3.02</v>
      </c>
      <c r="I24" s="59">
        <f t="shared" si="1"/>
        <v>30.2</v>
      </c>
      <c r="J24" s="736"/>
      <c r="K24" s="737"/>
      <c r="L24" s="736"/>
      <c r="M24" s="737"/>
      <c r="N24" s="736"/>
      <c r="O24" s="737"/>
      <c r="P24" s="736"/>
      <c r="Q24" s="738"/>
    </row>
    <row r="25" spans="1:17" x14ac:dyDescent="0.25">
      <c r="A25" s="57" t="s">
        <v>130</v>
      </c>
      <c r="B25" s="58" t="s">
        <v>117</v>
      </c>
      <c r="C25" s="54"/>
      <c r="D25" s="57"/>
      <c r="E25" s="57" t="s">
        <v>118</v>
      </c>
      <c r="F25" s="59">
        <v>0</v>
      </c>
      <c r="G25" s="59">
        <v>20</v>
      </c>
      <c r="H25" s="59">
        <v>19.989999999999998</v>
      </c>
      <c r="I25" s="59">
        <f t="shared" si="1"/>
        <v>99.949999999999989</v>
      </c>
      <c r="J25" s="736"/>
      <c r="K25" s="737"/>
      <c r="L25" s="736"/>
      <c r="M25" s="737"/>
      <c r="N25" s="736"/>
      <c r="O25" s="737"/>
      <c r="P25" s="736"/>
      <c r="Q25" s="738"/>
    </row>
    <row r="26" spans="1:17" x14ac:dyDescent="0.25">
      <c r="A26" s="57" t="s">
        <v>130</v>
      </c>
      <c r="B26" s="58" t="s">
        <v>119</v>
      </c>
      <c r="C26" s="54"/>
      <c r="D26" s="57"/>
      <c r="E26" s="57" t="s">
        <v>120</v>
      </c>
      <c r="F26" s="59">
        <v>76080</v>
      </c>
      <c r="G26" s="59">
        <v>84704</v>
      </c>
      <c r="H26" s="59">
        <v>40916</v>
      </c>
      <c r="I26" s="59">
        <f t="shared" si="1"/>
        <v>48.304684548545524</v>
      </c>
      <c r="J26" s="736"/>
      <c r="K26" s="737"/>
      <c r="L26" s="736"/>
      <c r="M26" s="737"/>
      <c r="N26" s="736"/>
      <c r="O26" s="737"/>
      <c r="P26" s="736"/>
      <c r="Q26" s="738"/>
    </row>
    <row r="27" spans="1:17" x14ac:dyDescent="0.25">
      <c r="A27" s="57" t="s">
        <v>130</v>
      </c>
      <c r="B27" s="58" t="s">
        <v>119</v>
      </c>
      <c r="C27" s="69" t="s">
        <v>134</v>
      </c>
      <c r="D27" s="65"/>
      <c r="E27" s="65" t="s">
        <v>135</v>
      </c>
      <c r="F27" s="59">
        <v>0</v>
      </c>
      <c r="G27" s="59">
        <v>35.5</v>
      </c>
      <c r="H27" s="59">
        <v>0</v>
      </c>
      <c r="I27" s="59">
        <f t="shared" si="1"/>
        <v>0</v>
      </c>
      <c r="J27" s="736"/>
      <c r="K27" s="737"/>
      <c r="L27" s="736"/>
      <c r="M27" s="737"/>
      <c r="N27" s="736"/>
      <c r="O27" s="737"/>
      <c r="P27" s="736"/>
      <c r="Q27" s="738"/>
    </row>
    <row r="28" spans="1:17" x14ac:dyDescent="0.25">
      <c r="A28" s="57" t="s">
        <v>130</v>
      </c>
      <c r="B28" s="58" t="s">
        <v>119</v>
      </c>
      <c r="C28" s="100" t="s">
        <v>648</v>
      </c>
      <c r="D28" s="57"/>
      <c r="E28" s="57" t="s">
        <v>132</v>
      </c>
      <c r="F28" s="59">
        <v>1889</v>
      </c>
      <c r="G28" s="59">
        <v>1889</v>
      </c>
      <c r="H28" s="59">
        <v>0</v>
      </c>
      <c r="I28" s="59">
        <f t="shared" si="1"/>
        <v>0</v>
      </c>
      <c r="J28" s="736"/>
      <c r="K28" s="737"/>
      <c r="L28" s="736"/>
      <c r="M28" s="737"/>
      <c r="N28" s="736"/>
      <c r="O28" s="737"/>
      <c r="P28" s="736"/>
      <c r="Q28" s="738"/>
    </row>
    <row r="29" spans="1:17" x14ac:dyDescent="0.25">
      <c r="A29" s="57" t="s">
        <v>130</v>
      </c>
      <c r="B29" s="58" t="s">
        <v>119</v>
      </c>
      <c r="C29" s="100" t="s">
        <v>649</v>
      </c>
      <c r="D29" s="57"/>
      <c r="E29" s="57" t="s">
        <v>133</v>
      </c>
      <c r="F29" s="59">
        <v>7790</v>
      </c>
      <c r="G29" s="59">
        <v>8640</v>
      </c>
      <c r="H29" s="59">
        <v>8550</v>
      </c>
      <c r="I29" s="59">
        <f t="shared" si="1"/>
        <v>98.958333333333343</v>
      </c>
      <c r="J29" s="736"/>
      <c r="K29" s="737"/>
      <c r="L29" s="736"/>
      <c r="M29" s="737"/>
      <c r="N29" s="736"/>
      <c r="O29" s="737"/>
      <c r="P29" s="736"/>
      <c r="Q29" s="738"/>
    </row>
    <row r="30" spans="1:17" x14ac:dyDescent="0.25">
      <c r="A30" s="65" t="s">
        <v>130</v>
      </c>
      <c r="B30" s="66" t="s">
        <v>119</v>
      </c>
      <c r="C30" s="100" t="s">
        <v>654</v>
      </c>
      <c r="D30" s="65"/>
      <c r="E30" s="65" t="s">
        <v>655</v>
      </c>
      <c r="F30" s="68">
        <v>7000</v>
      </c>
      <c r="G30" s="68">
        <v>7000</v>
      </c>
      <c r="H30" s="68">
        <v>5955.76</v>
      </c>
      <c r="I30" s="59">
        <f t="shared" si="1"/>
        <v>85.082285714285717</v>
      </c>
      <c r="J30" s="736"/>
      <c r="K30" s="737"/>
      <c r="L30" s="736"/>
      <c r="M30" s="737"/>
      <c r="N30" s="736"/>
      <c r="O30" s="737"/>
      <c r="P30" s="736"/>
      <c r="Q30" s="738"/>
    </row>
    <row r="31" spans="1:17" s="64" customFormat="1" x14ac:dyDescent="0.25">
      <c r="A31" s="61" t="s">
        <v>130</v>
      </c>
      <c r="B31" s="62" t="s">
        <v>119</v>
      </c>
      <c r="C31" s="61" t="s">
        <v>120</v>
      </c>
      <c r="D31" s="61"/>
      <c r="F31" s="63">
        <f>F26+F27+F28+F29+F30</f>
        <v>92759</v>
      </c>
      <c r="G31" s="63">
        <f>G26+G27+G28+G29+G30</f>
        <v>102268.5</v>
      </c>
      <c r="H31" s="63">
        <f>H26+H27+H28+H29+H30</f>
        <v>55421.760000000002</v>
      </c>
      <c r="I31" s="59">
        <f t="shared" si="1"/>
        <v>54.192405286085169</v>
      </c>
      <c r="J31" s="739"/>
      <c r="K31" s="740"/>
      <c r="L31" s="739"/>
      <c r="M31" s="740"/>
      <c r="N31" s="739"/>
      <c r="O31" s="740"/>
      <c r="P31" s="739"/>
      <c r="Q31" s="741"/>
    </row>
    <row r="32" spans="1:17" s="64" customFormat="1" x14ac:dyDescent="0.25">
      <c r="A32" s="65" t="s">
        <v>130</v>
      </c>
      <c r="B32" s="66" t="s">
        <v>123</v>
      </c>
      <c r="C32" s="67" t="s">
        <v>124</v>
      </c>
      <c r="D32" s="65"/>
      <c r="E32" s="65" t="s">
        <v>125</v>
      </c>
      <c r="F32" s="68">
        <v>0</v>
      </c>
      <c r="G32" s="68">
        <v>14330.8</v>
      </c>
      <c r="H32" s="68">
        <v>0</v>
      </c>
      <c r="I32" s="59">
        <f t="shared" si="1"/>
        <v>0</v>
      </c>
      <c r="J32" s="736"/>
      <c r="K32" s="737"/>
      <c r="L32" s="736"/>
      <c r="M32" s="737"/>
      <c r="N32" s="736"/>
      <c r="O32" s="737"/>
      <c r="P32" s="736"/>
      <c r="Q32" s="738"/>
    </row>
    <row r="33" spans="1:17" x14ac:dyDescent="0.25">
      <c r="A33" s="65" t="s">
        <v>130</v>
      </c>
      <c r="B33" s="66" t="s">
        <v>123</v>
      </c>
      <c r="C33" s="69" t="s">
        <v>126</v>
      </c>
      <c r="D33" s="65"/>
      <c r="E33" s="65" t="s">
        <v>125</v>
      </c>
      <c r="F33" s="68">
        <v>0</v>
      </c>
      <c r="G33" s="68">
        <v>868.4</v>
      </c>
      <c r="H33" s="68">
        <v>0</v>
      </c>
      <c r="I33" s="59">
        <f t="shared" si="1"/>
        <v>0</v>
      </c>
      <c r="J33" s="736"/>
      <c r="K33" s="737"/>
      <c r="L33" s="736"/>
      <c r="M33" s="737"/>
      <c r="N33" s="736"/>
      <c r="O33" s="737"/>
      <c r="P33" s="736"/>
      <c r="Q33" s="738"/>
    </row>
    <row r="34" spans="1:17" x14ac:dyDescent="0.25">
      <c r="A34" s="65" t="s">
        <v>130</v>
      </c>
      <c r="B34" s="66" t="s">
        <v>123</v>
      </c>
      <c r="C34" s="67" t="s">
        <v>604</v>
      </c>
      <c r="D34" s="65"/>
      <c r="E34" s="65" t="s">
        <v>125</v>
      </c>
      <c r="F34" s="68">
        <v>0</v>
      </c>
      <c r="G34" s="68">
        <v>757.5</v>
      </c>
      <c r="H34" s="68">
        <v>757.5</v>
      </c>
      <c r="I34" s="59">
        <f t="shared" si="1"/>
        <v>100</v>
      </c>
      <c r="J34" s="736"/>
      <c r="K34" s="737"/>
      <c r="L34" s="736"/>
      <c r="M34" s="737"/>
      <c r="N34" s="736"/>
      <c r="O34" s="737"/>
      <c r="P34" s="736"/>
      <c r="Q34" s="738"/>
    </row>
    <row r="35" spans="1:17" x14ac:dyDescent="0.25">
      <c r="A35" s="65" t="s">
        <v>130</v>
      </c>
      <c r="B35" s="66" t="s">
        <v>123</v>
      </c>
      <c r="C35" s="69"/>
      <c r="D35" s="65"/>
      <c r="E35" s="65" t="s">
        <v>125</v>
      </c>
      <c r="F35" s="68">
        <v>0</v>
      </c>
      <c r="G35" s="68">
        <v>20605.599999999999</v>
      </c>
      <c r="H35" s="68">
        <v>608.48</v>
      </c>
      <c r="I35" s="59">
        <f t="shared" si="1"/>
        <v>2.9529836549287576</v>
      </c>
      <c r="J35" s="736"/>
      <c r="K35" s="737"/>
      <c r="L35" s="736"/>
      <c r="M35" s="737"/>
      <c r="N35" s="736"/>
      <c r="O35" s="737"/>
      <c r="P35" s="736"/>
      <c r="Q35" s="738"/>
    </row>
    <row r="36" spans="1:17" x14ac:dyDescent="0.25">
      <c r="A36" s="71" t="s">
        <v>130</v>
      </c>
      <c r="B36" s="784" t="s">
        <v>136</v>
      </c>
      <c r="C36" s="785"/>
      <c r="D36" s="785"/>
      <c r="E36" s="786"/>
      <c r="F36" s="72">
        <f>F21+F22+F23+F24+F25+F31+F32+F33+F34+F35</f>
        <v>94976</v>
      </c>
      <c r="G36" s="72">
        <f>G21+G22+G23+G24+G25+G31+G32+G33+G34+G35</f>
        <v>141047.79999999999</v>
      </c>
      <c r="H36" s="72">
        <f>H21+H22+H23+H24+H25+H31+H32+H33+H34+H35</f>
        <v>58137.670000000006</v>
      </c>
      <c r="I36" s="70">
        <f t="shared" si="1"/>
        <v>41.218416735319522</v>
      </c>
      <c r="J36" s="729"/>
      <c r="K36" s="729"/>
      <c r="L36" s="729"/>
      <c r="M36" s="729"/>
      <c r="N36" s="729"/>
      <c r="O36" s="729"/>
      <c r="P36" s="729"/>
      <c r="Q36" s="729"/>
    </row>
    <row r="37" spans="1:17" x14ac:dyDescent="0.25">
      <c r="A37" s="57" t="s">
        <v>137</v>
      </c>
      <c r="B37" s="58" t="s">
        <v>119</v>
      </c>
      <c r="C37" s="54" t="s">
        <v>138</v>
      </c>
      <c r="D37" s="57"/>
      <c r="E37" s="57" t="s">
        <v>120</v>
      </c>
      <c r="F37" s="59">
        <v>30500</v>
      </c>
      <c r="G37" s="59">
        <v>0</v>
      </c>
      <c r="H37" s="59">
        <v>0</v>
      </c>
      <c r="I37" s="59">
        <v>0</v>
      </c>
      <c r="J37" s="736"/>
      <c r="K37" s="737"/>
      <c r="L37" s="736"/>
      <c r="M37" s="737"/>
      <c r="N37" s="736"/>
      <c r="O37" s="737"/>
      <c r="P37" s="736"/>
      <c r="Q37" s="738"/>
    </row>
    <row r="38" spans="1:17" x14ac:dyDescent="0.25">
      <c r="A38" s="57" t="s">
        <v>137</v>
      </c>
      <c r="B38" s="58" t="s">
        <v>119</v>
      </c>
      <c r="C38" s="100" t="s">
        <v>648</v>
      </c>
      <c r="D38" s="57"/>
      <c r="E38" s="57" t="s">
        <v>139</v>
      </c>
      <c r="F38" s="59">
        <v>163</v>
      </c>
      <c r="G38" s="59">
        <v>163</v>
      </c>
      <c r="H38" s="59">
        <v>0</v>
      </c>
      <c r="I38" s="59">
        <f t="shared" ref="I38:I39" si="2">H38/G38*100</f>
        <v>0</v>
      </c>
      <c r="J38" s="736"/>
      <c r="K38" s="737"/>
      <c r="L38" s="736"/>
      <c r="M38" s="737"/>
      <c r="N38" s="736"/>
      <c r="O38" s="737"/>
      <c r="P38" s="736"/>
      <c r="Q38" s="738"/>
    </row>
    <row r="39" spans="1:17" x14ac:dyDescent="0.25">
      <c r="A39" s="57" t="s">
        <v>137</v>
      </c>
      <c r="B39" s="58" t="s">
        <v>119</v>
      </c>
      <c r="C39" s="100"/>
      <c r="D39" s="104" t="s">
        <v>656</v>
      </c>
      <c r="E39" s="57" t="s">
        <v>120</v>
      </c>
      <c r="F39" s="59">
        <v>0</v>
      </c>
      <c r="G39" s="59">
        <v>34688</v>
      </c>
      <c r="H39" s="59">
        <v>16646</v>
      </c>
      <c r="I39" s="59">
        <f t="shared" si="2"/>
        <v>47.98777675276753</v>
      </c>
      <c r="J39" s="736"/>
      <c r="K39" s="737"/>
      <c r="L39" s="736"/>
      <c r="M39" s="737"/>
      <c r="N39" s="736"/>
      <c r="O39" s="737"/>
      <c r="P39" s="736"/>
      <c r="Q39" s="738"/>
    </row>
    <row r="40" spans="1:17" x14ac:dyDescent="0.25">
      <c r="A40" s="57" t="s">
        <v>137</v>
      </c>
      <c r="B40" s="58" t="s">
        <v>119</v>
      </c>
      <c r="C40" s="61" t="s">
        <v>120</v>
      </c>
      <c r="D40" s="61"/>
      <c r="E40" s="64"/>
      <c r="F40" s="63">
        <f>SUM(F37+F39)</f>
        <v>30500</v>
      </c>
      <c r="G40" s="63">
        <f>SUM(G37+G39)</f>
        <v>34688</v>
      </c>
      <c r="H40" s="63">
        <f>SUM(H37+H39)</f>
        <v>16646</v>
      </c>
      <c r="I40" s="59">
        <f t="shared" si="1"/>
        <v>47.98777675276753</v>
      </c>
      <c r="J40" s="739"/>
      <c r="K40" s="740"/>
      <c r="L40" s="739"/>
      <c r="M40" s="740"/>
      <c r="N40" s="739"/>
      <c r="O40" s="740"/>
      <c r="P40" s="739"/>
      <c r="Q40" s="741"/>
    </row>
    <row r="41" spans="1:17" x14ac:dyDescent="0.25">
      <c r="A41" s="73" t="s">
        <v>137</v>
      </c>
      <c r="B41" s="66" t="s">
        <v>123</v>
      </c>
      <c r="C41" s="67" t="s">
        <v>124</v>
      </c>
      <c r="D41" s="65"/>
      <c r="E41" s="65" t="s">
        <v>125</v>
      </c>
      <c r="F41" s="68">
        <v>0</v>
      </c>
      <c r="G41" s="68">
        <v>1822</v>
      </c>
      <c r="H41" s="68">
        <v>0</v>
      </c>
      <c r="I41" s="59">
        <f t="shared" si="1"/>
        <v>0</v>
      </c>
      <c r="J41" s="736"/>
      <c r="K41" s="737"/>
      <c r="L41" s="736"/>
      <c r="M41" s="737"/>
      <c r="N41" s="736"/>
      <c r="O41" s="737"/>
      <c r="P41" s="736"/>
      <c r="Q41" s="738"/>
    </row>
    <row r="42" spans="1:17" x14ac:dyDescent="0.25">
      <c r="A42" s="25" t="s">
        <v>137</v>
      </c>
      <c r="B42" s="769" t="s">
        <v>140</v>
      </c>
      <c r="C42" s="770"/>
      <c r="D42" s="770"/>
      <c r="E42" s="771"/>
      <c r="F42" s="5">
        <f>F37+F38+F41</f>
        <v>30663</v>
      </c>
      <c r="G42" s="5">
        <f>G37+G38+G39+G41</f>
        <v>36673</v>
      </c>
      <c r="H42" s="5">
        <f>H37+H38+H39+H41</f>
        <v>16646</v>
      </c>
      <c r="I42" s="70">
        <f t="shared" si="1"/>
        <v>45.3903416682573</v>
      </c>
      <c r="J42" s="729"/>
      <c r="K42" s="729"/>
      <c r="L42" s="729"/>
      <c r="M42" s="729"/>
      <c r="N42" s="729"/>
      <c r="O42" s="729"/>
      <c r="P42" s="729"/>
      <c r="Q42" s="729"/>
    </row>
    <row r="43" spans="1:17" x14ac:dyDescent="0.25">
      <c r="A43" s="57" t="s">
        <v>141</v>
      </c>
      <c r="B43" s="58" t="s">
        <v>9</v>
      </c>
      <c r="C43" s="54"/>
      <c r="D43" s="57"/>
      <c r="E43" s="57" t="s">
        <v>8</v>
      </c>
      <c r="F43" s="59">
        <v>150</v>
      </c>
      <c r="G43" s="59">
        <v>150</v>
      </c>
      <c r="H43" s="59">
        <v>0</v>
      </c>
      <c r="I43" s="59">
        <f t="shared" si="1"/>
        <v>0</v>
      </c>
      <c r="J43" s="736"/>
      <c r="K43" s="737"/>
      <c r="L43" s="736"/>
      <c r="M43" s="737"/>
      <c r="N43" s="736"/>
      <c r="O43" s="737"/>
      <c r="P43" s="736"/>
      <c r="Q43" s="738"/>
    </row>
    <row r="44" spans="1:17" x14ac:dyDescent="0.25">
      <c r="A44" s="57" t="s">
        <v>141</v>
      </c>
      <c r="B44" s="58" t="s">
        <v>115</v>
      </c>
      <c r="C44" s="54"/>
      <c r="D44" s="57"/>
      <c r="E44" s="57" t="s">
        <v>116</v>
      </c>
      <c r="F44" s="59">
        <v>13</v>
      </c>
      <c r="G44" s="59">
        <v>13</v>
      </c>
      <c r="H44" s="59">
        <v>0</v>
      </c>
      <c r="I44" s="59">
        <f t="shared" si="1"/>
        <v>0</v>
      </c>
      <c r="J44" s="736"/>
      <c r="K44" s="737"/>
      <c r="L44" s="736"/>
      <c r="M44" s="737"/>
      <c r="N44" s="736"/>
      <c r="O44" s="737"/>
      <c r="P44" s="736"/>
      <c r="Q44" s="738"/>
    </row>
    <row r="45" spans="1:17" x14ac:dyDescent="0.25">
      <c r="A45" s="57" t="s">
        <v>141</v>
      </c>
      <c r="B45" s="58" t="s">
        <v>6</v>
      </c>
      <c r="C45" s="54"/>
      <c r="D45" s="57"/>
      <c r="E45" s="57" t="s">
        <v>5</v>
      </c>
      <c r="F45" s="59">
        <v>450</v>
      </c>
      <c r="G45" s="59">
        <v>450</v>
      </c>
      <c r="H45" s="59">
        <v>0</v>
      </c>
      <c r="I45" s="59">
        <f t="shared" si="1"/>
        <v>0</v>
      </c>
      <c r="J45" s="736"/>
      <c r="K45" s="737"/>
      <c r="L45" s="736"/>
      <c r="M45" s="737"/>
      <c r="N45" s="736"/>
      <c r="O45" s="737"/>
      <c r="P45" s="736"/>
      <c r="Q45" s="738"/>
    </row>
    <row r="46" spans="1:17" x14ac:dyDescent="0.25">
      <c r="A46" s="57" t="s">
        <v>141</v>
      </c>
      <c r="B46" s="58">
        <v>5336</v>
      </c>
      <c r="C46" s="100" t="s">
        <v>657</v>
      </c>
      <c r="D46" s="57"/>
      <c r="E46" s="65" t="s">
        <v>125</v>
      </c>
      <c r="F46" s="59">
        <v>0</v>
      </c>
      <c r="G46" s="59">
        <v>19747.8</v>
      </c>
      <c r="H46" s="59">
        <v>2641.4</v>
      </c>
      <c r="I46" s="59">
        <f t="shared" ref="I46" si="3">H46/G46*100</f>
        <v>13.375667162924479</v>
      </c>
      <c r="J46" s="736"/>
      <c r="K46" s="737"/>
      <c r="L46" s="736"/>
      <c r="M46" s="737"/>
      <c r="N46" s="736"/>
      <c r="O46" s="737"/>
      <c r="P46" s="736"/>
      <c r="Q46" s="738"/>
    </row>
    <row r="47" spans="1:17" x14ac:dyDescent="0.25">
      <c r="A47" s="57" t="s">
        <v>141</v>
      </c>
      <c r="B47" s="58">
        <v>5492</v>
      </c>
      <c r="C47" s="100"/>
      <c r="D47" s="57"/>
      <c r="E47" s="65" t="s">
        <v>143</v>
      </c>
      <c r="F47" s="59">
        <v>80</v>
      </c>
      <c r="G47" s="59">
        <v>80</v>
      </c>
      <c r="H47" s="59">
        <v>0</v>
      </c>
      <c r="I47" s="59">
        <f t="shared" si="1"/>
        <v>0</v>
      </c>
      <c r="J47" s="736"/>
      <c r="K47" s="737"/>
      <c r="L47" s="736"/>
      <c r="M47" s="737"/>
      <c r="N47" s="736"/>
      <c r="O47" s="737"/>
      <c r="P47" s="736"/>
      <c r="Q47" s="738"/>
    </row>
    <row r="48" spans="1:17" x14ac:dyDescent="0.25">
      <c r="A48" s="25" t="s">
        <v>141</v>
      </c>
      <c r="B48" s="769" t="s">
        <v>144</v>
      </c>
      <c r="C48" s="770"/>
      <c r="D48" s="770"/>
      <c r="E48" s="771"/>
      <c r="F48" s="5">
        <f>SUM(F43:F47)</f>
        <v>693</v>
      </c>
      <c r="G48" s="5">
        <f>SUM(G43:G47)</f>
        <v>20440.8</v>
      </c>
      <c r="H48" s="5">
        <f>SUM(H43:H47)</f>
        <v>2641.4</v>
      </c>
      <c r="I48" s="70">
        <f t="shared" si="1"/>
        <v>12.922194826034206</v>
      </c>
      <c r="J48" s="729"/>
      <c r="K48" s="729"/>
      <c r="L48" s="729"/>
      <c r="M48" s="729"/>
      <c r="N48" s="729"/>
      <c r="O48" s="729"/>
      <c r="P48" s="729"/>
      <c r="Q48" s="742"/>
    </row>
    <row r="49" spans="1:17" x14ac:dyDescent="0.25">
      <c r="A49" s="57" t="s">
        <v>145</v>
      </c>
      <c r="B49" s="58" t="s">
        <v>119</v>
      </c>
      <c r="C49" s="54" t="s">
        <v>146</v>
      </c>
      <c r="D49" s="57"/>
      <c r="E49" s="57" t="s">
        <v>147</v>
      </c>
      <c r="F49" s="59">
        <v>6960</v>
      </c>
      <c r="G49" s="59">
        <v>7313</v>
      </c>
      <c r="H49" s="59">
        <v>3598</v>
      </c>
      <c r="I49" s="59">
        <f t="shared" si="1"/>
        <v>49.200054697114723</v>
      </c>
      <c r="J49" s="736"/>
      <c r="K49" s="737"/>
      <c r="L49" s="736"/>
      <c r="M49" s="737"/>
      <c r="N49" s="736"/>
      <c r="O49" s="737"/>
      <c r="P49" s="736"/>
      <c r="Q49" s="738"/>
    </row>
    <row r="50" spans="1:17" x14ac:dyDescent="0.25">
      <c r="A50" s="57" t="s">
        <v>145</v>
      </c>
      <c r="B50" s="58" t="s">
        <v>119</v>
      </c>
      <c r="C50" s="100" t="s">
        <v>648</v>
      </c>
      <c r="D50" s="57"/>
      <c r="E50" s="57" t="s">
        <v>148</v>
      </c>
      <c r="F50" s="59">
        <v>163</v>
      </c>
      <c r="G50" s="59">
        <v>163</v>
      </c>
      <c r="H50" s="59">
        <v>0</v>
      </c>
      <c r="I50" s="59">
        <f t="shared" si="1"/>
        <v>0</v>
      </c>
      <c r="J50" s="736"/>
      <c r="K50" s="737"/>
      <c r="L50" s="736"/>
      <c r="M50" s="737"/>
      <c r="N50" s="736"/>
      <c r="O50" s="737"/>
      <c r="P50" s="736"/>
      <c r="Q50" s="738"/>
    </row>
    <row r="51" spans="1:17" x14ac:dyDescent="0.25">
      <c r="A51" s="25" t="s">
        <v>145</v>
      </c>
      <c r="B51" s="769" t="s">
        <v>147</v>
      </c>
      <c r="C51" s="770"/>
      <c r="D51" s="770"/>
      <c r="E51" s="771"/>
      <c r="F51" s="5">
        <f>SUM(F49:F50)</f>
        <v>7123</v>
      </c>
      <c r="G51" s="5">
        <f>SUM(G49:G50)</f>
        <v>7476</v>
      </c>
      <c r="H51" s="5">
        <f>SUM(H49:H50)</f>
        <v>3598</v>
      </c>
      <c r="I51" s="70">
        <f t="shared" si="1"/>
        <v>48.127340823970037</v>
      </c>
      <c r="J51" s="729"/>
      <c r="K51" s="729"/>
      <c r="L51" s="729"/>
      <c r="M51" s="729"/>
      <c r="N51" s="729"/>
      <c r="O51" s="729"/>
      <c r="P51" s="729"/>
      <c r="Q51" s="742"/>
    </row>
    <row r="52" spans="1:17" x14ac:dyDescent="0.25">
      <c r="A52" s="65" t="s">
        <v>153</v>
      </c>
      <c r="B52" s="66" t="s">
        <v>154</v>
      </c>
      <c r="C52" s="69"/>
      <c r="D52" s="73" t="s">
        <v>658</v>
      </c>
      <c r="E52" s="65" t="s">
        <v>659</v>
      </c>
      <c r="F52" s="68">
        <v>0</v>
      </c>
      <c r="G52" s="68">
        <v>0</v>
      </c>
      <c r="H52" s="68">
        <v>27.74</v>
      </c>
      <c r="I52" s="59">
        <v>0</v>
      </c>
      <c r="J52" s="736"/>
      <c r="K52" s="737"/>
      <c r="L52" s="736"/>
      <c r="M52" s="737"/>
      <c r="N52" s="736"/>
      <c r="O52" s="737"/>
      <c r="P52" s="736"/>
      <c r="Q52" s="738"/>
    </row>
    <row r="53" spans="1:17" x14ac:dyDescent="0.25">
      <c r="A53" s="65" t="s">
        <v>153</v>
      </c>
      <c r="B53" s="66" t="s">
        <v>154</v>
      </c>
      <c r="C53" s="69"/>
      <c r="D53" s="73" t="s">
        <v>661</v>
      </c>
      <c r="E53" s="65" t="s">
        <v>660</v>
      </c>
      <c r="F53" s="68">
        <v>0</v>
      </c>
      <c r="G53" s="68">
        <v>0</v>
      </c>
      <c r="H53" s="68">
        <v>1.65</v>
      </c>
      <c r="I53" s="59">
        <v>0</v>
      </c>
      <c r="J53" s="736"/>
      <c r="K53" s="737"/>
      <c r="L53" s="736"/>
      <c r="M53" s="737"/>
      <c r="N53" s="736"/>
      <c r="O53" s="737"/>
      <c r="P53" s="736"/>
      <c r="Q53" s="738"/>
    </row>
    <row r="54" spans="1:17" x14ac:dyDescent="0.25">
      <c r="A54" s="65" t="s">
        <v>153</v>
      </c>
      <c r="B54" s="66" t="s">
        <v>154</v>
      </c>
      <c r="C54" s="74"/>
      <c r="D54" s="73" t="s">
        <v>663</v>
      </c>
      <c r="E54" s="65" t="s">
        <v>662</v>
      </c>
      <c r="F54" s="68">
        <v>0</v>
      </c>
      <c r="G54" s="68">
        <v>0</v>
      </c>
      <c r="H54" s="68">
        <v>3.63</v>
      </c>
      <c r="I54" s="59">
        <v>0</v>
      </c>
      <c r="J54" s="736"/>
      <c r="K54" s="737"/>
      <c r="L54" s="736"/>
      <c r="M54" s="737"/>
      <c r="N54" s="736"/>
      <c r="O54" s="737"/>
      <c r="P54" s="736"/>
      <c r="Q54" s="738"/>
    </row>
    <row r="55" spans="1:17" x14ac:dyDescent="0.25">
      <c r="A55" s="65" t="s">
        <v>153</v>
      </c>
      <c r="B55" s="66" t="s">
        <v>154</v>
      </c>
      <c r="C55" s="262" t="s">
        <v>664</v>
      </c>
      <c r="D55" s="73" t="s">
        <v>665</v>
      </c>
      <c r="E55" s="65" t="s">
        <v>666</v>
      </c>
      <c r="F55" s="68">
        <v>0</v>
      </c>
      <c r="G55" s="68">
        <v>0</v>
      </c>
      <c r="H55" s="68">
        <v>200.39</v>
      </c>
      <c r="I55" s="59">
        <v>0</v>
      </c>
      <c r="J55" s="736"/>
      <c r="K55" s="737"/>
      <c r="L55" s="736"/>
      <c r="M55" s="737"/>
      <c r="N55" s="736"/>
      <c r="O55" s="737"/>
      <c r="P55" s="736"/>
      <c r="Q55" s="738"/>
    </row>
    <row r="56" spans="1:17" x14ac:dyDescent="0.25">
      <c r="A56" s="65" t="s">
        <v>153</v>
      </c>
      <c r="B56" s="66" t="s">
        <v>154</v>
      </c>
      <c r="C56" s="262" t="s">
        <v>674</v>
      </c>
      <c r="D56" s="73" t="s">
        <v>675</v>
      </c>
      <c r="E56" s="65" t="s">
        <v>155</v>
      </c>
      <c r="F56" s="68">
        <v>0</v>
      </c>
      <c r="G56" s="68">
        <v>181.3</v>
      </c>
      <c r="H56" s="68">
        <v>181.32</v>
      </c>
      <c r="I56" s="59">
        <f t="shared" si="1"/>
        <v>100.01103143960286</v>
      </c>
      <c r="J56" s="736"/>
      <c r="K56" s="737"/>
      <c r="L56" s="736"/>
      <c r="M56" s="737"/>
      <c r="N56" s="736"/>
      <c r="O56" s="737"/>
      <c r="P56" s="736"/>
      <c r="Q56" s="738"/>
    </row>
    <row r="57" spans="1:17" x14ac:dyDescent="0.25">
      <c r="A57" s="65" t="s">
        <v>153</v>
      </c>
      <c r="B57" s="66" t="s">
        <v>154</v>
      </c>
      <c r="C57" s="262" t="s">
        <v>674</v>
      </c>
      <c r="D57" s="73" t="s">
        <v>676</v>
      </c>
      <c r="E57" s="65" t="s">
        <v>155</v>
      </c>
      <c r="F57" s="68">
        <v>0</v>
      </c>
      <c r="G57" s="68">
        <v>17.100000000000001</v>
      </c>
      <c r="H57" s="68">
        <v>17.11</v>
      </c>
      <c r="I57" s="59">
        <f t="shared" si="1"/>
        <v>100.05847953216373</v>
      </c>
      <c r="J57" s="736"/>
      <c r="K57" s="737"/>
      <c r="L57" s="736"/>
      <c r="M57" s="737"/>
      <c r="N57" s="736"/>
      <c r="O57" s="737"/>
      <c r="P57" s="736"/>
      <c r="Q57" s="738"/>
    </row>
    <row r="58" spans="1:17" x14ac:dyDescent="0.25">
      <c r="A58" s="65" t="s">
        <v>153</v>
      </c>
      <c r="B58" s="66" t="s">
        <v>154</v>
      </c>
      <c r="C58" s="262"/>
      <c r="D58" s="73" t="s">
        <v>658</v>
      </c>
      <c r="E58" s="65" t="s">
        <v>155</v>
      </c>
      <c r="F58" s="68">
        <v>0</v>
      </c>
      <c r="G58" s="68">
        <v>27.8</v>
      </c>
      <c r="H58" s="68">
        <v>0</v>
      </c>
      <c r="I58" s="59">
        <f t="shared" si="1"/>
        <v>0</v>
      </c>
      <c r="J58" s="736"/>
      <c r="K58" s="737"/>
      <c r="L58" s="736"/>
      <c r="M58" s="737"/>
      <c r="N58" s="736"/>
      <c r="O58" s="737"/>
      <c r="P58" s="736"/>
      <c r="Q58" s="738"/>
    </row>
    <row r="59" spans="1:17" x14ac:dyDescent="0.25">
      <c r="A59" s="65" t="s">
        <v>153</v>
      </c>
      <c r="B59" s="66" t="s">
        <v>154</v>
      </c>
      <c r="C59" s="262"/>
      <c r="D59" s="73" t="s">
        <v>661</v>
      </c>
      <c r="E59" s="65" t="s">
        <v>155</v>
      </c>
      <c r="F59" s="68">
        <v>0</v>
      </c>
      <c r="G59" s="68">
        <v>1.6</v>
      </c>
      <c r="H59" s="68">
        <v>0</v>
      </c>
      <c r="I59" s="59">
        <f t="shared" si="1"/>
        <v>0</v>
      </c>
      <c r="J59" s="736"/>
      <c r="K59" s="737"/>
      <c r="L59" s="736"/>
      <c r="M59" s="737"/>
      <c r="N59" s="736"/>
      <c r="O59" s="737"/>
      <c r="P59" s="736"/>
      <c r="Q59" s="738"/>
    </row>
    <row r="60" spans="1:17" x14ac:dyDescent="0.25">
      <c r="A60" s="65" t="s">
        <v>153</v>
      </c>
      <c r="B60" s="66" t="s">
        <v>154</v>
      </c>
      <c r="C60" s="67"/>
      <c r="D60" s="73" t="s">
        <v>677</v>
      </c>
      <c r="E60" s="65" t="s">
        <v>155</v>
      </c>
      <c r="F60" s="68">
        <v>0</v>
      </c>
      <c r="G60" s="68">
        <v>0</v>
      </c>
      <c r="H60" s="68">
        <v>32.82</v>
      </c>
      <c r="I60" s="59">
        <v>0</v>
      </c>
      <c r="J60" s="736"/>
      <c r="K60" s="737"/>
      <c r="L60" s="736"/>
      <c r="M60" s="737"/>
      <c r="N60" s="736"/>
      <c r="O60" s="737"/>
      <c r="P60" s="736"/>
      <c r="Q60" s="738"/>
    </row>
    <row r="61" spans="1:17" x14ac:dyDescent="0.25">
      <c r="A61" s="71" t="s">
        <v>153</v>
      </c>
      <c r="B61" s="784" t="s">
        <v>158</v>
      </c>
      <c r="C61" s="785"/>
      <c r="D61" s="785"/>
      <c r="E61" s="786"/>
      <c r="F61" s="72">
        <f>SUM(F52:F60)</f>
        <v>0</v>
      </c>
      <c r="G61" s="72">
        <f>SUM(G52:G60)</f>
        <v>227.8</v>
      </c>
      <c r="H61" s="72">
        <f>SUM(H52:H60)</f>
        <v>464.65999999999997</v>
      </c>
      <c r="I61" s="70">
        <f t="shared" si="1"/>
        <v>203.97717295873571</v>
      </c>
      <c r="J61" s="729"/>
      <c r="K61" s="729"/>
      <c r="L61" s="729"/>
      <c r="M61" s="729"/>
      <c r="N61" s="729"/>
      <c r="O61" s="729"/>
      <c r="P61" s="729"/>
      <c r="Q61" s="742"/>
    </row>
    <row r="62" spans="1:17" x14ac:dyDescent="0.25">
      <c r="A62" s="264" t="s">
        <v>101</v>
      </c>
      <c r="B62" s="264" t="s">
        <v>322</v>
      </c>
      <c r="C62" s="264" t="s">
        <v>70</v>
      </c>
      <c r="D62" s="264"/>
      <c r="E62" s="265" t="s">
        <v>460</v>
      </c>
      <c r="F62" s="266">
        <v>0</v>
      </c>
      <c r="G62" s="266">
        <v>375</v>
      </c>
      <c r="H62" s="266">
        <v>0</v>
      </c>
      <c r="I62" s="59">
        <f t="shared" si="1"/>
        <v>0</v>
      </c>
      <c r="J62" s="729"/>
      <c r="K62" s="729"/>
      <c r="L62" s="729"/>
      <c r="M62" s="729"/>
      <c r="N62" s="729"/>
      <c r="O62" s="729"/>
      <c r="P62" s="729"/>
      <c r="Q62" s="742"/>
    </row>
    <row r="63" spans="1:17" x14ac:dyDescent="0.25">
      <c r="A63" s="264" t="s">
        <v>101</v>
      </c>
      <c r="B63" s="264" t="s">
        <v>322</v>
      </c>
      <c r="C63" s="264" t="s">
        <v>667</v>
      </c>
      <c r="D63" s="263"/>
      <c r="E63" s="265" t="s">
        <v>668</v>
      </c>
      <c r="F63" s="266">
        <v>8200</v>
      </c>
      <c r="G63" s="266">
        <v>5814.5</v>
      </c>
      <c r="H63" s="266">
        <v>0</v>
      </c>
      <c r="I63" s="59">
        <f t="shared" si="1"/>
        <v>0</v>
      </c>
      <c r="J63" s="729"/>
      <c r="K63" s="729"/>
      <c r="L63" s="729"/>
      <c r="M63" s="729"/>
      <c r="N63" s="729"/>
      <c r="O63" s="729"/>
      <c r="P63" s="729"/>
      <c r="Q63" s="742"/>
    </row>
    <row r="64" spans="1:17" x14ac:dyDescent="0.25">
      <c r="A64" s="264" t="s">
        <v>101</v>
      </c>
      <c r="B64" s="264" t="s">
        <v>322</v>
      </c>
      <c r="C64" s="264" t="s">
        <v>669</v>
      </c>
      <c r="D64" s="263"/>
      <c r="E64" s="265" t="s">
        <v>670</v>
      </c>
      <c r="F64" s="266">
        <v>75170</v>
      </c>
      <c r="G64" s="266">
        <v>5420</v>
      </c>
      <c r="H64" s="266">
        <v>0</v>
      </c>
      <c r="I64" s="59">
        <f t="shared" si="1"/>
        <v>0</v>
      </c>
      <c r="J64" s="729"/>
      <c r="K64" s="729"/>
      <c r="L64" s="729"/>
      <c r="M64" s="729"/>
      <c r="N64" s="729"/>
      <c r="O64" s="729"/>
      <c r="P64" s="729"/>
      <c r="Q64" s="742"/>
    </row>
    <row r="65" spans="1:19" x14ac:dyDescent="0.25">
      <c r="A65" s="264" t="s">
        <v>101</v>
      </c>
      <c r="B65" s="264" t="s">
        <v>322</v>
      </c>
      <c r="C65" s="264"/>
      <c r="D65" s="263"/>
      <c r="E65" s="265" t="s">
        <v>671</v>
      </c>
      <c r="F65" s="266">
        <v>0</v>
      </c>
      <c r="G65" s="266">
        <v>-227.8</v>
      </c>
      <c r="H65" s="266">
        <v>0</v>
      </c>
      <c r="I65" s="59">
        <f t="shared" si="1"/>
        <v>0</v>
      </c>
      <c r="J65" s="729"/>
      <c r="K65" s="729"/>
      <c r="L65" s="729"/>
      <c r="M65" s="729"/>
      <c r="N65" s="729"/>
      <c r="O65" s="729"/>
      <c r="P65" s="729"/>
      <c r="Q65" s="742"/>
      <c r="S65" s="101"/>
    </row>
    <row r="66" spans="1:19" x14ac:dyDescent="0.25">
      <c r="A66" s="263" t="s">
        <v>101</v>
      </c>
      <c r="B66" s="781" t="s">
        <v>102</v>
      </c>
      <c r="C66" s="782"/>
      <c r="D66" s="782"/>
      <c r="E66" s="783"/>
      <c r="F66" s="72">
        <f>F62+F63+F64+F65</f>
        <v>83370</v>
      </c>
      <c r="G66" s="72">
        <f>G62+G63+G64+G65</f>
        <v>11381.7</v>
      </c>
      <c r="H66" s="72">
        <f>H62+H63+H64+H65</f>
        <v>0</v>
      </c>
      <c r="I66" s="70">
        <f t="shared" si="1"/>
        <v>0</v>
      </c>
      <c r="J66" s="729"/>
      <c r="K66" s="729"/>
      <c r="L66" s="729"/>
      <c r="M66" s="729"/>
      <c r="N66" s="729"/>
      <c r="O66" s="729"/>
      <c r="P66" s="729"/>
      <c r="Q66" s="742"/>
    </row>
    <row r="67" spans="1:19" x14ac:dyDescent="0.25">
      <c r="A67" s="4" t="s">
        <v>0</v>
      </c>
      <c r="B67" s="4"/>
      <c r="C67" s="4"/>
      <c r="D67" s="4"/>
      <c r="E67" s="4"/>
      <c r="F67" s="270">
        <f>F20+F36+F42+F48+F51+F61+F66</f>
        <v>281825</v>
      </c>
      <c r="G67" s="3">
        <f>G20+G36+G42+G48+G51+G61+G66</f>
        <v>297038.7</v>
      </c>
      <c r="H67" s="3">
        <f>H20+H36+H42+H48+H51+H61+H66</f>
        <v>119112.89</v>
      </c>
      <c r="I67" s="3">
        <f t="shared" si="1"/>
        <v>40.100125000547067</v>
      </c>
      <c r="J67" s="732"/>
      <c r="K67" s="732"/>
      <c r="L67" s="732"/>
      <c r="M67" s="732"/>
      <c r="N67" s="732"/>
      <c r="O67" s="732"/>
      <c r="P67" s="732"/>
      <c r="Q67" s="731"/>
    </row>
    <row r="69" spans="1:19" x14ac:dyDescent="0.25">
      <c r="I69" s="269"/>
    </row>
    <row r="70" spans="1:19" x14ac:dyDescent="0.25">
      <c r="I70" s="269"/>
    </row>
    <row r="71" spans="1:19" x14ac:dyDescent="0.25">
      <c r="G71" s="75"/>
      <c r="H71" s="75"/>
      <c r="I71" s="269"/>
    </row>
    <row r="72" spans="1:19" x14ac:dyDescent="0.25">
      <c r="I72" s="269"/>
    </row>
    <row r="73" spans="1:19" x14ac:dyDescent="0.25">
      <c r="I73" s="269"/>
    </row>
  </sheetData>
  <mergeCells count="7">
    <mergeCell ref="B66:E66"/>
    <mergeCell ref="B61:E61"/>
    <mergeCell ref="B20:E20"/>
    <mergeCell ref="B36:E36"/>
    <mergeCell ref="B42:E42"/>
    <mergeCell ref="B48:E48"/>
    <mergeCell ref="B51:E51"/>
  </mergeCells>
  <pageMargins left="0.70866141732283472" right="0.70866141732283472" top="0.74803149606299213" bottom="0.35433070866141736" header="0.31496062992125984" footer="0.31496062992125984"/>
  <pageSetup paperSize="9" orientation="landscape" r:id="rId1"/>
  <headerFooter differentOddEven="1" differentFirst="1">
    <oddHeader xml:space="preserve">&amp;R&amp;"Arial,Tučné"&amp;12&amp;K000080III/14
</oddHeader>
    <evenHeader>&amp;R&amp;"Arial,Tučné"&amp;12&amp;K000080IV/12</evenHeader>
    <firstHeader xml:space="preserve">&amp;R&amp;"Arial,Tučné"&amp;12&amp;K000080IV/11&amp;"-,Obyčejné"&amp;11&amp;K01+000
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8"/>
  <sheetViews>
    <sheetView view="pageLayout" zoomScaleNormal="100" workbookViewId="0">
      <selection activeCell="G25" sqref="G25"/>
    </sheetView>
  </sheetViews>
  <sheetFormatPr defaultColWidth="20.7109375" defaultRowHeight="15" x14ac:dyDescent="0.25"/>
  <cols>
    <col min="1" max="1" width="8.7109375" customWidth="1"/>
    <col min="2" max="2" width="7.85546875" customWidth="1"/>
    <col min="3" max="3" width="10.7109375" customWidth="1"/>
    <col min="4" max="4" width="14.85546875" customWidth="1"/>
    <col min="5" max="5" width="38.85546875" customWidth="1"/>
    <col min="6" max="7" width="10.7109375" customWidth="1"/>
    <col min="8" max="8" width="11.7109375" customWidth="1"/>
    <col min="9" max="9" width="10.7109375" customWidth="1"/>
    <col min="10" max="10" width="21.85546875" customWidth="1"/>
    <col min="11" max="11" width="18.140625" customWidth="1"/>
    <col min="12" max="12" width="15.5703125" customWidth="1"/>
    <col min="13" max="13" width="17" customWidth="1"/>
    <col min="14" max="14" width="17.85546875" customWidth="1"/>
    <col min="15" max="15" width="12.42578125" customWidth="1"/>
    <col min="16" max="16" width="15" customWidth="1"/>
    <col min="17" max="17" width="31.28515625" customWidth="1"/>
    <col min="254" max="255" width="8.7109375" customWidth="1"/>
    <col min="256" max="256" width="10.7109375" customWidth="1"/>
    <col min="257" max="257" width="13.7109375" customWidth="1"/>
    <col min="258" max="258" width="35.7109375" customWidth="1"/>
    <col min="259" max="260" width="10.7109375" customWidth="1"/>
    <col min="261" max="261" width="11.7109375" customWidth="1"/>
    <col min="262" max="262" width="8.7109375" customWidth="1"/>
    <col min="263" max="270" width="0" hidden="1" customWidth="1"/>
    <col min="510" max="511" width="8.7109375" customWidth="1"/>
    <col min="512" max="512" width="10.7109375" customWidth="1"/>
    <col min="513" max="513" width="13.7109375" customWidth="1"/>
    <col min="514" max="514" width="35.7109375" customWidth="1"/>
    <col min="515" max="516" width="10.7109375" customWidth="1"/>
    <col min="517" max="517" width="11.7109375" customWidth="1"/>
    <col min="518" max="518" width="8.7109375" customWidth="1"/>
    <col min="519" max="526" width="0" hidden="1" customWidth="1"/>
    <col min="766" max="767" width="8.7109375" customWidth="1"/>
    <col min="768" max="768" width="10.7109375" customWidth="1"/>
    <col min="769" max="769" width="13.7109375" customWidth="1"/>
    <col min="770" max="770" width="35.7109375" customWidth="1"/>
    <col min="771" max="772" width="10.7109375" customWidth="1"/>
    <col min="773" max="773" width="11.7109375" customWidth="1"/>
    <col min="774" max="774" width="8.7109375" customWidth="1"/>
    <col min="775" max="782" width="0" hidden="1" customWidth="1"/>
    <col min="1022" max="1023" width="8.7109375" customWidth="1"/>
    <col min="1024" max="1024" width="10.7109375" customWidth="1"/>
    <col min="1025" max="1025" width="13.7109375" customWidth="1"/>
    <col min="1026" max="1026" width="35.7109375" customWidth="1"/>
    <col min="1027" max="1028" width="10.7109375" customWidth="1"/>
    <col min="1029" max="1029" width="11.7109375" customWidth="1"/>
    <col min="1030" max="1030" width="8.7109375" customWidth="1"/>
    <col min="1031" max="1038" width="0" hidden="1" customWidth="1"/>
    <col min="1278" max="1279" width="8.7109375" customWidth="1"/>
    <col min="1280" max="1280" width="10.7109375" customWidth="1"/>
    <col min="1281" max="1281" width="13.7109375" customWidth="1"/>
    <col min="1282" max="1282" width="35.7109375" customWidth="1"/>
    <col min="1283" max="1284" width="10.7109375" customWidth="1"/>
    <col min="1285" max="1285" width="11.7109375" customWidth="1"/>
    <col min="1286" max="1286" width="8.7109375" customWidth="1"/>
    <col min="1287" max="1294" width="0" hidden="1" customWidth="1"/>
    <col min="1534" max="1535" width="8.7109375" customWidth="1"/>
    <col min="1536" max="1536" width="10.7109375" customWidth="1"/>
    <col min="1537" max="1537" width="13.7109375" customWidth="1"/>
    <col min="1538" max="1538" width="35.7109375" customWidth="1"/>
    <col min="1539" max="1540" width="10.7109375" customWidth="1"/>
    <col min="1541" max="1541" width="11.7109375" customWidth="1"/>
    <col min="1542" max="1542" width="8.7109375" customWidth="1"/>
    <col min="1543" max="1550" width="0" hidden="1" customWidth="1"/>
    <col min="1790" max="1791" width="8.7109375" customWidth="1"/>
    <col min="1792" max="1792" width="10.7109375" customWidth="1"/>
    <col min="1793" max="1793" width="13.7109375" customWidth="1"/>
    <col min="1794" max="1794" width="35.7109375" customWidth="1"/>
    <col min="1795" max="1796" width="10.7109375" customWidth="1"/>
    <col min="1797" max="1797" width="11.7109375" customWidth="1"/>
    <col min="1798" max="1798" width="8.7109375" customWidth="1"/>
    <col min="1799" max="1806" width="0" hidden="1" customWidth="1"/>
    <col min="2046" max="2047" width="8.7109375" customWidth="1"/>
    <col min="2048" max="2048" width="10.7109375" customWidth="1"/>
    <col min="2049" max="2049" width="13.7109375" customWidth="1"/>
    <col min="2050" max="2050" width="35.7109375" customWidth="1"/>
    <col min="2051" max="2052" width="10.7109375" customWidth="1"/>
    <col min="2053" max="2053" width="11.7109375" customWidth="1"/>
    <col min="2054" max="2054" width="8.7109375" customWidth="1"/>
    <col min="2055" max="2062" width="0" hidden="1" customWidth="1"/>
    <col min="2302" max="2303" width="8.7109375" customWidth="1"/>
    <col min="2304" max="2304" width="10.7109375" customWidth="1"/>
    <col min="2305" max="2305" width="13.7109375" customWidth="1"/>
    <col min="2306" max="2306" width="35.7109375" customWidth="1"/>
    <col min="2307" max="2308" width="10.7109375" customWidth="1"/>
    <col min="2309" max="2309" width="11.7109375" customWidth="1"/>
    <col min="2310" max="2310" width="8.7109375" customWidth="1"/>
    <col min="2311" max="2318" width="0" hidden="1" customWidth="1"/>
    <col min="2558" max="2559" width="8.7109375" customWidth="1"/>
    <col min="2560" max="2560" width="10.7109375" customWidth="1"/>
    <col min="2561" max="2561" width="13.7109375" customWidth="1"/>
    <col min="2562" max="2562" width="35.7109375" customWidth="1"/>
    <col min="2563" max="2564" width="10.7109375" customWidth="1"/>
    <col min="2565" max="2565" width="11.7109375" customWidth="1"/>
    <col min="2566" max="2566" width="8.7109375" customWidth="1"/>
    <col min="2567" max="2574" width="0" hidden="1" customWidth="1"/>
    <col min="2814" max="2815" width="8.7109375" customWidth="1"/>
    <col min="2816" max="2816" width="10.7109375" customWidth="1"/>
    <col min="2817" max="2817" width="13.7109375" customWidth="1"/>
    <col min="2818" max="2818" width="35.7109375" customWidth="1"/>
    <col min="2819" max="2820" width="10.7109375" customWidth="1"/>
    <col min="2821" max="2821" width="11.7109375" customWidth="1"/>
    <col min="2822" max="2822" width="8.7109375" customWidth="1"/>
    <col min="2823" max="2830" width="0" hidden="1" customWidth="1"/>
    <col min="3070" max="3071" width="8.7109375" customWidth="1"/>
    <col min="3072" max="3072" width="10.7109375" customWidth="1"/>
    <col min="3073" max="3073" width="13.7109375" customWidth="1"/>
    <col min="3074" max="3074" width="35.7109375" customWidth="1"/>
    <col min="3075" max="3076" width="10.7109375" customWidth="1"/>
    <col min="3077" max="3077" width="11.7109375" customWidth="1"/>
    <col min="3078" max="3078" width="8.7109375" customWidth="1"/>
    <col min="3079" max="3086" width="0" hidden="1" customWidth="1"/>
    <col min="3326" max="3327" width="8.7109375" customWidth="1"/>
    <col min="3328" max="3328" width="10.7109375" customWidth="1"/>
    <col min="3329" max="3329" width="13.7109375" customWidth="1"/>
    <col min="3330" max="3330" width="35.7109375" customWidth="1"/>
    <col min="3331" max="3332" width="10.7109375" customWidth="1"/>
    <col min="3333" max="3333" width="11.7109375" customWidth="1"/>
    <col min="3334" max="3334" width="8.7109375" customWidth="1"/>
    <col min="3335" max="3342" width="0" hidden="1" customWidth="1"/>
    <col min="3582" max="3583" width="8.7109375" customWidth="1"/>
    <col min="3584" max="3584" width="10.7109375" customWidth="1"/>
    <col min="3585" max="3585" width="13.7109375" customWidth="1"/>
    <col min="3586" max="3586" width="35.7109375" customWidth="1"/>
    <col min="3587" max="3588" width="10.7109375" customWidth="1"/>
    <col min="3589" max="3589" width="11.7109375" customWidth="1"/>
    <col min="3590" max="3590" width="8.7109375" customWidth="1"/>
    <col min="3591" max="3598" width="0" hidden="1" customWidth="1"/>
    <col min="3838" max="3839" width="8.7109375" customWidth="1"/>
    <col min="3840" max="3840" width="10.7109375" customWidth="1"/>
    <col min="3841" max="3841" width="13.7109375" customWidth="1"/>
    <col min="3842" max="3842" width="35.7109375" customWidth="1"/>
    <col min="3843" max="3844" width="10.7109375" customWidth="1"/>
    <col min="3845" max="3845" width="11.7109375" customWidth="1"/>
    <col min="3846" max="3846" width="8.7109375" customWidth="1"/>
    <col min="3847" max="3854" width="0" hidden="1" customWidth="1"/>
    <col min="4094" max="4095" width="8.7109375" customWidth="1"/>
    <col min="4096" max="4096" width="10.7109375" customWidth="1"/>
    <col min="4097" max="4097" width="13.7109375" customWidth="1"/>
    <col min="4098" max="4098" width="35.7109375" customWidth="1"/>
    <col min="4099" max="4100" width="10.7109375" customWidth="1"/>
    <col min="4101" max="4101" width="11.7109375" customWidth="1"/>
    <col min="4102" max="4102" width="8.7109375" customWidth="1"/>
    <col min="4103" max="4110" width="0" hidden="1" customWidth="1"/>
    <col min="4350" max="4351" width="8.7109375" customWidth="1"/>
    <col min="4352" max="4352" width="10.7109375" customWidth="1"/>
    <col min="4353" max="4353" width="13.7109375" customWidth="1"/>
    <col min="4354" max="4354" width="35.7109375" customWidth="1"/>
    <col min="4355" max="4356" width="10.7109375" customWidth="1"/>
    <col min="4357" max="4357" width="11.7109375" customWidth="1"/>
    <col min="4358" max="4358" width="8.7109375" customWidth="1"/>
    <col min="4359" max="4366" width="0" hidden="1" customWidth="1"/>
    <col min="4606" max="4607" width="8.7109375" customWidth="1"/>
    <col min="4608" max="4608" width="10.7109375" customWidth="1"/>
    <col min="4609" max="4609" width="13.7109375" customWidth="1"/>
    <col min="4610" max="4610" width="35.7109375" customWidth="1"/>
    <col min="4611" max="4612" width="10.7109375" customWidth="1"/>
    <col min="4613" max="4613" width="11.7109375" customWidth="1"/>
    <col min="4614" max="4614" width="8.7109375" customWidth="1"/>
    <col min="4615" max="4622" width="0" hidden="1" customWidth="1"/>
    <col min="4862" max="4863" width="8.7109375" customWidth="1"/>
    <col min="4864" max="4864" width="10.7109375" customWidth="1"/>
    <col min="4865" max="4865" width="13.7109375" customWidth="1"/>
    <col min="4866" max="4866" width="35.7109375" customWidth="1"/>
    <col min="4867" max="4868" width="10.7109375" customWidth="1"/>
    <col min="4869" max="4869" width="11.7109375" customWidth="1"/>
    <col min="4870" max="4870" width="8.7109375" customWidth="1"/>
    <col min="4871" max="4878" width="0" hidden="1" customWidth="1"/>
    <col min="5118" max="5119" width="8.7109375" customWidth="1"/>
    <col min="5120" max="5120" width="10.7109375" customWidth="1"/>
    <col min="5121" max="5121" width="13.7109375" customWidth="1"/>
    <col min="5122" max="5122" width="35.7109375" customWidth="1"/>
    <col min="5123" max="5124" width="10.7109375" customWidth="1"/>
    <col min="5125" max="5125" width="11.7109375" customWidth="1"/>
    <col min="5126" max="5126" width="8.7109375" customWidth="1"/>
    <col min="5127" max="5134" width="0" hidden="1" customWidth="1"/>
    <col min="5374" max="5375" width="8.7109375" customWidth="1"/>
    <col min="5376" max="5376" width="10.7109375" customWidth="1"/>
    <col min="5377" max="5377" width="13.7109375" customWidth="1"/>
    <col min="5378" max="5378" width="35.7109375" customWidth="1"/>
    <col min="5379" max="5380" width="10.7109375" customWidth="1"/>
    <col min="5381" max="5381" width="11.7109375" customWidth="1"/>
    <col min="5382" max="5382" width="8.7109375" customWidth="1"/>
    <col min="5383" max="5390" width="0" hidden="1" customWidth="1"/>
    <col min="5630" max="5631" width="8.7109375" customWidth="1"/>
    <col min="5632" max="5632" width="10.7109375" customWidth="1"/>
    <col min="5633" max="5633" width="13.7109375" customWidth="1"/>
    <col min="5634" max="5634" width="35.7109375" customWidth="1"/>
    <col min="5635" max="5636" width="10.7109375" customWidth="1"/>
    <col min="5637" max="5637" width="11.7109375" customWidth="1"/>
    <col min="5638" max="5638" width="8.7109375" customWidth="1"/>
    <col min="5639" max="5646" width="0" hidden="1" customWidth="1"/>
    <col min="5886" max="5887" width="8.7109375" customWidth="1"/>
    <col min="5888" max="5888" width="10.7109375" customWidth="1"/>
    <col min="5889" max="5889" width="13.7109375" customWidth="1"/>
    <col min="5890" max="5890" width="35.7109375" customWidth="1"/>
    <col min="5891" max="5892" width="10.7109375" customWidth="1"/>
    <col min="5893" max="5893" width="11.7109375" customWidth="1"/>
    <col min="5894" max="5894" width="8.7109375" customWidth="1"/>
    <col min="5895" max="5902" width="0" hidden="1" customWidth="1"/>
    <col min="6142" max="6143" width="8.7109375" customWidth="1"/>
    <col min="6144" max="6144" width="10.7109375" customWidth="1"/>
    <col min="6145" max="6145" width="13.7109375" customWidth="1"/>
    <col min="6146" max="6146" width="35.7109375" customWidth="1"/>
    <col min="6147" max="6148" width="10.7109375" customWidth="1"/>
    <col min="6149" max="6149" width="11.7109375" customWidth="1"/>
    <col min="6150" max="6150" width="8.7109375" customWidth="1"/>
    <col min="6151" max="6158" width="0" hidden="1" customWidth="1"/>
    <col min="6398" max="6399" width="8.7109375" customWidth="1"/>
    <col min="6400" max="6400" width="10.7109375" customWidth="1"/>
    <col min="6401" max="6401" width="13.7109375" customWidth="1"/>
    <col min="6402" max="6402" width="35.7109375" customWidth="1"/>
    <col min="6403" max="6404" width="10.7109375" customWidth="1"/>
    <col min="6405" max="6405" width="11.7109375" customWidth="1"/>
    <col min="6406" max="6406" width="8.7109375" customWidth="1"/>
    <col min="6407" max="6414" width="0" hidden="1" customWidth="1"/>
    <col min="6654" max="6655" width="8.7109375" customWidth="1"/>
    <col min="6656" max="6656" width="10.7109375" customWidth="1"/>
    <col min="6657" max="6657" width="13.7109375" customWidth="1"/>
    <col min="6658" max="6658" width="35.7109375" customWidth="1"/>
    <col min="6659" max="6660" width="10.7109375" customWidth="1"/>
    <col min="6661" max="6661" width="11.7109375" customWidth="1"/>
    <col min="6662" max="6662" width="8.7109375" customWidth="1"/>
    <col min="6663" max="6670" width="0" hidden="1" customWidth="1"/>
    <col min="6910" max="6911" width="8.7109375" customWidth="1"/>
    <col min="6912" max="6912" width="10.7109375" customWidth="1"/>
    <col min="6913" max="6913" width="13.7109375" customWidth="1"/>
    <col min="6914" max="6914" width="35.7109375" customWidth="1"/>
    <col min="6915" max="6916" width="10.7109375" customWidth="1"/>
    <col min="6917" max="6917" width="11.7109375" customWidth="1"/>
    <col min="6918" max="6918" width="8.7109375" customWidth="1"/>
    <col min="6919" max="6926" width="0" hidden="1" customWidth="1"/>
    <col min="7166" max="7167" width="8.7109375" customWidth="1"/>
    <col min="7168" max="7168" width="10.7109375" customWidth="1"/>
    <col min="7169" max="7169" width="13.7109375" customWidth="1"/>
    <col min="7170" max="7170" width="35.7109375" customWidth="1"/>
    <col min="7171" max="7172" width="10.7109375" customWidth="1"/>
    <col min="7173" max="7173" width="11.7109375" customWidth="1"/>
    <col min="7174" max="7174" width="8.7109375" customWidth="1"/>
    <col min="7175" max="7182" width="0" hidden="1" customWidth="1"/>
    <col min="7422" max="7423" width="8.7109375" customWidth="1"/>
    <col min="7424" max="7424" width="10.7109375" customWidth="1"/>
    <col min="7425" max="7425" width="13.7109375" customWidth="1"/>
    <col min="7426" max="7426" width="35.7109375" customWidth="1"/>
    <col min="7427" max="7428" width="10.7109375" customWidth="1"/>
    <col min="7429" max="7429" width="11.7109375" customWidth="1"/>
    <col min="7430" max="7430" width="8.7109375" customWidth="1"/>
    <col min="7431" max="7438" width="0" hidden="1" customWidth="1"/>
    <col min="7678" max="7679" width="8.7109375" customWidth="1"/>
    <col min="7680" max="7680" width="10.7109375" customWidth="1"/>
    <col min="7681" max="7681" width="13.7109375" customWidth="1"/>
    <col min="7682" max="7682" width="35.7109375" customWidth="1"/>
    <col min="7683" max="7684" width="10.7109375" customWidth="1"/>
    <col min="7685" max="7685" width="11.7109375" customWidth="1"/>
    <col min="7686" max="7686" width="8.7109375" customWidth="1"/>
    <col min="7687" max="7694" width="0" hidden="1" customWidth="1"/>
    <col min="7934" max="7935" width="8.7109375" customWidth="1"/>
    <col min="7936" max="7936" width="10.7109375" customWidth="1"/>
    <col min="7937" max="7937" width="13.7109375" customWidth="1"/>
    <col min="7938" max="7938" width="35.7109375" customWidth="1"/>
    <col min="7939" max="7940" width="10.7109375" customWidth="1"/>
    <col min="7941" max="7941" width="11.7109375" customWidth="1"/>
    <col min="7942" max="7942" width="8.7109375" customWidth="1"/>
    <col min="7943" max="7950" width="0" hidden="1" customWidth="1"/>
    <col min="8190" max="8191" width="8.7109375" customWidth="1"/>
    <col min="8192" max="8192" width="10.7109375" customWidth="1"/>
    <col min="8193" max="8193" width="13.7109375" customWidth="1"/>
    <col min="8194" max="8194" width="35.7109375" customWidth="1"/>
    <col min="8195" max="8196" width="10.7109375" customWidth="1"/>
    <col min="8197" max="8197" width="11.7109375" customWidth="1"/>
    <col min="8198" max="8198" width="8.7109375" customWidth="1"/>
    <col min="8199" max="8206" width="0" hidden="1" customWidth="1"/>
    <col min="8446" max="8447" width="8.7109375" customWidth="1"/>
    <col min="8448" max="8448" width="10.7109375" customWidth="1"/>
    <col min="8449" max="8449" width="13.7109375" customWidth="1"/>
    <col min="8450" max="8450" width="35.7109375" customWidth="1"/>
    <col min="8451" max="8452" width="10.7109375" customWidth="1"/>
    <col min="8453" max="8453" width="11.7109375" customWidth="1"/>
    <col min="8454" max="8454" width="8.7109375" customWidth="1"/>
    <col min="8455" max="8462" width="0" hidden="1" customWidth="1"/>
    <col min="8702" max="8703" width="8.7109375" customWidth="1"/>
    <col min="8704" max="8704" width="10.7109375" customWidth="1"/>
    <col min="8705" max="8705" width="13.7109375" customWidth="1"/>
    <col min="8706" max="8706" width="35.7109375" customWidth="1"/>
    <col min="8707" max="8708" width="10.7109375" customWidth="1"/>
    <col min="8709" max="8709" width="11.7109375" customWidth="1"/>
    <col min="8710" max="8710" width="8.7109375" customWidth="1"/>
    <col min="8711" max="8718" width="0" hidden="1" customWidth="1"/>
    <col min="8958" max="8959" width="8.7109375" customWidth="1"/>
    <col min="8960" max="8960" width="10.7109375" customWidth="1"/>
    <col min="8961" max="8961" width="13.7109375" customWidth="1"/>
    <col min="8962" max="8962" width="35.7109375" customWidth="1"/>
    <col min="8963" max="8964" width="10.7109375" customWidth="1"/>
    <col min="8965" max="8965" width="11.7109375" customWidth="1"/>
    <col min="8966" max="8966" width="8.7109375" customWidth="1"/>
    <col min="8967" max="8974" width="0" hidden="1" customWidth="1"/>
    <col min="9214" max="9215" width="8.7109375" customWidth="1"/>
    <col min="9216" max="9216" width="10.7109375" customWidth="1"/>
    <col min="9217" max="9217" width="13.7109375" customWidth="1"/>
    <col min="9218" max="9218" width="35.7109375" customWidth="1"/>
    <col min="9219" max="9220" width="10.7109375" customWidth="1"/>
    <col min="9221" max="9221" width="11.7109375" customWidth="1"/>
    <col min="9222" max="9222" width="8.7109375" customWidth="1"/>
    <col min="9223" max="9230" width="0" hidden="1" customWidth="1"/>
    <col min="9470" max="9471" width="8.7109375" customWidth="1"/>
    <col min="9472" max="9472" width="10.7109375" customWidth="1"/>
    <col min="9473" max="9473" width="13.7109375" customWidth="1"/>
    <col min="9474" max="9474" width="35.7109375" customWidth="1"/>
    <col min="9475" max="9476" width="10.7109375" customWidth="1"/>
    <col min="9477" max="9477" width="11.7109375" customWidth="1"/>
    <col min="9478" max="9478" width="8.7109375" customWidth="1"/>
    <col min="9479" max="9486" width="0" hidden="1" customWidth="1"/>
    <col min="9726" max="9727" width="8.7109375" customWidth="1"/>
    <col min="9728" max="9728" width="10.7109375" customWidth="1"/>
    <col min="9729" max="9729" width="13.7109375" customWidth="1"/>
    <col min="9730" max="9730" width="35.7109375" customWidth="1"/>
    <col min="9731" max="9732" width="10.7109375" customWidth="1"/>
    <col min="9733" max="9733" width="11.7109375" customWidth="1"/>
    <col min="9734" max="9734" width="8.7109375" customWidth="1"/>
    <col min="9735" max="9742" width="0" hidden="1" customWidth="1"/>
    <col min="9982" max="9983" width="8.7109375" customWidth="1"/>
    <col min="9984" max="9984" width="10.7109375" customWidth="1"/>
    <col min="9985" max="9985" width="13.7109375" customWidth="1"/>
    <col min="9986" max="9986" width="35.7109375" customWidth="1"/>
    <col min="9987" max="9988" width="10.7109375" customWidth="1"/>
    <col min="9989" max="9989" width="11.7109375" customWidth="1"/>
    <col min="9990" max="9990" width="8.7109375" customWidth="1"/>
    <col min="9991" max="9998" width="0" hidden="1" customWidth="1"/>
    <col min="10238" max="10239" width="8.7109375" customWidth="1"/>
    <col min="10240" max="10240" width="10.7109375" customWidth="1"/>
    <col min="10241" max="10241" width="13.7109375" customWidth="1"/>
    <col min="10242" max="10242" width="35.7109375" customWidth="1"/>
    <col min="10243" max="10244" width="10.7109375" customWidth="1"/>
    <col min="10245" max="10245" width="11.7109375" customWidth="1"/>
    <col min="10246" max="10246" width="8.7109375" customWidth="1"/>
    <col min="10247" max="10254" width="0" hidden="1" customWidth="1"/>
    <col min="10494" max="10495" width="8.7109375" customWidth="1"/>
    <col min="10496" max="10496" width="10.7109375" customWidth="1"/>
    <col min="10497" max="10497" width="13.7109375" customWidth="1"/>
    <col min="10498" max="10498" width="35.7109375" customWidth="1"/>
    <col min="10499" max="10500" width="10.7109375" customWidth="1"/>
    <col min="10501" max="10501" width="11.7109375" customWidth="1"/>
    <col min="10502" max="10502" width="8.7109375" customWidth="1"/>
    <col min="10503" max="10510" width="0" hidden="1" customWidth="1"/>
    <col min="10750" max="10751" width="8.7109375" customWidth="1"/>
    <col min="10752" max="10752" width="10.7109375" customWidth="1"/>
    <col min="10753" max="10753" width="13.7109375" customWidth="1"/>
    <col min="10754" max="10754" width="35.7109375" customWidth="1"/>
    <col min="10755" max="10756" width="10.7109375" customWidth="1"/>
    <col min="10757" max="10757" width="11.7109375" customWidth="1"/>
    <col min="10758" max="10758" width="8.7109375" customWidth="1"/>
    <col min="10759" max="10766" width="0" hidden="1" customWidth="1"/>
    <col min="11006" max="11007" width="8.7109375" customWidth="1"/>
    <col min="11008" max="11008" width="10.7109375" customWidth="1"/>
    <col min="11009" max="11009" width="13.7109375" customWidth="1"/>
    <col min="11010" max="11010" width="35.7109375" customWidth="1"/>
    <col min="11011" max="11012" width="10.7109375" customWidth="1"/>
    <col min="11013" max="11013" width="11.7109375" customWidth="1"/>
    <col min="11014" max="11014" width="8.7109375" customWidth="1"/>
    <col min="11015" max="11022" width="0" hidden="1" customWidth="1"/>
    <col min="11262" max="11263" width="8.7109375" customWidth="1"/>
    <col min="11264" max="11264" width="10.7109375" customWidth="1"/>
    <col min="11265" max="11265" width="13.7109375" customWidth="1"/>
    <col min="11266" max="11266" width="35.7109375" customWidth="1"/>
    <col min="11267" max="11268" width="10.7109375" customWidth="1"/>
    <col min="11269" max="11269" width="11.7109375" customWidth="1"/>
    <col min="11270" max="11270" width="8.7109375" customWidth="1"/>
    <col min="11271" max="11278" width="0" hidden="1" customWidth="1"/>
    <col min="11518" max="11519" width="8.7109375" customWidth="1"/>
    <col min="11520" max="11520" width="10.7109375" customWidth="1"/>
    <col min="11521" max="11521" width="13.7109375" customWidth="1"/>
    <col min="11522" max="11522" width="35.7109375" customWidth="1"/>
    <col min="11523" max="11524" width="10.7109375" customWidth="1"/>
    <col min="11525" max="11525" width="11.7109375" customWidth="1"/>
    <col min="11526" max="11526" width="8.7109375" customWidth="1"/>
    <col min="11527" max="11534" width="0" hidden="1" customWidth="1"/>
    <col min="11774" max="11775" width="8.7109375" customWidth="1"/>
    <col min="11776" max="11776" width="10.7109375" customWidth="1"/>
    <col min="11777" max="11777" width="13.7109375" customWidth="1"/>
    <col min="11778" max="11778" width="35.7109375" customWidth="1"/>
    <col min="11779" max="11780" width="10.7109375" customWidth="1"/>
    <col min="11781" max="11781" width="11.7109375" customWidth="1"/>
    <col min="11782" max="11782" width="8.7109375" customWidth="1"/>
    <col min="11783" max="11790" width="0" hidden="1" customWidth="1"/>
    <col min="12030" max="12031" width="8.7109375" customWidth="1"/>
    <col min="12032" max="12032" width="10.7109375" customWidth="1"/>
    <col min="12033" max="12033" width="13.7109375" customWidth="1"/>
    <col min="12034" max="12034" width="35.7109375" customWidth="1"/>
    <col min="12035" max="12036" width="10.7109375" customWidth="1"/>
    <col min="12037" max="12037" width="11.7109375" customWidth="1"/>
    <col min="12038" max="12038" width="8.7109375" customWidth="1"/>
    <col min="12039" max="12046" width="0" hidden="1" customWidth="1"/>
    <col min="12286" max="12287" width="8.7109375" customWidth="1"/>
    <col min="12288" max="12288" width="10.7109375" customWidth="1"/>
    <col min="12289" max="12289" width="13.7109375" customWidth="1"/>
    <col min="12290" max="12290" width="35.7109375" customWidth="1"/>
    <col min="12291" max="12292" width="10.7109375" customWidth="1"/>
    <col min="12293" max="12293" width="11.7109375" customWidth="1"/>
    <col min="12294" max="12294" width="8.7109375" customWidth="1"/>
    <col min="12295" max="12302" width="0" hidden="1" customWidth="1"/>
    <col min="12542" max="12543" width="8.7109375" customWidth="1"/>
    <col min="12544" max="12544" width="10.7109375" customWidth="1"/>
    <col min="12545" max="12545" width="13.7109375" customWidth="1"/>
    <col min="12546" max="12546" width="35.7109375" customWidth="1"/>
    <col min="12547" max="12548" width="10.7109375" customWidth="1"/>
    <col min="12549" max="12549" width="11.7109375" customWidth="1"/>
    <col min="12550" max="12550" width="8.7109375" customWidth="1"/>
    <col min="12551" max="12558" width="0" hidden="1" customWidth="1"/>
    <col min="12798" max="12799" width="8.7109375" customWidth="1"/>
    <col min="12800" max="12800" width="10.7109375" customWidth="1"/>
    <col min="12801" max="12801" width="13.7109375" customWidth="1"/>
    <col min="12802" max="12802" width="35.7109375" customWidth="1"/>
    <col min="12803" max="12804" width="10.7109375" customWidth="1"/>
    <col min="12805" max="12805" width="11.7109375" customWidth="1"/>
    <col min="12806" max="12806" width="8.7109375" customWidth="1"/>
    <col min="12807" max="12814" width="0" hidden="1" customWidth="1"/>
    <col min="13054" max="13055" width="8.7109375" customWidth="1"/>
    <col min="13056" max="13056" width="10.7109375" customWidth="1"/>
    <col min="13057" max="13057" width="13.7109375" customWidth="1"/>
    <col min="13058" max="13058" width="35.7109375" customWidth="1"/>
    <col min="13059" max="13060" width="10.7109375" customWidth="1"/>
    <col min="13061" max="13061" width="11.7109375" customWidth="1"/>
    <col min="13062" max="13062" width="8.7109375" customWidth="1"/>
    <col min="13063" max="13070" width="0" hidden="1" customWidth="1"/>
    <col min="13310" max="13311" width="8.7109375" customWidth="1"/>
    <col min="13312" max="13312" width="10.7109375" customWidth="1"/>
    <col min="13313" max="13313" width="13.7109375" customWidth="1"/>
    <col min="13314" max="13314" width="35.7109375" customWidth="1"/>
    <col min="13315" max="13316" width="10.7109375" customWidth="1"/>
    <col min="13317" max="13317" width="11.7109375" customWidth="1"/>
    <col min="13318" max="13318" width="8.7109375" customWidth="1"/>
    <col min="13319" max="13326" width="0" hidden="1" customWidth="1"/>
    <col min="13566" max="13567" width="8.7109375" customWidth="1"/>
    <col min="13568" max="13568" width="10.7109375" customWidth="1"/>
    <col min="13569" max="13569" width="13.7109375" customWidth="1"/>
    <col min="13570" max="13570" width="35.7109375" customWidth="1"/>
    <col min="13571" max="13572" width="10.7109375" customWidth="1"/>
    <col min="13573" max="13573" width="11.7109375" customWidth="1"/>
    <col min="13574" max="13574" width="8.7109375" customWidth="1"/>
    <col min="13575" max="13582" width="0" hidden="1" customWidth="1"/>
    <col min="13822" max="13823" width="8.7109375" customWidth="1"/>
    <col min="13824" max="13824" width="10.7109375" customWidth="1"/>
    <col min="13825" max="13825" width="13.7109375" customWidth="1"/>
    <col min="13826" max="13826" width="35.7109375" customWidth="1"/>
    <col min="13827" max="13828" width="10.7109375" customWidth="1"/>
    <col min="13829" max="13829" width="11.7109375" customWidth="1"/>
    <col min="13830" max="13830" width="8.7109375" customWidth="1"/>
    <col min="13831" max="13838" width="0" hidden="1" customWidth="1"/>
    <col min="14078" max="14079" width="8.7109375" customWidth="1"/>
    <col min="14080" max="14080" width="10.7109375" customWidth="1"/>
    <col min="14081" max="14081" width="13.7109375" customWidth="1"/>
    <col min="14082" max="14082" width="35.7109375" customWidth="1"/>
    <col min="14083" max="14084" width="10.7109375" customWidth="1"/>
    <col min="14085" max="14085" width="11.7109375" customWidth="1"/>
    <col min="14086" max="14086" width="8.7109375" customWidth="1"/>
    <col min="14087" max="14094" width="0" hidden="1" customWidth="1"/>
    <col min="14334" max="14335" width="8.7109375" customWidth="1"/>
    <col min="14336" max="14336" width="10.7109375" customWidth="1"/>
    <col min="14337" max="14337" width="13.7109375" customWidth="1"/>
    <col min="14338" max="14338" width="35.7109375" customWidth="1"/>
    <col min="14339" max="14340" width="10.7109375" customWidth="1"/>
    <col min="14341" max="14341" width="11.7109375" customWidth="1"/>
    <col min="14342" max="14342" width="8.7109375" customWidth="1"/>
    <col min="14343" max="14350" width="0" hidden="1" customWidth="1"/>
    <col min="14590" max="14591" width="8.7109375" customWidth="1"/>
    <col min="14592" max="14592" width="10.7109375" customWidth="1"/>
    <col min="14593" max="14593" width="13.7109375" customWidth="1"/>
    <col min="14594" max="14594" width="35.7109375" customWidth="1"/>
    <col min="14595" max="14596" width="10.7109375" customWidth="1"/>
    <col min="14597" max="14597" width="11.7109375" customWidth="1"/>
    <col min="14598" max="14598" width="8.7109375" customWidth="1"/>
    <col min="14599" max="14606" width="0" hidden="1" customWidth="1"/>
    <col min="14846" max="14847" width="8.7109375" customWidth="1"/>
    <col min="14848" max="14848" width="10.7109375" customWidth="1"/>
    <col min="14849" max="14849" width="13.7109375" customWidth="1"/>
    <col min="14850" max="14850" width="35.7109375" customWidth="1"/>
    <col min="14851" max="14852" width="10.7109375" customWidth="1"/>
    <col min="14853" max="14853" width="11.7109375" customWidth="1"/>
    <col min="14854" max="14854" width="8.7109375" customWidth="1"/>
    <col min="14855" max="14862" width="0" hidden="1" customWidth="1"/>
    <col min="15102" max="15103" width="8.7109375" customWidth="1"/>
    <col min="15104" max="15104" width="10.7109375" customWidth="1"/>
    <col min="15105" max="15105" width="13.7109375" customWidth="1"/>
    <col min="15106" max="15106" width="35.7109375" customWidth="1"/>
    <col min="15107" max="15108" width="10.7109375" customWidth="1"/>
    <col min="15109" max="15109" width="11.7109375" customWidth="1"/>
    <col min="15110" max="15110" width="8.7109375" customWidth="1"/>
    <col min="15111" max="15118" width="0" hidden="1" customWidth="1"/>
    <col min="15358" max="15359" width="8.7109375" customWidth="1"/>
    <col min="15360" max="15360" width="10.7109375" customWidth="1"/>
    <col min="15361" max="15361" width="13.7109375" customWidth="1"/>
    <col min="15362" max="15362" width="35.7109375" customWidth="1"/>
    <col min="15363" max="15364" width="10.7109375" customWidth="1"/>
    <col min="15365" max="15365" width="11.7109375" customWidth="1"/>
    <col min="15366" max="15366" width="8.7109375" customWidth="1"/>
    <col min="15367" max="15374" width="0" hidden="1" customWidth="1"/>
    <col min="15614" max="15615" width="8.7109375" customWidth="1"/>
    <col min="15616" max="15616" width="10.7109375" customWidth="1"/>
    <col min="15617" max="15617" width="13.7109375" customWidth="1"/>
    <col min="15618" max="15618" width="35.7109375" customWidth="1"/>
    <col min="15619" max="15620" width="10.7109375" customWidth="1"/>
    <col min="15621" max="15621" width="11.7109375" customWidth="1"/>
    <col min="15622" max="15622" width="8.7109375" customWidth="1"/>
    <col min="15623" max="15630" width="0" hidden="1" customWidth="1"/>
    <col min="15870" max="15871" width="8.7109375" customWidth="1"/>
    <col min="15872" max="15872" width="10.7109375" customWidth="1"/>
    <col min="15873" max="15873" width="13.7109375" customWidth="1"/>
    <col min="15874" max="15874" width="35.7109375" customWidth="1"/>
    <col min="15875" max="15876" width="10.7109375" customWidth="1"/>
    <col min="15877" max="15877" width="11.7109375" customWidth="1"/>
    <col min="15878" max="15878" width="8.7109375" customWidth="1"/>
    <col min="15879" max="15886" width="0" hidden="1" customWidth="1"/>
    <col min="16126" max="16127" width="8.7109375" customWidth="1"/>
    <col min="16128" max="16128" width="10.7109375" customWidth="1"/>
    <col min="16129" max="16129" width="13.7109375" customWidth="1"/>
    <col min="16130" max="16130" width="35.7109375" customWidth="1"/>
    <col min="16131" max="16132" width="10.7109375" customWidth="1"/>
    <col min="16133" max="16133" width="11.7109375" customWidth="1"/>
    <col min="16134" max="16134" width="8.7109375" customWidth="1"/>
    <col min="16135" max="16142" width="0" hidden="1" customWidth="1"/>
  </cols>
  <sheetData>
    <row r="1" spans="1:17" ht="16.5" x14ac:dyDescent="0.25">
      <c r="I1" s="715"/>
    </row>
    <row r="2" spans="1:17" ht="16.5" x14ac:dyDescent="0.25">
      <c r="A2" s="14" t="s">
        <v>113</v>
      </c>
      <c r="B2" s="14"/>
      <c r="C2" s="14"/>
      <c r="D2" s="14"/>
      <c r="E2" s="14"/>
      <c r="F2" s="14"/>
      <c r="G2" s="14"/>
      <c r="H2" s="14"/>
      <c r="I2" s="13" t="s">
        <v>19</v>
      </c>
      <c r="J2" s="14"/>
      <c r="K2" s="14"/>
      <c r="L2" s="14"/>
      <c r="M2" s="14"/>
      <c r="N2" s="14"/>
      <c r="O2" s="14"/>
      <c r="P2" s="14"/>
      <c r="Q2" s="724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s="1" customFormat="1" x14ac:dyDescent="0.25">
      <c r="A4" s="8" t="s">
        <v>114</v>
      </c>
      <c r="B4" s="10" t="s">
        <v>159</v>
      </c>
      <c r="C4" s="76"/>
      <c r="D4" s="81" t="s">
        <v>642</v>
      </c>
      <c r="E4" s="77" t="s">
        <v>160</v>
      </c>
      <c r="F4" s="7">
        <v>0</v>
      </c>
      <c r="G4" s="7">
        <v>400</v>
      </c>
      <c r="H4" s="7">
        <v>0</v>
      </c>
      <c r="I4" s="7">
        <f>H4/G4*100</f>
        <v>0</v>
      </c>
      <c r="J4" s="728"/>
      <c r="K4" s="728"/>
      <c r="L4" s="728"/>
      <c r="M4" s="728"/>
      <c r="N4" s="728"/>
      <c r="O4" s="728"/>
      <c r="P4" s="728"/>
      <c r="Q4" s="728"/>
    </row>
    <row r="5" spans="1:17" x14ac:dyDescent="0.25">
      <c r="A5" s="8" t="s">
        <v>114</v>
      </c>
      <c r="B5" s="10" t="s">
        <v>161</v>
      </c>
      <c r="C5" s="10" t="s">
        <v>162</v>
      </c>
      <c r="D5" s="10" t="s">
        <v>163</v>
      </c>
      <c r="E5" s="8" t="s">
        <v>164</v>
      </c>
      <c r="F5" s="7">
        <v>0</v>
      </c>
      <c r="G5" s="7">
        <v>260</v>
      </c>
      <c r="H5" s="7">
        <v>259.13</v>
      </c>
      <c r="I5" s="7">
        <f t="shared" ref="I5:I17" si="0">H5/G5*100</f>
        <v>99.66538461538461</v>
      </c>
      <c r="J5" s="726"/>
      <c r="K5" s="727"/>
      <c r="L5" s="726"/>
      <c r="M5" s="727"/>
      <c r="N5" s="726"/>
      <c r="O5" s="727"/>
      <c r="P5" s="726"/>
      <c r="Q5" s="728"/>
    </row>
    <row r="6" spans="1:17" x14ac:dyDescent="0.25">
      <c r="A6" s="8" t="s">
        <v>114</v>
      </c>
      <c r="B6" s="10" t="s">
        <v>161</v>
      </c>
      <c r="C6" s="10" t="s">
        <v>165</v>
      </c>
      <c r="D6" s="10" t="s">
        <v>163</v>
      </c>
      <c r="E6" s="8" t="s">
        <v>164</v>
      </c>
      <c r="F6" s="7">
        <v>0</v>
      </c>
      <c r="G6" s="7">
        <v>325</v>
      </c>
      <c r="H6" s="7">
        <v>323.91000000000003</v>
      </c>
      <c r="I6" s="7">
        <f t="shared" si="0"/>
        <v>99.664615384615402</v>
      </c>
      <c r="J6" s="726"/>
      <c r="K6" s="727"/>
      <c r="L6" s="726"/>
      <c r="M6" s="727"/>
      <c r="N6" s="726"/>
      <c r="O6" s="727"/>
      <c r="P6" s="726"/>
      <c r="Q6" s="728"/>
    </row>
    <row r="7" spans="1:17" x14ac:dyDescent="0.25">
      <c r="A7" s="6" t="s">
        <v>114</v>
      </c>
      <c r="B7" s="20" t="s">
        <v>129</v>
      </c>
      <c r="C7" s="21"/>
      <c r="D7" s="21"/>
      <c r="E7" s="22"/>
      <c r="F7" s="5">
        <f>F4+F5+F6</f>
        <v>0</v>
      </c>
      <c r="G7" s="5">
        <f t="shared" ref="G7:H7" si="1">G4+G5+G6</f>
        <v>985</v>
      </c>
      <c r="H7" s="5">
        <f t="shared" si="1"/>
        <v>583.04</v>
      </c>
      <c r="I7" s="5">
        <f t="shared" si="0"/>
        <v>59.191878172588829</v>
      </c>
      <c r="J7" s="729"/>
      <c r="K7" s="729"/>
      <c r="L7" s="729"/>
      <c r="M7" s="729"/>
      <c r="N7" s="729"/>
      <c r="O7" s="729"/>
      <c r="P7" s="729"/>
      <c r="Q7" s="729"/>
    </row>
    <row r="8" spans="1:17" x14ac:dyDescent="0.25">
      <c r="A8" s="8" t="s">
        <v>130</v>
      </c>
      <c r="B8" s="10" t="s">
        <v>161</v>
      </c>
      <c r="C8" s="10" t="s">
        <v>162</v>
      </c>
      <c r="D8" s="236" t="s">
        <v>644</v>
      </c>
      <c r="E8" s="8" t="s">
        <v>643</v>
      </c>
      <c r="F8" s="7">
        <v>0</v>
      </c>
      <c r="G8" s="7">
        <v>208.9</v>
      </c>
      <c r="H8" s="7">
        <v>0</v>
      </c>
      <c r="I8" s="7">
        <f t="shared" si="0"/>
        <v>0</v>
      </c>
      <c r="J8" s="726"/>
      <c r="K8" s="727"/>
      <c r="L8" s="726"/>
      <c r="M8" s="727"/>
      <c r="N8" s="726"/>
      <c r="O8" s="727"/>
      <c r="P8" s="726"/>
      <c r="Q8" s="728"/>
    </row>
    <row r="9" spans="1:17" x14ac:dyDescent="0.25">
      <c r="A9" s="8" t="s">
        <v>130</v>
      </c>
      <c r="B9" s="10" t="s">
        <v>161</v>
      </c>
      <c r="C9" s="10">
        <v>108517985</v>
      </c>
      <c r="D9" s="236" t="s">
        <v>644</v>
      </c>
      <c r="E9" s="8" t="s">
        <v>643</v>
      </c>
      <c r="F9" s="7">
        <v>0</v>
      </c>
      <c r="G9" s="7">
        <v>261.10000000000002</v>
      </c>
      <c r="H9" s="7">
        <v>0</v>
      </c>
      <c r="I9" s="7">
        <f t="shared" si="0"/>
        <v>0</v>
      </c>
      <c r="J9" s="726"/>
      <c r="K9" s="727"/>
      <c r="L9" s="726"/>
      <c r="M9" s="727"/>
      <c r="N9" s="726"/>
      <c r="O9" s="727"/>
      <c r="P9" s="726"/>
      <c r="Q9" s="728"/>
    </row>
    <row r="10" spans="1:17" ht="15" customHeight="1" x14ac:dyDescent="0.25">
      <c r="A10" s="8" t="s">
        <v>130</v>
      </c>
      <c r="B10" s="10" t="s">
        <v>161</v>
      </c>
      <c r="C10" s="10" t="s">
        <v>162</v>
      </c>
      <c r="D10" s="236" t="s">
        <v>166</v>
      </c>
      <c r="E10" s="8" t="s">
        <v>167</v>
      </c>
      <c r="F10" s="7">
        <v>0</v>
      </c>
      <c r="G10" s="7">
        <v>21.8</v>
      </c>
      <c r="H10" s="7">
        <v>0</v>
      </c>
      <c r="I10" s="7">
        <f t="shared" si="0"/>
        <v>0</v>
      </c>
      <c r="J10" s="726"/>
      <c r="K10" s="727"/>
      <c r="L10" s="726"/>
      <c r="M10" s="727"/>
      <c r="N10" s="726"/>
      <c r="O10" s="727"/>
      <c r="P10" s="726"/>
      <c r="Q10" s="728"/>
    </row>
    <row r="11" spans="1:17" ht="16.5" customHeight="1" x14ac:dyDescent="0.25">
      <c r="A11" s="8" t="s">
        <v>130</v>
      </c>
      <c r="B11" s="10" t="s">
        <v>161</v>
      </c>
      <c r="C11" s="10" t="s">
        <v>165</v>
      </c>
      <c r="D11" s="236" t="s">
        <v>166</v>
      </c>
      <c r="E11" s="8" t="s">
        <v>167</v>
      </c>
      <c r="F11" s="7">
        <v>0</v>
      </c>
      <c r="G11" s="7">
        <v>27.2</v>
      </c>
      <c r="H11" s="7">
        <v>0</v>
      </c>
      <c r="I11" s="7">
        <f t="shared" si="0"/>
        <v>0</v>
      </c>
      <c r="J11" s="726"/>
      <c r="K11" s="727"/>
      <c r="L11" s="726"/>
      <c r="M11" s="727"/>
      <c r="N11" s="726"/>
      <c r="O11" s="727"/>
      <c r="P11" s="726"/>
      <c r="Q11" s="728"/>
    </row>
    <row r="12" spans="1:17" ht="15" customHeight="1" x14ac:dyDescent="0.25">
      <c r="A12" s="8" t="s">
        <v>130</v>
      </c>
      <c r="B12" s="10" t="s">
        <v>161</v>
      </c>
      <c r="C12" s="10" t="s">
        <v>162</v>
      </c>
      <c r="D12" s="236" t="s">
        <v>168</v>
      </c>
      <c r="E12" s="8" t="s">
        <v>169</v>
      </c>
      <c r="F12" s="7">
        <v>0</v>
      </c>
      <c r="G12" s="7">
        <v>72</v>
      </c>
      <c r="H12" s="7">
        <v>0</v>
      </c>
      <c r="I12" s="7">
        <f t="shared" si="0"/>
        <v>0</v>
      </c>
      <c r="J12" s="726"/>
      <c r="K12" s="727"/>
      <c r="L12" s="726"/>
      <c r="M12" s="727"/>
      <c r="N12" s="726"/>
      <c r="O12" s="727"/>
      <c r="P12" s="726"/>
      <c r="Q12" s="728"/>
    </row>
    <row r="13" spans="1:17" ht="15" customHeight="1" x14ac:dyDescent="0.25">
      <c r="A13" s="8" t="s">
        <v>130</v>
      </c>
      <c r="B13" s="10" t="s">
        <v>161</v>
      </c>
      <c r="C13" s="10" t="s">
        <v>165</v>
      </c>
      <c r="D13" s="236" t="s">
        <v>168</v>
      </c>
      <c r="E13" s="8" t="s">
        <v>169</v>
      </c>
      <c r="F13" s="7">
        <v>0</v>
      </c>
      <c r="G13" s="7">
        <v>90</v>
      </c>
      <c r="H13" s="7">
        <v>0</v>
      </c>
      <c r="I13" s="7">
        <f t="shared" si="0"/>
        <v>0</v>
      </c>
      <c r="J13" s="726"/>
      <c r="K13" s="727"/>
      <c r="L13" s="726"/>
      <c r="M13" s="727"/>
      <c r="N13" s="726"/>
      <c r="O13" s="727"/>
      <c r="P13" s="726"/>
      <c r="Q13" s="728"/>
    </row>
    <row r="14" spans="1:17" x14ac:dyDescent="0.25">
      <c r="A14" s="6" t="s">
        <v>130</v>
      </c>
      <c r="B14" s="769" t="s">
        <v>136</v>
      </c>
      <c r="C14" s="770"/>
      <c r="D14" s="770"/>
      <c r="E14" s="771"/>
      <c r="F14" s="5">
        <f>F8+F9+F10+F11+F12+F13</f>
        <v>0</v>
      </c>
      <c r="G14" s="5">
        <f>G8+G9+G10+G11+G12+G13</f>
        <v>681</v>
      </c>
      <c r="H14" s="5">
        <f>H8+H9+H10+H11+H12+H13</f>
        <v>0</v>
      </c>
      <c r="I14" s="5">
        <f t="shared" si="0"/>
        <v>0</v>
      </c>
      <c r="J14" s="729"/>
      <c r="K14" s="729"/>
      <c r="L14" s="729"/>
      <c r="M14" s="729"/>
      <c r="N14" s="729"/>
      <c r="O14" s="729"/>
      <c r="P14" s="729"/>
      <c r="Q14" s="729"/>
    </row>
    <row r="15" spans="1:17" x14ac:dyDescent="0.25">
      <c r="A15" s="81" t="s">
        <v>101</v>
      </c>
      <c r="B15" s="8">
        <v>6901</v>
      </c>
      <c r="C15" s="81" t="s">
        <v>645</v>
      </c>
      <c r="D15" s="81" t="s">
        <v>646</v>
      </c>
      <c r="E15" s="255" t="s">
        <v>647</v>
      </c>
      <c r="F15" s="7">
        <v>3500</v>
      </c>
      <c r="G15" s="7">
        <v>3100</v>
      </c>
      <c r="H15" s="7">
        <v>0</v>
      </c>
      <c r="I15" s="7">
        <f t="shared" si="0"/>
        <v>0</v>
      </c>
      <c r="J15" s="729"/>
      <c r="K15" s="729"/>
      <c r="L15" s="729"/>
      <c r="M15" s="729"/>
      <c r="N15" s="729"/>
      <c r="O15" s="729"/>
      <c r="P15" s="729"/>
      <c r="Q15" s="729"/>
    </row>
    <row r="16" spans="1:17" x14ac:dyDescent="0.25">
      <c r="A16" s="82" t="s">
        <v>101</v>
      </c>
      <c r="B16" s="250" t="s">
        <v>102</v>
      </c>
      <c r="C16" s="259"/>
      <c r="D16" s="259"/>
      <c r="E16" s="251"/>
      <c r="F16" s="5">
        <f>F15</f>
        <v>3500</v>
      </c>
      <c r="G16" s="5">
        <f>G15</f>
        <v>3100</v>
      </c>
      <c r="H16" s="5">
        <f>H15</f>
        <v>0</v>
      </c>
      <c r="I16" s="5">
        <f t="shared" si="0"/>
        <v>0</v>
      </c>
      <c r="J16" s="729"/>
      <c r="K16" s="729"/>
      <c r="L16" s="729"/>
      <c r="M16" s="729"/>
      <c r="N16" s="729"/>
      <c r="O16" s="729"/>
      <c r="P16" s="729"/>
      <c r="Q16" s="729"/>
    </row>
    <row r="17" spans="1:17" x14ac:dyDescent="0.25">
      <c r="A17" s="4" t="s">
        <v>0</v>
      </c>
      <c r="B17" s="4"/>
      <c r="C17" s="4"/>
      <c r="D17" s="4"/>
      <c r="E17" s="4"/>
      <c r="F17" s="3">
        <f>F7+F14+F16</f>
        <v>3500</v>
      </c>
      <c r="G17" s="3">
        <f>G7+G14+G16</f>
        <v>4766</v>
      </c>
      <c r="H17" s="3">
        <f>H7+H14</f>
        <v>583.04</v>
      </c>
      <c r="I17" s="3">
        <f t="shared" si="0"/>
        <v>12.233319345362988</v>
      </c>
      <c r="J17" s="730"/>
      <c r="K17" s="732"/>
      <c r="L17" s="730"/>
      <c r="M17" s="730"/>
      <c r="N17" s="730"/>
      <c r="O17" s="730"/>
      <c r="P17" s="730"/>
      <c r="Q17" s="732"/>
    </row>
    <row r="18" spans="1:17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</sheetData>
  <mergeCells count="1">
    <mergeCell ref="B14:E14"/>
  </mergeCells>
  <pageMargins left="0.7" right="0.7" top="0.75" bottom="0.75" header="0.3" footer="0.3"/>
  <pageSetup paperSize="9" orientation="landscape" r:id="rId1"/>
  <headerFooter>
    <oddHeader xml:space="preserve">&amp;R&amp;"Arial,Tučné"&amp;12&amp;K000080IV/13&amp;"-,Obyčejné"&amp;11&amp;K01+000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40"/>
  <sheetViews>
    <sheetView view="pageLayout" topLeftCell="A31" zoomScaleNormal="100" workbookViewId="0">
      <selection activeCell="I10" sqref="I10"/>
    </sheetView>
  </sheetViews>
  <sheetFormatPr defaultColWidth="39.85546875" defaultRowHeight="15" x14ac:dyDescent="0.25"/>
  <cols>
    <col min="1" max="2" width="8.7109375" customWidth="1"/>
    <col min="3" max="3" width="10.7109375" customWidth="1"/>
    <col min="4" max="4" width="13.7109375" customWidth="1"/>
    <col min="5" max="5" width="51.5703125" style="78" customWidth="1"/>
    <col min="6" max="6" width="13.5703125" customWidth="1"/>
    <col min="7" max="7" width="12.7109375" customWidth="1"/>
    <col min="8" max="8" width="15.42578125" customWidth="1"/>
    <col min="9" max="9" width="16" customWidth="1"/>
    <col min="10" max="10" width="31" customWidth="1"/>
    <col min="11" max="11" width="4.85546875" customWidth="1"/>
    <col min="12" max="12" width="5.140625" customWidth="1"/>
    <col min="13" max="13" width="6.140625" customWidth="1"/>
    <col min="14" max="14" width="3" customWidth="1"/>
    <col min="15" max="15" width="6.5703125" customWidth="1"/>
    <col min="16" max="16" width="8.42578125" customWidth="1"/>
    <col min="17" max="17" width="9.28515625" customWidth="1"/>
    <col min="255" max="256" width="8.7109375" customWidth="1"/>
    <col min="257" max="257" width="10.7109375" customWidth="1"/>
    <col min="258" max="258" width="13.7109375" customWidth="1"/>
    <col min="259" max="259" width="35.7109375" customWidth="1"/>
    <col min="260" max="261" width="10.7109375" customWidth="1"/>
    <col min="262" max="262" width="11.7109375" customWidth="1"/>
    <col min="263" max="263" width="8.7109375" customWidth="1"/>
    <col min="264" max="271" width="0" hidden="1" customWidth="1"/>
    <col min="511" max="512" width="8.7109375" customWidth="1"/>
    <col min="513" max="513" width="10.7109375" customWidth="1"/>
    <col min="514" max="514" width="13.7109375" customWidth="1"/>
    <col min="515" max="515" width="35.7109375" customWidth="1"/>
    <col min="516" max="517" width="10.7109375" customWidth="1"/>
    <col min="518" max="518" width="11.7109375" customWidth="1"/>
    <col min="519" max="519" width="8.7109375" customWidth="1"/>
    <col min="520" max="527" width="0" hidden="1" customWidth="1"/>
    <col min="767" max="768" width="8.7109375" customWidth="1"/>
    <col min="769" max="769" width="10.7109375" customWidth="1"/>
    <col min="770" max="770" width="13.7109375" customWidth="1"/>
    <col min="771" max="771" width="35.7109375" customWidth="1"/>
    <col min="772" max="773" width="10.7109375" customWidth="1"/>
    <col min="774" max="774" width="11.7109375" customWidth="1"/>
    <col min="775" max="775" width="8.7109375" customWidth="1"/>
    <col min="776" max="783" width="0" hidden="1" customWidth="1"/>
    <col min="1023" max="1024" width="8.7109375" customWidth="1"/>
    <col min="1025" max="1025" width="10.7109375" customWidth="1"/>
    <col min="1026" max="1026" width="13.7109375" customWidth="1"/>
    <col min="1027" max="1027" width="35.7109375" customWidth="1"/>
    <col min="1028" max="1029" width="10.7109375" customWidth="1"/>
    <col min="1030" max="1030" width="11.7109375" customWidth="1"/>
    <col min="1031" max="1031" width="8.7109375" customWidth="1"/>
    <col min="1032" max="1039" width="0" hidden="1" customWidth="1"/>
    <col min="1279" max="1280" width="8.7109375" customWidth="1"/>
    <col min="1281" max="1281" width="10.7109375" customWidth="1"/>
    <col min="1282" max="1282" width="13.7109375" customWidth="1"/>
    <col min="1283" max="1283" width="35.7109375" customWidth="1"/>
    <col min="1284" max="1285" width="10.7109375" customWidth="1"/>
    <col min="1286" max="1286" width="11.7109375" customWidth="1"/>
    <col min="1287" max="1287" width="8.7109375" customWidth="1"/>
    <col min="1288" max="1295" width="0" hidden="1" customWidth="1"/>
    <col min="1535" max="1536" width="8.7109375" customWidth="1"/>
    <col min="1537" max="1537" width="10.7109375" customWidth="1"/>
    <col min="1538" max="1538" width="13.7109375" customWidth="1"/>
    <col min="1539" max="1539" width="35.7109375" customWidth="1"/>
    <col min="1540" max="1541" width="10.7109375" customWidth="1"/>
    <col min="1542" max="1542" width="11.7109375" customWidth="1"/>
    <col min="1543" max="1543" width="8.7109375" customWidth="1"/>
    <col min="1544" max="1551" width="0" hidden="1" customWidth="1"/>
    <col min="1791" max="1792" width="8.7109375" customWidth="1"/>
    <col min="1793" max="1793" width="10.7109375" customWidth="1"/>
    <col min="1794" max="1794" width="13.7109375" customWidth="1"/>
    <col min="1795" max="1795" width="35.7109375" customWidth="1"/>
    <col min="1796" max="1797" width="10.7109375" customWidth="1"/>
    <col min="1798" max="1798" width="11.7109375" customWidth="1"/>
    <col min="1799" max="1799" width="8.7109375" customWidth="1"/>
    <col min="1800" max="1807" width="0" hidden="1" customWidth="1"/>
    <col min="2047" max="2048" width="8.7109375" customWidth="1"/>
    <col min="2049" max="2049" width="10.7109375" customWidth="1"/>
    <col min="2050" max="2050" width="13.7109375" customWidth="1"/>
    <col min="2051" max="2051" width="35.7109375" customWidth="1"/>
    <col min="2052" max="2053" width="10.7109375" customWidth="1"/>
    <col min="2054" max="2054" width="11.7109375" customWidth="1"/>
    <col min="2055" max="2055" width="8.7109375" customWidth="1"/>
    <col min="2056" max="2063" width="0" hidden="1" customWidth="1"/>
    <col min="2303" max="2304" width="8.7109375" customWidth="1"/>
    <col min="2305" max="2305" width="10.7109375" customWidth="1"/>
    <col min="2306" max="2306" width="13.7109375" customWidth="1"/>
    <col min="2307" max="2307" width="35.7109375" customWidth="1"/>
    <col min="2308" max="2309" width="10.7109375" customWidth="1"/>
    <col min="2310" max="2310" width="11.7109375" customWidth="1"/>
    <col min="2311" max="2311" width="8.7109375" customWidth="1"/>
    <col min="2312" max="2319" width="0" hidden="1" customWidth="1"/>
    <col min="2559" max="2560" width="8.7109375" customWidth="1"/>
    <col min="2561" max="2561" width="10.7109375" customWidth="1"/>
    <col min="2562" max="2562" width="13.7109375" customWidth="1"/>
    <col min="2563" max="2563" width="35.7109375" customWidth="1"/>
    <col min="2564" max="2565" width="10.7109375" customWidth="1"/>
    <col min="2566" max="2566" width="11.7109375" customWidth="1"/>
    <col min="2567" max="2567" width="8.7109375" customWidth="1"/>
    <col min="2568" max="2575" width="0" hidden="1" customWidth="1"/>
    <col min="2815" max="2816" width="8.7109375" customWidth="1"/>
    <col min="2817" max="2817" width="10.7109375" customWidth="1"/>
    <col min="2818" max="2818" width="13.7109375" customWidth="1"/>
    <col min="2819" max="2819" width="35.7109375" customWidth="1"/>
    <col min="2820" max="2821" width="10.7109375" customWidth="1"/>
    <col min="2822" max="2822" width="11.7109375" customWidth="1"/>
    <col min="2823" max="2823" width="8.7109375" customWidth="1"/>
    <col min="2824" max="2831" width="0" hidden="1" customWidth="1"/>
    <col min="3071" max="3072" width="8.7109375" customWidth="1"/>
    <col min="3073" max="3073" width="10.7109375" customWidth="1"/>
    <col min="3074" max="3074" width="13.7109375" customWidth="1"/>
    <col min="3075" max="3075" width="35.7109375" customWidth="1"/>
    <col min="3076" max="3077" width="10.7109375" customWidth="1"/>
    <col min="3078" max="3078" width="11.7109375" customWidth="1"/>
    <col min="3079" max="3079" width="8.7109375" customWidth="1"/>
    <col min="3080" max="3087" width="0" hidden="1" customWidth="1"/>
    <col min="3327" max="3328" width="8.7109375" customWidth="1"/>
    <col min="3329" max="3329" width="10.7109375" customWidth="1"/>
    <col min="3330" max="3330" width="13.7109375" customWidth="1"/>
    <col min="3331" max="3331" width="35.7109375" customWidth="1"/>
    <col min="3332" max="3333" width="10.7109375" customWidth="1"/>
    <col min="3334" max="3334" width="11.7109375" customWidth="1"/>
    <col min="3335" max="3335" width="8.7109375" customWidth="1"/>
    <col min="3336" max="3343" width="0" hidden="1" customWidth="1"/>
    <col min="3583" max="3584" width="8.7109375" customWidth="1"/>
    <col min="3585" max="3585" width="10.7109375" customWidth="1"/>
    <col min="3586" max="3586" width="13.7109375" customWidth="1"/>
    <col min="3587" max="3587" width="35.7109375" customWidth="1"/>
    <col min="3588" max="3589" width="10.7109375" customWidth="1"/>
    <col min="3590" max="3590" width="11.7109375" customWidth="1"/>
    <col min="3591" max="3591" width="8.7109375" customWidth="1"/>
    <col min="3592" max="3599" width="0" hidden="1" customWidth="1"/>
    <col min="3839" max="3840" width="8.7109375" customWidth="1"/>
    <col min="3841" max="3841" width="10.7109375" customWidth="1"/>
    <col min="3842" max="3842" width="13.7109375" customWidth="1"/>
    <col min="3843" max="3843" width="35.7109375" customWidth="1"/>
    <col min="3844" max="3845" width="10.7109375" customWidth="1"/>
    <col min="3846" max="3846" width="11.7109375" customWidth="1"/>
    <col min="3847" max="3847" width="8.7109375" customWidth="1"/>
    <col min="3848" max="3855" width="0" hidden="1" customWidth="1"/>
    <col min="4095" max="4096" width="8.7109375" customWidth="1"/>
    <col min="4097" max="4097" width="10.7109375" customWidth="1"/>
    <col min="4098" max="4098" width="13.7109375" customWidth="1"/>
    <col min="4099" max="4099" width="35.7109375" customWidth="1"/>
    <col min="4100" max="4101" width="10.7109375" customWidth="1"/>
    <col min="4102" max="4102" width="11.7109375" customWidth="1"/>
    <col min="4103" max="4103" width="8.7109375" customWidth="1"/>
    <col min="4104" max="4111" width="0" hidden="1" customWidth="1"/>
    <col min="4351" max="4352" width="8.7109375" customWidth="1"/>
    <col min="4353" max="4353" width="10.7109375" customWidth="1"/>
    <col min="4354" max="4354" width="13.7109375" customWidth="1"/>
    <col min="4355" max="4355" width="35.7109375" customWidth="1"/>
    <col min="4356" max="4357" width="10.7109375" customWidth="1"/>
    <col min="4358" max="4358" width="11.7109375" customWidth="1"/>
    <col min="4359" max="4359" width="8.7109375" customWidth="1"/>
    <col min="4360" max="4367" width="0" hidden="1" customWidth="1"/>
    <col min="4607" max="4608" width="8.7109375" customWidth="1"/>
    <col min="4609" max="4609" width="10.7109375" customWidth="1"/>
    <col min="4610" max="4610" width="13.7109375" customWidth="1"/>
    <col min="4611" max="4611" width="35.7109375" customWidth="1"/>
    <col min="4612" max="4613" width="10.7109375" customWidth="1"/>
    <col min="4614" max="4614" width="11.7109375" customWidth="1"/>
    <col min="4615" max="4615" width="8.7109375" customWidth="1"/>
    <col min="4616" max="4623" width="0" hidden="1" customWidth="1"/>
    <col min="4863" max="4864" width="8.7109375" customWidth="1"/>
    <col min="4865" max="4865" width="10.7109375" customWidth="1"/>
    <col min="4866" max="4866" width="13.7109375" customWidth="1"/>
    <col min="4867" max="4867" width="35.7109375" customWidth="1"/>
    <col min="4868" max="4869" width="10.7109375" customWidth="1"/>
    <col min="4870" max="4870" width="11.7109375" customWidth="1"/>
    <col min="4871" max="4871" width="8.7109375" customWidth="1"/>
    <col min="4872" max="4879" width="0" hidden="1" customWidth="1"/>
    <col min="5119" max="5120" width="8.7109375" customWidth="1"/>
    <col min="5121" max="5121" width="10.7109375" customWidth="1"/>
    <col min="5122" max="5122" width="13.7109375" customWidth="1"/>
    <col min="5123" max="5123" width="35.7109375" customWidth="1"/>
    <col min="5124" max="5125" width="10.7109375" customWidth="1"/>
    <col min="5126" max="5126" width="11.7109375" customWidth="1"/>
    <col min="5127" max="5127" width="8.7109375" customWidth="1"/>
    <col min="5128" max="5135" width="0" hidden="1" customWidth="1"/>
    <col min="5375" max="5376" width="8.7109375" customWidth="1"/>
    <col min="5377" max="5377" width="10.7109375" customWidth="1"/>
    <col min="5378" max="5378" width="13.7109375" customWidth="1"/>
    <col min="5379" max="5379" width="35.7109375" customWidth="1"/>
    <col min="5380" max="5381" width="10.7109375" customWidth="1"/>
    <col min="5382" max="5382" width="11.7109375" customWidth="1"/>
    <col min="5383" max="5383" width="8.7109375" customWidth="1"/>
    <col min="5384" max="5391" width="0" hidden="1" customWidth="1"/>
    <col min="5631" max="5632" width="8.7109375" customWidth="1"/>
    <col min="5633" max="5633" width="10.7109375" customWidth="1"/>
    <col min="5634" max="5634" width="13.7109375" customWidth="1"/>
    <col min="5635" max="5635" width="35.7109375" customWidth="1"/>
    <col min="5636" max="5637" width="10.7109375" customWidth="1"/>
    <col min="5638" max="5638" width="11.7109375" customWidth="1"/>
    <col min="5639" max="5639" width="8.7109375" customWidth="1"/>
    <col min="5640" max="5647" width="0" hidden="1" customWidth="1"/>
    <col min="5887" max="5888" width="8.7109375" customWidth="1"/>
    <col min="5889" max="5889" width="10.7109375" customWidth="1"/>
    <col min="5890" max="5890" width="13.7109375" customWidth="1"/>
    <col min="5891" max="5891" width="35.7109375" customWidth="1"/>
    <col min="5892" max="5893" width="10.7109375" customWidth="1"/>
    <col min="5894" max="5894" width="11.7109375" customWidth="1"/>
    <col min="5895" max="5895" width="8.7109375" customWidth="1"/>
    <col min="5896" max="5903" width="0" hidden="1" customWidth="1"/>
    <col min="6143" max="6144" width="8.7109375" customWidth="1"/>
    <col min="6145" max="6145" width="10.7109375" customWidth="1"/>
    <col min="6146" max="6146" width="13.7109375" customWidth="1"/>
    <col min="6147" max="6147" width="35.7109375" customWidth="1"/>
    <col min="6148" max="6149" width="10.7109375" customWidth="1"/>
    <col min="6150" max="6150" width="11.7109375" customWidth="1"/>
    <col min="6151" max="6151" width="8.7109375" customWidth="1"/>
    <col min="6152" max="6159" width="0" hidden="1" customWidth="1"/>
    <col min="6399" max="6400" width="8.7109375" customWidth="1"/>
    <col min="6401" max="6401" width="10.7109375" customWidth="1"/>
    <col min="6402" max="6402" width="13.7109375" customWidth="1"/>
    <col min="6403" max="6403" width="35.7109375" customWidth="1"/>
    <col min="6404" max="6405" width="10.7109375" customWidth="1"/>
    <col min="6406" max="6406" width="11.7109375" customWidth="1"/>
    <col min="6407" max="6407" width="8.7109375" customWidth="1"/>
    <col min="6408" max="6415" width="0" hidden="1" customWidth="1"/>
    <col min="6655" max="6656" width="8.7109375" customWidth="1"/>
    <col min="6657" max="6657" width="10.7109375" customWidth="1"/>
    <col min="6658" max="6658" width="13.7109375" customWidth="1"/>
    <col min="6659" max="6659" width="35.7109375" customWidth="1"/>
    <col min="6660" max="6661" width="10.7109375" customWidth="1"/>
    <col min="6662" max="6662" width="11.7109375" customWidth="1"/>
    <col min="6663" max="6663" width="8.7109375" customWidth="1"/>
    <col min="6664" max="6671" width="0" hidden="1" customWidth="1"/>
    <col min="6911" max="6912" width="8.7109375" customWidth="1"/>
    <col min="6913" max="6913" width="10.7109375" customWidth="1"/>
    <col min="6914" max="6914" width="13.7109375" customWidth="1"/>
    <col min="6915" max="6915" width="35.7109375" customWidth="1"/>
    <col min="6916" max="6917" width="10.7109375" customWidth="1"/>
    <col min="6918" max="6918" width="11.7109375" customWidth="1"/>
    <col min="6919" max="6919" width="8.7109375" customWidth="1"/>
    <col min="6920" max="6927" width="0" hidden="1" customWidth="1"/>
    <col min="7167" max="7168" width="8.7109375" customWidth="1"/>
    <col min="7169" max="7169" width="10.7109375" customWidth="1"/>
    <col min="7170" max="7170" width="13.7109375" customWidth="1"/>
    <col min="7171" max="7171" width="35.7109375" customWidth="1"/>
    <col min="7172" max="7173" width="10.7109375" customWidth="1"/>
    <col min="7174" max="7174" width="11.7109375" customWidth="1"/>
    <col min="7175" max="7175" width="8.7109375" customWidth="1"/>
    <col min="7176" max="7183" width="0" hidden="1" customWidth="1"/>
    <col min="7423" max="7424" width="8.7109375" customWidth="1"/>
    <col min="7425" max="7425" width="10.7109375" customWidth="1"/>
    <col min="7426" max="7426" width="13.7109375" customWidth="1"/>
    <col min="7427" max="7427" width="35.7109375" customWidth="1"/>
    <col min="7428" max="7429" width="10.7109375" customWidth="1"/>
    <col min="7430" max="7430" width="11.7109375" customWidth="1"/>
    <col min="7431" max="7431" width="8.7109375" customWidth="1"/>
    <col min="7432" max="7439" width="0" hidden="1" customWidth="1"/>
    <col min="7679" max="7680" width="8.7109375" customWidth="1"/>
    <col min="7681" max="7681" width="10.7109375" customWidth="1"/>
    <col min="7682" max="7682" width="13.7109375" customWidth="1"/>
    <col min="7683" max="7683" width="35.7109375" customWidth="1"/>
    <col min="7684" max="7685" width="10.7109375" customWidth="1"/>
    <col min="7686" max="7686" width="11.7109375" customWidth="1"/>
    <col min="7687" max="7687" width="8.7109375" customWidth="1"/>
    <col min="7688" max="7695" width="0" hidden="1" customWidth="1"/>
    <col min="7935" max="7936" width="8.7109375" customWidth="1"/>
    <col min="7937" max="7937" width="10.7109375" customWidth="1"/>
    <col min="7938" max="7938" width="13.7109375" customWidth="1"/>
    <col min="7939" max="7939" width="35.7109375" customWidth="1"/>
    <col min="7940" max="7941" width="10.7109375" customWidth="1"/>
    <col min="7942" max="7942" width="11.7109375" customWidth="1"/>
    <col min="7943" max="7943" width="8.7109375" customWidth="1"/>
    <col min="7944" max="7951" width="0" hidden="1" customWidth="1"/>
    <col min="8191" max="8192" width="8.7109375" customWidth="1"/>
    <col min="8193" max="8193" width="10.7109375" customWidth="1"/>
    <col min="8194" max="8194" width="13.7109375" customWidth="1"/>
    <col min="8195" max="8195" width="35.7109375" customWidth="1"/>
    <col min="8196" max="8197" width="10.7109375" customWidth="1"/>
    <col min="8198" max="8198" width="11.7109375" customWidth="1"/>
    <col min="8199" max="8199" width="8.7109375" customWidth="1"/>
    <col min="8200" max="8207" width="0" hidden="1" customWidth="1"/>
    <col min="8447" max="8448" width="8.7109375" customWidth="1"/>
    <col min="8449" max="8449" width="10.7109375" customWidth="1"/>
    <col min="8450" max="8450" width="13.7109375" customWidth="1"/>
    <col min="8451" max="8451" width="35.7109375" customWidth="1"/>
    <col min="8452" max="8453" width="10.7109375" customWidth="1"/>
    <col min="8454" max="8454" width="11.7109375" customWidth="1"/>
    <col min="8455" max="8455" width="8.7109375" customWidth="1"/>
    <col min="8456" max="8463" width="0" hidden="1" customWidth="1"/>
    <col min="8703" max="8704" width="8.7109375" customWidth="1"/>
    <col min="8705" max="8705" width="10.7109375" customWidth="1"/>
    <col min="8706" max="8706" width="13.7109375" customWidth="1"/>
    <col min="8707" max="8707" width="35.7109375" customWidth="1"/>
    <col min="8708" max="8709" width="10.7109375" customWidth="1"/>
    <col min="8710" max="8710" width="11.7109375" customWidth="1"/>
    <col min="8711" max="8711" width="8.7109375" customWidth="1"/>
    <col min="8712" max="8719" width="0" hidden="1" customWidth="1"/>
    <col min="8959" max="8960" width="8.7109375" customWidth="1"/>
    <col min="8961" max="8961" width="10.7109375" customWidth="1"/>
    <col min="8962" max="8962" width="13.7109375" customWidth="1"/>
    <col min="8963" max="8963" width="35.7109375" customWidth="1"/>
    <col min="8964" max="8965" width="10.7109375" customWidth="1"/>
    <col min="8966" max="8966" width="11.7109375" customWidth="1"/>
    <col min="8967" max="8967" width="8.7109375" customWidth="1"/>
    <col min="8968" max="8975" width="0" hidden="1" customWidth="1"/>
    <col min="9215" max="9216" width="8.7109375" customWidth="1"/>
    <col min="9217" max="9217" width="10.7109375" customWidth="1"/>
    <col min="9218" max="9218" width="13.7109375" customWidth="1"/>
    <col min="9219" max="9219" width="35.7109375" customWidth="1"/>
    <col min="9220" max="9221" width="10.7109375" customWidth="1"/>
    <col min="9222" max="9222" width="11.7109375" customWidth="1"/>
    <col min="9223" max="9223" width="8.7109375" customWidth="1"/>
    <col min="9224" max="9231" width="0" hidden="1" customWidth="1"/>
    <col min="9471" max="9472" width="8.7109375" customWidth="1"/>
    <col min="9473" max="9473" width="10.7109375" customWidth="1"/>
    <col min="9474" max="9474" width="13.7109375" customWidth="1"/>
    <col min="9475" max="9475" width="35.7109375" customWidth="1"/>
    <col min="9476" max="9477" width="10.7109375" customWidth="1"/>
    <col min="9478" max="9478" width="11.7109375" customWidth="1"/>
    <col min="9479" max="9479" width="8.7109375" customWidth="1"/>
    <col min="9480" max="9487" width="0" hidden="1" customWidth="1"/>
    <col min="9727" max="9728" width="8.7109375" customWidth="1"/>
    <col min="9729" max="9729" width="10.7109375" customWidth="1"/>
    <col min="9730" max="9730" width="13.7109375" customWidth="1"/>
    <col min="9731" max="9731" width="35.7109375" customWidth="1"/>
    <col min="9732" max="9733" width="10.7109375" customWidth="1"/>
    <col min="9734" max="9734" width="11.7109375" customWidth="1"/>
    <col min="9735" max="9735" width="8.7109375" customWidth="1"/>
    <col min="9736" max="9743" width="0" hidden="1" customWidth="1"/>
    <col min="9983" max="9984" width="8.7109375" customWidth="1"/>
    <col min="9985" max="9985" width="10.7109375" customWidth="1"/>
    <col min="9986" max="9986" width="13.7109375" customWidth="1"/>
    <col min="9987" max="9987" width="35.7109375" customWidth="1"/>
    <col min="9988" max="9989" width="10.7109375" customWidth="1"/>
    <col min="9990" max="9990" width="11.7109375" customWidth="1"/>
    <col min="9991" max="9991" width="8.7109375" customWidth="1"/>
    <col min="9992" max="9999" width="0" hidden="1" customWidth="1"/>
    <col min="10239" max="10240" width="8.7109375" customWidth="1"/>
    <col min="10241" max="10241" width="10.7109375" customWidth="1"/>
    <col min="10242" max="10242" width="13.7109375" customWidth="1"/>
    <col min="10243" max="10243" width="35.7109375" customWidth="1"/>
    <col min="10244" max="10245" width="10.7109375" customWidth="1"/>
    <col min="10246" max="10246" width="11.7109375" customWidth="1"/>
    <col min="10247" max="10247" width="8.7109375" customWidth="1"/>
    <col min="10248" max="10255" width="0" hidden="1" customWidth="1"/>
    <col min="10495" max="10496" width="8.7109375" customWidth="1"/>
    <col min="10497" max="10497" width="10.7109375" customWidth="1"/>
    <col min="10498" max="10498" width="13.7109375" customWidth="1"/>
    <col min="10499" max="10499" width="35.7109375" customWidth="1"/>
    <col min="10500" max="10501" width="10.7109375" customWidth="1"/>
    <col min="10502" max="10502" width="11.7109375" customWidth="1"/>
    <col min="10503" max="10503" width="8.7109375" customWidth="1"/>
    <col min="10504" max="10511" width="0" hidden="1" customWidth="1"/>
    <col min="10751" max="10752" width="8.7109375" customWidth="1"/>
    <col min="10753" max="10753" width="10.7109375" customWidth="1"/>
    <col min="10754" max="10754" width="13.7109375" customWidth="1"/>
    <col min="10755" max="10755" width="35.7109375" customWidth="1"/>
    <col min="10756" max="10757" width="10.7109375" customWidth="1"/>
    <col min="10758" max="10758" width="11.7109375" customWidth="1"/>
    <col min="10759" max="10759" width="8.7109375" customWidth="1"/>
    <col min="10760" max="10767" width="0" hidden="1" customWidth="1"/>
    <col min="11007" max="11008" width="8.7109375" customWidth="1"/>
    <col min="11009" max="11009" width="10.7109375" customWidth="1"/>
    <col min="11010" max="11010" width="13.7109375" customWidth="1"/>
    <col min="11011" max="11011" width="35.7109375" customWidth="1"/>
    <col min="11012" max="11013" width="10.7109375" customWidth="1"/>
    <col min="11014" max="11014" width="11.7109375" customWidth="1"/>
    <col min="11015" max="11015" width="8.7109375" customWidth="1"/>
    <col min="11016" max="11023" width="0" hidden="1" customWidth="1"/>
    <col min="11263" max="11264" width="8.7109375" customWidth="1"/>
    <col min="11265" max="11265" width="10.7109375" customWidth="1"/>
    <col min="11266" max="11266" width="13.7109375" customWidth="1"/>
    <col min="11267" max="11267" width="35.7109375" customWidth="1"/>
    <col min="11268" max="11269" width="10.7109375" customWidth="1"/>
    <col min="11270" max="11270" width="11.7109375" customWidth="1"/>
    <col min="11271" max="11271" width="8.7109375" customWidth="1"/>
    <col min="11272" max="11279" width="0" hidden="1" customWidth="1"/>
    <col min="11519" max="11520" width="8.7109375" customWidth="1"/>
    <col min="11521" max="11521" width="10.7109375" customWidth="1"/>
    <col min="11522" max="11522" width="13.7109375" customWidth="1"/>
    <col min="11523" max="11523" width="35.7109375" customWidth="1"/>
    <col min="11524" max="11525" width="10.7109375" customWidth="1"/>
    <col min="11526" max="11526" width="11.7109375" customWidth="1"/>
    <col min="11527" max="11527" width="8.7109375" customWidth="1"/>
    <col min="11528" max="11535" width="0" hidden="1" customWidth="1"/>
    <col min="11775" max="11776" width="8.7109375" customWidth="1"/>
    <col min="11777" max="11777" width="10.7109375" customWidth="1"/>
    <col min="11778" max="11778" width="13.7109375" customWidth="1"/>
    <col min="11779" max="11779" width="35.7109375" customWidth="1"/>
    <col min="11780" max="11781" width="10.7109375" customWidth="1"/>
    <col min="11782" max="11782" width="11.7109375" customWidth="1"/>
    <col min="11783" max="11783" width="8.7109375" customWidth="1"/>
    <col min="11784" max="11791" width="0" hidden="1" customWidth="1"/>
    <col min="12031" max="12032" width="8.7109375" customWidth="1"/>
    <col min="12033" max="12033" width="10.7109375" customWidth="1"/>
    <col min="12034" max="12034" width="13.7109375" customWidth="1"/>
    <col min="12035" max="12035" width="35.7109375" customWidth="1"/>
    <col min="12036" max="12037" width="10.7109375" customWidth="1"/>
    <col min="12038" max="12038" width="11.7109375" customWidth="1"/>
    <col min="12039" max="12039" width="8.7109375" customWidth="1"/>
    <col min="12040" max="12047" width="0" hidden="1" customWidth="1"/>
    <col min="12287" max="12288" width="8.7109375" customWidth="1"/>
    <col min="12289" max="12289" width="10.7109375" customWidth="1"/>
    <col min="12290" max="12290" width="13.7109375" customWidth="1"/>
    <col min="12291" max="12291" width="35.7109375" customWidth="1"/>
    <col min="12292" max="12293" width="10.7109375" customWidth="1"/>
    <col min="12294" max="12294" width="11.7109375" customWidth="1"/>
    <col min="12295" max="12295" width="8.7109375" customWidth="1"/>
    <col min="12296" max="12303" width="0" hidden="1" customWidth="1"/>
    <col min="12543" max="12544" width="8.7109375" customWidth="1"/>
    <col min="12545" max="12545" width="10.7109375" customWidth="1"/>
    <col min="12546" max="12546" width="13.7109375" customWidth="1"/>
    <col min="12547" max="12547" width="35.7109375" customWidth="1"/>
    <col min="12548" max="12549" width="10.7109375" customWidth="1"/>
    <col min="12550" max="12550" width="11.7109375" customWidth="1"/>
    <col min="12551" max="12551" width="8.7109375" customWidth="1"/>
    <col min="12552" max="12559" width="0" hidden="1" customWidth="1"/>
    <col min="12799" max="12800" width="8.7109375" customWidth="1"/>
    <col min="12801" max="12801" width="10.7109375" customWidth="1"/>
    <col min="12802" max="12802" width="13.7109375" customWidth="1"/>
    <col min="12803" max="12803" width="35.7109375" customWidth="1"/>
    <col min="12804" max="12805" width="10.7109375" customWidth="1"/>
    <col min="12806" max="12806" width="11.7109375" customWidth="1"/>
    <col min="12807" max="12807" width="8.7109375" customWidth="1"/>
    <col min="12808" max="12815" width="0" hidden="1" customWidth="1"/>
    <col min="13055" max="13056" width="8.7109375" customWidth="1"/>
    <col min="13057" max="13057" width="10.7109375" customWidth="1"/>
    <col min="13058" max="13058" width="13.7109375" customWidth="1"/>
    <col min="13059" max="13059" width="35.7109375" customWidth="1"/>
    <col min="13060" max="13061" width="10.7109375" customWidth="1"/>
    <col min="13062" max="13062" width="11.7109375" customWidth="1"/>
    <col min="13063" max="13063" width="8.7109375" customWidth="1"/>
    <col min="13064" max="13071" width="0" hidden="1" customWidth="1"/>
    <col min="13311" max="13312" width="8.7109375" customWidth="1"/>
    <col min="13313" max="13313" width="10.7109375" customWidth="1"/>
    <col min="13314" max="13314" width="13.7109375" customWidth="1"/>
    <col min="13315" max="13315" width="35.7109375" customWidth="1"/>
    <col min="13316" max="13317" width="10.7109375" customWidth="1"/>
    <col min="13318" max="13318" width="11.7109375" customWidth="1"/>
    <col min="13319" max="13319" width="8.7109375" customWidth="1"/>
    <col min="13320" max="13327" width="0" hidden="1" customWidth="1"/>
    <col min="13567" max="13568" width="8.7109375" customWidth="1"/>
    <col min="13569" max="13569" width="10.7109375" customWidth="1"/>
    <col min="13570" max="13570" width="13.7109375" customWidth="1"/>
    <col min="13571" max="13571" width="35.7109375" customWidth="1"/>
    <col min="13572" max="13573" width="10.7109375" customWidth="1"/>
    <col min="13574" max="13574" width="11.7109375" customWidth="1"/>
    <col min="13575" max="13575" width="8.7109375" customWidth="1"/>
    <col min="13576" max="13583" width="0" hidden="1" customWidth="1"/>
    <col min="13823" max="13824" width="8.7109375" customWidth="1"/>
    <col min="13825" max="13825" width="10.7109375" customWidth="1"/>
    <col min="13826" max="13826" width="13.7109375" customWidth="1"/>
    <col min="13827" max="13827" width="35.7109375" customWidth="1"/>
    <col min="13828" max="13829" width="10.7109375" customWidth="1"/>
    <col min="13830" max="13830" width="11.7109375" customWidth="1"/>
    <col min="13831" max="13831" width="8.7109375" customWidth="1"/>
    <col min="13832" max="13839" width="0" hidden="1" customWidth="1"/>
    <col min="14079" max="14080" width="8.7109375" customWidth="1"/>
    <col min="14081" max="14081" width="10.7109375" customWidth="1"/>
    <col min="14082" max="14082" width="13.7109375" customWidth="1"/>
    <col min="14083" max="14083" width="35.7109375" customWidth="1"/>
    <col min="14084" max="14085" width="10.7109375" customWidth="1"/>
    <col min="14086" max="14086" width="11.7109375" customWidth="1"/>
    <col min="14087" max="14087" width="8.7109375" customWidth="1"/>
    <col min="14088" max="14095" width="0" hidden="1" customWidth="1"/>
    <col min="14335" max="14336" width="8.7109375" customWidth="1"/>
    <col min="14337" max="14337" width="10.7109375" customWidth="1"/>
    <col min="14338" max="14338" width="13.7109375" customWidth="1"/>
    <col min="14339" max="14339" width="35.7109375" customWidth="1"/>
    <col min="14340" max="14341" width="10.7109375" customWidth="1"/>
    <col min="14342" max="14342" width="11.7109375" customWidth="1"/>
    <col min="14343" max="14343" width="8.7109375" customWidth="1"/>
    <col min="14344" max="14351" width="0" hidden="1" customWidth="1"/>
    <col min="14591" max="14592" width="8.7109375" customWidth="1"/>
    <col min="14593" max="14593" width="10.7109375" customWidth="1"/>
    <col min="14594" max="14594" width="13.7109375" customWidth="1"/>
    <col min="14595" max="14595" width="35.7109375" customWidth="1"/>
    <col min="14596" max="14597" width="10.7109375" customWidth="1"/>
    <col min="14598" max="14598" width="11.7109375" customWidth="1"/>
    <col min="14599" max="14599" width="8.7109375" customWidth="1"/>
    <col min="14600" max="14607" width="0" hidden="1" customWidth="1"/>
    <col min="14847" max="14848" width="8.7109375" customWidth="1"/>
    <col min="14849" max="14849" width="10.7109375" customWidth="1"/>
    <col min="14850" max="14850" width="13.7109375" customWidth="1"/>
    <col min="14851" max="14851" width="35.7109375" customWidth="1"/>
    <col min="14852" max="14853" width="10.7109375" customWidth="1"/>
    <col min="14854" max="14854" width="11.7109375" customWidth="1"/>
    <col min="14855" max="14855" width="8.7109375" customWidth="1"/>
    <col min="14856" max="14863" width="0" hidden="1" customWidth="1"/>
    <col min="15103" max="15104" width="8.7109375" customWidth="1"/>
    <col min="15105" max="15105" width="10.7109375" customWidth="1"/>
    <col min="15106" max="15106" width="13.7109375" customWidth="1"/>
    <col min="15107" max="15107" width="35.7109375" customWidth="1"/>
    <col min="15108" max="15109" width="10.7109375" customWidth="1"/>
    <col min="15110" max="15110" width="11.7109375" customWidth="1"/>
    <col min="15111" max="15111" width="8.7109375" customWidth="1"/>
    <col min="15112" max="15119" width="0" hidden="1" customWidth="1"/>
    <col min="15359" max="15360" width="8.7109375" customWidth="1"/>
    <col min="15361" max="15361" width="10.7109375" customWidth="1"/>
    <col min="15362" max="15362" width="13.7109375" customWidth="1"/>
    <col min="15363" max="15363" width="35.7109375" customWidth="1"/>
    <col min="15364" max="15365" width="10.7109375" customWidth="1"/>
    <col min="15366" max="15366" width="11.7109375" customWidth="1"/>
    <col min="15367" max="15367" width="8.7109375" customWidth="1"/>
    <col min="15368" max="15375" width="0" hidden="1" customWidth="1"/>
    <col min="15615" max="15616" width="8.7109375" customWidth="1"/>
    <col min="15617" max="15617" width="10.7109375" customWidth="1"/>
    <col min="15618" max="15618" width="13.7109375" customWidth="1"/>
    <col min="15619" max="15619" width="35.7109375" customWidth="1"/>
    <col min="15620" max="15621" width="10.7109375" customWidth="1"/>
    <col min="15622" max="15622" width="11.7109375" customWidth="1"/>
    <col min="15623" max="15623" width="8.7109375" customWidth="1"/>
    <col min="15624" max="15631" width="0" hidden="1" customWidth="1"/>
    <col min="15871" max="15872" width="8.7109375" customWidth="1"/>
    <col min="15873" max="15873" width="10.7109375" customWidth="1"/>
    <col min="15874" max="15874" width="13.7109375" customWidth="1"/>
    <col min="15875" max="15875" width="35.7109375" customWidth="1"/>
    <col min="15876" max="15877" width="10.7109375" customWidth="1"/>
    <col min="15878" max="15878" width="11.7109375" customWidth="1"/>
    <col min="15879" max="15879" width="8.7109375" customWidth="1"/>
    <col min="15880" max="15887" width="0" hidden="1" customWidth="1"/>
    <col min="16127" max="16128" width="8.7109375" customWidth="1"/>
    <col min="16129" max="16129" width="10.7109375" customWidth="1"/>
    <col min="16130" max="16130" width="13.7109375" customWidth="1"/>
    <col min="16131" max="16131" width="35.7109375" customWidth="1"/>
    <col min="16132" max="16133" width="10.7109375" customWidth="1"/>
    <col min="16134" max="16134" width="11.7109375" customWidth="1"/>
    <col min="16135" max="16135" width="8.7109375" customWidth="1"/>
    <col min="16136" max="16143" width="0" hidden="1" customWidth="1"/>
  </cols>
  <sheetData>
    <row r="1" spans="1:17" ht="16.5" x14ac:dyDescent="0.25">
      <c r="I1" s="715"/>
    </row>
    <row r="2" spans="1:17" s="78" customFormat="1" ht="16.5" x14ac:dyDescent="0.25">
      <c r="A2" s="14" t="s">
        <v>637</v>
      </c>
      <c r="B2" s="14"/>
      <c r="C2" s="14"/>
      <c r="D2" s="14"/>
      <c r="E2" s="14"/>
      <c r="F2" s="14"/>
      <c r="G2" s="14"/>
      <c r="H2" s="14"/>
      <c r="I2" s="13" t="s">
        <v>19</v>
      </c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79" t="s">
        <v>14</v>
      </c>
      <c r="F3" s="12" t="s">
        <v>599</v>
      </c>
      <c r="G3" s="12" t="s">
        <v>600</v>
      </c>
      <c r="H3" s="12" t="s">
        <v>635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ht="15" customHeight="1" x14ac:dyDescent="0.25">
      <c r="A4" s="8" t="s">
        <v>141</v>
      </c>
      <c r="B4" s="10" t="s">
        <v>170</v>
      </c>
      <c r="C4" s="10"/>
      <c r="D4" s="10"/>
      <c r="E4" s="8" t="s">
        <v>171</v>
      </c>
      <c r="F4" s="247">
        <v>31</v>
      </c>
      <c r="G4" s="7">
        <v>40.799999999999997</v>
      </c>
      <c r="H4" s="7">
        <v>36.06</v>
      </c>
      <c r="I4" s="7">
        <f>H4/G4*100</f>
        <v>88.382352941176478</v>
      </c>
      <c r="J4" s="738"/>
      <c r="K4" s="736"/>
      <c r="L4" s="738"/>
      <c r="M4" s="736"/>
      <c r="N4" s="738"/>
      <c r="O4" s="736"/>
      <c r="P4" s="738"/>
      <c r="Q4" s="738"/>
    </row>
    <row r="5" spans="1:17" ht="15" customHeight="1" x14ac:dyDescent="0.25">
      <c r="A5" s="8" t="s">
        <v>141</v>
      </c>
      <c r="B5" s="10" t="s">
        <v>170</v>
      </c>
      <c r="C5" s="10" t="s">
        <v>156</v>
      </c>
      <c r="D5" s="10" t="s">
        <v>172</v>
      </c>
      <c r="E5" s="8" t="s">
        <v>171</v>
      </c>
      <c r="F5" s="247">
        <v>276</v>
      </c>
      <c r="G5" s="7">
        <v>364.3</v>
      </c>
      <c r="H5" s="7">
        <v>324.52</v>
      </c>
      <c r="I5" s="7">
        <f t="shared" ref="I5:I40" si="0">H5/G5*100</f>
        <v>89.080428218501226</v>
      </c>
      <c r="J5" s="738"/>
      <c r="K5" s="736"/>
      <c r="L5" s="738"/>
      <c r="M5" s="736"/>
      <c r="N5" s="738"/>
      <c r="O5" s="736"/>
      <c r="P5" s="738"/>
      <c r="Q5" s="738"/>
    </row>
    <row r="6" spans="1:17" ht="15" customHeight="1" x14ac:dyDescent="0.25">
      <c r="A6" s="8" t="s">
        <v>141</v>
      </c>
      <c r="B6" s="10" t="s">
        <v>170</v>
      </c>
      <c r="C6" s="10" t="s">
        <v>157</v>
      </c>
      <c r="D6" s="10" t="s">
        <v>172</v>
      </c>
      <c r="E6" s="8" t="s">
        <v>171</v>
      </c>
      <c r="F6" s="247">
        <v>307</v>
      </c>
      <c r="G6" s="7">
        <v>405.1</v>
      </c>
      <c r="H6" s="7">
        <v>360.572</v>
      </c>
      <c r="I6" s="7">
        <f t="shared" si="0"/>
        <v>89.008146136756352</v>
      </c>
      <c r="J6" s="738"/>
      <c r="K6" s="736"/>
      <c r="L6" s="738"/>
      <c r="M6" s="736"/>
      <c r="N6" s="738"/>
      <c r="O6" s="736"/>
      <c r="P6" s="738"/>
      <c r="Q6" s="738"/>
    </row>
    <row r="7" spans="1:17" ht="15" customHeight="1" x14ac:dyDescent="0.25">
      <c r="A7" s="8" t="s">
        <v>141</v>
      </c>
      <c r="B7" s="10" t="s">
        <v>170</v>
      </c>
      <c r="C7" s="10"/>
      <c r="D7" s="10"/>
      <c r="E7" s="8" t="s">
        <v>171</v>
      </c>
      <c r="F7" s="247">
        <v>0</v>
      </c>
      <c r="G7" s="7">
        <v>27.5</v>
      </c>
      <c r="H7" s="7">
        <v>0</v>
      </c>
      <c r="I7" s="7"/>
      <c r="J7" s="738"/>
      <c r="K7" s="736"/>
      <c r="L7" s="738"/>
      <c r="M7" s="736"/>
      <c r="N7" s="738"/>
      <c r="O7" s="736"/>
      <c r="P7" s="738"/>
      <c r="Q7" s="738"/>
    </row>
    <row r="8" spans="1:17" ht="15" customHeight="1" x14ac:dyDescent="0.25">
      <c r="A8" s="8" t="s">
        <v>141</v>
      </c>
      <c r="B8" s="10" t="s">
        <v>170</v>
      </c>
      <c r="C8" s="10" t="s">
        <v>156</v>
      </c>
      <c r="D8" s="236" t="s">
        <v>636</v>
      </c>
      <c r="E8" s="8" t="s">
        <v>171</v>
      </c>
      <c r="F8" s="247">
        <v>260</v>
      </c>
      <c r="G8" s="7">
        <v>246.5</v>
      </c>
      <c r="H8" s="7">
        <v>0</v>
      </c>
      <c r="I8" s="7"/>
      <c r="J8" s="738"/>
      <c r="K8" s="736"/>
      <c r="L8" s="738"/>
      <c r="M8" s="736"/>
      <c r="N8" s="738"/>
      <c r="O8" s="736"/>
      <c r="P8" s="738"/>
      <c r="Q8" s="738"/>
    </row>
    <row r="9" spans="1:17" ht="15" customHeight="1" x14ac:dyDescent="0.25">
      <c r="A9" s="8" t="s">
        <v>141</v>
      </c>
      <c r="B9" s="10" t="s">
        <v>170</v>
      </c>
      <c r="C9" s="10" t="s">
        <v>157</v>
      </c>
      <c r="D9" s="236" t="s">
        <v>636</v>
      </c>
      <c r="E9" s="8" t="s">
        <v>171</v>
      </c>
      <c r="F9" s="247">
        <v>290</v>
      </c>
      <c r="G9" s="7">
        <v>275</v>
      </c>
      <c r="H9" s="7">
        <v>0</v>
      </c>
      <c r="I9" s="7"/>
      <c r="J9" s="738"/>
      <c r="K9" s="736"/>
      <c r="L9" s="738"/>
      <c r="M9" s="736"/>
      <c r="N9" s="738"/>
      <c r="O9" s="736"/>
      <c r="P9" s="738"/>
      <c r="Q9" s="738"/>
    </row>
    <row r="10" spans="1:17" ht="15" customHeight="1" x14ac:dyDescent="0.25">
      <c r="A10" s="8" t="s">
        <v>141</v>
      </c>
      <c r="B10" s="10" t="s">
        <v>173</v>
      </c>
      <c r="C10" s="10"/>
      <c r="D10" s="10"/>
      <c r="E10" s="8" t="s">
        <v>174</v>
      </c>
      <c r="F10" s="247">
        <v>4</v>
      </c>
      <c r="G10" s="7">
        <v>4</v>
      </c>
      <c r="H10" s="7">
        <v>3.91</v>
      </c>
      <c r="I10" s="7">
        <f t="shared" si="0"/>
        <v>97.75</v>
      </c>
      <c r="J10" s="738"/>
      <c r="K10" s="736"/>
      <c r="L10" s="738"/>
      <c r="M10" s="736"/>
      <c r="N10" s="738"/>
      <c r="O10" s="736"/>
      <c r="P10" s="738"/>
      <c r="Q10" s="738"/>
    </row>
    <row r="11" spans="1:17" ht="15" customHeight="1" x14ac:dyDescent="0.25">
      <c r="A11" s="8" t="s">
        <v>141</v>
      </c>
      <c r="B11" s="10" t="s">
        <v>173</v>
      </c>
      <c r="C11" s="10" t="s">
        <v>156</v>
      </c>
      <c r="D11" s="10" t="s">
        <v>172</v>
      </c>
      <c r="E11" s="8" t="s">
        <v>174</v>
      </c>
      <c r="F11" s="247">
        <v>36</v>
      </c>
      <c r="G11" s="7">
        <v>36</v>
      </c>
      <c r="H11" s="7">
        <v>35.19</v>
      </c>
      <c r="I11" s="7">
        <f t="shared" si="0"/>
        <v>97.749999999999986</v>
      </c>
      <c r="J11" s="738"/>
      <c r="K11" s="736"/>
      <c r="L11" s="738"/>
      <c r="M11" s="736"/>
      <c r="N11" s="738"/>
      <c r="O11" s="736"/>
      <c r="P11" s="738"/>
      <c r="Q11" s="738"/>
    </row>
    <row r="12" spans="1:17" ht="15" customHeight="1" x14ac:dyDescent="0.25">
      <c r="A12" s="8" t="s">
        <v>141</v>
      </c>
      <c r="B12" s="10" t="s">
        <v>173</v>
      </c>
      <c r="C12" s="10" t="s">
        <v>157</v>
      </c>
      <c r="D12" s="10" t="s">
        <v>172</v>
      </c>
      <c r="E12" s="8" t="s">
        <v>174</v>
      </c>
      <c r="F12" s="247">
        <v>40</v>
      </c>
      <c r="G12" s="7">
        <v>40</v>
      </c>
      <c r="H12" s="7">
        <v>39.1</v>
      </c>
      <c r="I12" s="7">
        <f t="shared" si="0"/>
        <v>97.75</v>
      </c>
      <c r="J12" s="738"/>
      <c r="K12" s="736"/>
      <c r="L12" s="738"/>
      <c r="M12" s="736"/>
      <c r="N12" s="738"/>
      <c r="O12" s="736"/>
      <c r="P12" s="738"/>
      <c r="Q12" s="738"/>
    </row>
    <row r="13" spans="1:17" ht="15" customHeight="1" x14ac:dyDescent="0.25">
      <c r="A13" s="8" t="s">
        <v>141</v>
      </c>
      <c r="B13" s="10" t="s">
        <v>173</v>
      </c>
      <c r="C13" s="10"/>
      <c r="D13" s="10"/>
      <c r="E13" s="8" t="s">
        <v>174</v>
      </c>
      <c r="F13" s="247">
        <v>0</v>
      </c>
      <c r="G13" s="7">
        <v>6.3</v>
      </c>
      <c r="H13" s="7">
        <v>0</v>
      </c>
      <c r="I13" s="7"/>
      <c r="J13" s="738"/>
      <c r="K13" s="736"/>
      <c r="L13" s="738"/>
      <c r="M13" s="736"/>
      <c r="N13" s="738"/>
      <c r="O13" s="736"/>
      <c r="P13" s="738"/>
      <c r="Q13" s="738"/>
    </row>
    <row r="14" spans="1:17" ht="15" customHeight="1" x14ac:dyDescent="0.25">
      <c r="A14" s="8" t="s">
        <v>141</v>
      </c>
      <c r="B14" s="10" t="s">
        <v>173</v>
      </c>
      <c r="C14" s="10" t="s">
        <v>156</v>
      </c>
      <c r="D14" s="236" t="s">
        <v>636</v>
      </c>
      <c r="E14" s="8" t="s">
        <v>174</v>
      </c>
      <c r="F14" s="247">
        <v>65</v>
      </c>
      <c r="G14" s="7">
        <v>56.9</v>
      </c>
      <c r="H14" s="7">
        <v>0</v>
      </c>
      <c r="I14" s="7"/>
      <c r="J14" s="738"/>
      <c r="K14" s="736"/>
      <c r="L14" s="738"/>
      <c r="M14" s="736"/>
      <c r="N14" s="738"/>
      <c r="O14" s="736"/>
      <c r="P14" s="738"/>
      <c r="Q14" s="738"/>
    </row>
    <row r="15" spans="1:17" ht="15" customHeight="1" x14ac:dyDescent="0.25">
      <c r="A15" s="8" t="s">
        <v>141</v>
      </c>
      <c r="B15" s="10" t="s">
        <v>173</v>
      </c>
      <c r="C15" s="10" t="s">
        <v>157</v>
      </c>
      <c r="D15" s="236" t="s">
        <v>636</v>
      </c>
      <c r="E15" s="8" t="s">
        <v>174</v>
      </c>
      <c r="F15" s="247">
        <v>72</v>
      </c>
      <c r="G15" s="7">
        <v>63</v>
      </c>
      <c r="H15" s="7">
        <v>0</v>
      </c>
      <c r="I15" s="7"/>
      <c r="J15" s="738"/>
      <c r="K15" s="736"/>
      <c r="L15" s="738"/>
      <c r="M15" s="736"/>
      <c r="N15" s="738"/>
      <c r="O15" s="736"/>
      <c r="P15" s="738"/>
      <c r="Q15" s="738"/>
    </row>
    <row r="16" spans="1:17" ht="15" customHeight="1" x14ac:dyDescent="0.25">
      <c r="A16" s="8" t="s">
        <v>141</v>
      </c>
      <c r="B16" s="10" t="s">
        <v>175</v>
      </c>
      <c r="C16" s="10"/>
      <c r="D16" s="10"/>
      <c r="E16" s="8" t="s">
        <v>176</v>
      </c>
      <c r="F16" s="247">
        <v>2</v>
      </c>
      <c r="G16" s="7">
        <v>2</v>
      </c>
      <c r="H16" s="7">
        <v>1.42</v>
      </c>
      <c r="I16" s="7">
        <f t="shared" si="0"/>
        <v>71</v>
      </c>
      <c r="J16" s="738"/>
      <c r="K16" s="736"/>
      <c r="L16" s="738"/>
      <c r="M16" s="736"/>
      <c r="N16" s="738"/>
      <c r="O16" s="736"/>
      <c r="P16" s="738"/>
      <c r="Q16" s="738"/>
    </row>
    <row r="17" spans="1:17" ht="15" customHeight="1" x14ac:dyDescent="0.25">
      <c r="A17" s="8" t="s">
        <v>141</v>
      </c>
      <c r="B17" s="10" t="s">
        <v>175</v>
      </c>
      <c r="C17" s="10" t="s">
        <v>156</v>
      </c>
      <c r="D17" s="10" t="s">
        <v>172</v>
      </c>
      <c r="E17" s="10" t="s">
        <v>176</v>
      </c>
      <c r="F17" s="247">
        <v>13</v>
      </c>
      <c r="G17" s="7">
        <v>13</v>
      </c>
      <c r="H17" s="7">
        <v>12.77</v>
      </c>
      <c r="I17" s="7">
        <f t="shared" si="0"/>
        <v>98.230769230769226</v>
      </c>
      <c r="J17" s="738"/>
      <c r="K17" s="736"/>
      <c r="L17" s="738"/>
      <c r="M17" s="736"/>
      <c r="N17" s="738"/>
      <c r="O17" s="736"/>
      <c r="P17" s="738"/>
      <c r="Q17" s="738"/>
    </row>
    <row r="18" spans="1:17" ht="15" customHeight="1" x14ac:dyDescent="0.25">
      <c r="A18" s="8" t="s">
        <v>141</v>
      </c>
      <c r="B18" s="10" t="s">
        <v>175</v>
      </c>
      <c r="C18" s="10" t="s">
        <v>157</v>
      </c>
      <c r="D18" s="10" t="s">
        <v>172</v>
      </c>
      <c r="E18" s="10" t="s">
        <v>176</v>
      </c>
      <c r="F18" s="247">
        <v>15</v>
      </c>
      <c r="G18" s="7">
        <v>15</v>
      </c>
      <c r="H18" s="7">
        <v>14.19</v>
      </c>
      <c r="I18" s="7">
        <f t="shared" si="0"/>
        <v>94.6</v>
      </c>
      <c r="J18" s="738"/>
      <c r="K18" s="736"/>
      <c r="L18" s="738"/>
      <c r="M18" s="736"/>
      <c r="N18" s="738"/>
      <c r="O18" s="736"/>
      <c r="P18" s="738"/>
      <c r="Q18" s="738"/>
    </row>
    <row r="19" spans="1:17" ht="15" customHeight="1" x14ac:dyDescent="0.25">
      <c r="A19" s="8" t="s">
        <v>141</v>
      </c>
      <c r="B19" s="10" t="s">
        <v>175</v>
      </c>
      <c r="C19" s="10"/>
      <c r="D19" s="10"/>
      <c r="E19" s="8" t="s">
        <v>176</v>
      </c>
      <c r="F19" s="247">
        <v>0</v>
      </c>
      <c r="G19" s="7">
        <v>2.2999999999999998</v>
      </c>
      <c r="H19" s="7">
        <v>0</v>
      </c>
      <c r="I19" s="7"/>
      <c r="J19" s="738"/>
      <c r="K19" s="736"/>
      <c r="L19" s="738"/>
      <c r="M19" s="736"/>
      <c r="N19" s="738"/>
      <c r="O19" s="736"/>
      <c r="P19" s="738"/>
      <c r="Q19" s="738"/>
    </row>
    <row r="20" spans="1:17" ht="15" customHeight="1" x14ac:dyDescent="0.25">
      <c r="A20" s="8" t="s">
        <v>141</v>
      </c>
      <c r="B20" s="10" t="s">
        <v>175</v>
      </c>
      <c r="C20" s="10" t="s">
        <v>156</v>
      </c>
      <c r="D20" s="236" t="s">
        <v>636</v>
      </c>
      <c r="E20" s="10" t="s">
        <v>176</v>
      </c>
      <c r="F20" s="247">
        <v>25</v>
      </c>
      <c r="G20" s="7">
        <v>21.4</v>
      </c>
      <c r="H20" s="7">
        <v>0</v>
      </c>
      <c r="I20" s="7"/>
      <c r="J20" s="738"/>
      <c r="K20" s="736"/>
      <c r="L20" s="738"/>
      <c r="M20" s="736"/>
      <c r="N20" s="738"/>
      <c r="O20" s="736"/>
      <c r="P20" s="738"/>
      <c r="Q20" s="738"/>
    </row>
    <row r="21" spans="1:17" ht="15" customHeight="1" x14ac:dyDescent="0.25">
      <c r="A21" s="8" t="s">
        <v>141</v>
      </c>
      <c r="B21" s="10" t="s">
        <v>175</v>
      </c>
      <c r="C21" s="10" t="s">
        <v>157</v>
      </c>
      <c r="D21" s="236" t="s">
        <v>636</v>
      </c>
      <c r="E21" s="10" t="s">
        <v>176</v>
      </c>
      <c r="F21" s="247">
        <v>27</v>
      </c>
      <c r="G21" s="7">
        <v>23</v>
      </c>
      <c r="H21" s="7">
        <v>0</v>
      </c>
      <c r="I21" s="7"/>
      <c r="J21" s="738"/>
      <c r="K21" s="736"/>
      <c r="L21" s="738"/>
      <c r="M21" s="736"/>
      <c r="N21" s="738"/>
      <c r="O21" s="736"/>
      <c r="P21" s="738"/>
      <c r="Q21" s="738"/>
    </row>
    <row r="22" spans="1:17" ht="15" customHeight="1" x14ac:dyDescent="0.25">
      <c r="A22" s="8" t="s">
        <v>141</v>
      </c>
      <c r="B22" s="10" t="s">
        <v>11</v>
      </c>
      <c r="C22" s="10"/>
      <c r="D22" s="10"/>
      <c r="E22" s="10" t="s">
        <v>10</v>
      </c>
      <c r="F22" s="247">
        <v>0</v>
      </c>
      <c r="G22" s="7">
        <v>0.1</v>
      </c>
      <c r="H22" s="7">
        <v>2E-3</v>
      </c>
      <c r="I22" s="7">
        <f t="shared" si="0"/>
        <v>2</v>
      </c>
      <c r="J22" s="738"/>
      <c r="K22" s="736"/>
      <c r="L22" s="738"/>
      <c r="M22" s="736"/>
      <c r="N22" s="738"/>
      <c r="O22" s="736"/>
      <c r="P22" s="738"/>
      <c r="Q22" s="738"/>
    </row>
    <row r="23" spans="1:17" ht="15" customHeight="1" x14ac:dyDescent="0.25">
      <c r="A23" s="8" t="s">
        <v>141</v>
      </c>
      <c r="B23" s="10" t="s">
        <v>11</v>
      </c>
      <c r="C23" s="10" t="s">
        <v>156</v>
      </c>
      <c r="D23" s="236" t="s">
        <v>636</v>
      </c>
      <c r="E23" s="10" t="s">
        <v>10</v>
      </c>
      <c r="F23" s="247">
        <v>0</v>
      </c>
      <c r="G23" s="7">
        <v>0.9</v>
      </c>
      <c r="H23" s="7">
        <v>0</v>
      </c>
      <c r="I23" s="7">
        <f t="shared" si="0"/>
        <v>0</v>
      </c>
      <c r="J23" s="738"/>
      <c r="K23" s="736"/>
      <c r="L23" s="738"/>
      <c r="M23" s="736"/>
      <c r="N23" s="738"/>
      <c r="O23" s="736"/>
      <c r="P23" s="738"/>
      <c r="Q23" s="738"/>
    </row>
    <row r="24" spans="1:17" ht="15" customHeight="1" x14ac:dyDescent="0.25">
      <c r="A24" s="8" t="s">
        <v>141</v>
      </c>
      <c r="B24" s="10" t="s">
        <v>11</v>
      </c>
      <c r="C24" s="10" t="s">
        <v>157</v>
      </c>
      <c r="D24" s="236" t="s">
        <v>636</v>
      </c>
      <c r="E24" s="10" t="s">
        <v>10</v>
      </c>
      <c r="F24" s="247">
        <v>0</v>
      </c>
      <c r="G24" s="7">
        <v>1</v>
      </c>
      <c r="H24" s="7">
        <v>0</v>
      </c>
      <c r="I24" s="7">
        <f t="shared" si="0"/>
        <v>0</v>
      </c>
      <c r="J24" s="738"/>
      <c r="K24" s="736"/>
      <c r="L24" s="738"/>
      <c r="M24" s="736"/>
      <c r="N24" s="738"/>
      <c r="O24" s="736"/>
      <c r="P24" s="738"/>
      <c r="Q24" s="738"/>
    </row>
    <row r="25" spans="1:17" ht="15" customHeight="1" x14ac:dyDescent="0.25">
      <c r="A25" s="8" t="s">
        <v>141</v>
      </c>
      <c r="B25" s="10">
        <v>5164</v>
      </c>
      <c r="C25" s="10"/>
      <c r="D25" s="10"/>
      <c r="E25" s="10" t="s">
        <v>49</v>
      </c>
      <c r="F25" s="247">
        <v>0</v>
      </c>
      <c r="G25" s="7">
        <v>0.7</v>
      </c>
      <c r="H25" s="7">
        <v>0.18</v>
      </c>
      <c r="I25" s="7">
        <f t="shared" si="0"/>
        <v>25.714285714285719</v>
      </c>
      <c r="J25" s="738"/>
      <c r="K25" s="736"/>
      <c r="L25" s="738"/>
      <c r="M25" s="736"/>
      <c r="N25" s="738"/>
      <c r="O25" s="736"/>
      <c r="P25" s="738"/>
      <c r="Q25" s="738"/>
    </row>
    <row r="26" spans="1:17" ht="15" customHeight="1" x14ac:dyDescent="0.25">
      <c r="A26" s="8" t="s">
        <v>141</v>
      </c>
      <c r="B26" s="10">
        <v>5164</v>
      </c>
      <c r="C26" s="10" t="s">
        <v>156</v>
      </c>
      <c r="D26" s="236" t="s">
        <v>636</v>
      </c>
      <c r="E26" s="10" t="s">
        <v>49</v>
      </c>
      <c r="F26" s="247">
        <v>0</v>
      </c>
      <c r="G26" s="7">
        <v>6.3</v>
      </c>
      <c r="H26" s="7">
        <v>1.66</v>
      </c>
      <c r="I26" s="7">
        <f t="shared" si="0"/>
        <v>26.349206349206352</v>
      </c>
      <c r="J26" s="738"/>
      <c r="K26" s="736"/>
      <c r="L26" s="738"/>
      <c r="M26" s="736"/>
      <c r="N26" s="738"/>
      <c r="O26" s="736"/>
      <c r="P26" s="738"/>
      <c r="Q26" s="738"/>
    </row>
    <row r="27" spans="1:17" ht="15" customHeight="1" x14ac:dyDescent="0.25">
      <c r="A27" s="8" t="s">
        <v>141</v>
      </c>
      <c r="B27" s="10">
        <v>5164</v>
      </c>
      <c r="C27" s="10" t="s">
        <v>157</v>
      </c>
      <c r="D27" s="236" t="s">
        <v>636</v>
      </c>
      <c r="E27" s="10" t="s">
        <v>49</v>
      </c>
      <c r="F27" s="247">
        <v>0</v>
      </c>
      <c r="G27" s="7">
        <v>7</v>
      </c>
      <c r="H27" s="7">
        <v>1.85</v>
      </c>
      <c r="I27" s="7">
        <f t="shared" si="0"/>
        <v>26.428571428571431</v>
      </c>
      <c r="J27" s="738"/>
      <c r="K27" s="736"/>
      <c r="L27" s="738"/>
      <c r="M27" s="736"/>
      <c r="N27" s="738"/>
      <c r="O27" s="736"/>
      <c r="P27" s="738"/>
      <c r="Q27" s="738"/>
    </row>
    <row r="28" spans="1:17" ht="15" customHeight="1" x14ac:dyDescent="0.25">
      <c r="A28" s="8" t="s">
        <v>141</v>
      </c>
      <c r="B28" s="10">
        <v>5167</v>
      </c>
      <c r="C28" s="10"/>
      <c r="D28" s="10"/>
      <c r="E28" s="10" t="s">
        <v>213</v>
      </c>
      <c r="F28" s="247">
        <v>0</v>
      </c>
      <c r="G28" s="7">
        <v>0.9</v>
      </c>
      <c r="H28" s="7">
        <v>0</v>
      </c>
      <c r="I28" s="7">
        <f t="shared" si="0"/>
        <v>0</v>
      </c>
      <c r="J28" s="738"/>
      <c r="K28" s="736"/>
      <c r="L28" s="738"/>
      <c r="M28" s="736"/>
      <c r="N28" s="738"/>
      <c r="O28" s="736"/>
      <c r="P28" s="738"/>
      <c r="Q28" s="738"/>
    </row>
    <row r="29" spans="1:17" ht="15" customHeight="1" x14ac:dyDescent="0.25">
      <c r="A29" s="8" t="s">
        <v>141</v>
      </c>
      <c r="B29" s="10">
        <v>5167</v>
      </c>
      <c r="C29" s="10" t="s">
        <v>156</v>
      </c>
      <c r="D29" s="236" t="s">
        <v>636</v>
      </c>
      <c r="E29" s="10" t="s">
        <v>213</v>
      </c>
      <c r="F29" s="247">
        <v>0</v>
      </c>
      <c r="G29" s="7">
        <v>8.1</v>
      </c>
      <c r="H29" s="7">
        <v>0</v>
      </c>
      <c r="I29" s="7">
        <f t="shared" si="0"/>
        <v>0</v>
      </c>
      <c r="J29" s="738"/>
      <c r="K29" s="736"/>
      <c r="L29" s="738"/>
      <c r="M29" s="736"/>
      <c r="N29" s="738"/>
      <c r="O29" s="736"/>
      <c r="P29" s="738"/>
      <c r="Q29" s="738"/>
    </row>
    <row r="30" spans="1:17" ht="15" customHeight="1" x14ac:dyDescent="0.25">
      <c r="A30" s="8" t="s">
        <v>141</v>
      </c>
      <c r="B30" s="10">
        <v>5167</v>
      </c>
      <c r="C30" s="10" t="s">
        <v>157</v>
      </c>
      <c r="D30" s="236" t="s">
        <v>636</v>
      </c>
      <c r="E30" s="10" t="s">
        <v>213</v>
      </c>
      <c r="F30" s="247">
        <v>0</v>
      </c>
      <c r="G30" s="7">
        <v>9</v>
      </c>
      <c r="H30" s="7">
        <v>0</v>
      </c>
      <c r="I30" s="7">
        <f t="shared" si="0"/>
        <v>0</v>
      </c>
      <c r="J30" s="738"/>
      <c r="K30" s="736"/>
      <c r="L30" s="738"/>
      <c r="M30" s="736"/>
      <c r="N30" s="738"/>
      <c r="O30" s="736"/>
      <c r="P30" s="738"/>
      <c r="Q30" s="738"/>
    </row>
    <row r="31" spans="1:17" ht="15" customHeight="1" x14ac:dyDescent="0.25">
      <c r="A31" s="8" t="s">
        <v>141</v>
      </c>
      <c r="B31" s="10" t="s">
        <v>6</v>
      </c>
      <c r="C31" s="10"/>
      <c r="D31" s="10"/>
      <c r="E31" s="10" t="s">
        <v>5</v>
      </c>
      <c r="F31" s="247">
        <v>0</v>
      </c>
      <c r="G31" s="7">
        <v>0.4</v>
      </c>
      <c r="H31" s="7">
        <v>0</v>
      </c>
      <c r="I31" s="7">
        <f t="shared" si="0"/>
        <v>0</v>
      </c>
      <c r="J31" s="738"/>
      <c r="K31" s="736"/>
      <c r="L31" s="738"/>
      <c r="M31" s="736"/>
      <c r="N31" s="738"/>
      <c r="O31" s="736"/>
      <c r="P31" s="738"/>
      <c r="Q31" s="738"/>
    </row>
    <row r="32" spans="1:17" ht="15" customHeight="1" x14ac:dyDescent="0.25">
      <c r="A32" s="8" t="s">
        <v>141</v>
      </c>
      <c r="B32" s="10" t="s">
        <v>6</v>
      </c>
      <c r="C32" s="10" t="s">
        <v>156</v>
      </c>
      <c r="D32" s="236" t="s">
        <v>636</v>
      </c>
      <c r="E32" s="10" t="s">
        <v>5</v>
      </c>
      <c r="F32" s="247">
        <v>0</v>
      </c>
      <c r="G32" s="7">
        <v>3.6</v>
      </c>
      <c r="H32" s="7">
        <v>0</v>
      </c>
      <c r="I32" s="7">
        <f t="shared" si="0"/>
        <v>0</v>
      </c>
      <c r="J32" s="738"/>
      <c r="K32" s="736"/>
      <c r="L32" s="738"/>
      <c r="M32" s="736"/>
      <c r="N32" s="738"/>
      <c r="O32" s="736"/>
      <c r="P32" s="738"/>
      <c r="Q32" s="738"/>
    </row>
    <row r="33" spans="1:17" ht="15" customHeight="1" x14ac:dyDescent="0.25">
      <c r="A33" s="8" t="s">
        <v>141</v>
      </c>
      <c r="B33" s="10" t="s">
        <v>6</v>
      </c>
      <c r="C33" s="10" t="s">
        <v>157</v>
      </c>
      <c r="D33" s="236" t="s">
        <v>636</v>
      </c>
      <c r="E33" s="10" t="s">
        <v>5</v>
      </c>
      <c r="F33" s="247">
        <v>0</v>
      </c>
      <c r="G33" s="7">
        <v>4</v>
      </c>
      <c r="H33" s="7">
        <v>0</v>
      </c>
      <c r="I33" s="7">
        <f t="shared" si="0"/>
        <v>0</v>
      </c>
      <c r="J33" s="738"/>
      <c r="K33" s="736"/>
      <c r="L33" s="738"/>
      <c r="M33" s="736"/>
      <c r="N33" s="738"/>
      <c r="O33" s="736"/>
      <c r="P33" s="738"/>
      <c r="Q33" s="738"/>
    </row>
    <row r="34" spans="1:17" ht="15" customHeight="1" x14ac:dyDescent="0.25">
      <c r="A34" s="8" t="s">
        <v>141</v>
      </c>
      <c r="B34" s="10" t="s">
        <v>4</v>
      </c>
      <c r="C34" s="10"/>
      <c r="D34" s="10"/>
      <c r="E34" s="10" t="s">
        <v>3</v>
      </c>
      <c r="F34" s="247">
        <v>0</v>
      </c>
      <c r="G34" s="7">
        <v>0.7</v>
      </c>
      <c r="H34" s="7">
        <v>0.15</v>
      </c>
      <c r="I34" s="7">
        <f t="shared" si="0"/>
        <v>21.428571428571431</v>
      </c>
      <c r="J34" s="738"/>
      <c r="K34" s="736"/>
      <c r="L34" s="738"/>
      <c r="M34" s="736"/>
      <c r="N34" s="738"/>
      <c r="O34" s="736"/>
      <c r="P34" s="738"/>
      <c r="Q34" s="738"/>
    </row>
    <row r="35" spans="1:17" ht="15" customHeight="1" x14ac:dyDescent="0.25">
      <c r="A35" s="8" t="s">
        <v>141</v>
      </c>
      <c r="B35" s="10" t="s">
        <v>4</v>
      </c>
      <c r="C35" s="10" t="s">
        <v>156</v>
      </c>
      <c r="D35" s="236" t="s">
        <v>636</v>
      </c>
      <c r="E35" s="10" t="s">
        <v>3</v>
      </c>
      <c r="F35" s="247">
        <v>0</v>
      </c>
      <c r="G35" s="7">
        <v>6.3</v>
      </c>
      <c r="H35" s="7">
        <v>1.31</v>
      </c>
      <c r="I35" s="7">
        <f t="shared" si="0"/>
        <v>20.793650793650794</v>
      </c>
      <c r="J35" s="738"/>
      <c r="K35" s="736"/>
      <c r="L35" s="738"/>
      <c r="M35" s="736"/>
      <c r="N35" s="738"/>
      <c r="O35" s="736"/>
      <c r="P35" s="738"/>
      <c r="Q35" s="738"/>
    </row>
    <row r="36" spans="1:17" ht="15" customHeight="1" x14ac:dyDescent="0.25">
      <c r="A36" s="8" t="s">
        <v>141</v>
      </c>
      <c r="B36" s="10" t="s">
        <v>4</v>
      </c>
      <c r="C36" s="10" t="s">
        <v>157</v>
      </c>
      <c r="D36" s="236" t="s">
        <v>636</v>
      </c>
      <c r="E36" s="10" t="s">
        <v>3</v>
      </c>
      <c r="F36" s="247">
        <v>0</v>
      </c>
      <c r="G36" s="7">
        <v>7</v>
      </c>
      <c r="H36" s="7">
        <v>1.45</v>
      </c>
      <c r="I36" s="7">
        <f t="shared" si="0"/>
        <v>20.714285714285712</v>
      </c>
      <c r="J36" s="738"/>
      <c r="K36" s="736"/>
      <c r="L36" s="738"/>
      <c r="M36" s="736"/>
      <c r="N36" s="738"/>
      <c r="O36" s="736"/>
      <c r="P36" s="738"/>
      <c r="Q36" s="738"/>
    </row>
    <row r="37" spans="1:17" ht="15" customHeight="1" x14ac:dyDescent="0.25">
      <c r="A37" s="6" t="s">
        <v>141</v>
      </c>
      <c r="B37" s="787" t="s">
        <v>178</v>
      </c>
      <c r="C37" s="788"/>
      <c r="D37" s="788"/>
      <c r="E37" s="789"/>
      <c r="F37" s="248">
        <f>SUM(F4:F36)</f>
        <v>1463</v>
      </c>
      <c r="G37" s="248">
        <f>SUM(G4:G36)</f>
        <v>1698.1000000000001</v>
      </c>
      <c r="H37" s="248">
        <f>SUM(H4:H36)</f>
        <v>834.33399999999983</v>
      </c>
      <c r="I37" s="5">
        <f t="shared" si="0"/>
        <v>49.133384370767317</v>
      </c>
      <c r="J37" s="738"/>
      <c r="K37" s="736"/>
      <c r="L37" s="738"/>
      <c r="M37" s="736"/>
      <c r="N37" s="738"/>
      <c r="O37" s="736"/>
      <c r="P37" s="738"/>
      <c r="Q37" s="738"/>
    </row>
    <row r="38" spans="1:17" ht="15" customHeight="1" x14ac:dyDescent="0.25">
      <c r="A38" s="81" t="s">
        <v>101</v>
      </c>
      <c r="B38" s="10">
        <v>5901</v>
      </c>
      <c r="C38" s="10"/>
      <c r="D38" s="236"/>
      <c r="E38" s="10" t="s">
        <v>638</v>
      </c>
      <c r="F38" s="247">
        <v>95</v>
      </c>
      <c r="G38" s="7">
        <v>46.3</v>
      </c>
      <c r="H38" s="7">
        <v>0</v>
      </c>
      <c r="I38" s="7">
        <f t="shared" si="0"/>
        <v>0</v>
      </c>
      <c r="J38" s="738"/>
      <c r="K38" s="736"/>
      <c r="L38" s="738"/>
      <c r="M38" s="736"/>
      <c r="N38" s="738"/>
      <c r="O38" s="736"/>
      <c r="P38" s="738"/>
      <c r="Q38" s="738"/>
    </row>
    <row r="39" spans="1:17" ht="15" customHeight="1" x14ac:dyDescent="0.25">
      <c r="A39" s="82" t="s">
        <v>101</v>
      </c>
      <c r="B39" s="787" t="s">
        <v>102</v>
      </c>
      <c r="C39" s="788"/>
      <c r="D39" s="789"/>
      <c r="E39" s="10"/>
      <c r="F39" s="248">
        <f>F38</f>
        <v>95</v>
      </c>
      <c r="G39" s="5">
        <f>G38</f>
        <v>46.3</v>
      </c>
      <c r="H39" s="5">
        <v>0</v>
      </c>
      <c r="I39" s="5">
        <f t="shared" si="0"/>
        <v>0</v>
      </c>
      <c r="J39" s="738"/>
      <c r="K39" s="736"/>
      <c r="L39" s="738"/>
      <c r="M39" s="736"/>
      <c r="N39" s="738"/>
      <c r="O39" s="736"/>
      <c r="P39" s="738"/>
      <c r="Q39" s="738"/>
    </row>
    <row r="40" spans="1:17" x14ac:dyDescent="0.25">
      <c r="A40" s="4" t="s">
        <v>0</v>
      </c>
      <c r="B40" s="4"/>
      <c r="C40" s="4"/>
      <c r="D40" s="4"/>
      <c r="E40" s="4"/>
      <c r="F40" s="249">
        <f>F37+F39</f>
        <v>1558</v>
      </c>
      <c r="G40" s="249">
        <f t="shared" ref="G40:H40" si="1">G37+G39</f>
        <v>1744.4</v>
      </c>
      <c r="H40" s="249">
        <f t="shared" si="1"/>
        <v>834.33399999999983</v>
      </c>
      <c r="I40" s="2">
        <f t="shared" si="0"/>
        <v>47.829282274707623</v>
      </c>
      <c r="J40" s="730"/>
      <c r="K40" s="732"/>
      <c r="L40" s="730"/>
      <c r="M40" s="730"/>
      <c r="N40" s="730"/>
      <c r="O40" s="730"/>
      <c r="P40" s="730"/>
      <c r="Q40" s="732"/>
    </row>
  </sheetData>
  <mergeCells count="2">
    <mergeCell ref="B37:E37"/>
    <mergeCell ref="B39:D39"/>
  </mergeCells>
  <pageMargins left="0.7" right="0.7" top="0.75" bottom="0.75" header="0.3" footer="0.3"/>
  <pageSetup paperSize="9" scale="82" orientation="landscape" r:id="rId1"/>
  <headerFooter>
    <oddHeader xml:space="preserve">&amp;R&amp;"Arial,Tučné"&amp;12&amp;K000080IV/14&amp;"-,Obyčejné"&amp;11&amp;K01+000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94"/>
  <sheetViews>
    <sheetView view="pageLayout" topLeftCell="A82" zoomScaleNormal="100" workbookViewId="0">
      <selection activeCell="I69" sqref="I69"/>
    </sheetView>
  </sheetViews>
  <sheetFormatPr defaultRowHeight="15" x14ac:dyDescent="0.25"/>
  <cols>
    <col min="1" max="2" width="8.7109375" style="78" customWidth="1"/>
    <col min="3" max="3" width="10.7109375" style="78" customWidth="1"/>
    <col min="4" max="4" width="13.5703125" style="78" customWidth="1"/>
    <col min="5" max="5" width="39.5703125" style="78" customWidth="1"/>
    <col min="6" max="6" width="12.7109375" style="78" customWidth="1"/>
    <col min="7" max="7" width="13" style="78" customWidth="1"/>
    <col min="8" max="8" width="11.7109375" style="78" customWidth="1"/>
    <col min="9" max="9" width="8.7109375" style="78" customWidth="1"/>
    <col min="10" max="10" width="4.28515625" style="80" customWidth="1"/>
    <col min="11" max="11" width="4.7109375" style="80" customWidth="1"/>
    <col min="12" max="12" width="6.28515625" style="80" customWidth="1"/>
    <col min="13" max="13" width="5.42578125" style="80" customWidth="1"/>
    <col min="14" max="14" width="3.7109375" style="80" customWidth="1"/>
    <col min="15" max="15" width="4.7109375" style="80" customWidth="1"/>
    <col min="16" max="16" width="5.7109375" style="80" customWidth="1"/>
    <col min="17" max="17" width="6.42578125" style="80" customWidth="1"/>
    <col min="18" max="16384" width="9.140625" style="78"/>
  </cols>
  <sheetData>
    <row r="1" spans="1:17" ht="16.5" x14ac:dyDescent="0.25">
      <c r="I1" s="715"/>
    </row>
    <row r="2" spans="1:17" ht="16.5" x14ac:dyDescent="0.25">
      <c r="A2" s="14" t="s">
        <v>179</v>
      </c>
      <c r="B2" s="14"/>
      <c r="C2" s="14"/>
      <c r="D2" s="14"/>
      <c r="E2" s="14"/>
      <c r="F2" s="14"/>
      <c r="G2" s="14"/>
      <c r="H2" s="14"/>
      <c r="I2" s="13" t="s">
        <v>19</v>
      </c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635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ht="15" customHeight="1" x14ac:dyDescent="0.25">
      <c r="A4" s="8" t="s">
        <v>180</v>
      </c>
      <c r="B4" s="8" t="s">
        <v>6</v>
      </c>
      <c r="C4" s="8"/>
      <c r="D4" s="8"/>
      <c r="E4" s="8" t="s">
        <v>5</v>
      </c>
      <c r="F4" s="7">
        <v>4</v>
      </c>
      <c r="G4" s="7">
        <v>4</v>
      </c>
      <c r="H4" s="7">
        <v>0</v>
      </c>
      <c r="I4" s="7">
        <f t="shared" ref="I4:I73" si="0">H4/G4*100</f>
        <v>0</v>
      </c>
      <c r="J4" s="738"/>
      <c r="K4" s="738"/>
      <c r="L4" s="738"/>
      <c r="M4" s="738"/>
      <c r="N4" s="738"/>
      <c r="O4" s="738"/>
      <c r="P4" s="738"/>
      <c r="Q4" s="728"/>
    </row>
    <row r="5" spans="1:17" s="83" customFormat="1" ht="15" customHeight="1" x14ac:dyDescent="0.25">
      <c r="A5" s="6" t="s">
        <v>180</v>
      </c>
      <c r="B5" s="6" t="s">
        <v>181</v>
      </c>
      <c r="C5" s="6"/>
      <c r="D5" s="6"/>
      <c r="E5" s="6"/>
      <c r="F5" s="5">
        <f>F4</f>
        <v>4</v>
      </c>
      <c r="G5" s="5">
        <f t="shared" ref="G5" si="1">G4</f>
        <v>4</v>
      </c>
      <c r="H5" s="5">
        <v>0</v>
      </c>
      <c r="I5" s="5">
        <f t="shared" si="0"/>
        <v>0</v>
      </c>
      <c r="J5" s="742"/>
      <c r="K5" s="742"/>
      <c r="L5" s="742"/>
      <c r="M5" s="742"/>
      <c r="N5" s="742"/>
      <c r="O5" s="742"/>
      <c r="P5" s="742"/>
      <c r="Q5" s="742"/>
    </row>
    <row r="6" spans="1:17" ht="15" customHeight="1" x14ac:dyDescent="0.25">
      <c r="A6" s="8" t="s">
        <v>182</v>
      </c>
      <c r="B6" s="8" t="s">
        <v>6</v>
      </c>
      <c r="C6" s="8"/>
      <c r="D6" s="8"/>
      <c r="E6" s="8" t="s">
        <v>5</v>
      </c>
      <c r="F6" s="7">
        <v>2</v>
      </c>
      <c r="G6" s="7">
        <v>2</v>
      </c>
      <c r="H6" s="7">
        <v>0</v>
      </c>
      <c r="I6" s="7">
        <f t="shared" si="0"/>
        <v>0</v>
      </c>
      <c r="J6" s="738"/>
      <c r="K6" s="738"/>
      <c r="L6" s="738"/>
      <c r="M6" s="738"/>
      <c r="N6" s="738"/>
      <c r="O6" s="738"/>
      <c r="P6" s="738"/>
      <c r="Q6" s="728"/>
    </row>
    <row r="7" spans="1:17" s="83" customFormat="1" ht="15" customHeight="1" x14ac:dyDescent="0.25">
      <c r="A7" s="6" t="s">
        <v>182</v>
      </c>
      <c r="B7" s="6" t="s">
        <v>183</v>
      </c>
      <c r="C7" s="6"/>
      <c r="D7" s="6"/>
      <c r="E7" s="6"/>
      <c r="F7" s="5">
        <f t="shared" ref="F7:G7" si="2">F6</f>
        <v>2</v>
      </c>
      <c r="G7" s="5">
        <f t="shared" si="2"/>
        <v>2</v>
      </c>
      <c r="H7" s="5">
        <v>0</v>
      </c>
      <c r="I7" s="5">
        <f t="shared" si="0"/>
        <v>0</v>
      </c>
      <c r="J7" s="742"/>
      <c r="K7" s="742"/>
      <c r="L7" s="742"/>
      <c r="M7" s="742"/>
      <c r="N7" s="742"/>
      <c r="O7" s="742"/>
      <c r="P7" s="742"/>
      <c r="Q7" s="742"/>
    </row>
    <row r="8" spans="1:17" ht="15" customHeight="1" x14ac:dyDescent="0.25">
      <c r="A8" s="8" t="s">
        <v>184</v>
      </c>
      <c r="B8" s="8" t="s">
        <v>119</v>
      </c>
      <c r="C8" s="8"/>
      <c r="D8" s="8"/>
      <c r="E8" s="8" t="s">
        <v>185</v>
      </c>
      <c r="F8" s="7">
        <v>4500</v>
      </c>
      <c r="G8" s="7">
        <v>4500</v>
      </c>
      <c r="H8" s="7">
        <v>2250</v>
      </c>
      <c r="I8" s="7">
        <f t="shared" si="0"/>
        <v>50</v>
      </c>
      <c r="J8" s="738"/>
      <c r="K8" s="738"/>
      <c r="L8" s="738"/>
      <c r="M8" s="738"/>
      <c r="N8" s="738"/>
      <c r="O8" s="738"/>
      <c r="P8" s="738"/>
      <c r="Q8" s="728"/>
    </row>
    <row r="9" spans="1:17" ht="15" customHeight="1" x14ac:dyDescent="0.25">
      <c r="A9" s="8" t="s">
        <v>184</v>
      </c>
      <c r="B9" s="8" t="s">
        <v>119</v>
      </c>
      <c r="C9" s="8"/>
      <c r="D9" s="8" t="s">
        <v>186</v>
      </c>
      <c r="E9" s="8" t="s">
        <v>187</v>
      </c>
      <c r="F9" s="7">
        <v>50</v>
      </c>
      <c r="G9" s="7">
        <v>50</v>
      </c>
      <c r="H9" s="7">
        <v>50</v>
      </c>
      <c r="I9" s="7">
        <f t="shared" si="0"/>
        <v>100</v>
      </c>
      <c r="J9" s="738"/>
      <c r="K9" s="738"/>
      <c r="L9" s="738"/>
      <c r="M9" s="738"/>
      <c r="N9" s="738"/>
      <c r="O9" s="738"/>
      <c r="P9" s="738"/>
      <c r="Q9" s="728"/>
    </row>
    <row r="10" spans="1:17" s="83" customFormat="1" ht="15" customHeight="1" x14ac:dyDescent="0.25">
      <c r="A10" s="6" t="s">
        <v>184</v>
      </c>
      <c r="B10" s="6" t="s">
        <v>188</v>
      </c>
      <c r="C10" s="6"/>
      <c r="D10" s="6"/>
      <c r="E10" s="6"/>
      <c r="F10" s="5">
        <f>SUM(F8:F9)</f>
        <v>4550</v>
      </c>
      <c r="G10" s="5">
        <f t="shared" ref="G10" si="3">SUM(G8:G9)</f>
        <v>4550</v>
      </c>
      <c r="H10" s="5">
        <f>H8+H9</f>
        <v>2300</v>
      </c>
      <c r="I10" s="5">
        <f t="shared" si="0"/>
        <v>50.549450549450547</v>
      </c>
      <c r="J10" s="742"/>
      <c r="K10" s="742"/>
      <c r="L10" s="742"/>
      <c r="M10" s="742"/>
      <c r="N10" s="742"/>
      <c r="O10" s="742"/>
      <c r="P10" s="742"/>
      <c r="Q10" s="742"/>
    </row>
    <row r="11" spans="1:17" ht="15" customHeight="1" x14ac:dyDescent="0.25">
      <c r="A11" s="8" t="s">
        <v>189</v>
      </c>
      <c r="B11" s="8" t="s">
        <v>190</v>
      </c>
      <c r="C11" s="8"/>
      <c r="D11" s="8"/>
      <c r="E11" s="8" t="s">
        <v>191</v>
      </c>
      <c r="F11" s="7">
        <v>1200</v>
      </c>
      <c r="G11" s="7">
        <v>900</v>
      </c>
      <c r="H11" s="7">
        <v>386.74</v>
      </c>
      <c r="I11" s="7">
        <f t="shared" si="0"/>
        <v>42.971111111111107</v>
      </c>
      <c r="J11" s="738"/>
      <c r="K11" s="738"/>
      <c r="L11" s="738"/>
      <c r="M11" s="738"/>
      <c r="N11" s="738"/>
      <c r="O11" s="738"/>
      <c r="P11" s="738"/>
      <c r="Q11" s="728"/>
    </row>
    <row r="12" spans="1:17" ht="15" customHeight="1" x14ac:dyDescent="0.25">
      <c r="A12" s="8" t="s">
        <v>189</v>
      </c>
      <c r="B12" s="8" t="s">
        <v>192</v>
      </c>
      <c r="C12" s="8"/>
      <c r="D12" s="8"/>
      <c r="E12" s="8" t="s">
        <v>193</v>
      </c>
      <c r="F12" s="7">
        <v>0</v>
      </c>
      <c r="G12" s="7">
        <v>300</v>
      </c>
      <c r="H12" s="7">
        <v>162.4</v>
      </c>
      <c r="I12" s="7">
        <f t="shared" si="0"/>
        <v>54.133333333333333</v>
      </c>
      <c r="J12" s="738"/>
      <c r="K12" s="738"/>
      <c r="L12" s="738"/>
      <c r="M12" s="738"/>
      <c r="N12" s="738"/>
      <c r="O12" s="738"/>
      <c r="P12" s="738"/>
      <c r="Q12" s="728"/>
    </row>
    <row r="13" spans="1:17" s="83" customFormat="1" ht="15" customHeight="1" x14ac:dyDescent="0.25">
      <c r="A13" s="6" t="s">
        <v>189</v>
      </c>
      <c r="B13" s="6" t="s">
        <v>194</v>
      </c>
      <c r="C13" s="6"/>
      <c r="D13" s="6"/>
      <c r="E13" s="6"/>
      <c r="F13" s="5">
        <f t="shared" ref="F13:G13" si="4">SUM(F11:F12)</f>
        <v>1200</v>
      </c>
      <c r="G13" s="5">
        <f t="shared" si="4"/>
        <v>1200</v>
      </c>
      <c r="H13" s="5">
        <f>H11+H12</f>
        <v>549.14</v>
      </c>
      <c r="I13" s="5">
        <f t="shared" si="0"/>
        <v>45.76166666666667</v>
      </c>
      <c r="J13" s="742"/>
      <c r="K13" s="742"/>
      <c r="L13" s="742"/>
      <c r="M13" s="742"/>
      <c r="N13" s="742"/>
      <c r="O13" s="742"/>
      <c r="P13" s="742"/>
      <c r="Q13" s="742"/>
    </row>
    <row r="14" spans="1:17" ht="15" customHeight="1" x14ac:dyDescent="0.25">
      <c r="A14" s="8" t="s">
        <v>195</v>
      </c>
      <c r="B14" s="8" t="s">
        <v>9</v>
      </c>
      <c r="C14" s="8"/>
      <c r="D14" s="8"/>
      <c r="E14" s="8" t="s">
        <v>8</v>
      </c>
      <c r="F14" s="7">
        <v>50</v>
      </c>
      <c r="G14" s="7">
        <v>50</v>
      </c>
      <c r="H14" s="7">
        <v>0</v>
      </c>
      <c r="I14" s="7">
        <f t="shared" si="0"/>
        <v>0</v>
      </c>
      <c r="J14" s="738"/>
      <c r="K14" s="738"/>
      <c r="L14" s="738"/>
      <c r="M14" s="738"/>
      <c r="N14" s="738"/>
      <c r="O14" s="738"/>
      <c r="P14" s="738"/>
      <c r="Q14" s="728"/>
    </row>
    <row r="15" spans="1:17" s="83" customFormat="1" ht="15" customHeight="1" x14ac:dyDescent="0.25">
      <c r="A15" s="6" t="s">
        <v>195</v>
      </c>
      <c r="B15" s="6" t="s">
        <v>196</v>
      </c>
      <c r="C15" s="6"/>
      <c r="D15" s="6"/>
      <c r="E15" s="6"/>
      <c r="F15" s="5">
        <f t="shared" ref="F15:G15" si="5">F14</f>
        <v>50</v>
      </c>
      <c r="G15" s="5">
        <f t="shared" si="5"/>
        <v>50</v>
      </c>
      <c r="H15" s="5">
        <v>0</v>
      </c>
      <c r="I15" s="5">
        <f t="shared" si="0"/>
        <v>0</v>
      </c>
      <c r="J15" s="742"/>
      <c r="K15" s="742"/>
      <c r="L15" s="742"/>
      <c r="M15" s="742"/>
      <c r="N15" s="742"/>
      <c r="O15" s="742"/>
      <c r="P15" s="742"/>
      <c r="Q15" s="742"/>
    </row>
    <row r="16" spans="1:17" ht="15" customHeight="1" x14ac:dyDescent="0.25">
      <c r="A16" s="8" t="s">
        <v>197</v>
      </c>
      <c r="B16" s="8" t="s">
        <v>6</v>
      </c>
      <c r="C16" s="8"/>
      <c r="D16" s="8"/>
      <c r="E16" s="8" t="s">
        <v>5</v>
      </c>
      <c r="F16" s="7">
        <v>90</v>
      </c>
      <c r="G16" s="7">
        <v>90</v>
      </c>
      <c r="H16" s="7">
        <v>0</v>
      </c>
      <c r="I16" s="7">
        <f t="shared" si="0"/>
        <v>0</v>
      </c>
      <c r="J16" s="738"/>
      <c r="K16" s="738"/>
      <c r="L16" s="738"/>
      <c r="M16" s="738"/>
      <c r="N16" s="738"/>
      <c r="O16" s="738"/>
      <c r="P16" s="738"/>
      <c r="Q16" s="728"/>
    </row>
    <row r="17" spans="1:17" ht="15" customHeight="1" x14ac:dyDescent="0.25">
      <c r="A17" s="8" t="s">
        <v>197</v>
      </c>
      <c r="B17" s="8" t="s">
        <v>6</v>
      </c>
      <c r="C17" s="8" t="s">
        <v>126</v>
      </c>
      <c r="D17" s="8"/>
      <c r="E17" s="8" t="s">
        <v>5</v>
      </c>
      <c r="F17" s="7">
        <v>0</v>
      </c>
      <c r="G17" s="7">
        <v>24.5</v>
      </c>
      <c r="H17" s="7">
        <v>0</v>
      </c>
      <c r="I17" s="7">
        <f t="shared" si="0"/>
        <v>0</v>
      </c>
      <c r="J17" s="738"/>
      <c r="K17" s="738"/>
      <c r="L17" s="738"/>
      <c r="M17" s="738"/>
      <c r="N17" s="738"/>
      <c r="O17" s="738"/>
      <c r="P17" s="738"/>
      <c r="Q17" s="728"/>
    </row>
    <row r="18" spans="1:17" ht="15" customHeight="1" x14ac:dyDescent="0.25">
      <c r="A18" s="8" t="s">
        <v>197</v>
      </c>
      <c r="B18" s="8" t="s">
        <v>117</v>
      </c>
      <c r="C18" s="8" t="s">
        <v>126</v>
      </c>
      <c r="D18" s="8"/>
      <c r="E18" s="8" t="s">
        <v>118</v>
      </c>
      <c r="F18" s="7">
        <v>0</v>
      </c>
      <c r="G18" s="7">
        <v>15</v>
      </c>
      <c r="H18" s="7">
        <v>0</v>
      </c>
      <c r="I18" s="7">
        <f t="shared" si="0"/>
        <v>0</v>
      </c>
      <c r="J18" s="738"/>
      <c r="K18" s="738"/>
      <c r="L18" s="738"/>
      <c r="M18" s="738"/>
      <c r="N18" s="738"/>
      <c r="O18" s="738"/>
      <c r="P18" s="738"/>
      <c r="Q18" s="728"/>
    </row>
    <row r="19" spans="1:17" s="83" customFormat="1" ht="15" customHeight="1" x14ac:dyDescent="0.25">
      <c r="A19" s="6" t="s">
        <v>197</v>
      </c>
      <c r="B19" s="6" t="s">
        <v>198</v>
      </c>
      <c r="C19" s="6"/>
      <c r="D19" s="6"/>
      <c r="E19" s="6"/>
      <c r="F19" s="5">
        <f>SUM(F16:F18)</f>
        <v>90</v>
      </c>
      <c r="G19" s="5">
        <f>SUM(G16:G18)</f>
        <v>129.5</v>
      </c>
      <c r="H19" s="5">
        <f>SUM(H16:H18)</f>
        <v>0</v>
      </c>
      <c r="I19" s="5">
        <f t="shared" si="0"/>
        <v>0</v>
      </c>
      <c r="J19" s="742"/>
      <c r="K19" s="742"/>
      <c r="L19" s="742"/>
      <c r="M19" s="742"/>
      <c r="N19" s="742"/>
      <c r="O19" s="742"/>
      <c r="P19" s="742"/>
      <c r="Q19" s="742"/>
    </row>
    <row r="20" spans="1:17" ht="15" customHeight="1" x14ac:dyDescent="0.25">
      <c r="A20" s="8" t="s">
        <v>199</v>
      </c>
      <c r="B20" s="8" t="s">
        <v>48</v>
      </c>
      <c r="C20" s="8"/>
      <c r="D20" s="8"/>
      <c r="E20" s="8" t="s">
        <v>49</v>
      </c>
      <c r="F20" s="7">
        <v>10</v>
      </c>
      <c r="G20" s="7">
        <v>10</v>
      </c>
      <c r="H20" s="7">
        <v>0</v>
      </c>
      <c r="I20" s="7">
        <f t="shared" si="0"/>
        <v>0</v>
      </c>
      <c r="J20" s="738"/>
      <c r="K20" s="738"/>
      <c r="L20" s="738"/>
      <c r="M20" s="738"/>
      <c r="N20" s="738"/>
      <c r="O20" s="738"/>
      <c r="P20" s="738"/>
      <c r="Q20" s="728"/>
    </row>
    <row r="21" spans="1:17" ht="15" customHeight="1" x14ac:dyDescent="0.25">
      <c r="A21" s="8" t="s">
        <v>199</v>
      </c>
      <c r="B21" s="8" t="s">
        <v>4</v>
      </c>
      <c r="C21" s="8"/>
      <c r="D21" s="8"/>
      <c r="E21" s="8" t="s">
        <v>3</v>
      </c>
      <c r="F21" s="7">
        <v>20</v>
      </c>
      <c r="G21" s="7">
        <v>20</v>
      </c>
      <c r="H21" s="7">
        <v>8.44</v>
      </c>
      <c r="I21" s="7">
        <f t="shared" si="0"/>
        <v>42.199999999999996</v>
      </c>
      <c r="J21" s="738"/>
      <c r="K21" s="738"/>
      <c r="L21" s="738"/>
      <c r="M21" s="738"/>
      <c r="N21" s="738"/>
      <c r="O21" s="738"/>
      <c r="P21" s="738"/>
      <c r="Q21" s="728"/>
    </row>
    <row r="22" spans="1:17" ht="15" customHeight="1" x14ac:dyDescent="0.25">
      <c r="A22" s="8" t="s">
        <v>199</v>
      </c>
      <c r="B22" s="8" t="s">
        <v>117</v>
      </c>
      <c r="C22" s="8"/>
      <c r="D22" s="8"/>
      <c r="E22" s="8" t="s">
        <v>118</v>
      </c>
      <c r="F22" s="7">
        <v>90</v>
      </c>
      <c r="G22" s="7">
        <v>84.7</v>
      </c>
      <c r="H22" s="7">
        <v>0</v>
      </c>
      <c r="I22" s="7">
        <f t="shared" si="0"/>
        <v>0</v>
      </c>
      <c r="J22" s="738"/>
      <c r="K22" s="738"/>
      <c r="L22" s="738"/>
      <c r="M22" s="738"/>
      <c r="N22" s="738"/>
      <c r="O22" s="738"/>
      <c r="P22" s="738"/>
      <c r="Q22" s="728"/>
    </row>
    <row r="23" spans="1:17" s="83" customFormat="1" ht="15" customHeight="1" x14ac:dyDescent="0.25">
      <c r="A23" s="6" t="s">
        <v>199</v>
      </c>
      <c r="B23" s="6" t="s">
        <v>200</v>
      </c>
      <c r="C23" s="6"/>
      <c r="D23" s="6"/>
      <c r="E23" s="6"/>
      <c r="F23" s="5">
        <f t="shared" ref="F23:G23" si="6">SUM(F20:F22)</f>
        <v>120</v>
      </c>
      <c r="G23" s="5">
        <f t="shared" si="6"/>
        <v>114.7</v>
      </c>
      <c r="H23" s="5">
        <f>H20+H21+H22</f>
        <v>8.44</v>
      </c>
      <c r="I23" s="5">
        <f t="shared" si="0"/>
        <v>7.3583260680034872</v>
      </c>
      <c r="J23" s="742"/>
      <c r="K23" s="742"/>
      <c r="L23" s="742"/>
      <c r="M23" s="742"/>
      <c r="N23" s="742"/>
      <c r="O23" s="742"/>
      <c r="P23" s="742"/>
      <c r="Q23" s="742"/>
    </row>
    <row r="24" spans="1:17" ht="15" customHeight="1" x14ac:dyDescent="0.25">
      <c r="A24" s="8" t="s">
        <v>201</v>
      </c>
      <c r="B24" s="8">
        <v>5159</v>
      </c>
      <c r="C24" s="8"/>
      <c r="D24" s="8"/>
      <c r="E24" s="8" t="s">
        <v>719</v>
      </c>
      <c r="F24" s="7">
        <v>500</v>
      </c>
      <c r="G24" s="7">
        <v>0</v>
      </c>
      <c r="H24" s="7">
        <v>0</v>
      </c>
      <c r="I24" s="7">
        <v>0</v>
      </c>
      <c r="J24" s="738"/>
      <c r="K24" s="738"/>
      <c r="L24" s="738"/>
      <c r="M24" s="738"/>
      <c r="N24" s="738"/>
      <c r="O24" s="738"/>
      <c r="P24" s="738"/>
      <c r="Q24" s="728"/>
    </row>
    <row r="25" spans="1:17" ht="15" customHeight="1" x14ac:dyDescent="0.25">
      <c r="A25" s="81" t="s">
        <v>201</v>
      </c>
      <c r="B25" s="8" t="s">
        <v>48</v>
      </c>
      <c r="C25" s="8"/>
      <c r="D25" s="8"/>
      <c r="E25" s="8" t="s">
        <v>49</v>
      </c>
      <c r="F25" s="7">
        <v>100</v>
      </c>
      <c r="G25" s="7">
        <v>100</v>
      </c>
      <c r="H25" s="7">
        <v>21.78</v>
      </c>
      <c r="I25" s="7">
        <f t="shared" si="0"/>
        <v>21.78</v>
      </c>
      <c r="J25" s="738"/>
      <c r="K25" s="738"/>
      <c r="L25" s="738"/>
      <c r="M25" s="738"/>
      <c r="N25" s="738"/>
      <c r="O25" s="738"/>
      <c r="P25" s="738"/>
      <c r="Q25" s="728"/>
    </row>
    <row r="26" spans="1:17" ht="15" customHeight="1" x14ac:dyDescent="0.25">
      <c r="A26" s="81" t="s">
        <v>201</v>
      </c>
      <c r="B26" s="8">
        <v>5169</v>
      </c>
      <c r="C26" s="8"/>
      <c r="D26" s="8"/>
      <c r="E26" s="8" t="s">
        <v>5</v>
      </c>
      <c r="F26" s="7">
        <v>0</v>
      </c>
      <c r="G26" s="7">
        <v>1700</v>
      </c>
      <c r="H26" s="7">
        <v>500.11</v>
      </c>
      <c r="I26" s="7">
        <f t="shared" si="0"/>
        <v>29.41823529411765</v>
      </c>
      <c r="J26" s="738"/>
      <c r="K26" s="738"/>
      <c r="L26" s="738"/>
      <c r="M26" s="738"/>
      <c r="N26" s="738"/>
      <c r="O26" s="738"/>
      <c r="P26" s="738"/>
      <c r="Q26" s="728"/>
    </row>
    <row r="27" spans="1:17" ht="15" customHeight="1" x14ac:dyDescent="0.25">
      <c r="A27" s="8" t="s">
        <v>201</v>
      </c>
      <c r="B27" s="8">
        <v>5169</v>
      </c>
      <c r="C27" s="8" t="s">
        <v>131</v>
      </c>
      <c r="D27" s="8"/>
      <c r="E27" s="8" t="s">
        <v>5</v>
      </c>
      <c r="F27" s="7">
        <v>0</v>
      </c>
      <c r="G27" s="7">
        <v>214.2</v>
      </c>
      <c r="H27" s="7">
        <v>0</v>
      </c>
      <c r="I27" s="7">
        <f t="shared" ref="I27:I28" si="7">H27/G27*100</f>
        <v>0</v>
      </c>
      <c r="J27" s="738"/>
      <c r="K27" s="738"/>
      <c r="L27" s="738"/>
      <c r="M27" s="738"/>
      <c r="N27" s="738"/>
      <c r="O27" s="738"/>
      <c r="P27" s="738"/>
      <c r="Q27" s="728"/>
    </row>
    <row r="28" spans="1:17" ht="15" customHeight="1" x14ac:dyDescent="0.25">
      <c r="A28" s="8" t="s">
        <v>201</v>
      </c>
      <c r="B28" s="8">
        <v>5192</v>
      </c>
      <c r="C28" s="8"/>
      <c r="D28" s="8"/>
      <c r="E28" s="8" t="s">
        <v>344</v>
      </c>
      <c r="F28" s="7">
        <v>0</v>
      </c>
      <c r="G28" s="7">
        <v>0.3</v>
      </c>
      <c r="H28" s="7">
        <v>0.3</v>
      </c>
      <c r="I28" s="7">
        <f t="shared" si="7"/>
        <v>100</v>
      </c>
      <c r="J28" s="738"/>
      <c r="K28" s="738"/>
      <c r="L28" s="738"/>
      <c r="M28" s="738"/>
      <c r="N28" s="738"/>
      <c r="O28" s="738"/>
      <c r="P28" s="738"/>
      <c r="Q28" s="728"/>
    </row>
    <row r="29" spans="1:17" ht="15" customHeight="1" x14ac:dyDescent="0.25">
      <c r="A29" s="8" t="s">
        <v>201</v>
      </c>
      <c r="B29" s="8">
        <v>5362</v>
      </c>
      <c r="C29" s="8"/>
      <c r="D29" s="8"/>
      <c r="E29" s="8" t="s">
        <v>473</v>
      </c>
      <c r="F29" s="7">
        <v>0</v>
      </c>
      <c r="G29" s="7">
        <v>5</v>
      </c>
      <c r="H29" s="7">
        <v>5</v>
      </c>
      <c r="I29" s="7">
        <f t="shared" si="0"/>
        <v>100</v>
      </c>
      <c r="J29" s="738"/>
      <c r="K29" s="738"/>
      <c r="L29" s="738"/>
      <c r="M29" s="738"/>
      <c r="N29" s="738"/>
      <c r="O29" s="738"/>
      <c r="P29" s="738"/>
      <c r="Q29" s="728"/>
    </row>
    <row r="30" spans="1:17" s="83" customFormat="1" ht="15" customHeight="1" x14ac:dyDescent="0.25">
      <c r="A30" s="6" t="s">
        <v>201</v>
      </c>
      <c r="B30" s="769" t="s">
        <v>204</v>
      </c>
      <c r="C30" s="770"/>
      <c r="D30" s="771"/>
      <c r="E30" s="6"/>
      <c r="F30" s="5">
        <f>SUM(F24:F29)</f>
        <v>600</v>
      </c>
      <c r="G30" s="5">
        <f>SUM(G24:G29)</f>
        <v>2019.5</v>
      </c>
      <c r="H30" s="5">
        <f>SUM(H24:H29)</f>
        <v>527.18999999999994</v>
      </c>
      <c r="I30" s="5">
        <f t="shared" si="0"/>
        <v>26.104976479326563</v>
      </c>
      <c r="J30" s="742"/>
      <c r="K30" s="742"/>
      <c r="L30" s="742"/>
      <c r="M30" s="742"/>
      <c r="N30" s="742"/>
      <c r="O30" s="742"/>
      <c r="P30" s="742"/>
      <c r="Q30" s="742"/>
    </row>
    <row r="31" spans="1:17" ht="15" customHeight="1" x14ac:dyDescent="0.25">
      <c r="A31" s="8" t="s">
        <v>205</v>
      </c>
      <c r="B31" s="8" t="s">
        <v>9</v>
      </c>
      <c r="C31" s="8"/>
      <c r="D31" s="8"/>
      <c r="E31" s="8" t="s">
        <v>8</v>
      </c>
      <c r="F31" s="7">
        <v>300</v>
      </c>
      <c r="G31" s="7">
        <v>300</v>
      </c>
      <c r="H31" s="7">
        <v>41.06</v>
      </c>
      <c r="I31" s="7">
        <f t="shared" si="0"/>
        <v>13.686666666666666</v>
      </c>
      <c r="J31" s="738"/>
      <c r="K31" s="738"/>
      <c r="L31" s="738"/>
      <c r="M31" s="738"/>
      <c r="N31" s="738"/>
      <c r="O31" s="738"/>
      <c r="P31" s="738"/>
      <c r="Q31" s="728"/>
    </row>
    <row r="32" spans="1:17" s="83" customFormat="1" ht="15" customHeight="1" x14ac:dyDescent="0.25">
      <c r="A32" s="6" t="s">
        <v>205</v>
      </c>
      <c r="B32" s="6" t="s">
        <v>206</v>
      </c>
      <c r="C32" s="6"/>
      <c r="D32" s="6"/>
      <c r="E32" s="6"/>
      <c r="F32" s="5">
        <f t="shared" ref="F32:G32" si="8">F31</f>
        <v>300</v>
      </c>
      <c r="G32" s="5">
        <f t="shared" si="8"/>
        <v>300</v>
      </c>
      <c r="H32" s="5">
        <f>H31</f>
        <v>41.06</v>
      </c>
      <c r="I32" s="5">
        <f t="shared" si="0"/>
        <v>13.686666666666666</v>
      </c>
      <c r="J32" s="742"/>
      <c r="K32" s="742"/>
      <c r="L32" s="742"/>
      <c r="M32" s="742"/>
      <c r="N32" s="742"/>
      <c r="O32" s="742"/>
      <c r="P32" s="742"/>
      <c r="Q32" s="742"/>
    </row>
    <row r="33" spans="1:17" ht="15" customHeight="1" x14ac:dyDescent="0.25">
      <c r="A33" s="8" t="s">
        <v>207</v>
      </c>
      <c r="B33" s="8" t="s">
        <v>6</v>
      </c>
      <c r="C33" s="8"/>
      <c r="D33" s="8"/>
      <c r="E33" s="8" t="s">
        <v>5</v>
      </c>
      <c r="F33" s="7">
        <v>70</v>
      </c>
      <c r="G33" s="7">
        <v>70</v>
      </c>
      <c r="H33" s="7">
        <v>0</v>
      </c>
      <c r="I33" s="7">
        <f t="shared" si="0"/>
        <v>0</v>
      </c>
      <c r="J33" s="738"/>
      <c r="K33" s="738"/>
      <c r="L33" s="738"/>
      <c r="M33" s="738"/>
      <c r="N33" s="738"/>
      <c r="O33" s="738"/>
      <c r="P33" s="738"/>
      <c r="Q33" s="728"/>
    </row>
    <row r="34" spans="1:17" ht="15" customHeight="1" x14ac:dyDescent="0.25">
      <c r="A34" s="8" t="s">
        <v>207</v>
      </c>
      <c r="B34" s="8" t="s">
        <v>117</v>
      </c>
      <c r="C34" s="8"/>
      <c r="D34" s="8"/>
      <c r="E34" s="8" t="s">
        <v>118</v>
      </c>
      <c r="F34" s="7">
        <v>120</v>
      </c>
      <c r="G34" s="7">
        <v>120</v>
      </c>
      <c r="H34" s="7">
        <v>9.24</v>
      </c>
      <c r="I34" s="7">
        <f t="shared" si="0"/>
        <v>7.7</v>
      </c>
      <c r="J34" s="738"/>
      <c r="K34" s="738"/>
      <c r="L34" s="738"/>
      <c r="M34" s="738"/>
      <c r="N34" s="738"/>
      <c r="O34" s="738"/>
      <c r="P34" s="738"/>
      <c r="Q34" s="728"/>
    </row>
    <row r="35" spans="1:17" s="83" customFormat="1" ht="15" customHeight="1" x14ac:dyDescent="0.25">
      <c r="A35" s="6" t="s">
        <v>207</v>
      </c>
      <c r="B35" s="6" t="s">
        <v>208</v>
      </c>
      <c r="C35" s="6"/>
      <c r="D35" s="6"/>
      <c r="E35" s="6"/>
      <c r="F35" s="5">
        <f t="shared" ref="F35:G35" si="9">SUM(F33:F34)</f>
        <v>190</v>
      </c>
      <c r="G35" s="5">
        <f t="shared" si="9"/>
        <v>190</v>
      </c>
      <c r="H35" s="5">
        <f>H33+H34</f>
        <v>9.24</v>
      </c>
      <c r="I35" s="5">
        <f t="shared" si="0"/>
        <v>4.8631578947368421</v>
      </c>
      <c r="J35" s="742"/>
      <c r="K35" s="742"/>
      <c r="L35" s="742"/>
      <c r="M35" s="742"/>
      <c r="N35" s="742"/>
      <c r="O35" s="742"/>
      <c r="P35" s="742"/>
      <c r="Q35" s="742"/>
    </row>
    <row r="36" spans="1:17" ht="15" customHeight="1" x14ac:dyDescent="0.25">
      <c r="A36" s="8" t="s">
        <v>209</v>
      </c>
      <c r="B36" s="8" t="s">
        <v>210</v>
      </c>
      <c r="C36" s="8"/>
      <c r="D36" s="8"/>
      <c r="E36" s="8" t="s">
        <v>211</v>
      </c>
      <c r="F36" s="7">
        <v>40</v>
      </c>
      <c r="G36" s="7">
        <v>40</v>
      </c>
      <c r="H36" s="7">
        <v>0</v>
      </c>
      <c r="I36" s="7">
        <f t="shared" si="0"/>
        <v>0</v>
      </c>
      <c r="J36" s="738"/>
      <c r="K36" s="738"/>
      <c r="L36" s="738"/>
      <c r="M36" s="738"/>
      <c r="N36" s="738"/>
      <c r="O36" s="738"/>
      <c r="P36" s="738"/>
      <c r="Q36" s="728"/>
    </row>
    <row r="37" spans="1:17" ht="15" customHeight="1" x14ac:dyDescent="0.25">
      <c r="A37" s="8" t="s">
        <v>209</v>
      </c>
      <c r="B37" s="8" t="s">
        <v>210</v>
      </c>
      <c r="C37" s="8" t="s">
        <v>212</v>
      </c>
      <c r="D37" s="8"/>
      <c r="E37" s="8" t="s">
        <v>211</v>
      </c>
      <c r="F37" s="7">
        <v>0</v>
      </c>
      <c r="G37" s="7">
        <v>61.6</v>
      </c>
      <c r="H37" s="7">
        <v>0</v>
      </c>
      <c r="I37" s="7">
        <f t="shared" si="0"/>
        <v>0</v>
      </c>
      <c r="J37" s="738"/>
      <c r="K37" s="738"/>
      <c r="L37" s="738"/>
      <c r="M37" s="738"/>
      <c r="N37" s="738"/>
      <c r="O37" s="738"/>
      <c r="P37" s="738"/>
      <c r="Q37" s="728"/>
    </row>
    <row r="38" spans="1:17" ht="15" customHeight="1" x14ac:dyDescent="0.25">
      <c r="A38" s="8" t="s">
        <v>209</v>
      </c>
      <c r="B38" s="8">
        <v>5166</v>
      </c>
      <c r="C38" s="8"/>
      <c r="D38" s="8"/>
      <c r="E38" s="8" t="s">
        <v>8</v>
      </c>
      <c r="F38" s="7">
        <v>0</v>
      </c>
      <c r="G38" s="7">
        <v>5</v>
      </c>
      <c r="H38" s="7">
        <v>0</v>
      </c>
      <c r="I38" s="7">
        <f t="shared" si="0"/>
        <v>0</v>
      </c>
      <c r="J38" s="738"/>
      <c r="K38" s="738"/>
      <c r="L38" s="738"/>
      <c r="M38" s="738"/>
      <c r="N38" s="738"/>
      <c r="O38" s="738"/>
      <c r="P38" s="738"/>
      <c r="Q38" s="728"/>
    </row>
    <row r="39" spans="1:17" ht="15" customHeight="1" x14ac:dyDescent="0.25">
      <c r="A39" s="8" t="s">
        <v>209</v>
      </c>
      <c r="B39" s="8" t="s">
        <v>9</v>
      </c>
      <c r="C39" s="8" t="s">
        <v>212</v>
      </c>
      <c r="D39" s="8"/>
      <c r="E39" s="8" t="s">
        <v>8</v>
      </c>
      <c r="F39" s="7">
        <v>0</v>
      </c>
      <c r="G39" s="7">
        <v>150</v>
      </c>
      <c r="H39" s="7">
        <v>0</v>
      </c>
      <c r="I39" s="7">
        <f t="shared" si="0"/>
        <v>0</v>
      </c>
      <c r="J39" s="738"/>
      <c r="K39" s="738"/>
      <c r="L39" s="738"/>
      <c r="M39" s="738"/>
      <c r="N39" s="738"/>
      <c r="O39" s="738"/>
      <c r="P39" s="738"/>
      <c r="Q39" s="728"/>
    </row>
    <row r="40" spans="1:17" ht="15" customHeight="1" x14ac:dyDescent="0.25">
      <c r="A40" s="8" t="s">
        <v>209</v>
      </c>
      <c r="B40" s="8" t="s">
        <v>151</v>
      </c>
      <c r="C40" s="8"/>
      <c r="D40" s="8"/>
      <c r="E40" s="8" t="s">
        <v>213</v>
      </c>
      <c r="F40" s="7">
        <v>5</v>
      </c>
      <c r="G40" s="7">
        <v>20</v>
      </c>
      <c r="H40" s="7">
        <v>2</v>
      </c>
      <c r="I40" s="7">
        <f t="shared" si="0"/>
        <v>10</v>
      </c>
      <c r="J40" s="738"/>
      <c r="K40" s="738"/>
      <c r="L40" s="738"/>
      <c r="M40" s="738"/>
      <c r="N40" s="738"/>
      <c r="O40" s="738"/>
      <c r="P40" s="738"/>
      <c r="Q40" s="728"/>
    </row>
    <row r="41" spans="1:17" ht="15" customHeight="1" x14ac:dyDescent="0.25">
      <c r="A41" s="8" t="s">
        <v>209</v>
      </c>
      <c r="B41" s="8" t="s">
        <v>151</v>
      </c>
      <c r="C41" s="8" t="s">
        <v>212</v>
      </c>
      <c r="D41" s="8"/>
      <c r="E41" s="8" t="s">
        <v>213</v>
      </c>
      <c r="F41" s="7">
        <v>0</v>
      </c>
      <c r="G41" s="7">
        <v>175</v>
      </c>
      <c r="H41" s="7">
        <v>0</v>
      </c>
      <c r="I41" s="7">
        <f t="shared" si="0"/>
        <v>0</v>
      </c>
      <c r="J41" s="738"/>
      <c r="K41" s="738"/>
      <c r="L41" s="738"/>
      <c r="M41" s="738"/>
      <c r="N41" s="738"/>
      <c r="O41" s="738"/>
      <c r="P41" s="738"/>
      <c r="Q41" s="728"/>
    </row>
    <row r="42" spans="1:17" ht="15" customHeight="1" x14ac:dyDescent="0.25">
      <c r="A42" s="8" t="s">
        <v>209</v>
      </c>
      <c r="B42" s="8" t="s">
        <v>6</v>
      </c>
      <c r="C42" s="8"/>
      <c r="D42" s="8"/>
      <c r="E42" s="8" t="s">
        <v>5</v>
      </c>
      <c r="F42" s="7">
        <v>70</v>
      </c>
      <c r="G42" s="7">
        <v>50</v>
      </c>
      <c r="H42" s="7">
        <v>1.5</v>
      </c>
      <c r="I42" s="7">
        <f t="shared" si="0"/>
        <v>3</v>
      </c>
      <c r="J42" s="738"/>
      <c r="K42" s="738"/>
      <c r="L42" s="738"/>
      <c r="M42" s="738"/>
      <c r="N42" s="738"/>
      <c r="O42" s="738"/>
      <c r="P42" s="738"/>
      <c r="Q42" s="728"/>
    </row>
    <row r="43" spans="1:17" ht="15" customHeight="1" x14ac:dyDescent="0.25">
      <c r="A43" s="8" t="s">
        <v>209</v>
      </c>
      <c r="B43" s="8" t="s">
        <v>6</v>
      </c>
      <c r="C43" s="8" t="s">
        <v>212</v>
      </c>
      <c r="D43" s="8"/>
      <c r="E43" s="8" t="s">
        <v>5</v>
      </c>
      <c r="F43" s="7">
        <v>0</v>
      </c>
      <c r="G43" s="7">
        <v>1275</v>
      </c>
      <c r="H43" s="7">
        <v>0</v>
      </c>
      <c r="I43" s="7">
        <f t="shared" si="0"/>
        <v>0</v>
      </c>
      <c r="J43" s="738"/>
      <c r="K43" s="738"/>
      <c r="L43" s="738"/>
      <c r="M43" s="738"/>
      <c r="N43" s="738"/>
      <c r="O43" s="738"/>
      <c r="P43" s="738"/>
      <c r="Q43" s="728"/>
    </row>
    <row r="44" spans="1:17" ht="15" customHeight="1" x14ac:dyDescent="0.25">
      <c r="A44" s="8" t="s">
        <v>209</v>
      </c>
      <c r="B44" s="8" t="s">
        <v>4</v>
      </c>
      <c r="C44" s="8"/>
      <c r="D44" s="8"/>
      <c r="E44" s="8" t="s">
        <v>3</v>
      </c>
      <c r="F44" s="7">
        <v>20</v>
      </c>
      <c r="G44" s="7">
        <v>20</v>
      </c>
      <c r="H44" s="7">
        <v>0</v>
      </c>
      <c r="I44" s="7">
        <f t="shared" si="0"/>
        <v>0</v>
      </c>
      <c r="J44" s="738"/>
      <c r="K44" s="738"/>
      <c r="L44" s="738"/>
      <c r="M44" s="738"/>
      <c r="N44" s="738"/>
      <c r="O44" s="738"/>
      <c r="P44" s="738"/>
      <c r="Q44" s="728"/>
    </row>
    <row r="45" spans="1:17" ht="15" customHeight="1" x14ac:dyDescent="0.25">
      <c r="A45" s="8" t="s">
        <v>209</v>
      </c>
      <c r="B45" s="8" t="s">
        <v>190</v>
      </c>
      <c r="C45" s="8"/>
      <c r="D45" s="8"/>
      <c r="E45" s="8" t="s">
        <v>191</v>
      </c>
      <c r="F45" s="7">
        <v>200</v>
      </c>
      <c r="G45" s="7">
        <v>200</v>
      </c>
      <c r="H45" s="7">
        <v>0</v>
      </c>
      <c r="I45" s="7">
        <f t="shared" si="0"/>
        <v>0</v>
      </c>
      <c r="J45" s="738"/>
      <c r="K45" s="738"/>
      <c r="L45" s="738"/>
      <c r="M45" s="738"/>
      <c r="N45" s="738"/>
      <c r="O45" s="738"/>
      <c r="P45" s="738"/>
      <c r="Q45" s="728"/>
    </row>
    <row r="46" spans="1:17" ht="15" customHeight="1" x14ac:dyDescent="0.25">
      <c r="A46" s="8" t="s">
        <v>209</v>
      </c>
      <c r="B46" s="8" t="s">
        <v>123</v>
      </c>
      <c r="C46" s="8" t="s">
        <v>127</v>
      </c>
      <c r="D46" s="81" t="s">
        <v>720</v>
      </c>
      <c r="E46" s="8" t="s">
        <v>722</v>
      </c>
      <c r="F46" s="7">
        <v>0</v>
      </c>
      <c r="G46" s="7">
        <v>492.8</v>
      </c>
      <c r="H46" s="7">
        <v>322.92</v>
      </c>
      <c r="I46" s="7">
        <f t="shared" si="0"/>
        <v>65.527597402597408</v>
      </c>
      <c r="J46" s="738"/>
      <c r="K46" s="738"/>
      <c r="L46" s="738"/>
      <c r="M46" s="738"/>
      <c r="N46" s="738"/>
      <c r="O46" s="738"/>
      <c r="P46" s="738"/>
      <c r="Q46" s="728"/>
    </row>
    <row r="47" spans="1:17" ht="15" customHeight="1" x14ac:dyDescent="0.25">
      <c r="A47" s="8" t="s">
        <v>209</v>
      </c>
      <c r="B47" s="8" t="s">
        <v>123</v>
      </c>
      <c r="C47" s="8" t="s">
        <v>128</v>
      </c>
      <c r="D47" s="81" t="s">
        <v>720</v>
      </c>
      <c r="E47" s="8" t="s">
        <v>722</v>
      </c>
      <c r="F47" s="7">
        <v>0</v>
      </c>
      <c r="G47" s="7">
        <v>547.5</v>
      </c>
      <c r="H47" s="7">
        <v>358.8</v>
      </c>
      <c r="I47" s="7">
        <f t="shared" si="0"/>
        <v>65.534246575342465</v>
      </c>
      <c r="J47" s="738"/>
      <c r="K47" s="738"/>
      <c r="L47" s="738"/>
      <c r="M47" s="738"/>
      <c r="N47" s="738"/>
      <c r="O47" s="738"/>
      <c r="P47" s="738"/>
      <c r="Q47" s="728"/>
    </row>
    <row r="48" spans="1:17" ht="15" customHeight="1" x14ac:dyDescent="0.25">
      <c r="A48" s="8" t="s">
        <v>209</v>
      </c>
      <c r="B48" s="8" t="s">
        <v>123</v>
      </c>
      <c r="C48" s="8" t="s">
        <v>127</v>
      </c>
      <c r="D48" s="81" t="s">
        <v>721</v>
      </c>
      <c r="E48" s="8" t="s">
        <v>723</v>
      </c>
      <c r="F48" s="7">
        <v>0</v>
      </c>
      <c r="G48" s="7">
        <v>492.8</v>
      </c>
      <c r="H48" s="7">
        <v>394.2</v>
      </c>
      <c r="I48" s="7">
        <f t="shared" si="0"/>
        <v>79.991883116883116</v>
      </c>
      <c r="J48" s="738"/>
      <c r="K48" s="738"/>
      <c r="L48" s="738"/>
      <c r="M48" s="738"/>
      <c r="N48" s="738"/>
      <c r="O48" s="738"/>
      <c r="P48" s="738"/>
      <c r="Q48" s="728"/>
    </row>
    <row r="49" spans="1:17" ht="15" customHeight="1" x14ac:dyDescent="0.25">
      <c r="A49" s="8" t="s">
        <v>209</v>
      </c>
      <c r="B49" s="8" t="s">
        <v>123</v>
      </c>
      <c r="C49" s="8" t="s">
        <v>128</v>
      </c>
      <c r="D49" s="81" t="s">
        <v>721</v>
      </c>
      <c r="E49" s="8" t="s">
        <v>723</v>
      </c>
      <c r="F49" s="7">
        <v>0</v>
      </c>
      <c r="G49" s="7">
        <v>547.5</v>
      </c>
      <c r="H49" s="7">
        <v>438</v>
      </c>
      <c r="I49" s="7">
        <f t="shared" si="0"/>
        <v>80</v>
      </c>
      <c r="J49" s="738"/>
      <c r="K49" s="738"/>
      <c r="L49" s="738"/>
      <c r="M49" s="738"/>
      <c r="N49" s="738"/>
      <c r="O49" s="738"/>
      <c r="P49" s="738"/>
      <c r="Q49" s="728"/>
    </row>
    <row r="50" spans="1:17" ht="15" customHeight="1" x14ac:dyDescent="0.25">
      <c r="A50" s="8" t="s">
        <v>209</v>
      </c>
      <c r="B50" s="8" t="s">
        <v>123</v>
      </c>
      <c r="C50" s="8" t="s">
        <v>127</v>
      </c>
      <c r="D50" s="81" t="s">
        <v>724</v>
      </c>
      <c r="E50" s="8" t="s">
        <v>725</v>
      </c>
      <c r="F50" s="7">
        <v>0</v>
      </c>
      <c r="G50" s="7">
        <v>369.6</v>
      </c>
      <c r="H50" s="7">
        <v>259.92</v>
      </c>
      <c r="I50" s="7">
        <f t="shared" si="0"/>
        <v>70.324675324675326</v>
      </c>
      <c r="J50" s="738"/>
      <c r="K50" s="738"/>
      <c r="L50" s="738"/>
      <c r="M50" s="738"/>
      <c r="N50" s="738"/>
      <c r="O50" s="738"/>
      <c r="P50" s="738"/>
      <c r="Q50" s="728"/>
    </row>
    <row r="51" spans="1:17" ht="15" customHeight="1" x14ac:dyDescent="0.25">
      <c r="A51" s="8" t="s">
        <v>209</v>
      </c>
      <c r="B51" s="8" t="s">
        <v>123</v>
      </c>
      <c r="C51" s="8" t="s">
        <v>128</v>
      </c>
      <c r="D51" s="81" t="s">
        <v>724</v>
      </c>
      <c r="E51" s="8" t="s">
        <v>725</v>
      </c>
      <c r="F51" s="7">
        <v>0</v>
      </c>
      <c r="G51" s="7">
        <v>410.6</v>
      </c>
      <c r="H51" s="7">
        <v>288.8</v>
      </c>
      <c r="I51" s="7">
        <f t="shared" si="0"/>
        <v>70.336093521675593</v>
      </c>
      <c r="J51" s="738"/>
      <c r="K51" s="738"/>
      <c r="L51" s="738"/>
      <c r="M51" s="738"/>
      <c r="N51" s="738"/>
      <c r="O51" s="738"/>
      <c r="P51" s="738"/>
      <c r="Q51" s="728"/>
    </row>
    <row r="52" spans="1:17" ht="15" customHeight="1" x14ac:dyDescent="0.25">
      <c r="A52" s="8" t="s">
        <v>209</v>
      </c>
      <c r="B52" s="8" t="s">
        <v>214</v>
      </c>
      <c r="C52" s="8"/>
      <c r="D52" s="8"/>
      <c r="E52" s="8" t="s">
        <v>215</v>
      </c>
      <c r="F52" s="7">
        <v>1200</v>
      </c>
      <c r="G52" s="7">
        <v>1200</v>
      </c>
      <c r="H52" s="7">
        <v>550</v>
      </c>
      <c r="I52" s="7">
        <f t="shared" si="0"/>
        <v>45.833333333333329</v>
      </c>
      <c r="J52" s="738"/>
      <c r="K52" s="738"/>
      <c r="L52" s="738"/>
      <c r="M52" s="738"/>
      <c r="N52" s="738"/>
      <c r="O52" s="738"/>
      <c r="P52" s="738"/>
      <c r="Q52" s="728"/>
    </row>
    <row r="53" spans="1:17" s="83" customFormat="1" ht="15" customHeight="1" x14ac:dyDescent="0.25">
      <c r="A53" s="6" t="s">
        <v>209</v>
      </c>
      <c r="B53" s="6" t="s">
        <v>216</v>
      </c>
      <c r="C53" s="6"/>
      <c r="D53" s="6"/>
      <c r="E53" s="6"/>
      <c r="F53" s="5">
        <f>SUM(F36:F52)</f>
        <v>1535</v>
      </c>
      <c r="G53" s="5">
        <f>SUM(G36:G52)</f>
        <v>6057.4000000000005</v>
      </c>
      <c r="H53" s="5">
        <f>SUM(H36:H52)</f>
        <v>2616.1400000000003</v>
      </c>
      <c r="I53" s="5">
        <f t="shared" si="0"/>
        <v>43.189157064086899</v>
      </c>
      <c r="J53" s="742"/>
      <c r="K53" s="742"/>
      <c r="L53" s="742"/>
      <c r="M53" s="742"/>
      <c r="N53" s="742"/>
      <c r="O53" s="742"/>
      <c r="P53" s="742"/>
      <c r="Q53" s="742"/>
    </row>
    <row r="54" spans="1:17" ht="15" customHeight="1" x14ac:dyDescent="0.25">
      <c r="A54" s="8" t="s">
        <v>217</v>
      </c>
      <c r="B54" s="8" t="s">
        <v>123</v>
      </c>
      <c r="C54" s="8" t="s">
        <v>126</v>
      </c>
      <c r="D54" s="8"/>
      <c r="E54" s="8" t="s">
        <v>218</v>
      </c>
      <c r="F54" s="7">
        <v>0</v>
      </c>
      <c r="G54" s="7">
        <v>9495</v>
      </c>
      <c r="H54" s="7">
        <v>9495</v>
      </c>
      <c r="I54" s="7">
        <f t="shared" si="0"/>
        <v>100</v>
      </c>
      <c r="J54" s="738"/>
      <c r="K54" s="738"/>
      <c r="L54" s="738"/>
      <c r="M54" s="738"/>
      <c r="N54" s="738"/>
      <c r="O54" s="738"/>
      <c r="P54" s="738"/>
      <c r="Q54" s="728"/>
    </row>
    <row r="55" spans="1:17" ht="15" customHeight="1" x14ac:dyDescent="0.25">
      <c r="A55" s="8" t="s">
        <v>217</v>
      </c>
      <c r="B55" s="8" t="s">
        <v>123</v>
      </c>
      <c r="C55" s="8" t="s">
        <v>219</v>
      </c>
      <c r="D55" s="8"/>
      <c r="E55" s="8" t="s">
        <v>218</v>
      </c>
      <c r="F55" s="7">
        <v>0</v>
      </c>
      <c r="G55" s="7">
        <v>23010</v>
      </c>
      <c r="H55" s="7">
        <v>23010</v>
      </c>
      <c r="I55" s="7">
        <f t="shared" si="0"/>
        <v>100</v>
      </c>
      <c r="J55" s="738"/>
      <c r="K55" s="738"/>
      <c r="L55" s="738"/>
      <c r="M55" s="738"/>
      <c r="N55" s="738"/>
      <c r="O55" s="738"/>
      <c r="P55" s="738"/>
      <c r="Q55" s="728"/>
    </row>
    <row r="56" spans="1:17" s="83" customFormat="1" ht="15" customHeight="1" x14ac:dyDescent="0.25">
      <c r="A56" s="6" t="s">
        <v>217</v>
      </c>
      <c r="B56" s="6" t="s">
        <v>220</v>
      </c>
      <c r="C56" s="6"/>
      <c r="D56" s="6"/>
      <c r="E56" s="6"/>
      <c r="F56" s="5">
        <f t="shared" ref="F56:G56" si="10">SUM(F54:F55)</f>
        <v>0</v>
      </c>
      <c r="G56" s="5">
        <f t="shared" si="10"/>
        <v>32505</v>
      </c>
      <c r="H56" s="5">
        <f>H54+H55</f>
        <v>32505</v>
      </c>
      <c r="I56" s="5">
        <f t="shared" si="0"/>
        <v>100</v>
      </c>
      <c r="J56" s="742"/>
      <c r="K56" s="742"/>
      <c r="L56" s="742"/>
      <c r="M56" s="742"/>
      <c r="N56" s="742"/>
      <c r="O56" s="742"/>
      <c r="P56" s="742"/>
      <c r="Q56" s="742"/>
    </row>
    <row r="57" spans="1:17" ht="15" customHeight="1" x14ac:dyDescent="0.25">
      <c r="A57" s="8" t="s">
        <v>221</v>
      </c>
      <c r="B57" s="8" t="s">
        <v>119</v>
      </c>
      <c r="C57" s="8"/>
      <c r="D57" s="8"/>
      <c r="E57" s="8" t="s">
        <v>185</v>
      </c>
      <c r="F57" s="7">
        <v>89815</v>
      </c>
      <c r="G57" s="7">
        <v>89815</v>
      </c>
      <c r="H57" s="7">
        <v>52392.08</v>
      </c>
      <c r="I57" s="7">
        <f t="shared" si="0"/>
        <v>58.333329622000782</v>
      </c>
      <c r="J57" s="738"/>
      <c r="K57" s="738"/>
      <c r="L57" s="738"/>
      <c r="M57" s="738"/>
      <c r="N57" s="738"/>
      <c r="O57" s="738"/>
      <c r="P57" s="738"/>
      <c r="Q57" s="728"/>
    </row>
    <row r="58" spans="1:17" ht="15" customHeight="1" x14ac:dyDescent="0.25">
      <c r="A58" s="8" t="s">
        <v>221</v>
      </c>
      <c r="B58" s="8" t="s">
        <v>119</v>
      </c>
      <c r="C58" s="8"/>
      <c r="D58" s="8" t="s">
        <v>222</v>
      </c>
      <c r="E58" s="8" t="s">
        <v>223</v>
      </c>
      <c r="F58" s="7">
        <v>100</v>
      </c>
      <c r="G58" s="7">
        <v>100</v>
      </c>
      <c r="H58" s="7">
        <v>100</v>
      </c>
      <c r="I58" s="7">
        <f t="shared" si="0"/>
        <v>100</v>
      </c>
      <c r="J58" s="738"/>
      <c r="K58" s="738"/>
      <c r="L58" s="738"/>
      <c r="M58" s="738"/>
      <c r="N58" s="738"/>
      <c r="O58" s="738"/>
      <c r="P58" s="738"/>
      <c r="Q58" s="728"/>
    </row>
    <row r="59" spans="1:17" ht="15" customHeight="1" x14ac:dyDescent="0.25">
      <c r="A59" s="8" t="s">
        <v>221</v>
      </c>
      <c r="B59" s="8" t="s">
        <v>123</v>
      </c>
      <c r="C59" s="8" t="s">
        <v>126</v>
      </c>
      <c r="D59" s="8"/>
      <c r="E59" s="8" t="s">
        <v>218</v>
      </c>
      <c r="F59" s="7">
        <v>0</v>
      </c>
      <c r="G59" s="7">
        <v>7000</v>
      </c>
      <c r="H59" s="7">
        <v>7000</v>
      </c>
      <c r="I59" s="7">
        <f t="shared" si="0"/>
        <v>100</v>
      </c>
      <c r="J59" s="738"/>
      <c r="K59" s="738"/>
      <c r="L59" s="738"/>
      <c r="M59" s="738"/>
      <c r="N59" s="738"/>
      <c r="O59" s="738"/>
      <c r="P59" s="738"/>
      <c r="Q59" s="728"/>
    </row>
    <row r="60" spans="1:17" ht="15" customHeight="1" x14ac:dyDescent="0.25">
      <c r="A60" s="8" t="s">
        <v>221</v>
      </c>
      <c r="B60" s="8" t="s">
        <v>123</v>
      </c>
      <c r="C60" s="8" t="s">
        <v>219</v>
      </c>
      <c r="D60" s="8"/>
      <c r="E60" s="8" t="s">
        <v>218</v>
      </c>
      <c r="F60" s="7">
        <v>0</v>
      </c>
      <c r="G60" s="7">
        <v>18737</v>
      </c>
      <c r="H60" s="7">
        <v>18737</v>
      </c>
      <c r="I60" s="7">
        <f t="shared" si="0"/>
        <v>100</v>
      </c>
      <c r="J60" s="738"/>
      <c r="K60" s="738"/>
      <c r="L60" s="738"/>
      <c r="M60" s="738"/>
      <c r="N60" s="738"/>
      <c r="O60" s="738"/>
      <c r="P60" s="738"/>
      <c r="Q60" s="728"/>
    </row>
    <row r="61" spans="1:17" s="83" customFormat="1" ht="15" customHeight="1" x14ac:dyDescent="0.25">
      <c r="A61" s="6" t="s">
        <v>221</v>
      </c>
      <c r="B61" s="6" t="s">
        <v>224</v>
      </c>
      <c r="C61" s="6"/>
      <c r="D61" s="6"/>
      <c r="E61" s="6"/>
      <c r="F61" s="5">
        <f>SUM(F57:F60)</f>
        <v>89915</v>
      </c>
      <c r="G61" s="5">
        <f t="shared" ref="G61" si="11">SUM(G57:G60)</f>
        <v>115652</v>
      </c>
      <c r="H61" s="5">
        <f>H57+H58+H59+H60</f>
        <v>78229.08</v>
      </c>
      <c r="I61" s="5">
        <f t="shared" si="0"/>
        <v>67.641787431259289</v>
      </c>
      <c r="J61" s="742"/>
      <c r="K61" s="742"/>
      <c r="L61" s="742"/>
      <c r="M61" s="742"/>
      <c r="N61" s="742"/>
      <c r="O61" s="742"/>
      <c r="P61" s="742"/>
      <c r="Q61" s="742"/>
    </row>
    <row r="62" spans="1:17" ht="15" customHeight="1" x14ac:dyDescent="0.25">
      <c r="A62" s="8" t="s">
        <v>225</v>
      </c>
      <c r="B62" s="8" t="s">
        <v>123</v>
      </c>
      <c r="C62" s="8" t="s">
        <v>126</v>
      </c>
      <c r="D62" s="8"/>
      <c r="E62" s="8" t="s">
        <v>218</v>
      </c>
      <c r="F62" s="7">
        <v>0</v>
      </c>
      <c r="G62" s="7">
        <v>7221</v>
      </c>
      <c r="H62" s="7">
        <v>7221</v>
      </c>
      <c r="I62" s="7">
        <f t="shared" si="0"/>
        <v>100</v>
      </c>
      <c r="J62" s="738"/>
      <c r="K62" s="738"/>
      <c r="L62" s="738"/>
      <c r="M62" s="738"/>
      <c r="N62" s="738"/>
      <c r="O62" s="738"/>
      <c r="P62" s="738"/>
      <c r="Q62" s="728"/>
    </row>
    <row r="63" spans="1:17" ht="15" customHeight="1" x14ac:dyDescent="0.25">
      <c r="A63" s="8" t="s">
        <v>225</v>
      </c>
      <c r="B63" s="8" t="s">
        <v>123</v>
      </c>
      <c r="C63" s="8" t="s">
        <v>219</v>
      </c>
      <c r="D63" s="8"/>
      <c r="E63" s="8" t="s">
        <v>218</v>
      </c>
      <c r="F63" s="7">
        <v>0</v>
      </c>
      <c r="G63" s="7">
        <v>15965</v>
      </c>
      <c r="H63" s="7">
        <v>15965</v>
      </c>
      <c r="I63" s="7">
        <f t="shared" si="0"/>
        <v>100</v>
      </c>
      <c r="J63" s="738"/>
      <c r="K63" s="738"/>
      <c r="L63" s="738"/>
      <c r="M63" s="738"/>
      <c r="N63" s="738"/>
      <c r="O63" s="738"/>
      <c r="P63" s="738"/>
      <c r="Q63" s="728"/>
    </row>
    <row r="64" spans="1:17" s="83" customFormat="1" ht="15" customHeight="1" x14ac:dyDescent="0.25">
      <c r="A64" s="6" t="s">
        <v>225</v>
      </c>
      <c r="B64" s="6" t="s">
        <v>226</v>
      </c>
      <c r="C64" s="6"/>
      <c r="D64" s="6"/>
      <c r="E64" s="6"/>
      <c r="F64" s="5">
        <f t="shared" ref="F64:G64" si="12">SUM(F62:F63)</f>
        <v>0</v>
      </c>
      <c r="G64" s="5">
        <f t="shared" si="12"/>
        <v>23186</v>
      </c>
      <c r="H64" s="5">
        <f>H62+H63</f>
        <v>23186</v>
      </c>
      <c r="I64" s="5">
        <f t="shared" si="0"/>
        <v>100</v>
      </c>
      <c r="J64" s="742"/>
      <c r="K64" s="742"/>
      <c r="L64" s="742"/>
      <c r="M64" s="742"/>
      <c r="N64" s="742"/>
      <c r="O64" s="742"/>
      <c r="P64" s="742"/>
      <c r="Q64" s="742"/>
    </row>
    <row r="65" spans="1:17" ht="15" customHeight="1" x14ac:dyDescent="0.25">
      <c r="A65" s="8" t="s">
        <v>227</v>
      </c>
      <c r="B65" s="8" t="s">
        <v>123</v>
      </c>
      <c r="C65" s="8" t="s">
        <v>126</v>
      </c>
      <c r="D65" s="8"/>
      <c r="E65" s="8" t="s">
        <v>218</v>
      </c>
      <c r="F65" s="7">
        <v>0</v>
      </c>
      <c r="G65" s="7">
        <v>1777</v>
      </c>
      <c r="H65" s="7">
        <v>1777</v>
      </c>
      <c r="I65" s="7">
        <f t="shared" si="0"/>
        <v>100</v>
      </c>
      <c r="J65" s="738"/>
      <c r="K65" s="738"/>
      <c r="L65" s="738"/>
      <c r="M65" s="738"/>
      <c r="N65" s="738"/>
      <c r="O65" s="738"/>
      <c r="P65" s="738"/>
      <c r="Q65" s="728"/>
    </row>
    <row r="66" spans="1:17" ht="15" customHeight="1" x14ac:dyDescent="0.25">
      <c r="A66" s="8" t="s">
        <v>227</v>
      </c>
      <c r="B66" s="8" t="s">
        <v>123</v>
      </c>
      <c r="C66" s="8" t="s">
        <v>219</v>
      </c>
      <c r="D66" s="8"/>
      <c r="E66" s="8" t="s">
        <v>218</v>
      </c>
      <c r="F66" s="7">
        <v>0</v>
      </c>
      <c r="G66" s="7">
        <v>3438</v>
      </c>
      <c r="H66" s="7">
        <v>3438</v>
      </c>
      <c r="I66" s="7">
        <f t="shared" si="0"/>
        <v>100</v>
      </c>
      <c r="J66" s="738"/>
      <c r="K66" s="738"/>
      <c r="L66" s="738"/>
      <c r="M66" s="738"/>
      <c r="N66" s="738"/>
      <c r="O66" s="738"/>
      <c r="P66" s="738"/>
      <c r="Q66" s="728"/>
    </row>
    <row r="67" spans="1:17" s="83" customFormat="1" ht="15" customHeight="1" x14ac:dyDescent="0.25">
      <c r="A67" s="6" t="s">
        <v>227</v>
      </c>
      <c r="B67" s="6" t="s">
        <v>228</v>
      </c>
      <c r="C67" s="6"/>
      <c r="D67" s="6"/>
      <c r="E67" s="6"/>
      <c r="F67" s="5">
        <f t="shared" ref="F67:G67" si="13">SUM(F65:F66)</f>
        <v>0</v>
      </c>
      <c r="G67" s="5">
        <f t="shared" si="13"/>
        <v>5215</v>
      </c>
      <c r="H67" s="5">
        <f>H65+H66</f>
        <v>5215</v>
      </c>
      <c r="I67" s="5">
        <f t="shared" si="0"/>
        <v>100</v>
      </c>
      <c r="J67" s="742"/>
      <c r="K67" s="742"/>
      <c r="L67" s="742"/>
      <c r="M67" s="742"/>
      <c r="N67" s="742"/>
      <c r="O67" s="742"/>
      <c r="P67" s="742"/>
      <c r="Q67" s="742"/>
    </row>
    <row r="68" spans="1:17" ht="15" customHeight="1" x14ac:dyDescent="0.25">
      <c r="A68" s="8" t="s">
        <v>229</v>
      </c>
      <c r="B68" s="8" t="s">
        <v>192</v>
      </c>
      <c r="C68" s="8"/>
      <c r="D68" s="8"/>
      <c r="E68" s="8" t="s">
        <v>193</v>
      </c>
      <c r="F68" s="7">
        <v>2500</v>
      </c>
      <c r="G68" s="7">
        <v>1300</v>
      </c>
      <c r="H68" s="7">
        <v>0</v>
      </c>
      <c r="I68" s="7">
        <f t="shared" si="0"/>
        <v>0</v>
      </c>
      <c r="J68" s="738"/>
      <c r="K68" s="738"/>
      <c r="L68" s="738"/>
      <c r="M68" s="738"/>
      <c r="N68" s="738"/>
      <c r="O68" s="738"/>
      <c r="P68" s="738"/>
      <c r="Q68" s="728"/>
    </row>
    <row r="69" spans="1:17" s="83" customFormat="1" ht="15" customHeight="1" x14ac:dyDescent="0.25">
      <c r="A69" s="6" t="s">
        <v>229</v>
      </c>
      <c r="B69" s="6" t="s">
        <v>230</v>
      </c>
      <c r="C69" s="6"/>
      <c r="D69" s="6"/>
      <c r="E69" s="6"/>
      <c r="F69" s="5">
        <f t="shared" ref="F69:G69" si="14">F68</f>
        <v>2500</v>
      </c>
      <c r="G69" s="5">
        <f t="shared" si="14"/>
        <v>1300</v>
      </c>
      <c r="H69" s="5">
        <f>H68</f>
        <v>0</v>
      </c>
      <c r="I69" s="5">
        <f t="shared" si="0"/>
        <v>0</v>
      </c>
      <c r="J69" s="742"/>
      <c r="K69" s="742"/>
      <c r="L69" s="742"/>
      <c r="M69" s="742"/>
      <c r="N69" s="742"/>
      <c r="O69" s="742"/>
      <c r="P69" s="742"/>
      <c r="Q69" s="742"/>
    </row>
    <row r="70" spans="1:17" ht="15" customHeight="1" x14ac:dyDescent="0.25">
      <c r="A70" s="8" t="s">
        <v>231</v>
      </c>
      <c r="B70" s="8" t="s">
        <v>6</v>
      </c>
      <c r="C70" s="8"/>
      <c r="D70" s="8"/>
      <c r="E70" s="8" t="s">
        <v>5</v>
      </c>
      <c r="F70" s="7">
        <v>240</v>
      </c>
      <c r="G70" s="7">
        <v>240</v>
      </c>
      <c r="H70" s="7">
        <v>18.13</v>
      </c>
      <c r="I70" s="7">
        <f t="shared" si="0"/>
        <v>7.5541666666666663</v>
      </c>
      <c r="J70" s="738"/>
      <c r="K70" s="738"/>
      <c r="L70" s="738"/>
      <c r="M70" s="738"/>
      <c r="N70" s="738"/>
      <c r="O70" s="738"/>
      <c r="P70" s="738"/>
      <c r="Q70" s="728"/>
    </row>
    <row r="71" spans="1:17" ht="15" customHeight="1" x14ac:dyDescent="0.25">
      <c r="A71" s="8" t="s">
        <v>231</v>
      </c>
      <c r="B71" s="8" t="s">
        <v>6</v>
      </c>
      <c r="C71" s="8" t="s">
        <v>70</v>
      </c>
      <c r="D71" s="8"/>
      <c r="E71" s="8" t="s">
        <v>5</v>
      </c>
      <c r="F71" s="7">
        <v>0</v>
      </c>
      <c r="G71" s="7">
        <v>200</v>
      </c>
      <c r="H71" s="7">
        <v>99.7</v>
      </c>
      <c r="I71" s="7">
        <f t="shared" si="0"/>
        <v>49.85</v>
      </c>
      <c r="J71" s="738"/>
      <c r="K71" s="738"/>
      <c r="L71" s="738"/>
      <c r="M71" s="738"/>
      <c r="N71" s="738"/>
      <c r="O71" s="738"/>
      <c r="P71" s="738"/>
      <c r="Q71" s="728"/>
    </row>
    <row r="72" spans="1:17" ht="15" customHeight="1" x14ac:dyDescent="0.25">
      <c r="A72" s="8" t="s">
        <v>231</v>
      </c>
      <c r="B72" s="8" t="s">
        <v>232</v>
      </c>
      <c r="C72" s="8"/>
      <c r="D72" s="8"/>
      <c r="E72" s="8" t="s">
        <v>233</v>
      </c>
      <c r="F72" s="7">
        <v>700</v>
      </c>
      <c r="G72" s="7">
        <v>700</v>
      </c>
      <c r="H72" s="7">
        <v>0</v>
      </c>
      <c r="I72" s="7">
        <f t="shared" si="0"/>
        <v>0</v>
      </c>
      <c r="J72" s="738"/>
      <c r="K72" s="738"/>
      <c r="L72" s="738"/>
      <c r="M72" s="738"/>
      <c r="N72" s="738"/>
      <c r="O72" s="738"/>
      <c r="P72" s="738"/>
      <c r="Q72" s="728"/>
    </row>
    <row r="73" spans="1:17" s="83" customFormat="1" ht="15" customHeight="1" x14ac:dyDescent="0.25">
      <c r="A73" s="6" t="s">
        <v>231</v>
      </c>
      <c r="B73" s="6" t="s">
        <v>234</v>
      </c>
      <c r="C73" s="6"/>
      <c r="D73" s="6"/>
      <c r="E73" s="6"/>
      <c r="F73" s="5">
        <f t="shared" ref="F73:G73" si="15">SUM(F70:F72)</f>
        <v>940</v>
      </c>
      <c r="G73" s="5">
        <f t="shared" si="15"/>
        <v>1140</v>
      </c>
      <c r="H73" s="5">
        <f>H72+H71+H70</f>
        <v>117.83</v>
      </c>
      <c r="I73" s="5">
        <f t="shared" si="0"/>
        <v>10.335964912280701</v>
      </c>
      <c r="J73" s="742"/>
      <c r="K73" s="742"/>
      <c r="L73" s="742"/>
      <c r="M73" s="742"/>
      <c r="N73" s="742"/>
      <c r="O73" s="742"/>
      <c r="P73" s="742"/>
      <c r="Q73" s="742"/>
    </row>
    <row r="74" spans="1:17" ht="15" customHeight="1" x14ac:dyDescent="0.25">
      <c r="A74" s="8" t="s">
        <v>235</v>
      </c>
      <c r="B74" s="8" t="s">
        <v>151</v>
      </c>
      <c r="C74" s="8"/>
      <c r="D74" s="8"/>
      <c r="E74" s="8" t="s">
        <v>213</v>
      </c>
      <c r="F74" s="7">
        <v>35</v>
      </c>
      <c r="G74" s="7">
        <v>35</v>
      </c>
      <c r="H74" s="7">
        <v>0</v>
      </c>
      <c r="I74" s="7">
        <f t="shared" ref="I74:I94" si="16">H74/G74*100</f>
        <v>0</v>
      </c>
      <c r="J74" s="738"/>
      <c r="K74" s="738"/>
      <c r="L74" s="738"/>
      <c r="M74" s="738"/>
      <c r="N74" s="738"/>
      <c r="O74" s="738"/>
      <c r="P74" s="738"/>
      <c r="Q74" s="728"/>
    </row>
    <row r="75" spans="1:17" ht="15" customHeight="1" x14ac:dyDescent="0.25">
      <c r="A75" s="8" t="s">
        <v>235</v>
      </c>
      <c r="B75" s="8" t="s">
        <v>6</v>
      </c>
      <c r="C75" s="8"/>
      <c r="D75" s="8"/>
      <c r="E75" s="8" t="s">
        <v>5</v>
      </c>
      <c r="F75" s="7">
        <v>170</v>
      </c>
      <c r="G75" s="7">
        <v>170</v>
      </c>
      <c r="H75" s="7">
        <v>91</v>
      </c>
      <c r="I75" s="7">
        <f t="shared" si="16"/>
        <v>53.529411764705884</v>
      </c>
      <c r="J75" s="738"/>
      <c r="K75" s="738"/>
      <c r="L75" s="738"/>
      <c r="M75" s="738"/>
      <c r="N75" s="738"/>
      <c r="O75" s="738"/>
      <c r="P75" s="738"/>
      <c r="Q75" s="728"/>
    </row>
    <row r="76" spans="1:17" ht="15" customHeight="1" x14ac:dyDescent="0.25">
      <c r="A76" s="8" t="s">
        <v>235</v>
      </c>
      <c r="B76" s="8" t="s">
        <v>6</v>
      </c>
      <c r="C76" s="8" t="s">
        <v>126</v>
      </c>
      <c r="D76" s="8"/>
      <c r="E76" s="8" t="s">
        <v>5</v>
      </c>
      <c r="F76" s="7">
        <v>0</v>
      </c>
      <c r="G76" s="7">
        <v>57</v>
      </c>
      <c r="H76" s="7">
        <v>6</v>
      </c>
      <c r="I76" s="7">
        <f t="shared" si="16"/>
        <v>10.526315789473683</v>
      </c>
      <c r="J76" s="738"/>
      <c r="K76" s="738"/>
      <c r="L76" s="738"/>
      <c r="M76" s="738"/>
      <c r="N76" s="738"/>
      <c r="O76" s="738"/>
      <c r="P76" s="738"/>
      <c r="Q76" s="728"/>
    </row>
    <row r="77" spans="1:17" ht="15" customHeight="1" x14ac:dyDescent="0.25">
      <c r="A77" s="8" t="s">
        <v>235</v>
      </c>
      <c r="B77" s="8" t="s">
        <v>4</v>
      </c>
      <c r="C77" s="8"/>
      <c r="D77" s="8"/>
      <c r="E77" s="8" t="s">
        <v>3</v>
      </c>
      <c r="F77" s="7">
        <v>15</v>
      </c>
      <c r="G77" s="7">
        <v>15</v>
      </c>
      <c r="H77" s="7">
        <v>2.87</v>
      </c>
      <c r="I77" s="7">
        <f t="shared" si="16"/>
        <v>19.133333333333333</v>
      </c>
      <c r="J77" s="738"/>
      <c r="K77" s="738"/>
      <c r="L77" s="738"/>
      <c r="M77" s="738"/>
      <c r="N77" s="738"/>
      <c r="O77" s="738"/>
      <c r="P77" s="738"/>
      <c r="Q77" s="728"/>
    </row>
    <row r="78" spans="1:17" ht="15" customHeight="1" x14ac:dyDescent="0.25">
      <c r="A78" s="8" t="s">
        <v>235</v>
      </c>
      <c r="B78" s="8" t="s">
        <v>142</v>
      </c>
      <c r="C78" s="8"/>
      <c r="D78" s="8"/>
      <c r="E78" s="8" t="s">
        <v>143</v>
      </c>
      <c r="F78" s="7">
        <v>300</v>
      </c>
      <c r="G78" s="7">
        <v>300</v>
      </c>
      <c r="H78" s="7">
        <v>0</v>
      </c>
      <c r="I78" s="7">
        <f t="shared" si="16"/>
        <v>0</v>
      </c>
      <c r="J78" s="738"/>
      <c r="K78" s="738"/>
      <c r="L78" s="738"/>
      <c r="M78" s="738"/>
      <c r="N78" s="738"/>
      <c r="O78" s="738"/>
      <c r="P78" s="738"/>
      <c r="Q78" s="728"/>
    </row>
    <row r="79" spans="1:17" s="83" customFormat="1" ht="15" customHeight="1" x14ac:dyDescent="0.25">
      <c r="A79" s="6" t="s">
        <v>235</v>
      </c>
      <c r="B79" s="6" t="s">
        <v>236</v>
      </c>
      <c r="C79" s="6"/>
      <c r="D79" s="6"/>
      <c r="E79" s="6"/>
      <c r="F79" s="5">
        <f>SUM(F74:F78)</f>
        <v>520</v>
      </c>
      <c r="G79" s="5">
        <f>SUM(G74:G78)</f>
        <v>577</v>
      </c>
      <c r="H79" s="5">
        <f>SUM(H74:H78)</f>
        <v>99.87</v>
      </c>
      <c r="I79" s="5">
        <f t="shared" si="16"/>
        <v>17.308492201039861</v>
      </c>
      <c r="J79" s="742"/>
      <c r="K79" s="742"/>
      <c r="L79" s="742"/>
      <c r="M79" s="742"/>
      <c r="N79" s="742"/>
      <c r="O79" s="742"/>
      <c r="P79" s="742"/>
      <c r="Q79" s="742"/>
    </row>
    <row r="80" spans="1:17" ht="15" customHeight="1" x14ac:dyDescent="0.25">
      <c r="A80" s="8" t="s">
        <v>237</v>
      </c>
      <c r="B80" s="8" t="s">
        <v>210</v>
      </c>
      <c r="C80" s="8"/>
      <c r="D80" s="8"/>
      <c r="E80" s="8" t="s">
        <v>211</v>
      </c>
      <c r="F80" s="7">
        <v>100</v>
      </c>
      <c r="G80" s="7">
        <v>100</v>
      </c>
      <c r="H80" s="7">
        <v>0</v>
      </c>
      <c r="I80" s="7">
        <f t="shared" si="16"/>
        <v>0</v>
      </c>
      <c r="J80" s="742"/>
      <c r="K80" s="738"/>
      <c r="L80" s="738"/>
      <c r="M80" s="738"/>
      <c r="N80" s="738"/>
      <c r="O80" s="738"/>
      <c r="P80" s="738"/>
      <c r="Q80" s="728"/>
    </row>
    <row r="81" spans="1:17" ht="15" customHeight="1" x14ac:dyDescent="0.25">
      <c r="A81" s="8" t="s">
        <v>237</v>
      </c>
      <c r="B81" s="8">
        <v>5164</v>
      </c>
      <c r="C81" s="8"/>
      <c r="D81" s="8"/>
      <c r="E81" s="8" t="s">
        <v>49</v>
      </c>
      <c r="F81" s="7">
        <v>0</v>
      </c>
      <c r="G81" s="7">
        <v>20</v>
      </c>
      <c r="H81" s="7">
        <v>0.7</v>
      </c>
      <c r="I81" s="7">
        <f t="shared" si="16"/>
        <v>3.4999999999999996</v>
      </c>
      <c r="J81" s="742"/>
      <c r="K81" s="738"/>
      <c r="L81" s="738"/>
      <c r="M81" s="738"/>
      <c r="N81" s="738"/>
      <c r="O81" s="738"/>
      <c r="P81" s="738"/>
      <c r="Q81" s="728"/>
    </row>
    <row r="82" spans="1:17" ht="15" customHeight="1" x14ac:dyDescent="0.25">
      <c r="A82" s="8" t="s">
        <v>237</v>
      </c>
      <c r="B82" s="8" t="s">
        <v>9</v>
      </c>
      <c r="C82" s="8"/>
      <c r="D82" s="8"/>
      <c r="E82" s="8" t="s">
        <v>8</v>
      </c>
      <c r="F82" s="7">
        <v>220</v>
      </c>
      <c r="G82" s="7">
        <v>220</v>
      </c>
      <c r="H82" s="7">
        <v>0</v>
      </c>
      <c r="I82" s="7">
        <f t="shared" si="16"/>
        <v>0</v>
      </c>
      <c r="J82" s="742"/>
      <c r="K82" s="738"/>
      <c r="L82" s="738"/>
      <c r="M82" s="738"/>
      <c r="N82" s="738"/>
      <c r="O82" s="738"/>
      <c r="P82" s="738"/>
      <c r="Q82" s="728"/>
    </row>
    <row r="83" spans="1:17" ht="15" customHeight="1" x14ac:dyDescent="0.25">
      <c r="A83" s="8" t="s">
        <v>237</v>
      </c>
      <c r="B83" s="8" t="s">
        <v>6</v>
      </c>
      <c r="C83" s="8"/>
      <c r="D83" s="8"/>
      <c r="E83" s="8" t="s">
        <v>5</v>
      </c>
      <c r="F83" s="7">
        <v>130</v>
      </c>
      <c r="G83" s="7">
        <v>87</v>
      </c>
      <c r="H83" s="7">
        <v>38.729999999999997</v>
      </c>
      <c r="I83" s="7">
        <f t="shared" si="16"/>
        <v>44.517241379310342</v>
      </c>
      <c r="J83" s="742"/>
      <c r="K83" s="738"/>
      <c r="L83" s="738"/>
      <c r="M83" s="738"/>
      <c r="N83" s="738"/>
      <c r="O83" s="738"/>
      <c r="P83" s="738"/>
      <c r="Q83" s="728"/>
    </row>
    <row r="84" spans="1:17" ht="15" customHeight="1" x14ac:dyDescent="0.25">
      <c r="A84" s="8" t="s">
        <v>237</v>
      </c>
      <c r="B84" s="8" t="s">
        <v>4</v>
      </c>
      <c r="C84" s="8"/>
      <c r="D84" s="8"/>
      <c r="E84" s="8" t="s">
        <v>3</v>
      </c>
      <c r="F84" s="7">
        <v>30</v>
      </c>
      <c r="G84" s="7">
        <v>30</v>
      </c>
      <c r="H84" s="7">
        <v>21.91</v>
      </c>
      <c r="I84" s="7">
        <f t="shared" si="16"/>
        <v>73.033333333333346</v>
      </c>
      <c r="J84" s="742"/>
      <c r="K84" s="738"/>
      <c r="L84" s="738"/>
      <c r="M84" s="738"/>
      <c r="N84" s="738"/>
      <c r="O84" s="738"/>
      <c r="P84" s="738"/>
      <c r="Q84" s="728"/>
    </row>
    <row r="85" spans="1:17" ht="15" customHeight="1" x14ac:dyDescent="0.25">
      <c r="A85" s="8" t="s">
        <v>237</v>
      </c>
      <c r="B85" s="8" t="s">
        <v>117</v>
      </c>
      <c r="C85" s="8"/>
      <c r="D85" s="8"/>
      <c r="E85" s="8" t="s">
        <v>118</v>
      </c>
      <c r="F85" s="7">
        <v>139</v>
      </c>
      <c r="G85" s="7">
        <v>162</v>
      </c>
      <c r="H85" s="7">
        <v>0.46</v>
      </c>
      <c r="I85" s="7">
        <f t="shared" si="16"/>
        <v>0.28395061728395066</v>
      </c>
      <c r="J85" s="742"/>
      <c r="K85" s="738"/>
      <c r="L85" s="738"/>
      <c r="M85" s="738"/>
      <c r="N85" s="738"/>
      <c r="O85" s="738"/>
      <c r="P85" s="738"/>
      <c r="Q85" s="728"/>
    </row>
    <row r="86" spans="1:17" ht="15" customHeight="1" x14ac:dyDescent="0.25">
      <c r="A86" s="8" t="s">
        <v>237</v>
      </c>
      <c r="B86" s="8" t="s">
        <v>117</v>
      </c>
      <c r="C86" s="8" t="s">
        <v>70</v>
      </c>
      <c r="D86" s="8"/>
      <c r="E86" s="8" t="s">
        <v>118</v>
      </c>
      <c r="F86" s="7">
        <v>0</v>
      </c>
      <c r="G86" s="7">
        <v>127</v>
      </c>
      <c r="H86" s="7">
        <v>0</v>
      </c>
      <c r="I86" s="7">
        <f t="shared" si="16"/>
        <v>0</v>
      </c>
      <c r="J86" s="742"/>
      <c r="K86" s="738"/>
      <c r="L86" s="738"/>
      <c r="M86" s="738"/>
      <c r="N86" s="738"/>
      <c r="O86" s="738"/>
      <c r="P86" s="738"/>
      <c r="Q86" s="728"/>
    </row>
    <row r="87" spans="1:17" s="83" customFormat="1" ht="15" customHeight="1" x14ac:dyDescent="0.25">
      <c r="A87" s="6" t="s">
        <v>237</v>
      </c>
      <c r="B87" s="6" t="s">
        <v>238</v>
      </c>
      <c r="C87" s="6"/>
      <c r="D87" s="6"/>
      <c r="E87" s="6"/>
      <c r="F87" s="5">
        <f>SUM(F80:F86)</f>
        <v>619</v>
      </c>
      <c r="G87" s="5">
        <f t="shared" ref="G87:H87" si="17">SUM(G80:G86)</f>
        <v>746</v>
      </c>
      <c r="H87" s="5">
        <f t="shared" si="17"/>
        <v>61.800000000000004</v>
      </c>
      <c r="I87" s="5">
        <f t="shared" si="16"/>
        <v>8.2841823056300274</v>
      </c>
      <c r="J87" s="742"/>
      <c r="K87" s="742"/>
      <c r="L87" s="742"/>
      <c r="M87" s="742"/>
      <c r="N87" s="742"/>
      <c r="O87" s="742"/>
      <c r="P87" s="742"/>
      <c r="Q87" s="742"/>
    </row>
    <row r="88" spans="1:17" ht="15" customHeight="1" x14ac:dyDescent="0.25">
      <c r="A88" s="8" t="s">
        <v>239</v>
      </c>
      <c r="B88" s="8" t="s">
        <v>240</v>
      </c>
      <c r="C88" s="8" t="s">
        <v>241</v>
      </c>
      <c r="D88" s="81" t="s">
        <v>718</v>
      </c>
      <c r="E88" s="8" t="s">
        <v>242</v>
      </c>
      <c r="F88" s="7">
        <v>0</v>
      </c>
      <c r="G88" s="7">
        <v>27.7</v>
      </c>
      <c r="H88" s="7">
        <v>0</v>
      </c>
      <c r="I88" s="7">
        <f t="shared" si="16"/>
        <v>0</v>
      </c>
      <c r="J88" s="738"/>
      <c r="K88" s="738"/>
      <c r="L88" s="738"/>
      <c r="M88" s="738"/>
      <c r="N88" s="738"/>
      <c r="O88" s="738"/>
      <c r="P88" s="738"/>
      <c r="Q88" s="728"/>
    </row>
    <row r="89" spans="1:17" ht="15" customHeight="1" x14ac:dyDescent="0.25">
      <c r="A89" s="8" t="s">
        <v>239</v>
      </c>
      <c r="B89" s="8" t="s">
        <v>240</v>
      </c>
      <c r="C89" s="8" t="s">
        <v>243</v>
      </c>
      <c r="D89" s="81" t="s">
        <v>718</v>
      </c>
      <c r="E89" s="8" t="s">
        <v>242</v>
      </c>
      <c r="F89" s="7">
        <v>0</v>
      </c>
      <c r="G89" s="7">
        <v>23</v>
      </c>
      <c r="H89" s="7">
        <v>0</v>
      </c>
      <c r="I89" s="7">
        <f t="shared" si="16"/>
        <v>0</v>
      </c>
      <c r="J89" s="738"/>
      <c r="K89" s="738"/>
      <c r="L89" s="738"/>
      <c r="M89" s="738"/>
      <c r="N89" s="738"/>
      <c r="O89" s="738"/>
      <c r="P89" s="738"/>
      <c r="Q89" s="728"/>
    </row>
    <row r="90" spans="1:17" ht="15" customHeight="1" x14ac:dyDescent="0.25">
      <c r="A90" s="8" t="s">
        <v>239</v>
      </c>
      <c r="B90" s="8" t="s">
        <v>240</v>
      </c>
      <c r="C90" s="8" t="s">
        <v>244</v>
      </c>
      <c r="D90" s="81" t="s">
        <v>718</v>
      </c>
      <c r="E90" s="8" t="s">
        <v>242</v>
      </c>
      <c r="F90" s="7">
        <v>0</v>
      </c>
      <c r="G90" s="7">
        <v>504.3</v>
      </c>
      <c r="H90" s="7">
        <v>0</v>
      </c>
      <c r="I90" s="7">
        <f t="shared" si="16"/>
        <v>0</v>
      </c>
      <c r="J90" s="738"/>
      <c r="K90" s="738"/>
      <c r="L90" s="738"/>
      <c r="M90" s="738"/>
      <c r="N90" s="738"/>
      <c r="O90" s="738"/>
      <c r="P90" s="738"/>
      <c r="Q90" s="728"/>
    </row>
    <row r="91" spans="1:17" s="83" customFormat="1" ht="15" customHeight="1" x14ac:dyDescent="0.25">
      <c r="A91" s="6" t="s">
        <v>239</v>
      </c>
      <c r="B91" s="769" t="s">
        <v>245</v>
      </c>
      <c r="C91" s="770"/>
      <c r="D91" s="771"/>
      <c r="E91" s="6"/>
      <c r="F91" s="5">
        <f>F88+F89+F90</f>
        <v>0</v>
      </c>
      <c r="G91" s="5">
        <f>G88+G89+G90</f>
        <v>555</v>
      </c>
      <c r="H91" s="5">
        <f>H88+H89+H90</f>
        <v>0</v>
      </c>
      <c r="I91" s="5">
        <f t="shared" si="16"/>
        <v>0</v>
      </c>
      <c r="J91" s="742"/>
      <c r="K91" s="742"/>
      <c r="L91" s="742"/>
      <c r="M91" s="742"/>
      <c r="N91" s="742"/>
      <c r="O91" s="742"/>
      <c r="P91" s="742"/>
      <c r="Q91" s="742"/>
    </row>
    <row r="92" spans="1:17" s="83" customFormat="1" ht="15" customHeight="1" x14ac:dyDescent="0.25">
      <c r="A92" s="6" t="s">
        <v>153</v>
      </c>
      <c r="B92" s="6" t="s">
        <v>158</v>
      </c>
      <c r="C92" s="6"/>
      <c r="D92" s="6"/>
      <c r="E92" s="6"/>
      <c r="F92" s="5">
        <v>0</v>
      </c>
      <c r="G92" s="5">
        <v>0</v>
      </c>
      <c r="H92" s="5">
        <v>0</v>
      </c>
      <c r="I92" s="5">
        <v>0</v>
      </c>
      <c r="J92" s="742"/>
      <c r="K92" s="742"/>
      <c r="L92" s="742"/>
      <c r="M92" s="742"/>
      <c r="N92" s="742"/>
      <c r="O92" s="742"/>
      <c r="P92" s="742"/>
      <c r="Q92" s="728"/>
    </row>
    <row r="93" spans="1:17" s="83" customFormat="1" ht="15" customHeight="1" x14ac:dyDescent="0.25">
      <c r="A93" s="82" t="s">
        <v>101</v>
      </c>
      <c r="B93" s="6" t="s">
        <v>102</v>
      </c>
      <c r="C93" s="6"/>
      <c r="D93" s="6"/>
      <c r="E93" s="6"/>
      <c r="F93" s="5">
        <v>0</v>
      </c>
      <c r="G93" s="232">
        <v>0</v>
      </c>
      <c r="H93" s="5">
        <v>0</v>
      </c>
      <c r="I93" s="5">
        <v>0</v>
      </c>
      <c r="J93" s="742"/>
      <c r="K93" s="742"/>
      <c r="L93" s="742"/>
      <c r="M93" s="742"/>
      <c r="N93" s="742"/>
      <c r="O93" s="742"/>
      <c r="P93" s="742"/>
      <c r="Q93" s="728"/>
    </row>
    <row r="94" spans="1:17" s="84" customFormat="1" ht="15" customHeight="1" x14ac:dyDescent="0.25">
      <c r="A94" s="4" t="s">
        <v>0</v>
      </c>
      <c r="B94" s="4"/>
      <c r="C94" s="4"/>
      <c r="D94" s="4"/>
      <c r="E94" s="4"/>
      <c r="F94" s="3">
        <f>F5+F7+F10+F13+F15+F19+F23+F30+F32+F35+F53+F56+F61+F64+F67+F69+F73+F79+F87+F91+F92+F93</f>
        <v>103135</v>
      </c>
      <c r="G94" s="3">
        <f>G5+G7+G10+G13+G15+G19+G23+G30+G32+G35+G53+G56+G61+G64+G67+G69+G73+G79+G87+G91+G92+G93</f>
        <v>195493.1</v>
      </c>
      <c r="H94" s="3">
        <f>H5+H7+H10+H13+H15+H19+H23+H30+H32+H35+H53+H56+H61+H64+H67+H69+H73+H79+H87+H91+H92+H93</f>
        <v>145465.78999999998</v>
      </c>
      <c r="I94" s="3">
        <f t="shared" si="16"/>
        <v>74.409679932437498</v>
      </c>
      <c r="J94" s="730"/>
      <c r="K94" s="730"/>
      <c r="L94" s="730"/>
      <c r="M94" s="730"/>
      <c r="N94" s="730"/>
      <c r="O94" s="730"/>
      <c r="P94" s="730"/>
      <c r="Q94" s="730"/>
    </row>
  </sheetData>
  <mergeCells count="2">
    <mergeCell ref="B91:D91"/>
    <mergeCell ref="B30:D30"/>
  </mergeCells>
  <pageMargins left="0.7" right="0.7" top="0.75" bottom="0.75" header="0.3" footer="0.3"/>
  <pageSetup paperSize="9" fitToWidth="0" fitToHeight="0" orientation="landscape" r:id="rId1"/>
  <headerFooter differentOddEven="1" differentFirst="1">
    <oddHeader xml:space="preserve">&amp;R&amp;"Arial,Tučné"&amp;12&amp;K000080IV/17&amp;"-,Obyčejné"&amp;11&amp;K01+000
</oddHeader>
    <evenHeader>&amp;R&amp;"Arial,Tučné"&amp;12&amp;K000080IV/16</evenHeader>
    <firstHeader>&amp;R&amp;"Arial,Tučné"&amp;12&amp;K000080IV/15</first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3"/>
  <sheetViews>
    <sheetView view="pageLayout" topLeftCell="A19" zoomScaleNormal="100" workbookViewId="0">
      <selection activeCell="J41" sqref="J41"/>
    </sheetView>
  </sheetViews>
  <sheetFormatPr defaultRowHeight="15" x14ac:dyDescent="0.25"/>
  <cols>
    <col min="1" max="2" width="8.7109375" style="28" customWidth="1"/>
    <col min="3" max="3" width="8.42578125" style="28" customWidth="1"/>
    <col min="4" max="4" width="10.85546875" style="28" customWidth="1"/>
    <col min="5" max="5" width="38.7109375" style="28" customWidth="1"/>
    <col min="6" max="6" width="12.140625" style="28" customWidth="1"/>
    <col min="7" max="7" width="11.5703125" style="28" customWidth="1"/>
    <col min="8" max="8" width="12" style="28" customWidth="1"/>
    <col min="9" max="9" width="10.85546875" style="28" customWidth="1"/>
    <col min="10" max="16384" width="9.140625" style="28"/>
  </cols>
  <sheetData>
    <row r="1" spans="1:10" ht="16.5" x14ac:dyDescent="0.25">
      <c r="I1" s="715"/>
    </row>
    <row r="2" spans="1:10" ht="16.5" x14ac:dyDescent="0.25">
      <c r="A2" s="27" t="s">
        <v>246</v>
      </c>
      <c r="B2" s="27"/>
      <c r="C2" s="27"/>
      <c r="D2" s="27"/>
      <c r="E2" s="27"/>
      <c r="F2" s="27"/>
      <c r="G2" s="27"/>
      <c r="H2" s="27"/>
      <c r="I2" s="29" t="s">
        <v>19</v>
      </c>
    </row>
    <row r="3" spans="1:10" ht="33.75" customHeight="1" x14ac:dyDescent="0.25">
      <c r="A3" s="30" t="s">
        <v>18</v>
      </c>
      <c r="B3" s="30" t="s">
        <v>17</v>
      </c>
      <c r="C3" s="30" t="s">
        <v>16</v>
      </c>
      <c r="D3" s="85" t="s">
        <v>15</v>
      </c>
      <c r="E3" s="30" t="s">
        <v>14</v>
      </c>
      <c r="F3" s="30" t="s">
        <v>599</v>
      </c>
      <c r="G3" s="30" t="s">
        <v>600</v>
      </c>
      <c r="H3" s="30" t="s">
        <v>632</v>
      </c>
      <c r="I3" s="30" t="s">
        <v>38</v>
      </c>
    </row>
    <row r="4" spans="1:10" x14ac:dyDescent="0.25">
      <c r="A4" s="86" t="s">
        <v>247</v>
      </c>
      <c r="B4" s="87" t="s">
        <v>232</v>
      </c>
      <c r="C4" s="88"/>
      <c r="D4" s="88"/>
      <c r="E4" s="86" t="s">
        <v>248</v>
      </c>
      <c r="F4" s="89">
        <v>1500</v>
      </c>
      <c r="G4" s="89">
        <v>1500</v>
      </c>
      <c r="H4" s="89">
        <v>0</v>
      </c>
      <c r="I4" s="89">
        <f>H4/G4*100</f>
        <v>0</v>
      </c>
    </row>
    <row r="5" spans="1:10" x14ac:dyDescent="0.25">
      <c r="A5" s="36" t="s">
        <v>247</v>
      </c>
      <c r="B5" s="772" t="s">
        <v>249</v>
      </c>
      <c r="C5" s="773"/>
      <c r="D5" s="773"/>
      <c r="E5" s="773"/>
      <c r="F5" s="48">
        <f>F4</f>
        <v>1500</v>
      </c>
      <c r="G5" s="48">
        <f t="shared" ref="G5:H5" si="0">G4</f>
        <v>1500</v>
      </c>
      <c r="H5" s="48">
        <f t="shared" si="0"/>
        <v>0</v>
      </c>
      <c r="I5" s="90">
        <f t="shared" ref="I5:I42" si="1">H5/G5*100</f>
        <v>0</v>
      </c>
    </row>
    <row r="6" spans="1:10" x14ac:dyDescent="0.25">
      <c r="A6" s="256" t="s">
        <v>250</v>
      </c>
      <c r="B6" s="87">
        <v>5041</v>
      </c>
      <c r="C6" s="47"/>
      <c r="D6" s="245"/>
      <c r="E6" s="246" t="s">
        <v>254</v>
      </c>
      <c r="F6" s="46">
        <v>40</v>
      </c>
      <c r="G6" s="46">
        <v>40</v>
      </c>
      <c r="H6" s="46">
        <v>0</v>
      </c>
      <c r="I6" s="89">
        <f t="shared" si="1"/>
        <v>0</v>
      </c>
    </row>
    <row r="7" spans="1:10" x14ac:dyDescent="0.25">
      <c r="A7" s="86" t="s">
        <v>250</v>
      </c>
      <c r="B7" s="87" t="s">
        <v>11</v>
      </c>
      <c r="C7" s="88"/>
      <c r="D7" s="88"/>
      <c r="E7" s="86" t="s">
        <v>10</v>
      </c>
      <c r="F7" s="89">
        <v>10</v>
      </c>
      <c r="G7" s="89">
        <v>10</v>
      </c>
      <c r="H7" s="89">
        <v>0</v>
      </c>
      <c r="I7" s="89">
        <f t="shared" si="1"/>
        <v>0</v>
      </c>
    </row>
    <row r="8" spans="1:10" x14ac:dyDescent="0.25">
      <c r="A8" s="86" t="s">
        <v>250</v>
      </c>
      <c r="B8" s="87">
        <v>5164</v>
      </c>
      <c r="C8" s="88"/>
      <c r="D8" s="88"/>
      <c r="E8" s="86" t="s">
        <v>49</v>
      </c>
      <c r="F8" s="89">
        <v>0</v>
      </c>
      <c r="G8" s="89">
        <v>34</v>
      </c>
      <c r="H8" s="89">
        <v>0</v>
      </c>
      <c r="I8" s="89">
        <f t="shared" si="1"/>
        <v>0</v>
      </c>
    </row>
    <row r="9" spans="1:10" x14ac:dyDescent="0.25">
      <c r="A9" s="86" t="s">
        <v>250</v>
      </c>
      <c r="B9" s="87" t="s">
        <v>6</v>
      </c>
      <c r="C9" s="88"/>
      <c r="D9" s="88"/>
      <c r="E9" s="86" t="s">
        <v>5</v>
      </c>
      <c r="F9" s="89">
        <v>235</v>
      </c>
      <c r="G9" s="89">
        <v>604</v>
      </c>
      <c r="H9" s="89">
        <v>108.58</v>
      </c>
      <c r="I9" s="89">
        <f t="shared" si="1"/>
        <v>17.976821192052981</v>
      </c>
    </row>
    <row r="10" spans="1:10" x14ac:dyDescent="0.25">
      <c r="A10" s="86" t="s">
        <v>250</v>
      </c>
      <c r="B10" s="87">
        <v>5171</v>
      </c>
      <c r="C10" s="88"/>
      <c r="D10" s="88"/>
      <c r="E10" s="86" t="s">
        <v>51</v>
      </c>
      <c r="F10" s="89">
        <v>40</v>
      </c>
      <c r="G10" s="89">
        <v>137</v>
      </c>
      <c r="H10" s="89">
        <v>0</v>
      </c>
      <c r="I10" s="89">
        <f t="shared" si="1"/>
        <v>0</v>
      </c>
      <c r="J10" s="743"/>
    </row>
    <row r="11" spans="1:10" x14ac:dyDescent="0.25">
      <c r="A11" s="86" t="s">
        <v>250</v>
      </c>
      <c r="B11" s="87" t="s">
        <v>4</v>
      </c>
      <c r="C11" s="88"/>
      <c r="D11" s="88"/>
      <c r="E11" s="86" t="s">
        <v>3</v>
      </c>
      <c r="F11" s="89">
        <v>20</v>
      </c>
      <c r="G11" s="89">
        <v>20</v>
      </c>
      <c r="H11" s="89">
        <v>15.35</v>
      </c>
      <c r="I11" s="89">
        <f t="shared" si="1"/>
        <v>76.75</v>
      </c>
    </row>
    <row r="12" spans="1:10" x14ac:dyDescent="0.25">
      <c r="A12" s="86" t="s">
        <v>250</v>
      </c>
      <c r="B12" s="87" t="s">
        <v>117</v>
      </c>
      <c r="C12" s="88"/>
      <c r="D12" s="88"/>
      <c r="E12" s="86" t="s">
        <v>118</v>
      </c>
      <c r="F12" s="89">
        <v>15</v>
      </c>
      <c r="G12" s="89">
        <v>15</v>
      </c>
      <c r="H12" s="89">
        <v>0</v>
      </c>
      <c r="I12" s="89">
        <f t="shared" si="1"/>
        <v>0</v>
      </c>
    </row>
    <row r="13" spans="1:10" x14ac:dyDescent="0.25">
      <c r="A13" s="36" t="s">
        <v>250</v>
      </c>
      <c r="B13" s="772" t="s">
        <v>251</v>
      </c>
      <c r="C13" s="773"/>
      <c r="D13" s="773"/>
      <c r="E13" s="773"/>
      <c r="F13" s="48">
        <f>SUM(F6:F12)</f>
        <v>360</v>
      </c>
      <c r="G13" s="48">
        <f>SUM(G6:G12)</f>
        <v>860</v>
      </c>
      <c r="H13" s="48">
        <f>SUM(H6:H12)</f>
        <v>123.92999999999999</v>
      </c>
      <c r="I13" s="90">
        <f t="shared" si="1"/>
        <v>14.41046511627907</v>
      </c>
    </row>
    <row r="14" spans="1:10" x14ac:dyDescent="0.25">
      <c r="A14" s="86" t="s">
        <v>145</v>
      </c>
      <c r="B14" s="44">
        <v>5136</v>
      </c>
      <c r="C14" s="47"/>
      <c r="D14" s="47"/>
      <c r="E14" s="246" t="s">
        <v>211</v>
      </c>
      <c r="F14" s="46">
        <v>5</v>
      </c>
      <c r="G14" s="46">
        <v>5</v>
      </c>
      <c r="H14" s="46">
        <v>0</v>
      </c>
      <c r="I14" s="89">
        <f t="shared" si="1"/>
        <v>0</v>
      </c>
    </row>
    <row r="15" spans="1:10" x14ac:dyDescent="0.25">
      <c r="A15" s="86" t="s">
        <v>145</v>
      </c>
      <c r="B15" s="87" t="s">
        <v>11</v>
      </c>
      <c r="C15" s="88"/>
      <c r="D15" s="88"/>
      <c r="E15" s="86" t="s">
        <v>10</v>
      </c>
      <c r="F15" s="89">
        <v>25</v>
      </c>
      <c r="G15" s="89">
        <v>25</v>
      </c>
      <c r="H15" s="89">
        <v>3.4</v>
      </c>
      <c r="I15" s="89">
        <f t="shared" si="1"/>
        <v>13.600000000000001</v>
      </c>
    </row>
    <row r="16" spans="1:10" x14ac:dyDescent="0.25">
      <c r="A16" s="86" t="s">
        <v>145</v>
      </c>
      <c r="B16" s="87">
        <v>5164</v>
      </c>
      <c r="C16" s="88"/>
      <c r="D16" s="88"/>
      <c r="E16" s="86" t="s">
        <v>49</v>
      </c>
      <c r="F16" s="89">
        <v>30</v>
      </c>
      <c r="G16" s="89">
        <v>30</v>
      </c>
      <c r="H16" s="89">
        <v>0</v>
      </c>
      <c r="I16" s="89">
        <f t="shared" si="1"/>
        <v>0</v>
      </c>
    </row>
    <row r="17" spans="1:9" x14ac:dyDescent="0.25">
      <c r="A17" s="86" t="s">
        <v>145</v>
      </c>
      <c r="B17" s="87">
        <v>5166</v>
      </c>
      <c r="C17" s="88"/>
      <c r="D17" s="88"/>
      <c r="E17" s="86" t="s">
        <v>8</v>
      </c>
      <c r="F17" s="89">
        <v>30</v>
      </c>
      <c r="G17" s="89">
        <v>30</v>
      </c>
      <c r="H17" s="89">
        <v>0</v>
      </c>
      <c r="I17" s="89">
        <f t="shared" si="1"/>
        <v>0</v>
      </c>
    </row>
    <row r="18" spans="1:9" x14ac:dyDescent="0.25">
      <c r="A18" s="86" t="s">
        <v>145</v>
      </c>
      <c r="B18" s="87" t="s">
        <v>6</v>
      </c>
      <c r="C18" s="88"/>
      <c r="D18" s="88"/>
      <c r="E18" s="86" t="s">
        <v>5</v>
      </c>
      <c r="F18" s="89">
        <v>745</v>
      </c>
      <c r="G18" s="89">
        <v>745</v>
      </c>
      <c r="H18" s="89">
        <v>127.66</v>
      </c>
      <c r="I18" s="89">
        <f t="shared" si="1"/>
        <v>17.135570469798658</v>
      </c>
    </row>
    <row r="19" spans="1:9" x14ac:dyDescent="0.25">
      <c r="A19" s="86" t="s">
        <v>145</v>
      </c>
      <c r="B19" s="87" t="s">
        <v>4</v>
      </c>
      <c r="C19" s="88"/>
      <c r="D19" s="88"/>
      <c r="E19" s="86" t="s">
        <v>3</v>
      </c>
      <c r="F19" s="89">
        <v>50</v>
      </c>
      <c r="G19" s="89">
        <v>50</v>
      </c>
      <c r="H19" s="89">
        <v>0.72</v>
      </c>
      <c r="I19" s="89">
        <f t="shared" si="1"/>
        <v>1.44</v>
      </c>
    </row>
    <row r="20" spans="1:9" x14ac:dyDescent="0.25">
      <c r="A20" s="86" t="s">
        <v>145</v>
      </c>
      <c r="B20" s="87" t="s">
        <v>117</v>
      </c>
      <c r="C20" s="88"/>
      <c r="D20" s="88"/>
      <c r="E20" s="86" t="s">
        <v>118</v>
      </c>
      <c r="F20" s="89">
        <v>20</v>
      </c>
      <c r="G20" s="89">
        <v>20</v>
      </c>
      <c r="H20" s="89">
        <v>8.64</v>
      </c>
      <c r="I20" s="89">
        <f t="shared" si="1"/>
        <v>43.2</v>
      </c>
    </row>
    <row r="21" spans="1:9" x14ac:dyDescent="0.25">
      <c r="A21" s="36" t="s">
        <v>145</v>
      </c>
      <c r="B21" s="772" t="s">
        <v>147</v>
      </c>
      <c r="C21" s="773"/>
      <c r="D21" s="773"/>
      <c r="E21" s="773"/>
      <c r="F21" s="48">
        <f>SUM(F14:F20)</f>
        <v>905</v>
      </c>
      <c r="G21" s="48">
        <f>SUM(G14:G20)</f>
        <v>905</v>
      </c>
      <c r="H21" s="48">
        <f>SUM(H14:H20)</f>
        <v>140.42000000000002</v>
      </c>
      <c r="I21" s="90">
        <f t="shared" si="1"/>
        <v>15.516022099447516</v>
      </c>
    </row>
    <row r="22" spans="1:9" x14ac:dyDescent="0.25">
      <c r="A22" s="86" t="s">
        <v>252</v>
      </c>
      <c r="B22" s="87" t="s">
        <v>253</v>
      </c>
      <c r="C22" s="88"/>
      <c r="D22" s="88"/>
      <c r="E22" s="86" t="s">
        <v>254</v>
      </c>
      <c r="F22" s="89">
        <v>20</v>
      </c>
      <c r="G22" s="89">
        <v>20</v>
      </c>
      <c r="H22" s="89">
        <v>7.26</v>
      </c>
      <c r="I22" s="89">
        <f t="shared" si="1"/>
        <v>36.299999999999997</v>
      </c>
    </row>
    <row r="23" spans="1:9" x14ac:dyDescent="0.25">
      <c r="A23" s="86" t="s">
        <v>252</v>
      </c>
      <c r="B23" s="87" t="s">
        <v>11</v>
      </c>
      <c r="C23" s="88"/>
      <c r="D23" s="88"/>
      <c r="E23" s="86" t="s">
        <v>10</v>
      </c>
      <c r="F23" s="89">
        <v>75</v>
      </c>
      <c r="G23" s="89">
        <v>75</v>
      </c>
      <c r="H23" s="89">
        <v>49.02</v>
      </c>
      <c r="I23" s="89">
        <f t="shared" si="1"/>
        <v>65.360000000000014</v>
      </c>
    </row>
    <row r="24" spans="1:9" x14ac:dyDescent="0.25">
      <c r="A24" s="86" t="s">
        <v>252</v>
      </c>
      <c r="B24" s="87" t="s">
        <v>48</v>
      </c>
      <c r="C24" s="88"/>
      <c r="D24" s="88"/>
      <c r="E24" s="86" t="s">
        <v>49</v>
      </c>
      <c r="F24" s="89">
        <v>383</v>
      </c>
      <c r="G24" s="89">
        <v>383</v>
      </c>
      <c r="H24" s="89">
        <v>34.04</v>
      </c>
      <c r="I24" s="89">
        <f t="shared" si="1"/>
        <v>8.8877284595300257</v>
      </c>
    </row>
    <row r="25" spans="1:9" x14ac:dyDescent="0.25">
      <c r="A25" s="86" t="s">
        <v>252</v>
      </c>
      <c r="B25" s="87" t="s">
        <v>9</v>
      </c>
      <c r="C25" s="88"/>
      <c r="D25" s="88"/>
      <c r="E25" s="86" t="s">
        <v>8</v>
      </c>
      <c r="F25" s="89">
        <v>20</v>
      </c>
      <c r="G25" s="89">
        <v>20</v>
      </c>
      <c r="H25" s="89">
        <v>0</v>
      </c>
      <c r="I25" s="89">
        <f t="shared" si="1"/>
        <v>0</v>
      </c>
    </row>
    <row r="26" spans="1:9" x14ac:dyDescent="0.25">
      <c r="A26" s="86" t="s">
        <v>252</v>
      </c>
      <c r="B26" s="87" t="s">
        <v>6</v>
      </c>
      <c r="C26" s="88"/>
      <c r="D26" s="88"/>
      <c r="E26" s="86" t="s">
        <v>5</v>
      </c>
      <c r="F26" s="89">
        <v>3695</v>
      </c>
      <c r="G26" s="89">
        <v>3195</v>
      </c>
      <c r="H26" s="89">
        <v>1254.1500000000001</v>
      </c>
      <c r="I26" s="89">
        <f t="shared" si="1"/>
        <v>39.253521126760567</v>
      </c>
    </row>
    <row r="27" spans="1:9" x14ac:dyDescent="0.25">
      <c r="A27" s="86" t="s">
        <v>252</v>
      </c>
      <c r="B27" s="87" t="s">
        <v>4</v>
      </c>
      <c r="C27" s="88"/>
      <c r="D27" s="88"/>
      <c r="E27" s="86" t="s">
        <v>3</v>
      </c>
      <c r="F27" s="89">
        <v>225</v>
      </c>
      <c r="G27" s="89">
        <v>225</v>
      </c>
      <c r="H27" s="89">
        <v>34.979999999999997</v>
      </c>
      <c r="I27" s="89">
        <f t="shared" si="1"/>
        <v>15.546666666666663</v>
      </c>
    </row>
    <row r="28" spans="1:9" x14ac:dyDescent="0.25">
      <c r="A28" s="86" t="s">
        <v>252</v>
      </c>
      <c r="B28" s="87" t="s">
        <v>117</v>
      </c>
      <c r="C28" s="88"/>
      <c r="D28" s="88"/>
      <c r="E28" s="86" t="s">
        <v>118</v>
      </c>
      <c r="F28" s="89">
        <v>297</v>
      </c>
      <c r="G28" s="89">
        <v>297</v>
      </c>
      <c r="H28" s="89">
        <v>1.9</v>
      </c>
      <c r="I28" s="89">
        <f t="shared" si="1"/>
        <v>0.63973063973063971</v>
      </c>
    </row>
    <row r="29" spans="1:9" x14ac:dyDescent="0.25">
      <c r="A29" s="36" t="s">
        <v>252</v>
      </c>
      <c r="B29" s="772" t="s">
        <v>255</v>
      </c>
      <c r="C29" s="773"/>
      <c r="D29" s="773"/>
      <c r="E29" s="773"/>
      <c r="F29" s="48">
        <f>SUM(F22:F28)</f>
        <v>4715</v>
      </c>
      <c r="G29" s="48">
        <f>SUM(G22:G28)</f>
        <v>4215</v>
      </c>
      <c r="H29" s="48">
        <f>SUM(H22:H28)</f>
        <v>1381.3500000000001</v>
      </c>
      <c r="I29" s="90">
        <f t="shared" si="1"/>
        <v>32.77224199288257</v>
      </c>
    </row>
    <row r="30" spans="1:9" x14ac:dyDescent="0.25">
      <c r="A30" s="86" t="s">
        <v>235</v>
      </c>
      <c r="B30" s="87" t="s">
        <v>151</v>
      </c>
      <c r="C30" s="88"/>
      <c r="D30" s="88"/>
      <c r="E30" s="86" t="s">
        <v>213</v>
      </c>
      <c r="F30" s="89">
        <v>200</v>
      </c>
      <c r="G30" s="89">
        <v>200</v>
      </c>
      <c r="H30" s="89">
        <v>63.24</v>
      </c>
      <c r="I30" s="89">
        <f t="shared" si="1"/>
        <v>31.620000000000005</v>
      </c>
    </row>
    <row r="31" spans="1:9" x14ac:dyDescent="0.25">
      <c r="A31" s="86" t="s">
        <v>235</v>
      </c>
      <c r="B31" s="87" t="s">
        <v>6</v>
      </c>
      <c r="C31" s="88"/>
      <c r="D31" s="88"/>
      <c r="E31" s="86" t="s">
        <v>5</v>
      </c>
      <c r="F31" s="89">
        <v>70</v>
      </c>
      <c r="G31" s="89">
        <v>70</v>
      </c>
      <c r="H31" s="89">
        <v>20.16</v>
      </c>
      <c r="I31" s="89">
        <f t="shared" si="1"/>
        <v>28.799999999999997</v>
      </c>
    </row>
    <row r="32" spans="1:9" x14ac:dyDescent="0.25">
      <c r="A32" s="86" t="s">
        <v>235</v>
      </c>
      <c r="B32" s="87" t="s">
        <v>4</v>
      </c>
      <c r="C32" s="88"/>
      <c r="D32" s="88"/>
      <c r="E32" s="86" t="s">
        <v>3</v>
      </c>
      <c r="F32" s="89">
        <v>60</v>
      </c>
      <c r="G32" s="89">
        <v>60</v>
      </c>
      <c r="H32" s="89">
        <v>37.020000000000003</v>
      </c>
      <c r="I32" s="89">
        <f t="shared" si="1"/>
        <v>61.70000000000001</v>
      </c>
    </row>
    <row r="33" spans="1:9" x14ac:dyDescent="0.25">
      <c r="A33" s="86" t="s">
        <v>235</v>
      </c>
      <c r="B33" s="87" t="s">
        <v>117</v>
      </c>
      <c r="C33" s="88"/>
      <c r="D33" s="88"/>
      <c r="E33" s="86" t="s">
        <v>118</v>
      </c>
      <c r="F33" s="89">
        <v>100</v>
      </c>
      <c r="G33" s="89">
        <v>100</v>
      </c>
      <c r="H33" s="89">
        <v>50</v>
      </c>
      <c r="I33" s="89">
        <f t="shared" si="1"/>
        <v>50</v>
      </c>
    </row>
    <row r="34" spans="1:9" x14ac:dyDescent="0.25">
      <c r="A34" s="86" t="s">
        <v>235</v>
      </c>
      <c r="B34" s="87" t="s">
        <v>190</v>
      </c>
      <c r="C34" s="88"/>
      <c r="D34" s="88"/>
      <c r="E34" s="86" t="s">
        <v>191</v>
      </c>
      <c r="F34" s="89">
        <v>300</v>
      </c>
      <c r="G34" s="89">
        <v>300</v>
      </c>
      <c r="H34" s="89">
        <v>0</v>
      </c>
      <c r="I34" s="89">
        <f t="shared" si="1"/>
        <v>0</v>
      </c>
    </row>
    <row r="35" spans="1:9" x14ac:dyDescent="0.25">
      <c r="A35" s="36" t="s">
        <v>235</v>
      </c>
      <c r="B35" s="772" t="s">
        <v>236</v>
      </c>
      <c r="C35" s="773"/>
      <c r="D35" s="773"/>
      <c r="E35" s="773"/>
      <c r="F35" s="48">
        <f>SUM(F30:F34)</f>
        <v>730</v>
      </c>
      <c r="G35" s="48">
        <f t="shared" ref="G35" si="2">SUM(G30:G34)</f>
        <v>730</v>
      </c>
      <c r="H35" s="48">
        <f>SUM(H30:H34)</f>
        <v>170.42000000000002</v>
      </c>
      <c r="I35" s="90">
        <f t="shared" si="1"/>
        <v>23.345205479452058</v>
      </c>
    </row>
    <row r="36" spans="1:9" x14ac:dyDescent="0.25">
      <c r="A36" s="86" t="s">
        <v>256</v>
      </c>
      <c r="B36" s="87" t="s">
        <v>257</v>
      </c>
      <c r="C36" s="88"/>
      <c r="D36" s="88"/>
      <c r="E36" s="86" t="s">
        <v>258</v>
      </c>
      <c r="F36" s="89">
        <v>20</v>
      </c>
      <c r="G36" s="89">
        <v>20</v>
      </c>
      <c r="H36" s="89">
        <v>0</v>
      </c>
      <c r="I36" s="89">
        <f t="shared" si="1"/>
        <v>0</v>
      </c>
    </row>
    <row r="37" spans="1:9" x14ac:dyDescent="0.25">
      <c r="A37" s="86" t="s">
        <v>256</v>
      </c>
      <c r="B37" s="87" t="s">
        <v>6</v>
      </c>
      <c r="C37" s="88"/>
      <c r="D37" s="88"/>
      <c r="E37" s="86" t="s">
        <v>5</v>
      </c>
      <c r="F37" s="89">
        <v>60</v>
      </c>
      <c r="G37" s="89">
        <v>60</v>
      </c>
      <c r="H37" s="89">
        <v>0</v>
      </c>
      <c r="I37" s="89">
        <f t="shared" si="1"/>
        <v>0</v>
      </c>
    </row>
    <row r="38" spans="1:9" x14ac:dyDescent="0.25">
      <c r="A38" s="86" t="s">
        <v>256</v>
      </c>
      <c r="B38" s="87" t="s">
        <v>259</v>
      </c>
      <c r="C38" s="88"/>
      <c r="D38" s="88"/>
      <c r="E38" s="86" t="s">
        <v>260</v>
      </c>
      <c r="F38" s="89">
        <v>70</v>
      </c>
      <c r="G38" s="89">
        <v>70</v>
      </c>
      <c r="H38" s="89">
        <v>0</v>
      </c>
      <c r="I38" s="89">
        <f t="shared" ref="I38:I40" si="3">H38/G38*100</f>
        <v>0</v>
      </c>
    </row>
    <row r="39" spans="1:9" x14ac:dyDescent="0.25">
      <c r="A39" s="86" t="s">
        <v>256</v>
      </c>
      <c r="B39" s="87">
        <v>5175</v>
      </c>
      <c r="C39" s="88"/>
      <c r="D39" s="88"/>
      <c r="E39" s="86" t="s">
        <v>3</v>
      </c>
      <c r="F39" s="89">
        <v>20</v>
      </c>
      <c r="G39" s="89">
        <v>20</v>
      </c>
      <c r="H39" s="89">
        <v>0</v>
      </c>
      <c r="I39" s="89">
        <f t="shared" si="3"/>
        <v>0</v>
      </c>
    </row>
    <row r="40" spans="1:9" x14ac:dyDescent="0.25">
      <c r="A40" s="86" t="s">
        <v>256</v>
      </c>
      <c r="B40" s="87">
        <v>5194</v>
      </c>
      <c r="C40" s="88"/>
      <c r="D40" s="88"/>
      <c r="E40" s="86" t="s">
        <v>118</v>
      </c>
      <c r="F40" s="89">
        <v>20</v>
      </c>
      <c r="G40" s="89">
        <v>20</v>
      </c>
      <c r="H40" s="89">
        <v>0</v>
      </c>
      <c r="I40" s="89">
        <f t="shared" si="3"/>
        <v>0</v>
      </c>
    </row>
    <row r="41" spans="1:9" x14ac:dyDescent="0.25">
      <c r="A41" s="36" t="s">
        <v>256</v>
      </c>
      <c r="B41" s="772" t="s">
        <v>261</v>
      </c>
      <c r="C41" s="773"/>
      <c r="D41" s="773"/>
      <c r="E41" s="773"/>
      <c r="F41" s="48">
        <f>SUM(F36:F40)</f>
        <v>190</v>
      </c>
      <c r="G41" s="48">
        <f t="shared" ref="G41:H41" si="4">SUM(G36:G40)</f>
        <v>190</v>
      </c>
      <c r="H41" s="48">
        <f t="shared" si="4"/>
        <v>0</v>
      </c>
      <c r="I41" s="90">
        <f t="shared" si="1"/>
        <v>0</v>
      </c>
    </row>
    <row r="42" spans="1:9" x14ac:dyDescent="0.25">
      <c r="A42" s="40" t="s">
        <v>0</v>
      </c>
      <c r="B42" s="40"/>
      <c r="C42" s="40"/>
      <c r="D42" s="40"/>
      <c r="E42" s="40"/>
      <c r="F42" s="41">
        <f>F5+F13+F21+F29+F35+F41</f>
        <v>8400</v>
      </c>
      <c r="G42" s="41">
        <f>G5+G13+G21+G29+G35+G41</f>
        <v>8400</v>
      </c>
      <c r="H42" s="41">
        <f>H5+H13+H21+H29+H35+H41</f>
        <v>1816.1200000000003</v>
      </c>
      <c r="I42" s="41">
        <f t="shared" si="1"/>
        <v>21.620476190476197</v>
      </c>
    </row>
    <row r="43" spans="1:9" x14ac:dyDescent="0.25">
      <c r="A43" s="43"/>
      <c r="B43" s="43"/>
      <c r="C43" s="43"/>
      <c r="D43" s="43"/>
      <c r="E43" s="43"/>
      <c r="F43" s="43"/>
      <c r="G43" s="43"/>
      <c r="H43" s="43"/>
      <c r="I43" s="43"/>
    </row>
  </sheetData>
  <mergeCells count="6">
    <mergeCell ref="B41:E41"/>
    <mergeCell ref="B5:E5"/>
    <mergeCell ref="B13:E13"/>
    <mergeCell ref="B21:E21"/>
    <mergeCell ref="B29:E29"/>
    <mergeCell ref="B35:E35"/>
  </mergeCells>
  <pageMargins left="0.7" right="0.7" top="0.75" bottom="0.75" header="0.3" footer="0.3"/>
  <pageSetup paperSize="9" fitToHeight="0" orientation="landscape" r:id="rId1"/>
  <headerFooter differentOddEven="1" differentFirst="1">
    <evenHeader>&amp;R&amp;"Arial,Tučné"&amp;12&amp;K000080IV/19</evenHeader>
    <firstHeader xml:space="preserve">&amp;R&amp;"Arial,Tučné"&amp;12&amp;K000080IV/18
</first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8"/>
  <sheetViews>
    <sheetView view="pageLayout" topLeftCell="A19" zoomScaleNormal="100" workbookViewId="0">
      <selection activeCell="I22" sqref="I22"/>
    </sheetView>
  </sheetViews>
  <sheetFormatPr defaultRowHeight="15" x14ac:dyDescent="0.25"/>
  <cols>
    <col min="1" max="1" width="10" style="28" customWidth="1"/>
    <col min="2" max="2" width="8.7109375" style="28" customWidth="1"/>
    <col min="3" max="3" width="8" style="28" customWidth="1"/>
    <col min="4" max="4" width="9.7109375" style="28" customWidth="1"/>
    <col min="5" max="5" width="43.7109375" style="28" customWidth="1"/>
    <col min="6" max="6" width="11.42578125" style="28" customWidth="1"/>
    <col min="7" max="7" width="11.140625" style="28" customWidth="1"/>
    <col min="8" max="8" width="13" style="28" customWidth="1"/>
    <col min="9" max="9" width="10.85546875" style="28" customWidth="1"/>
    <col min="10" max="16384" width="9.140625" style="28"/>
  </cols>
  <sheetData>
    <row r="1" spans="1:9" ht="16.5" x14ac:dyDescent="0.25">
      <c r="I1" s="715"/>
    </row>
    <row r="2" spans="1:9" ht="16.5" x14ac:dyDescent="0.25">
      <c r="A2" s="27" t="s">
        <v>262</v>
      </c>
      <c r="B2" s="27"/>
      <c r="C2" s="27"/>
      <c r="D2" s="27"/>
      <c r="E2" s="27"/>
      <c r="F2" s="27"/>
      <c r="G2" s="27"/>
      <c r="H2" s="27"/>
      <c r="I2" s="29" t="s">
        <v>19</v>
      </c>
    </row>
    <row r="3" spans="1:9" ht="28.5" customHeight="1" x14ac:dyDescent="0.25">
      <c r="A3" s="30" t="s">
        <v>18</v>
      </c>
      <c r="B3" s="30" t="s">
        <v>17</v>
      </c>
      <c r="C3" s="30" t="s">
        <v>16</v>
      </c>
      <c r="D3" s="85" t="s">
        <v>15</v>
      </c>
      <c r="E3" s="30" t="s">
        <v>14</v>
      </c>
      <c r="F3" s="30" t="s">
        <v>599</v>
      </c>
      <c r="G3" s="30" t="s">
        <v>600</v>
      </c>
      <c r="H3" s="30" t="s">
        <v>632</v>
      </c>
      <c r="I3" s="30" t="s">
        <v>38</v>
      </c>
    </row>
    <row r="4" spans="1:9" x14ac:dyDescent="0.25">
      <c r="A4" s="86" t="s">
        <v>263</v>
      </c>
      <c r="B4" s="87">
        <v>5041</v>
      </c>
      <c r="C4" s="88"/>
      <c r="D4" s="88"/>
      <c r="E4" s="86" t="s">
        <v>254</v>
      </c>
      <c r="F4" s="89">
        <v>10</v>
      </c>
      <c r="G4" s="89">
        <v>10</v>
      </c>
      <c r="H4" s="89">
        <v>0</v>
      </c>
      <c r="I4" s="89">
        <f>H4/G4*100</f>
        <v>0</v>
      </c>
    </row>
    <row r="5" spans="1:9" x14ac:dyDescent="0.25">
      <c r="A5" s="86" t="s">
        <v>263</v>
      </c>
      <c r="B5" s="87" t="s">
        <v>11</v>
      </c>
      <c r="C5" s="88"/>
      <c r="D5" s="88"/>
      <c r="E5" s="86" t="s">
        <v>10</v>
      </c>
      <c r="F5" s="89">
        <v>20</v>
      </c>
      <c r="G5" s="89">
        <v>20</v>
      </c>
      <c r="H5" s="89">
        <v>0</v>
      </c>
      <c r="I5" s="89">
        <f>H5/G5*100</f>
        <v>0</v>
      </c>
    </row>
    <row r="6" spans="1:9" x14ac:dyDescent="0.25">
      <c r="A6" s="86" t="s">
        <v>263</v>
      </c>
      <c r="B6" s="87" t="s">
        <v>48</v>
      </c>
      <c r="C6" s="88"/>
      <c r="D6" s="88"/>
      <c r="E6" s="86" t="s">
        <v>49</v>
      </c>
      <c r="F6" s="89">
        <v>50</v>
      </c>
      <c r="G6" s="89">
        <v>50</v>
      </c>
      <c r="H6" s="89">
        <v>0</v>
      </c>
      <c r="I6" s="89">
        <f t="shared" ref="I6:I27" si="0">H6/G6*100</f>
        <v>0</v>
      </c>
    </row>
    <row r="7" spans="1:9" x14ac:dyDescent="0.25">
      <c r="A7" s="86" t="s">
        <v>263</v>
      </c>
      <c r="B7" s="87" t="s">
        <v>6</v>
      </c>
      <c r="C7" s="88"/>
      <c r="D7" s="88"/>
      <c r="E7" s="86" t="s">
        <v>5</v>
      </c>
      <c r="F7" s="89">
        <v>680</v>
      </c>
      <c r="G7" s="89">
        <v>570</v>
      </c>
      <c r="H7" s="89">
        <v>221.73</v>
      </c>
      <c r="I7" s="89">
        <f t="shared" si="0"/>
        <v>38.9</v>
      </c>
    </row>
    <row r="8" spans="1:9" x14ac:dyDescent="0.25">
      <c r="A8" s="86" t="s">
        <v>263</v>
      </c>
      <c r="B8" s="87" t="s">
        <v>4</v>
      </c>
      <c r="C8" s="88"/>
      <c r="D8" s="88"/>
      <c r="E8" s="86" t="s">
        <v>3</v>
      </c>
      <c r="F8" s="89">
        <v>50</v>
      </c>
      <c r="G8" s="89">
        <v>50</v>
      </c>
      <c r="H8" s="89">
        <v>0</v>
      </c>
      <c r="I8" s="89">
        <f t="shared" si="0"/>
        <v>0</v>
      </c>
    </row>
    <row r="9" spans="1:9" x14ac:dyDescent="0.25">
      <c r="A9" s="86" t="s">
        <v>263</v>
      </c>
      <c r="B9" s="87" t="s">
        <v>117</v>
      </c>
      <c r="C9" s="88"/>
      <c r="D9" s="88"/>
      <c r="E9" s="86" t="s">
        <v>118</v>
      </c>
      <c r="F9" s="89">
        <v>50</v>
      </c>
      <c r="G9" s="89">
        <v>50</v>
      </c>
      <c r="H9" s="89">
        <v>28</v>
      </c>
      <c r="I9" s="89">
        <f t="shared" si="0"/>
        <v>56.000000000000007</v>
      </c>
    </row>
    <row r="10" spans="1:9" x14ac:dyDescent="0.25">
      <c r="A10" s="86" t="s">
        <v>263</v>
      </c>
      <c r="B10" s="87">
        <v>5213</v>
      </c>
      <c r="C10" s="88"/>
      <c r="D10" s="88"/>
      <c r="E10" s="86" t="s">
        <v>639</v>
      </c>
      <c r="F10" s="89">
        <v>0</v>
      </c>
      <c r="G10" s="89">
        <v>50</v>
      </c>
      <c r="H10" s="89">
        <v>50</v>
      </c>
      <c r="I10" s="89">
        <f t="shared" ref="I10" si="1">H10/G10*100</f>
        <v>100</v>
      </c>
    </row>
    <row r="11" spans="1:9" x14ac:dyDescent="0.25">
      <c r="A11" s="86" t="s">
        <v>263</v>
      </c>
      <c r="B11" s="87">
        <v>5222</v>
      </c>
      <c r="C11" s="88"/>
      <c r="D11" s="88"/>
      <c r="E11" s="86" t="s">
        <v>193</v>
      </c>
      <c r="F11" s="89">
        <v>60</v>
      </c>
      <c r="G11" s="89">
        <v>60</v>
      </c>
      <c r="H11" s="89">
        <v>0</v>
      </c>
      <c r="I11" s="89">
        <f t="shared" si="0"/>
        <v>0</v>
      </c>
    </row>
    <row r="12" spans="1:9" x14ac:dyDescent="0.25">
      <c r="A12" s="36" t="s">
        <v>263</v>
      </c>
      <c r="B12" s="772" t="s">
        <v>264</v>
      </c>
      <c r="C12" s="773"/>
      <c r="D12" s="773"/>
      <c r="E12" s="773"/>
      <c r="F12" s="48">
        <f>SUM(F4:F11)</f>
        <v>920</v>
      </c>
      <c r="G12" s="48">
        <f>SUM(G4:G11)</f>
        <v>860</v>
      </c>
      <c r="H12" s="48">
        <f>SUM(H4:H11)</f>
        <v>299.73</v>
      </c>
      <c r="I12" s="90">
        <f t="shared" si="0"/>
        <v>34.852325581395348</v>
      </c>
    </row>
    <row r="13" spans="1:9" x14ac:dyDescent="0.25">
      <c r="A13" s="86" t="s">
        <v>265</v>
      </c>
      <c r="B13" s="87" t="s">
        <v>266</v>
      </c>
      <c r="C13" s="88"/>
      <c r="D13" s="88"/>
      <c r="E13" s="86" t="s">
        <v>267</v>
      </c>
      <c r="F13" s="89">
        <v>10</v>
      </c>
      <c r="G13" s="89">
        <v>10</v>
      </c>
      <c r="H13" s="89">
        <v>0</v>
      </c>
      <c r="I13" s="89">
        <f t="shared" si="0"/>
        <v>0</v>
      </c>
    </row>
    <row r="14" spans="1:9" x14ac:dyDescent="0.25">
      <c r="A14" s="86" t="s">
        <v>265</v>
      </c>
      <c r="B14" s="87" t="s">
        <v>11</v>
      </c>
      <c r="C14" s="88"/>
      <c r="D14" s="88"/>
      <c r="E14" s="86" t="s">
        <v>10</v>
      </c>
      <c r="F14" s="89">
        <v>20</v>
      </c>
      <c r="G14" s="89">
        <v>20</v>
      </c>
      <c r="H14" s="89">
        <v>0</v>
      </c>
      <c r="I14" s="89">
        <v>0</v>
      </c>
    </row>
    <row r="15" spans="1:9" x14ac:dyDescent="0.25">
      <c r="A15" s="86" t="s">
        <v>265</v>
      </c>
      <c r="B15" s="87" t="s">
        <v>48</v>
      </c>
      <c r="C15" s="88"/>
      <c r="D15" s="88"/>
      <c r="E15" s="86" t="s">
        <v>49</v>
      </c>
      <c r="F15" s="89">
        <v>20</v>
      </c>
      <c r="G15" s="89">
        <v>20</v>
      </c>
      <c r="H15" s="89">
        <v>0</v>
      </c>
      <c r="I15" s="89">
        <v>0</v>
      </c>
    </row>
    <row r="16" spans="1:9" x14ac:dyDescent="0.25">
      <c r="A16" s="86" t="s">
        <v>265</v>
      </c>
      <c r="B16" s="87" t="s">
        <v>151</v>
      </c>
      <c r="C16" s="88"/>
      <c r="D16" s="88"/>
      <c r="E16" s="86" t="s">
        <v>213</v>
      </c>
      <c r="F16" s="89">
        <v>200</v>
      </c>
      <c r="G16" s="89">
        <v>200</v>
      </c>
      <c r="H16" s="89">
        <v>8.5500000000000007</v>
      </c>
      <c r="I16" s="89">
        <f t="shared" si="0"/>
        <v>4.2750000000000004</v>
      </c>
    </row>
    <row r="17" spans="1:9" x14ac:dyDescent="0.25">
      <c r="A17" s="86" t="s">
        <v>265</v>
      </c>
      <c r="B17" s="87" t="s">
        <v>6</v>
      </c>
      <c r="C17" s="88"/>
      <c r="D17" s="88"/>
      <c r="E17" s="86" t="s">
        <v>5</v>
      </c>
      <c r="F17" s="89">
        <v>800</v>
      </c>
      <c r="G17" s="89">
        <v>860</v>
      </c>
      <c r="H17" s="89">
        <v>0</v>
      </c>
      <c r="I17" s="89">
        <f t="shared" si="0"/>
        <v>0</v>
      </c>
    </row>
    <row r="18" spans="1:9" x14ac:dyDescent="0.25">
      <c r="A18" s="86" t="s">
        <v>265</v>
      </c>
      <c r="B18" s="87" t="s">
        <v>4</v>
      </c>
      <c r="C18" s="88"/>
      <c r="D18" s="88"/>
      <c r="E18" s="86" t="s">
        <v>3</v>
      </c>
      <c r="F18" s="89">
        <v>30</v>
      </c>
      <c r="G18" s="89">
        <v>30</v>
      </c>
      <c r="H18" s="89">
        <v>0</v>
      </c>
      <c r="I18" s="89">
        <v>0</v>
      </c>
    </row>
    <row r="19" spans="1:9" x14ac:dyDescent="0.25">
      <c r="A19" s="86" t="s">
        <v>265</v>
      </c>
      <c r="B19" s="87" t="s">
        <v>117</v>
      </c>
      <c r="C19" s="88"/>
      <c r="D19" s="88"/>
      <c r="E19" s="86" t="s">
        <v>118</v>
      </c>
      <c r="F19" s="89">
        <v>10</v>
      </c>
      <c r="G19" s="89">
        <v>10</v>
      </c>
      <c r="H19" s="89">
        <v>0</v>
      </c>
      <c r="I19" s="89">
        <v>0</v>
      </c>
    </row>
    <row r="20" spans="1:9" x14ac:dyDescent="0.25">
      <c r="A20" s="36" t="s">
        <v>265</v>
      </c>
      <c r="B20" s="772" t="s">
        <v>268</v>
      </c>
      <c r="C20" s="773"/>
      <c r="D20" s="773"/>
      <c r="E20" s="773"/>
      <c r="F20" s="48">
        <f>SUM(F13:F19)</f>
        <v>1090</v>
      </c>
      <c r="G20" s="48">
        <f t="shared" ref="G20:H20" si="2">SUM(G13:G19)</f>
        <v>1150</v>
      </c>
      <c r="H20" s="48">
        <f t="shared" si="2"/>
        <v>8.5500000000000007</v>
      </c>
      <c r="I20" s="90">
        <f t="shared" si="0"/>
        <v>0.74347826086956526</v>
      </c>
    </row>
    <row r="21" spans="1:9" x14ac:dyDescent="0.25">
      <c r="A21" s="86" t="s">
        <v>235</v>
      </c>
      <c r="B21" s="87" t="s">
        <v>11</v>
      </c>
      <c r="C21" s="88"/>
      <c r="D21" s="88"/>
      <c r="E21" s="86" t="s">
        <v>10</v>
      </c>
      <c r="F21" s="89">
        <v>25</v>
      </c>
      <c r="G21" s="89">
        <v>25</v>
      </c>
      <c r="H21" s="89">
        <v>0</v>
      </c>
      <c r="I21" s="89">
        <f t="shared" si="0"/>
        <v>0</v>
      </c>
    </row>
    <row r="22" spans="1:9" x14ac:dyDescent="0.25">
      <c r="A22" s="86" t="s">
        <v>235</v>
      </c>
      <c r="B22" s="87" t="s">
        <v>151</v>
      </c>
      <c r="C22" s="88"/>
      <c r="D22" s="88"/>
      <c r="E22" s="86" t="s">
        <v>213</v>
      </c>
      <c r="F22" s="89">
        <v>250</v>
      </c>
      <c r="G22" s="89">
        <v>250</v>
      </c>
      <c r="H22" s="89">
        <v>60.19</v>
      </c>
      <c r="I22" s="89">
        <f t="shared" si="0"/>
        <v>24.076000000000001</v>
      </c>
    </row>
    <row r="23" spans="1:9" x14ac:dyDescent="0.25">
      <c r="A23" s="86" t="s">
        <v>235</v>
      </c>
      <c r="B23" s="87" t="s">
        <v>6</v>
      </c>
      <c r="C23" s="88"/>
      <c r="D23" s="88"/>
      <c r="E23" s="86" t="s">
        <v>5</v>
      </c>
      <c r="F23" s="91">
        <v>140</v>
      </c>
      <c r="G23" s="91">
        <v>140</v>
      </c>
      <c r="H23" s="92">
        <v>30.8</v>
      </c>
      <c r="I23" s="89">
        <f t="shared" si="0"/>
        <v>22</v>
      </c>
    </row>
    <row r="24" spans="1:9" x14ac:dyDescent="0.25">
      <c r="A24" s="86" t="s">
        <v>235</v>
      </c>
      <c r="B24" s="87" t="s">
        <v>4</v>
      </c>
      <c r="C24" s="88"/>
      <c r="D24" s="88"/>
      <c r="E24" s="86" t="s">
        <v>3</v>
      </c>
      <c r="F24" s="89">
        <v>25</v>
      </c>
      <c r="G24" s="89">
        <v>25</v>
      </c>
      <c r="H24" s="89">
        <v>0</v>
      </c>
      <c r="I24" s="89">
        <f t="shared" si="0"/>
        <v>0</v>
      </c>
    </row>
    <row r="25" spans="1:9" x14ac:dyDescent="0.25">
      <c r="A25" s="86" t="s">
        <v>235</v>
      </c>
      <c r="B25" s="87" t="s">
        <v>117</v>
      </c>
      <c r="C25" s="88"/>
      <c r="D25" s="88"/>
      <c r="E25" s="86" t="s">
        <v>118</v>
      </c>
      <c r="F25" s="89">
        <v>30</v>
      </c>
      <c r="G25" s="89">
        <v>30</v>
      </c>
      <c r="H25" s="89">
        <v>0</v>
      </c>
      <c r="I25" s="89">
        <f t="shared" si="0"/>
        <v>0</v>
      </c>
    </row>
    <row r="26" spans="1:9" x14ac:dyDescent="0.25">
      <c r="A26" s="36" t="s">
        <v>235</v>
      </c>
      <c r="B26" s="772" t="s">
        <v>236</v>
      </c>
      <c r="C26" s="773"/>
      <c r="D26" s="773"/>
      <c r="E26" s="773"/>
      <c r="F26" s="48">
        <f>SUM(F21:F25)</f>
        <v>470</v>
      </c>
      <c r="G26" s="48">
        <f t="shared" ref="G26:H26" si="3">SUM(G21:G25)</f>
        <v>470</v>
      </c>
      <c r="H26" s="48">
        <f t="shared" si="3"/>
        <v>90.99</v>
      </c>
      <c r="I26" s="90">
        <f t="shared" si="0"/>
        <v>19.359574468085107</v>
      </c>
    </row>
    <row r="27" spans="1:9" x14ac:dyDescent="0.25">
      <c r="A27" s="40" t="s">
        <v>0</v>
      </c>
      <c r="B27" s="40"/>
      <c r="C27" s="40"/>
      <c r="D27" s="40"/>
      <c r="E27" s="40"/>
      <c r="F27" s="41">
        <f>F12+F20+F26</f>
        <v>2480</v>
      </c>
      <c r="G27" s="41">
        <f>G12+G20+G26</f>
        <v>2480</v>
      </c>
      <c r="H27" s="41">
        <f>H12+H20+H26</f>
        <v>399.27000000000004</v>
      </c>
      <c r="I27" s="41">
        <f t="shared" si="0"/>
        <v>16.09959677419355</v>
      </c>
    </row>
    <row r="28" spans="1:9" x14ac:dyDescent="0.25">
      <c r="A28" s="43"/>
      <c r="B28" s="43"/>
      <c r="C28" s="43"/>
      <c r="D28" s="43"/>
      <c r="E28" s="43"/>
      <c r="F28" s="43"/>
      <c r="G28" s="43"/>
      <c r="H28" s="43"/>
      <c r="I28" s="43"/>
    </row>
  </sheetData>
  <mergeCells count="3">
    <mergeCell ref="B12:E12"/>
    <mergeCell ref="B20:E20"/>
    <mergeCell ref="B26:E26"/>
  </mergeCells>
  <pageMargins left="0.7" right="0.7" top="0.75" bottom="0.75" header="0.3" footer="0.3"/>
  <pageSetup paperSize="9" fitToHeight="0" orientation="landscape" r:id="rId1"/>
  <headerFooter>
    <oddHeader xml:space="preserve">&amp;R&amp;"Arial,Tučné"&amp;12&amp;K000080IV/20&amp;"-,Obyčejné"&amp;11&amp;K01+000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6"/>
  <sheetViews>
    <sheetView view="pageLayout" topLeftCell="A25" zoomScaleNormal="100" workbookViewId="0">
      <selection activeCell="G9" sqref="G9"/>
    </sheetView>
  </sheetViews>
  <sheetFormatPr defaultRowHeight="15" x14ac:dyDescent="0.25"/>
  <cols>
    <col min="1" max="1" width="10.5703125" style="28" customWidth="1"/>
    <col min="2" max="2" width="7.5703125" style="28" customWidth="1"/>
    <col min="3" max="3" width="9.140625" style="28" customWidth="1"/>
    <col min="4" max="4" width="13.7109375" style="28" customWidth="1"/>
    <col min="5" max="5" width="41" style="28" customWidth="1"/>
    <col min="6" max="6" width="11.140625" style="28" customWidth="1"/>
    <col min="7" max="7" width="10.140625" style="28" customWidth="1"/>
    <col min="8" max="8" width="12.42578125" style="28" customWidth="1"/>
    <col min="9" max="16384" width="9.140625" style="28"/>
  </cols>
  <sheetData>
    <row r="1" spans="1:9" x14ac:dyDescent="0.25">
      <c r="I1" s="29"/>
    </row>
    <row r="2" spans="1:9" ht="16.5" x14ac:dyDescent="0.25">
      <c r="A2" s="27" t="s">
        <v>269</v>
      </c>
      <c r="B2" s="27"/>
      <c r="C2" s="27"/>
      <c r="D2" s="27"/>
      <c r="E2" s="27"/>
      <c r="F2" s="27"/>
      <c r="G2" s="27"/>
      <c r="H2" s="27"/>
      <c r="I2" s="29" t="s">
        <v>19</v>
      </c>
    </row>
    <row r="3" spans="1:9" ht="24" x14ac:dyDescent="0.25">
      <c r="A3" s="30" t="s">
        <v>18</v>
      </c>
      <c r="B3" s="30" t="s">
        <v>17</v>
      </c>
      <c r="C3" s="30" t="s">
        <v>16</v>
      </c>
      <c r="D3" s="85" t="s">
        <v>15</v>
      </c>
      <c r="E3" s="30" t="s">
        <v>14</v>
      </c>
      <c r="F3" s="30" t="s">
        <v>599</v>
      </c>
      <c r="G3" s="30" t="s">
        <v>600</v>
      </c>
      <c r="H3" s="30" t="s">
        <v>632</v>
      </c>
      <c r="I3" s="30" t="s">
        <v>38</v>
      </c>
    </row>
    <row r="4" spans="1:9" x14ac:dyDescent="0.25">
      <c r="A4" s="86" t="s">
        <v>145</v>
      </c>
      <c r="B4" s="87" t="s">
        <v>11</v>
      </c>
      <c r="C4" s="88"/>
      <c r="D4" s="93" t="s">
        <v>270</v>
      </c>
      <c r="E4" s="86" t="s">
        <v>10</v>
      </c>
      <c r="F4" s="89">
        <v>40</v>
      </c>
      <c r="G4" s="89">
        <v>80</v>
      </c>
      <c r="H4" s="89">
        <v>0.47</v>
      </c>
      <c r="I4" s="89">
        <f>H4/G4*100</f>
        <v>0.58750000000000002</v>
      </c>
    </row>
    <row r="5" spans="1:9" x14ac:dyDescent="0.25">
      <c r="A5" s="86" t="s">
        <v>145</v>
      </c>
      <c r="B5" s="87">
        <v>5139</v>
      </c>
      <c r="C5" s="88"/>
      <c r="D5" s="93" t="s">
        <v>273</v>
      </c>
      <c r="E5" s="86" t="s">
        <v>10</v>
      </c>
      <c r="F5" s="89">
        <v>120</v>
      </c>
      <c r="G5" s="89">
        <v>220</v>
      </c>
      <c r="H5" s="89">
        <v>55.13</v>
      </c>
      <c r="I5" s="89">
        <f>H5/G5*100</f>
        <v>25.059090909090909</v>
      </c>
    </row>
    <row r="6" spans="1:9" x14ac:dyDescent="0.25">
      <c r="A6" s="86" t="s">
        <v>145</v>
      </c>
      <c r="B6" s="87" t="s">
        <v>48</v>
      </c>
      <c r="C6" s="88"/>
      <c r="D6" s="93" t="s">
        <v>270</v>
      </c>
      <c r="E6" s="86" t="s">
        <v>49</v>
      </c>
      <c r="F6" s="89">
        <v>90</v>
      </c>
      <c r="G6" s="89">
        <v>90</v>
      </c>
      <c r="H6" s="89">
        <v>0</v>
      </c>
      <c r="I6" s="89">
        <f t="shared" ref="I6:I25" si="0">H6/G6*100</f>
        <v>0</v>
      </c>
    </row>
    <row r="7" spans="1:9" x14ac:dyDescent="0.25">
      <c r="A7" s="86" t="s">
        <v>145</v>
      </c>
      <c r="B7" s="87" t="s">
        <v>9</v>
      </c>
      <c r="C7" s="88"/>
      <c r="D7" s="93" t="s">
        <v>270</v>
      </c>
      <c r="E7" s="86" t="s">
        <v>8</v>
      </c>
      <c r="F7" s="89">
        <v>60</v>
      </c>
      <c r="G7" s="89">
        <v>60</v>
      </c>
      <c r="H7" s="89">
        <v>0</v>
      </c>
      <c r="I7" s="89">
        <f t="shared" si="0"/>
        <v>0</v>
      </c>
    </row>
    <row r="8" spans="1:9" x14ac:dyDescent="0.25">
      <c r="A8" s="86" t="s">
        <v>145</v>
      </c>
      <c r="B8" s="87" t="s">
        <v>6</v>
      </c>
      <c r="C8" s="88"/>
      <c r="D8" s="93" t="s">
        <v>270</v>
      </c>
      <c r="E8" s="86" t="s">
        <v>5</v>
      </c>
      <c r="F8" s="89">
        <v>100</v>
      </c>
      <c r="G8" s="89">
        <v>60</v>
      </c>
      <c r="H8" s="89">
        <v>1.3</v>
      </c>
      <c r="I8" s="89">
        <f t="shared" si="0"/>
        <v>2.166666666666667</v>
      </c>
    </row>
    <row r="9" spans="1:9" x14ac:dyDescent="0.25">
      <c r="A9" s="86" t="s">
        <v>145</v>
      </c>
      <c r="B9" s="87" t="s">
        <v>6</v>
      </c>
      <c r="C9" s="88"/>
      <c r="D9" s="93" t="s">
        <v>273</v>
      </c>
      <c r="E9" s="86" t="s">
        <v>5</v>
      </c>
      <c r="F9" s="89">
        <v>260</v>
      </c>
      <c r="G9" s="89">
        <v>160</v>
      </c>
      <c r="H9" s="89">
        <v>24</v>
      </c>
      <c r="I9" s="89">
        <f t="shared" si="0"/>
        <v>15</v>
      </c>
    </row>
    <row r="10" spans="1:9" x14ac:dyDescent="0.25">
      <c r="A10" s="86" t="s">
        <v>145</v>
      </c>
      <c r="B10" s="87" t="s">
        <v>4</v>
      </c>
      <c r="C10" s="88"/>
      <c r="D10" s="93" t="s">
        <v>270</v>
      </c>
      <c r="E10" s="86" t="s">
        <v>3</v>
      </c>
      <c r="F10" s="89">
        <v>40</v>
      </c>
      <c r="G10" s="89">
        <v>40</v>
      </c>
      <c r="H10" s="89">
        <v>5.81</v>
      </c>
      <c r="I10" s="89">
        <f t="shared" si="0"/>
        <v>14.524999999999999</v>
      </c>
    </row>
    <row r="11" spans="1:9" x14ac:dyDescent="0.25">
      <c r="A11" s="86" t="s">
        <v>145</v>
      </c>
      <c r="B11" s="87" t="s">
        <v>4</v>
      </c>
      <c r="C11" s="88"/>
      <c r="D11" s="93" t="s">
        <v>273</v>
      </c>
      <c r="E11" s="86" t="s">
        <v>3</v>
      </c>
      <c r="F11" s="89">
        <v>10</v>
      </c>
      <c r="G11" s="89">
        <v>10</v>
      </c>
      <c r="H11" s="89">
        <v>0</v>
      </c>
      <c r="I11" s="89">
        <f t="shared" si="0"/>
        <v>0</v>
      </c>
    </row>
    <row r="12" spans="1:9" x14ac:dyDescent="0.25">
      <c r="A12" s="86" t="s">
        <v>145</v>
      </c>
      <c r="B12" s="87">
        <v>5179</v>
      </c>
      <c r="C12" s="88"/>
      <c r="D12" s="93" t="s">
        <v>270</v>
      </c>
      <c r="E12" s="86" t="s">
        <v>466</v>
      </c>
      <c r="F12" s="89">
        <v>0</v>
      </c>
      <c r="G12" s="89">
        <v>130</v>
      </c>
      <c r="H12" s="89">
        <v>129</v>
      </c>
      <c r="I12" s="89">
        <f t="shared" si="0"/>
        <v>99.230769230769226</v>
      </c>
    </row>
    <row r="13" spans="1:9" x14ac:dyDescent="0.25">
      <c r="A13" s="86" t="s">
        <v>145</v>
      </c>
      <c r="B13" s="87" t="s">
        <v>117</v>
      </c>
      <c r="C13" s="88"/>
      <c r="D13" s="93" t="s">
        <v>270</v>
      </c>
      <c r="E13" s="86" t="s">
        <v>118</v>
      </c>
      <c r="F13" s="89">
        <v>30</v>
      </c>
      <c r="G13" s="89">
        <v>30</v>
      </c>
      <c r="H13" s="89">
        <v>0</v>
      </c>
      <c r="I13" s="89">
        <f t="shared" ref="I13" si="1">H13/G13*100</f>
        <v>0</v>
      </c>
    </row>
    <row r="14" spans="1:9" x14ac:dyDescent="0.25">
      <c r="A14" s="86" t="s">
        <v>145</v>
      </c>
      <c r="B14" s="87" t="s">
        <v>117</v>
      </c>
      <c r="C14" s="88"/>
      <c r="D14" s="93" t="s">
        <v>273</v>
      </c>
      <c r="E14" s="86" t="s">
        <v>118</v>
      </c>
      <c r="F14" s="89">
        <v>500</v>
      </c>
      <c r="G14" s="89">
        <v>500</v>
      </c>
      <c r="H14" s="89">
        <v>124.72</v>
      </c>
      <c r="I14" s="89">
        <f t="shared" si="0"/>
        <v>24.943999999999999</v>
      </c>
    </row>
    <row r="15" spans="1:9" x14ac:dyDescent="0.25">
      <c r="A15" s="86" t="s">
        <v>145</v>
      </c>
      <c r="B15" s="87" t="s">
        <v>271</v>
      </c>
      <c r="C15" s="88"/>
      <c r="D15" s="93" t="s">
        <v>270</v>
      </c>
      <c r="E15" s="86" t="s">
        <v>640</v>
      </c>
      <c r="F15" s="89">
        <v>130</v>
      </c>
      <c r="G15" s="89">
        <v>0</v>
      </c>
      <c r="H15" s="89">
        <v>0</v>
      </c>
      <c r="I15" s="89">
        <v>0</v>
      </c>
    </row>
    <row r="16" spans="1:9" x14ac:dyDescent="0.25">
      <c r="A16" s="36" t="s">
        <v>145</v>
      </c>
      <c r="B16" s="772" t="s">
        <v>147</v>
      </c>
      <c r="C16" s="773"/>
      <c r="D16" s="773"/>
      <c r="E16" s="773"/>
      <c r="F16" s="48">
        <f>SUM(F4:F15)</f>
        <v>1380</v>
      </c>
      <c r="G16" s="48">
        <f t="shared" ref="G16:H16" si="2">SUM(G4:G15)</f>
        <v>1380</v>
      </c>
      <c r="H16" s="48">
        <f t="shared" si="2"/>
        <v>340.43</v>
      </c>
      <c r="I16" s="90">
        <f t="shared" si="0"/>
        <v>24.668840579710146</v>
      </c>
    </row>
    <row r="17" spans="1:9" x14ac:dyDescent="0.25">
      <c r="A17" s="86" t="s">
        <v>274</v>
      </c>
      <c r="B17" s="87" t="s">
        <v>11</v>
      </c>
      <c r="C17" s="88"/>
      <c r="D17" s="93" t="s">
        <v>275</v>
      </c>
      <c r="E17" s="86" t="s">
        <v>10</v>
      </c>
      <c r="F17" s="89">
        <v>270</v>
      </c>
      <c r="G17" s="89">
        <v>3270</v>
      </c>
      <c r="H17" s="89">
        <v>1557.4</v>
      </c>
      <c r="I17" s="89">
        <f t="shared" si="0"/>
        <v>47.62691131498471</v>
      </c>
    </row>
    <row r="18" spans="1:9" x14ac:dyDescent="0.25">
      <c r="A18" s="86" t="s">
        <v>274</v>
      </c>
      <c r="B18" s="87" t="s">
        <v>9</v>
      </c>
      <c r="C18" s="88"/>
      <c r="D18" s="93" t="s">
        <v>275</v>
      </c>
      <c r="E18" s="86" t="s">
        <v>8</v>
      </c>
      <c r="F18" s="89">
        <v>100</v>
      </c>
      <c r="G18" s="89">
        <v>100</v>
      </c>
      <c r="H18" s="89">
        <v>16.940000000000001</v>
      </c>
      <c r="I18" s="89">
        <f t="shared" si="0"/>
        <v>16.940000000000001</v>
      </c>
    </row>
    <row r="19" spans="1:9" x14ac:dyDescent="0.25">
      <c r="A19" s="86" t="s">
        <v>274</v>
      </c>
      <c r="B19" s="87" t="s">
        <v>6</v>
      </c>
      <c r="C19" s="88"/>
      <c r="D19" s="93" t="s">
        <v>275</v>
      </c>
      <c r="E19" s="86" t="s">
        <v>5</v>
      </c>
      <c r="F19" s="89">
        <v>5700</v>
      </c>
      <c r="G19" s="89">
        <v>2700</v>
      </c>
      <c r="H19" s="89">
        <v>966.76</v>
      </c>
      <c r="I19" s="89">
        <f t="shared" si="0"/>
        <v>35.805925925925926</v>
      </c>
    </row>
    <row r="20" spans="1:9" x14ac:dyDescent="0.25">
      <c r="A20" s="86" t="s">
        <v>274</v>
      </c>
      <c r="B20" s="87" t="s">
        <v>4</v>
      </c>
      <c r="C20" s="88"/>
      <c r="D20" s="93" t="s">
        <v>275</v>
      </c>
      <c r="E20" s="86" t="s">
        <v>3</v>
      </c>
      <c r="F20" s="89">
        <v>20</v>
      </c>
      <c r="G20" s="89">
        <v>20</v>
      </c>
      <c r="H20" s="89">
        <v>0</v>
      </c>
      <c r="I20" s="89">
        <f t="shared" si="0"/>
        <v>0</v>
      </c>
    </row>
    <row r="21" spans="1:9" x14ac:dyDescent="0.25">
      <c r="A21" s="86" t="s">
        <v>274</v>
      </c>
      <c r="B21" s="87" t="s">
        <v>117</v>
      </c>
      <c r="C21" s="88"/>
      <c r="D21" s="93" t="s">
        <v>275</v>
      </c>
      <c r="E21" s="86" t="s">
        <v>118</v>
      </c>
      <c r="F21" s="89">
        <v>10</v>
      </c>
      <c r="G21" s="89">
        <v>10</v>
      </c>
      <c r="H21" s="89">
        <v>0</v>
      </c>
      <c r="I21" s="89">
        <f t="shared" si="0"/>
        <v>0</v>
      </c>
    </row>
    <row r="22" spans="1:9" x14ac:dyDescent="0.25">
      <c r="A22" s="36" t="s">
        <v>274</v>
      </c>
      <c r="B22" s="772" t="s">
        <v>276</v>
      </c>
      <c r="C22" s="773"/>
      <c r="D22" s="773"/>
      <c r="E22" s="773"/>
      <c r="F22" s="48">
        <f>SUM(F17:F21)</f>
        <v>6100</v>
      </c>
      <c r="G22" s="95">
        <f>SUM(G17:G21)</f>
        <v>6100</v>
      </c>
      <c r="H22" s="48">
        <f>SUM(H17:H21)</f>
        <v>2541.1000000000004</v>
      </c>
      <c r="I22" s="90">
        <f t="shared" si="0"/>
        <v>41.657377049180333</v>
      </c>
    </row>
    <row r="23" spans="1:9" x14ac:dyDescent="0.25">
      <c r="A23" s="258" t="s">
        <v>101</v>
      </c>
      <c r="B23" s="87">
        <v>5901</v>
      </c>
      <c r="C23" s="44">
        <v>147</v>
      </c>
      <c r="D23" s="253"/>
      <c r="E23" s="254" t="s">
        <v>323</v>
      </c>
      <c r="F23" s="46">
        <v>0</v>
      </c>
      <c r="G23" s="257">
        <v>2415</v>
      </c>
      <c r="H23" s="46">
        <v>0</v>
      </c>
      <c r="I23" s="89">
        <f t="shared" si="0"/>
        <v>0</v>
      </c>
    </row>
    <row r="24" spans="1:9" x14ac:dyDescent="0.25">
      <c r="A24" s="39" t="s">
        <v>101</v>
      </c>
      <c r="B24" s="252" t="s">
        <v>102</v>
      </c>
      <c r="C24" s="253"/>
      <c r="D24" s="253"/>
      <c r="E24" s="253"/>
      <c r="F24" s="48">
        <v>0</v>
      </c>
      <c r="G24" s="95">
        <f>G23</f>
        <v>2415</v>
      </c>
      <c r="H24" s="48">
        <f>H23</f>
        <v>0</v>
      </c>
      <c r="I24" s="90">
        <f t="shared" si="0"/>
        <v>0</v>
      </c>
    </row>
    <row r="25" spans="1:9" x14ac:dyDescent="0.25">
      <c r="A25" s="40" t="s">
        <v>0</v>
      </c>
      <c r="B25" s="40"/>
      <c r="C25" s="40"/>
      <c r="D25" s="40"/>
      <c r="E25" s="96"/>
      <c r="F25" s="41">
        <f>F16+F22+F24</f>
        <v>7480</v>
      </c>
      <c r="G25" s="41">
        <f>G16+G22+G24</f>
        <v>9895</v>
      </c>
      <c r="H25" s="41">
        <f>H16+H22+H24</f>
        <v>2881.53</v>
      </c>
      <c r="I25" s="41">
        <f t="shared" si="0"/>
        <v>29.121071248105107</v>
      </c>
    </row>
    <row r="26" spans="1:9" x14ac:dyDescent="0.25">
      <c r="A26" s="43"/>
      <c r="B26" s="43"/>
      <c r="C26" s="43"/>
      <c r="D26" s="43"/>
      <c r="E26" s="43"/>
      <c r="F26" s="43"/>
      <c r="G26" s="43"/>
      <c r="H26" s="43"/>
      <c r="I26" s="43"/>
    </row>
  </sheetData>
  <mergeCells count="2">
    <mergeCell ref="B16:E16"/>
    <mergeCell ref="B22:E22"/>
  </mergeCells>
  <pageMargins left="0.7" right="0.7" top="0.75" bottom="0.75" header="0.3" footer="0.3"/>
  <pageSetup paperSize="9" fitToHeight="0" orientation="landscape" r:id="rId1"/>
  <headerFooter>
    <oddHeader>&amp;R&amp;"Arial,Tučné"&amp;12&amp;K000080IV/21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2"/>
  <sheetViews>
    <sheetView view="pageLayout" topLeftCell="A61" zoomScaleNormal="100" workbookViewId="0">
      <selection activeCell="I43" sqref="I43"/>
    </sheetView>
  </sheetViews>
  <sheetFormatPr defaultRowHeight="15" x14ac:dyDescent="0.25"/>
  <cols>
    <col min="1" max="2" width="9.140625" style="28"/>
    <col min="3" max="3" width="10.140625" style="28" customWidth="1"/>
    <col min="4" max="4" width="11.5703125" style="28" customWidth="1"/>
    <col min="5" max="5" width="37" style="28" customWidth="1"/>
    <col min="6" max="6" width="12.5703125" style="28" customWidth="1"/>
    <col min="7" max="7" width="12.85546875" style="28" customWidth="1"/>
    <col min="8" max="8" width="12.28515625" style="28" customWidth="1"/>
    <col min="9" max="16384" width="9.140625" style="28"/>
  </cols>
  <sheetData>
    <row r="1" spans="1:9" ht="16.5" x14ac:dyDescent="0.25">
      <c r="I1" s="715"/>
    </row>
    <row r="2" spans="1:9" ht="16.5" x14ac:dyDescent="0.25">
      <c r="A2" s="27" t="s">
        <v>277</v>
      </c>
      <c r="B2" s="27"/>
      <c r="C2" s="27"/>
      <c r="D2" s="27"/>
      <c r="E2" s="27"/>
      <c r="F2" s="27"/>
      <c r="G2" s="27"/>
      <c r="H2" s="27"/>
      <c r="I2" s="29" t="s">
        <v>19</v>
      </c>
    </row>
    <row r="3" spans="1:9" ht="24" x14ac:dyDescent="0.25">
      <c r="A3" s="30" t="s">
        <v>18</v>
      </c>
      <c r="B3" s="30" t="s">
        <v>17</v>
      </c>
      <c r="C3" s="30" t="s">
        <v>16</v>
      </c>
      <c r="D3" s="85" t="s">
        <v>15</v>
      </c>
      <c r="E3" s="30" t="s">
        <v>14</v>
      </c>
      <c r="F3" s="30" t="s">
        <v>599</v>
      </c>
      <c r="G3" s="30" t="s">
        <v>600</v>
      </c>
      <c r="H3" s="30" t="s">
        <v>632</v>
      </c>
      <c r="I3" s="30" t="s">
        <v>38</v>
      </c>
    </row>
    <row r="4" spans="1:9" x14ac:dyDescent="0.25">
      <c r="A4" s="86" t="s">
        <v>145</v>
      </c>
      <c r="B4" s="87" t="s">
        <v>278</v>
      </c>
      <c r="C4" s="88" t="s">
        <v>282</v>
      </c>
      <c r="D4" s="88"/>
      <c r="E4" s="86" t="s">
        <v>279</v>
      </c>
      <c r="F4" s="89">
        <v>0</v>
      </c>
      <c r="G4" s="89">
        <v>100</v>
      </c>
      <c r="H4" s="97">
        <v>0</v>
      </c>
      <c r="I4" s="89">
        <f>H4/G4*100</f>
        <v>0</v>
      </c>
    </row>
    <row r="5" spans="1:9" x14ac:dyDescent="0.25">
      <c r="A5" s="86" t="s">
        <v>145</v>
      </c>
      <c r="B5" s="87" t="s">
        <v>280</v>
      </c>
      <c r="C5" s="88" t="s">
        <v>282</v>
      </c>
      <c r="D5" s="88"/>
      <c r="E5" s="86" t="s">
        <v>281</v>
      </c>
      <c r="F5" s="89">
        <v>0</v>
      </c>
      <c r="G5" s="89">
        <v>2370</v>
      </c>
      <c r="H5" s="97">
        <v>1790</v>
      </c>
      <c r="I5" s="89">
        <f t="shared" ref="I5:I59" si="0">H5/G5*100</f>
        <v>75.527426160337555</v>
      </c>
    </row>
    <row r="6" spans="1:9" x14ac:dyDescent="0.25">
      <c r="A6" s="86" t="s">
        <v>145</v>
      </c>
      <c r="B6" s="87">
        <v>5221</v>
      </c>
      <c r="C6" s="88" t="s">
        <v>282</v>
      </c>
      <c r="D6" s="88"/>
      <c r="E6" s="86" t="s">
        <v>191</v>
      </c>
      <c r="F6" s="89">
        <v>0</v>
      </c>
      <c r="G6" s="89">
        <v>1190</v>
      </c>
      <c r="H6" s="97">
        <v>1030</v>
      </c>
      <c r="I6" s="89">
        <f t="shared" si="0"/>
        <v>86.554621848739501</v>
      </c>
    </row>
    <row r="7" spans="1:9" x14ac:dyDescent="0.25">
      <c r="A7" s="86" t="s">
        <v>145</v>
      </c>
      <c r="B7" s="87">
        <v>5222</v>
      </c>
      <c r="C7" s="88" t="s">
        <v>282</v>
      </c>
      <c r="D7" s="88"/>
      <c r="E7" s="86" t="s">
        <v>193</v>
      </c>
      <c r="F7" s="89">
        <v>7640</v>
      </c>
      <c r="G7" s="89">
        <v>3634</v>
      </c>
      <c r="H7" s="97">
        <v>1030</v>
      </c>
      <c r="I7" s="89">
        <f t="shared" si="0"/>
        <v>28.343423225096316</v>
      </c>
    </row>
    <row r="8" spans="1:9" x14ac:dyDescent="0.25">
      <c r="A8" s="86" t="s">
        <v>145</v>
      </c>
      <c r="B8" s="87">
        <v>5223</v>
      </c>
      <c r="C8" s="88" t="s">
        <v>282</v>
      </c>
      <c r="D8" s="88"/>
      <c r="E8" s="86" t="s">
        <v>672</v>
      </c>
      <c r="F8" s="89">
        <v>0</v>
      </c>
      <c r="G8" s="89">
        <v>210</v>
      </c>
      <c r="H8" s="97">
        <v>160</v>
      </c>
      <c r="I8" s="89">
        <f t="shared" si="0"/>
        <v>76.19047619047619</v>
      </c>
    </row>
    <row r="9" spans="1:9" x14ac:dyDescent="0.25">
      <c r="A9" s="86" t="s">
        <v>145</v>
      </c>
      <c r="B9" s="87">
        <v>5493</v>
      </c>
      <c r="C9" s="88" t="s">
        <v>282</v>
      </c>
      <c r="D9" s="88"/>
      <c r="E9" s="86" t="s">
        <v>215</v>
      </c>
      <c r="F9" s="89">
        <v>0</v>
      </c>
      <c r="G9" s="89">
        <v>136</v>
      </c>
      <c r="H9" s="97">
        <v>136</v>
      </c>
      <c r="I9" s="89">
        <f t="shared" si="0"/>
        <v>100</v>
      </c>
    </row>
    <row r="10" spans="1:9" x14ac:dyDescent="0.25">
      <c r="A10" s="36" t="s">
        <v>145</v>
      </c>
      <c r="B10" s="772" t="s">
        <v>147</v>
      </c>
      <c r="C10" s="773"/>
      <c r="D10" s="773"/>
      <c r="E10" s="773"/>
      <c r="F10" s="48">
        <f>SUM(F4:F9)</f>
        <v>7640</v>
      </c>
      <c r="G10" s="48">
        <f>SUM(G4:G9)</f>
        <v>7640</v>
      </c>
      <c r="H10" s="48">
        <f>SUM(H4:H9)</f>
        <v>4146</v>
      </c>
      <c r="I10" s="90">
        <f t="shared" si="0"/>
        <v>54.267015706806291</v>
      </c>
    </row>
    <row r="11" spans="1:9" x14ac:dyDescent="0.25">
      <c r="A11" s="86" t="s">
        <v>284</v>
      </c>
      <c r="B11" s="87" t="s">
        <v>271</v>
      </c>
      <c r="C11" s="88"/>
      <c r="D11" s="88"/>
      <c r="E11" s="86" t="s">
        <v>272</v>
      </c>
      <c r="F11" s="89">
        <v>750</v>
      </c>
      <c r="G11" s="89">
        <v>750</v>
      </c>
      <c r="H11" s="89">
        <v>0</v>
      </c>
      <c r="I11" s="89">
        <f t="shared" si="0"/>
        <v>0</v>
      </c>
    </row>
    <row r="12" spans="1:9" x14ac:dyDescent="0.25">
      <c r="A12" s="36" t="s">
        <v>284</v>
      </c>
      <c r="B12" s="772" t="s">
        <v>285</v>
      </c>
      <c r="C12" s="773"/>
      <c r="D12" s="773"/>
      <c r="E12" s="773"/>
      <c r="F12" s="48">
        <f>SUM(F11)</f>
        <v>750</v>
      </c>
      <c r="G12" s="48">
        <f t="shared" ref="G12:H12" si="1">SUM(G11)</f>
        <v>750</v>
      </c>
      <c r="H12" s="48">
        <f t="shared" si="1"/>
        <v>0</v>
      </c>
      <c r="I12" s="89">
        <f t="shared" si="0"/>
        <v>0</v>
      </c>
    </row>
    <row r="13" spans="1:9" x14ac:dyDescent="0.25">
      <c r="A13" s="86" t="s">
        <v>263</v>
      </c>
      <c r="B13" s="87" t="s">
        <v>278</v>
      </c>
      <c r="C13" s="88" t="s">
        <v>282</v>
      </c>
      <c r="D13" s="88"/>
      <c r="E13" s="86" t="s">
        <v>279</v>
      </c>
      <c r="F13" s="89">
        <v>0</v>
      </c>
      <c r="G13" s="89">
        <v>45</v>
      </c>
      <c r="H13" s="89">
        <v>45</v>
      </c>
      <c r="I13" s="89">
        <f t="shared" si="0"/>
        <v>100</v>
      </c>
    </row>
    <row r="14" spans="1:9" x14ac:dyDescent="0.25">
      <c r="A14" s="86" t="s">
        <v>263</v>
      </c>
      <c r="B14" s="87" t="s">
        <v>280</v>
      </c>
      <c r="C14" s="88" t="s">
        <v>282</v>
      </c>
      <c r="D14" s="88"/>
      <c r="E14" s="86" t="s">
        <v>281</v>
      </c>
      <c r="F14" s="89">
        <v>0</v>
      </c>
      <c r="G14" s="89">
        <v>75</v>
      </c>
      <c r="H14" s="89">
        <v>75</v>
      </c>
      <c r="I14" s="89">
        <f t="shared" si="0"/>
        <v>100</v>
      </c>
    </row>
    <row r="15" spans="1:9" x14ac:dyDescent="0.25">
      <c r="A15" s="86" t="s">
        <v>263</v>
      </c>
      <c r="B15" s="87" t="s">
        <v>190</v>
      </c>
      <c r="C15" s="88" t="s">
        <v>282</v>
      </c>
      <c r="D15" s="88"/>
      <c r="E15" s="86" t="s">
        <v>191</v>
      </c>
      <c r="F15" s="89">
        <v>0</v>
      </c>
      <c r="G15" s="89">
        <v>110</v>
      </c>
      <c r="H15" s="89">
        <v>10</v>
      </c>
      <c r="I15" s="89">
        <f t="shared" si="0"/>
        <v>9.0909090909090917</v>
      </c>
    </row>
    <row r="16" spans="1:9" x14ac:dyDescent="0.25">
      <c r="A16" s="86" t="s">
        <v>263</v>
      </c>
      <c r="B16" s="87" t="s">
        <v>192</v>
      </c>
      <c r="C16" s="88" t="s">
        <v>282</v>
      </c>
      <c r="D16" s="88"/>
      <c r="E16" s="86" t="s">
        <v>193</v>
      </c>
      <c r="F16" s="89">
        <v>11840</v>
      </c>
      <c r="G16" s="89">
        <v>11610</v>
      </c>
      <c r="H16" s="89">
        <v>10784</v>
      </c>
      <c r="I16" s="89">
        <f t="shared" si="0"/>
        <v>92.885443583118004</v>
      </c>
    </row>
    <row r="17" spans="1:9" x14ac:dyDescent="0.25">
      <c r="A17" s="36" t="s">
        <v>263</v>
      </c>
      <c r="B17" s="772" t="s">
        <v>264</v>
      </c>
      <c r="C17" s="773"/>
      <c r="D17" s="773"/>
      <c r="E17" s="773"/>
      <c r="F17" s="48">
        <f>SUM(F13:F16)</f>
        <v>11840</v>
      </c>
      <c r="G17" s="48">
        <f>SUM(G13:G16)</f>
        <v>11840</v>
      </c>
      <c r="H17" s="48">
        <f>SUM(H13:H16)</f>
        <v>10914</v>
      </c>
      <c r="I17" s="90">
        <f t="shared" si="0"/>
        <v>92.179054054054049</v>
      </c>
    </row>
    <row r="18" spans="1:9" x14ac:dyDescent="0.25">
      <c r="A18" s="86" t="s">
        <v>197</v>
      </c>
      <c r="B18" s="261">
        <v>5213</v>
      </c>
      <c r="C18" s="88" t="s">
        <v>282</v>
      </c>
      <c r="D18" s="47"/>
      <c r="E18" s="86" t="s">
        <v>281</v>
      </c>
      <c r="F18" s="46">
        <v>0</v>
      </c>
      <c r="G18" s="46">
        <v>110</v>
      </c>
      <c r="H18" s="46">
        <v>50</v>
      </c>
      <c r="I18" s="89">
        <f t="shared" si="0"/>
        <v>45.454545454545453</v>
      </c>
    </row>
    <row r="19" spans="1:9" x14ac:dyDescent="0.25">
      <c r="A19" s="86" t="s">
        <v>197</v>
      </c>
      <c r="B19" s="87" t="s">
        <v>190</v>
      </c>
      <c r="C19" s="88" t="s">
        <v>282</v>
      </c>
      <c r="D19" s="88"/>
      <c r="E19" s="86" t="s">
        <v>191</v>
      </c>
      <c r="F19" s="89">
        <v>0</v>
      </c>
      <c r="G19" s="89">
        <v>920</v>
      </c>
      <c r="H19" s="89">
        <v>660</v>
      </c>
      <c r="I19" s="89">
        <f t="shared" si="0"/>
        <v>71.739130434782609</v>
      </c>
    </row>
    <row r="20" spans="1:9" x14ac:dyDescent="0.25">
      <c r="A20" s="36" t="s">
        <v>197</v>
      </c>
      <c r="B20" s="772" t="s">
        <v>198</v>
      </c>
      <c r="C20" s="773"/>
      <c r="D20" s="773"/>
      <c r="E20" s="773"/>
      <c r="F20" s="48">
        <f>F18+F19</f>
        <v>0</v>
      </c>
      <c r="G20" s="48">
        <f>G18+G19</f>
        <v>1030</v>
      </c>
      <c r="H20" s="48">
        <f>H18+H19</f>
        <v>710</v>
      </c>
      <c r="I20" s="90">
        <f t="shared" si="0"/>
        <v>68.932038834951456</v>
      </c>
    </row>
    <row r="21" spans="1:9" x14ac:dyDescent="0.25">
      <c r="A21" s="86" t="s">
        <v>287</v>
      </c>
      <c r="B21" s="94">
        <v>5212</v>
      </c>
      <c r="C21" s="44"/>
      <c r="D21" s="98" t="s">
        <v>288</v>
      </c>
      <c r="E21" s="86" t="s">
        <v>279</v>
      </c>
      <c r="F21" s="46">
        <v>0</v>
      </c>
      <c r="G21" s="46">
        <v>35</v>
      </c>
      <c r="H21" s="46">
        <v>0</v>
      </c>
      <c r="I21" s="89">
        <f t="shared" si="0"/>
        <v>0</v>
      </c>
    </row>
    <row r="22" spans="1:9" x14ac:dyDescent="0.25">
      <c r="A22" s="86" t="s">
        <v>287</v>
      </c>
      <c r="B22" s="94">
        <v>5213</v>
      </c>
      <c r="C22" s="44"/>
      <c r="D22" s="98" t="s">
        <v>288</v>
      </c>
      <c r="E22" s="86" t="s">
        <v>281</v>
      </c>
      <c r="F22" s="46">
        <v>0</v>
      </c>
      <c r="G22" s="46">
        <v>181</v>
      </c>
      <c r="H22" s="46">
        <v>0</v>
      </c>
      <c r="I22" s="89">
        <f t="shared" si="0"/>
        <v>0</v>
      </c>
    </row>
    <row r="23" spans="1:9" x14ac:dyDescent="0.25">
      <c r="A23" s="86" t="s">
        <v>287</v>
      </c>
      <c r="B23" s="94">
        <v>5221</v>
      </c>
      <c r="C23" s="44"/>
      <c r="D23" s="98" t="s">
        <v>288</v>
      </c>
      <c r="E23" s="86" t="s">
        <v>191</v>
      </c>
      <c r="F23" s="46">
        <v>0</v>
      </c>
      <c r="G23" s="46">
        <v>155</v>
      </c>
      <c r="H23" s="46">
        <v>0</v>
      </c>
      <c r="I23" s="89">
        <f t="shared" si="0"/>
        <v>0</v>
      </c>
    </row>
    <row r="24" spans="1:9" x14ac:dyDescent="0.25">
      <c r="A24" s="86" t="s">
        <v>287</v>
      </c>
      <c r="B24" s="94">
        <v>5222</v>
      </c>
      <c r="C24" s="44"/>
      <c r="D24" s="98" t="s">
        <v>288</v>
      </c>
      <c r="E24" s="86" t="s">
        <v>193</v>
      </c>
      <c r="F24" s="46">
        <v>1000</v>
      </c>
      <c r="G24" s="46">
        <v>456</v>
      </c>
      <c r="H24" s="46">
        <v>0</v>
      </c>
      <c r="I24" s="89">
        <f t="shared" si="0"/>
        <v>0</v>
      </c>
    </row>
    <row r="25" spans="1:9" x14ac:dyDescent="0.25">
      <c r="A25" s="86" t="s">
        <v>287</v>
      </c>
      <c r="B25" s="261">
        <v>5223</v>
      </c>
      <c r="C25" s="44"/>
      <c r="D25" s="98" t="s">
        <v>288</v>
      </c>
      <c r="E25" s="86" t="s">
        <v>672</v>
      </c>
      <c r="F25" s="46">
        <v>0</v>
      </c>
      <c r="G25" s="46">
        <v>95</v>
      </c>
      <c r="H25" s="46">
        <v>0</v>
      </c>
      <c r="I25" s="89">
        <f t="shared" si="0"/>
        <v>0</v>
      </c>
    </row>
    <row r="26" spans="1:9" x14ac:dyDescent="0.25">
      <c r="A26" s="86" t="s">
        <v>287</v>
      </c>
      <c r="B26" s="94">
        <v>5339</v>
      </c>
      <c r="C26" s="44"/>
      <c r="D26" s="98" t="s">
        <v>288</v>
      </c>
      <c r="E26" s="86" t="s">
        <v>673</v>
      </c>
      <c r="F26" s="46">
        <v>0</v>
      </c>
      <c r="G26" s="46">
        <v>10</v>
      </c>
      <c r="H26" s="46">
        <v>0</v>
      </c>
      <c r="I26" s="89">
        <f t="shared" si="0"/>
        <v>0</v>
      </c>
    </row>
    <row r="27" spans="1:9" x14ac:dyDescent="0.25">
      <c r="A27" s="86" t="s">
        <v>287</v>
      </c>
      <c r="B27" s="99">
        <v>5493</v>
      </c>
      <c r="C27" s="44"/>
      <c r="D27" s="98" t="s">
        <v>288</v>
      </c>
      <c r="E27" s="86" t="s">
        <v>215</v>
      </c>
      <c r="F27" s="89">
        <v>0</v>
      </c>
      <c r="G27" s="89">
        <v>68</v>
      </c>
      <c r="H27" s="89">
        <v>0</v>
      </c>
      <c r="I27" s="89">
        <f t="shared" si="0"/>
        <v>0</v>
      </c>
    </row>
    <row r="28" spans="1:9" x14ac:dyDescent="0.25">
      <c r="A28" s="36" t="s">
        <v>287</v>
      </c>
      <c r="B28" s="772" t="s">
        <v>289</v>
      </c>
      <c r="C28" s="773"/>
      <c r="D28" s="773"/>
      <c r="E28" s="773"/>
      <c r="F28" s="48">
        <f>SUM(F21:F27)</f>
        <v>1000</v>
      </c>
      <c r="G28" s="48">
        <f>SUM(G21:G27)</f>
        <v>1000</v>
      </c>
      <c r="H28" s="48">
        <f>SUM(H21:H27)</f>
        <v>0</v>
      </c>
      <c r="I28" s="90">
        <f t="shared" si="0"/>
        <v>0</v>
      </c>
    </row>
    <row r="29" spans="1:9" x14ac:dyDescent="0.25">
      <c r="A29" s="86" t="s">
        <v>290</v>
      </c>
      <c r="B29" s="87" t="s">
        <v>280</v>
      </c>
      <c r="C29" s="88"/>
      <c r="D29" s="88"/>
      <c r="E29" s="86" t="s">
        <v>281</v>
      </c>
      <c r="F29" s="89">
        <v>0</v>
      </c>
      <c r="G29" s="89">
        <v>50</v>
      </c>
      <c r="H29" s="89">
        <v>50</v>
      </c>
      <c r="I29" s="89">
        <f t="shared" si="0"/>
        <v>100</v>
      </c>
    </row>
    <row r="30" spans="1:9" x14ac:dyDescent="0.25">
      <c r="A30" s="86" t="s">
        <v>290</v>
      </c>
      <c r="B30" s="87" t="s">
        <v>190</v>
      </c>
      <c r="C30" s="88"/>
      <c r="D30" s="88"/>
      <c r="E30" s="86" t="s">
        <v>191</v>
      </c>
      <c r="F30" s="89">
        <v>0</v>
      </c>
      <c r="G30" s="89">
        <v>130</v>
      </c>
      <c r="H30" s="89">
        <v>0</v>
      </c>
      <c r="I30" s="89">
        <f t="shared" si="0"/>
        <v>0</v>
      </c>
    </row>
    <row r="31" spans="1:9" x14ac:dyDescent="0.25">
      <c r="A31" s="86" t="s">
        <v>290</v>
      </c>
      <c r="B31" s="87" t="s">
        <v>192</v>
      </c>
      <c r="C31" s="88"/>
      <c r="D31" s="88"/>
      <c r="E31" s="86" t="s">
        <v>193</v>
      </c>
      <c r="F31" s="89">
        <v>1170</v>
      </c>
      <c r="G31" s="89">
        <v>990</v>
      </c>
      <c r="H31" s="89">
        <v>511</v>
      </c>
      <c r="I31" s="89">
        <f t="shared" si="0"/>
        <v>51.616161616161612</v>
      </c>
    </row>
    <row r="32" spans="1:9" x14ac:dyDescent="0.25">
      <c r="A32" s="36" t="s">
        <v>290</v>
      </c>
      <c r="B32" s="772" t="s">
        <v>291</v>
      </c>
      <c r="C32" s="773"/>
      <c r="D32" s="773"/>
      <c r="E32" s="773"/>
      <c r="F32" s="48">
        <f>SUM(F29:F31)</f>
        <v>1170</v>
      </c>
      <c r="G32" s="48">
        <f>SUM(G29:G31)</f>
        <v>1170</v>
      </c>
      <c r="H32" s="48">
        <f>SUM(H29:H31)</f>
        <v>561</v>
      </c>
      <c r="I32" s="90">
        <f t="shared" si="0"/>
        <v>47.948717948717949</v>
      </c>
    </row>
    <row r="33" spans="1:9" x14ac:dyDescent="0.25">
      <c r="A33" s="86" t="s">
        <v>292</v>
      </c>
      <c r="B33" s="87" t="s">
        <v>190</v>
      </c>
      <c r="C33" s="88" t="s">
        <v>282</v>
      </c>
      <c r="D33" s="88"/>
      <c r="E33" s="86" t="s">
        <v>191</v>
      </c>
      <c r="F33" s="89">
        <v>0</v>
      </c>
      <c r="G33" s="89">
        <v>340</v>
      </c>
      <c r="H33" s="89">
        <v>340</v>
      </c>
      <c r="I33" s="89">
        <f t="shared" si="0"/>
        <v>100</v>
      </c>
    </row>
    <row r="34" spans="1:9" x14ac:dyDescent="0.25">
      <c r="A34" s="36" t="s">
        <v>292</v>
      </c>
      <c r="B34" s="772" t="s">
        <v>293</v>
      </c>
      <c r="C34" s="773"/>
      <c r="D34" s="773"/>
      <c r="E34" s="773"/>
      <c r="F34" s="48">
        <f t="shared" ref="F34:H34" si="2">SUM(F33)</f>
        <v>0</v>
      </c>
      <c r="G34" s="48">
        <f t="shared" si="2"/>
        <v>340</v>
      </c>
      <c r="H34" s="48">
        <f t="shared" si="2"/>
        <v>340</v>
      </c>
      <c r="I34" s="90">
        <f t="shared" si="0"/>
        <v>100</v>
      </c>
    </row>
    <row r="35" spans="1:9" x14ac:dyDescent="0.25">
      <c r="A35" s="86" t="s">
        <v>294</v>
      </c>
      <c r="B35" s="87" t="s">
        <v>190</v>
      </c>
      <c r="C35" s="88" t="s">
        <v>282</v>
      </c>
      <c r="D35" s="88"/>
      <c r="E35" s="86" t="s">
        <v>191</v>
      </c>
      <c r="F35" s="89">
        <v>0</v>
      </c>
      <c r="G35" s="89">
        <v>190</v>
      </c>
      <c r="H35" s="89">
        <v>190</v>
      </c>
      <c r="I35" s="89">
        <f t="shared" si="0"/>
        <v>100</v>
      </c>
    </row>
    <row r="36" spans="1:9" x14ac:dyDescent="0.25">
      <c r="A36" s="36" t="s">
        <v>294</v>
      </c>
      <c r="B36" s="772" t="s">
        <v>295</v>
      </c>
      <c r="C36" s="773"/>
      <c r="D36" s="773"/>
      <c r="E36" s="773"/>
      <c r="F36" s="48">
        <f>SUM(F35)</f>
        <v>0</v>
      </c>
      <c r="G36" s="48">
        <f t="shared" ref="G36:H36" si="3">SUM(G35)</f>
        <v>190</v>
      </c>
      <c r="H36" s="48">
        <f t="shared" si="3"/>
        <v>190</v>
      </c>
      <c r="I36" s="90">
        <f t="shared" si="0"/>
        <v>100</v>
      </c>
    </row>
    <row r="37" spans="1:9" x14ac:dyDescent="0.25">
      <c r="A37" s="86" t="s">
        <v>221</v>
      </c>
      <c r="B37" s="87" t="s">
        <v>190</v>
      </c>
      <c r="C37" s="88" t="s">
        <v>282</v>
      </c>
      <c r="D37" s="88"/>
      <c r="E37" s="86" t="s">
        <v>191</v>
      </c>
      <c r="F37" s="89">
        <v>0</v>
      </c>
      <c r="G37" s="89">
        <v>540</v>
      </c>
      <c r="H37" s="89">
        <v>410</v>
      </c>
      <c r="I37" s="89">
        <f t="shared" si="0"/>
        <v>75.925925925925924</v>
      </c>
    </row>
    <row r="38" spans="1:9" x14ac:dyDescent="0.25">
      <c r="A38" s="86" t="s">
        <v>221</v>
      </c>
      <c r="B38" s="87" t="s">
        <v>192</v>
      </c>
      <c r="C38" s="88" t="s">
        <v>282</v>
      </c>
      <c r="D38" s="88"/>
      <c r="E38" s="86" t="s">
        <v>193</v>
      </c>
      <c r="F38" s="89">
        <v>0</v>
      </c>
      <c r="G38" s="89">
        <v>655</v>
      </c>
      <c r="H38" s="89">
        <v>575</v>
      </c>
      <c r="I38" s="89">
        <f t="shared" si="0"/>
        <v>87.786259541984734</v>
      </c>
    </row>
    <row r="39" spans="1:9" x14ac:dyDescent="0.25">
      <c r="A39" s="86" t="s">
        <v>221</v>
      </c>
      <c r="B39" s="87" t="s">
        <v>283</v>
      </c>
      <c r="C39" s="88" t="s">
        <v>282</v>
      </c>
      <c r="D39" s="88"/>
      <c r="E39" s="86" t="s">
        <v>286</v>
      </c>
      <c r="F39" s="89">
        <v>0</v>
      </c>
      <c r="G39" s="89">
        <v>505</v>
      </c>
      <c r="H39" s="89">
        <v>505</v>
      </c>
      <c r="I39" s="89">
        <f t="shared" si="0"/>
        <v>100</v>
      </c>
    </row>
    <row r="40" spans="1:9" x14ac:dyDescent="0.25">
      <c r="A40" s="36" t="s">
        <v>221</v>
      </c>
      <c r="B40" s="772" t="s">
        <v>224</v>
      </c>
      <c r="C40" s="773"/>
      <c r="D40" s="773"/>
      <c r="E40" s="773"/>
      <c r="F40" s="48">
        <f>SUM(F37:F39)</f>
        <v>0</v>
      </c>
      <c r="G40" s="48">
        <f t="shared" ref="G40:H40" si="4">SUM(G37:G39)</f>
        <v>1700</v>
      </c>
      <c r="H40" s="48">
        <f t="shared" si="4"/>
        <v>1490</v>
      </c>
      <c r="I40" s="90">
        <f t="shared" si="0"/>
        <v>87.647058823529406</v>
      </c>
    </row>
    <row r="41" spans="1:9" x14ac:dyDescent="0.25">
      <c r="A41" s="86" t="s">
        <v>296</v>
      </c>
      <c r="B41" s="87" t="s">
        <v>190</v>
      </c>
      <c r="C41" s="88"/>
      <c r="D41" s="88"/>
      <c r="E41" s="86" t="s">
        <v>191</v>
      </c>
      <c r="F41" s="89">
        <v>0</v>
      </c>
      <c r="G41" s="89">
        <v>120</v>
      </c>
      <c r="H41" s="89">
        <v>80</v>
      </c>
      <c r="I41" s="89">
        <f t="shared" si="0"/>
        <v>66.666666666666657</v>
      </c>
    </row>
    <row r="42" spans="1:9" x14ac:dyDescent="0.25">
      <c r="A42" s="36" t="s">
        <v>296</v>
      </c>
      <c r="B42" s="772" t="s">
        <v>297</v>
      </c>
      <c r="C42" s="773"/>
      <c r="D42" s="773"/>
      <c r="E42" s="773"/>
      <c r="F42" s="48">
        <f>SUM(F41:F41)</f>
        <v>0</v>
      </c>
      <c r="G42" s="48">
        <f>SUM(G41:G41)</f>
        <v>120</v>
      </c>
      <c r="H42" s="48">
        <f>SUM(H41:H41)</f>
        <v>80</v>
      </c>
      <c r="I42" s="90">
        <f t="shared" si="0"/>
        <v>66.666666666666657</v>
      </c>
    </row>
    <row r="43" spans="1:9" x14ac:dyDescent="0.25">
      <c r="A43" s="86" t="s">
        <v>298</v>
      </c>
      <c r="B43" s="87" t="s">
        <v>283</v>
      </c>
      <c r="C43" s="88" t="s">
        <v>282</v>
      </c>
      <c r="D43" s="88"/>
      <c r="E43" s="86" t="s">
        <v>286</v>
      </c>
      <c r="F43" s="89">
        <v>0</v>
      </c>
      <c r="G43" s="89">
        <v>75</v>
      </c>
      <c r="H43" s="89">
        <v>75</v>
      </c>
      <c r="I43" s="89">
        <f t="shared" si="0"/>
        <v>100</v>
      </c>
    </row>
    <row r="44" spans="1:9" x14ac:dyDescent="0.25">
      <c r="A44" s="36" t="s">
        <v>298</v>
      </c>
      <c r="B44" s="772" t="s">
        <v>299</v>
      </c>
      <c r="C44" s="773"/>
      <c r="D44" s="773"/>
      <c r="E44" s="773"/>
      <c r="F44" s="48">
        <f>SUM(F43:F43)</f>
        <v>0</v>
      </c>
      <c r="G44" s="48">
        <f>SUM(G43:G43)</f>
        <v>75</v>
      </c>
      <c r="H44" s="48">
        <f>SUM(H43:H43)</f>
        <v>75</v>
      </c>
      <c r="I44" s="90">
        <f t="shared" si="0"/>
        <v>100</v>
      </c>
    </row>
    <row r="45" spans="1:9" x14ac:dyDescent="0.25">
      <c r="A45" s="86" t="s">
        <v>300</v>
      </c>
      <c r="B45" s="87" t="s">
        <v>190</v>
      </c>
      <c r="C45" s="88" t="s">
        <v>282</v>
      </c>
      <c r="D45" s="88"/>
      <c r="E45" s="86" t="s">
        <v>191</v>
      </c>
      <c r="F45" s="89">
        <v>0</v>
      </c>
      <c r="G45" s="89">
        <v>1105</v>
      </c>
      <c r="H45" s="89">
        <v>625</v>
      </c>
      <c r="I45" s="89">
        <f t="shared" si="0"/>
        <v>56.561085972850677</v>
      </c>
    </row>
    <row r="46" spans="1:9" x14ac:dyDescent="0.25">
      <c r="A46" s="86" t="s">
        <v>300</v>
      </c>
      <c r="B46" s="87" t="s">
        <v>192</v>
      </c>
      <c r="C46" s="88" t="s">
        <v>282</v>
      </c>
      <c r="D46" s="88"/>
      <c r="E46" s="86" t="s">
        <v>193</v>
      </c>
      <c r="F46" s="89">
        <v>0</v>
      </c>
      <c r="G46" s="89">
        <v>335</v>
      </c>
      <c r="H46" s="89">
        <v>335</v>
      </c>
      <c r="I46" s="89">
        <f t="shared" si="0"/>
        <v>100</v>
      </c>
    </row>
    <row r="47" spans="1:9" x14ac:dyDescent="0.25">
      <c r="A47" s="86" t="s">
        <v>300</v>
      </c>
      <c r="B47" s="87" t="s">
        <v>283</v>
      </c>
      <c r="C47" s="88" t="s">
        <v>282</v>
      </c>
      <c r="D47" s="88"/>
      <c r="E47" s="86" t="s">
        <v>286</v>
      </c>
      <c r="F47" s="89">
        <v>0</v>
      </c>
      <c r="G47" s="89">
        <v>375</v>
      </c>
      <c r="H47" s="89">
        <v>375</v>
      </c>
      <c r="I47" s="89">
        <f t="shared" si="0"/>
        <v>100</v>
      </c>
    </row>
    <row r="48" spans="1:9" x14ac:dyDescent="0.25">
      <c r="A48" s="36" t="s">
        <v>300</v>
      </c>
      <c r="B48" s="772" t="s">
        <v>301</v>
      </c>
      <c r="C48" s="773"/>
      <c r="D48" s="773"/>
      <c r="E48" s="773"/>
      <c r="F48" s="48">
        <f>SUM(F45:F47)</f>
        <v>0</v>
      </c>
      <c r="G48" s="48">
        <f t="shared" ref="G48:H48" si="5">SUM(G45:G47)</f>
        <v>1815</v>
      </c>
      <c r="H48" s="48">
        <f t="shared" si="5"/>
        <v>1335</v>
      </c>
      <c r="I48" s="90">
        <f t="shared" si="0"/>
        <v>73.553719008264466</v>
      </c>
    </row>
    <row r="49" spans="1:9" x14ac:dyDescent="0.25">
      <c r="A49" s="86" t="s">
        <v>227</v>
      </c>
      <c r="B49" s="87" t="s">
        <v>190</v>
      </c>
      <c r="C49" s="88" t="s">
        <v>282</v>
      </c>
      <c r="D49" s="88"/>
      <c r="E49" s="86" t="s">
        <v>191</v>
      </c>
      <c r="F49" s="89">
        <v>0</v>
      </c>
      <c r="G49" s="89">
        <v>670</v>
      </c>
      <c r="H49" s="89">
        <v>325</v>
      </c>
      <c r="I49" s="89">
        <f t="shared" si="0"/>
        <v>48.507462686567166</v>
      </c>
    </row>
    <row r="50" spans="1:9" x14ac:dyDescent="0.25">
      <c r="A50" s="86" t="s">
        <v>227</v>
      </c>
      <c r="B50" s="87" t="s">
        <v>192</v>
      </c>
      <c r="C50" s="88" t="s">
        <v>282</v>
      </c>
      <c r="D50" s="88"/>
      <c r="E50" s="86" t="s">
        <v>193</v>
      </c>
      <c r="F50" s="89">
        <v>0</v>
      </c>
      <c r="G50" s="89">
        <v>1105</v>
      </c>
      <c r="H50" s="89">
        <v>700</v>
      </c>
      <c r="I50" s="89">
        <f t="shared" si="0"/>
        <v>63.348416289592755</v>
      </c>
    </row>
    <row r="51" spans="1:9" x14ac:dyDescent="0.25">
      <c r="A51" s="86" t="s">
        <v>227</v>
      </c>
      <c r="B51" s="87" t="s">
        <v>283</v>
      </c>
      <c r="C51" s="88" t="s">
        <v>282</v>
      </c>
      <c r="D51" s="88"/>
      <c r="E51" s="86" t="s">
        <v>286</v>
      </c>
      <c r="F51" s="89">
        <v>0</v>
      </c>
      <c r="G51" s="89">
        <v>15</v>
      </c>
      <c r="H51" s="89">
        <v>0</v>
      </c>
      <c r="I51" s="89">
        <f t="shared" si="0"/>
        <v>0</v>
      </c>
    </row>
    <row r="52" spans="1:9" x14ac:dyDescent="0.25">
      <c r="A52" s="86" t="s">
        <v>227</v>
      </c>
      <c r="B52" s="87" t="s">
        <v>271</v>
      </c>
      <c r="C52" s="88" t="s">
        <v>282</v>
      </c>
      <c r="D52" s="88"/>
      <c r="E52" s="86" t="s">
        <v>272</v>
      </c>
      <c r="F52" s="89">
        <v>12600</v>
      </c>
      <c r="G52" s="89">
        <v>1270</v>
      </c>
      <c r="H52" s="89">
        <v>0</v>
      </c>
      <c r="I52" s="89">
        <f t="shared" si="0"/>
        <v>0</v>
      </c>
    </row>
    <row r="53" spans="1:9" x14ac:dyDescent="0.25">
      <c r="A53" s="36" t="s">
        <v>227</v>
      </c>
      <c r="B53" s="772" t="s">
        <v>228</v>
      </c>
      <c r="C53" s="773"/>
      <c r="D53" s="773"/>
      <c r="E53" s="773"/>
      <c r="F53" s="48">
        <f>SUM(F49:F52)</f>
        <v>12600</v>
      </c>
      <c r="G53" s="48">
        <f t="shared" ref="G53:H53" si="6">SUM(G49:G52)</f>
        <v>3060</v>
      </c>
      <c r="H53" s="48">
        <f t="shared" si="6"/>
        <v>1025</v>
      </c>
      <c r="I53" s="90">
        <f t="shared" si="0"/>
        <v>33.496732026143789</v>
      </c>
    </row>
    <row r="54" spans="1:9" x14ac:dyDescent="0.25">
      <c r="A54" s="86" t="s">
        <v>302</v>
      </c>
      <c r="B54" s="87">
        <v>5212</v>
      </c>
      <c r="C54" s="88" t="s">
        <v>282</v>
      </c>
      <c r="D54" s="88"/>
      <c r="E54" s="86" t="s">
        <v>279</v>
      </c>
      <c r="F54" s="89">
        <v>0</v>
      </c>
      <c r="G54" s="89">
        <v>25</v>
      </c>
      <c r="H54" s="89">
        <v>0</v>
      </c>
      <c r="I54" s="89">
        <f t="shared" si="0"/>
        <v>0</v>
      </c>
    </row>
    <row r="55" spans="1:9" x14ac:dyDescent="0.25">
      <c r="A55" s="86" t="s">
        <v>302</v>
      </c>
      <c r="B55" s="87" t="s">
        <v>190</v>
      </c>
      <c r="C55" s="88" t="s">
        <v>282</v>
      </c>
      <c r="D55" s="88"/>
      <c r="E55" s="86" t="s">
        <v>191</v>
      </c>
      <c r="F55" s="89">
        <v>0</v>
      </c>
      <c r="G55" s="89">
        <v>1850</v>
      </c>
      <c r="H55" s="89">
        <v>710</v>
      </c>
      <c r="I55" s="89">
        <f t="shared" si="0"/>
        <v>38.378378378378379</v>
      </c>
    </row>
    <row r="56" spans="1:9" x14ac:dyDescent="0.25">
      <c r="A56" s="86" t="s">
        <v>302</v>
      </c>
      <c r="B56" s="87" t="s">
        <v>192</v>
      </c>
      <c r="C56" s="88" t="s">
        <v>282</v>
      </c>
      <c r="D56" s="88"/>
      <c r="E56" s="86" t="s">
        <v>193</v>
      </c>
      <c r="F56" s="89">
        <v>0</v>
      </c>
      <c r="G56" s="89">
        <v>840</v>
      </c>
      <c r="H56" s="89">
        <v>350</v>
      </c>
      <c r="I56" s="89">
        <f t="shared" si="0"/>
        <v>41.666666666666671</v>
      </c>
    </row>
    <row r="57" spans="1:9" x14ac:dyDescent="0.25">
      <c r="A57" s="86" t="s">
        <v>302</v>
      </c>
      <c r="B57" s="87" t="s">
        <v>283</v>
      </c>
      <c r="C57" s="88" t="s">
        <v>282</v>
      </c>
      <c r="D57" s="88"/>
      <c r="E57" s="86" t="s">
        <v>286</v>
      </c>
      <c r="F57" s="89">
        <v>0</v>
      </c>
      <c r="G57" s="89">
        <v>100</v>
      </c>
      <c r="H57" s="89">
        <v>100</v>
      </c>
      <c r="I57" s="89">
        <f t="shared" si="0"/>
        <v>100</v>
      </c>
    </row>
    <row r="58" spans="1:9" x14ac:dyDescent="0.25">
      <c r="A58" s="36" t="s">
        <v>302</v>
      </c>
      <c r="B58" s="772" t="s">
        <v>303</v>
      </c>
      <c r="C58" s="773"/>
      <c r="D58" s="773"/>
      <c r="E58" s="773"/>
      <c r="F58" s="48">
        <f>SUM(F54:F57)</f>
        <v>0</v>
      </c>
      <c r="G58" s="48">
        <f t="shared" ref="G58:H58" si="7">SUM(G54:G57)</f>
        <v>2815</v>
      </c>
      <c r="H58" s="48">
        <f t="shared" si="7"/>
        <v>1160</v>
      </c>
      <c r="I58" s="90">
        <f t="shared" si="0"/>
        <v>41.207815275310836</v>
      </c>
    </row>
    <row r="59" spans="1:9" x14ac:dyDescent="0.25">
      <c r="A59" s="86" t="s">
        <v>304</v>
      </c>
      <c r="B59" s="87" t="s">
        <v>283</v>
      </c>
      <c r="C59" s="88" t="s">
        <v>282</v>
      </c>
      <c r="D59" s="88"/>
      <c r="E59" s="86" t="s">
        <v>286</v>
      </c>
      <c r="F59" s="89">
        <v>0</v>
      </c>
      <c r="G59" s="89">
        <v>40</v>
      </c>
      <c r="H59" s="89">
        <v>40</v>
      </c>
      <c r="I59" s="89">
        <f t="shared" si="0"/>
        <v>100</v>
      </c>
    </row>
    <row r="60" spans="1:9" x14ac:dyDescent="0.25">
      <c r="A60" s="36" t="s">
        <v>304</v>
      </c>
      <c r="B60" s="772" t="s">
        <v>305</v>
      </c>
      <c r="C60" s="773"/>
      <c r="D60" s="773"/>
      <c r="E60" s="773"/>
      <c r="F60" s="48">
        <f>SUM(F59)</f>
        <v>0</v>
      </c>
      <c r="G60" s="48">
        <v>40</v>
      </c>
      <c r="H60" s="48">
        <v>40</v>
      </c>
      <c r="I60" s="90">
        <f t="shared" ref="I60:I71" si="8">H60/G60*100</f>
        <v>100</v>
      </c>
    </row>
    <row r="61" spans="1:9" x14ac:dyDescent="0.25">
      <c r="A61" s="86" t="s">
        <v>306</v>
      </c>
      <c r="B61" s="87" t="s">
        <v>190</v>
      </c>
      <c r="C61" s="88" t="s">
        <v>282</v>
      </c>
      <c r="D61" s="88"/>
      <c r="E61" s="86" t="s">
        <v>191</v>
      </c>
      <c r="F61" s="89">
        <v>0</v>
      </c>
      <c r="G61" s="89">
        <v>100</v>
      </c>
      <c r="H61" s="89">
        <v>100</v>
      </c>
      <c r="I61" s="89">
        <f t="shared" si="8"/>
        <v>100</v>
      </c>
    </row>
    <row r="62" spans="1:9" x14ac:dyDescent="0.25">
      <c r="A62" s="36" t="s">
        <v>306</v>
      </c>
      <c r="B62" s="772" t="s">
        <v>307</v>
      </c>
      <c r="C62" s="773"/>
      <c r="D62" s="773"/>
      <c r="E62" s="773"/>
      <c r="F62" s="48">
        <f>SUM(F61)</f>
        <v>0</v>
      </c>
      <c r="G62" s="48">
        <f t="shared" ref="G62:H62" si="9">SUM(G61)</f>
        <v>100</v>
      </c>
      <c r="H62" s="48">
        <f t="shared" si="9"/>
        <v>100</v>
      </c>
      <c r="I62" s="90">
        <f t="shared" si="8"/>
        <v>100</v>
      </c>
    </row>
    <row r="63" spans="1:9" x14ac:dyDescent="0.25">
      <c r="A63" s="86" t="s">
        <v>231</v>
      </c>
      <c r="B63" s="87" t="s">
        <v>190</v>
      </c>
      <c r="C63" s="88" t="s">
        <v>282</v>
      </c>
      <c r="D63" s="88"/>
      <c r="E63" s="86" t="s">
        <v>191</v>
      </c>
      <c r="F63" s="89">
        <v>0</v>
      </c>
      <c r="G63" s="89">
        <v>230</v>
      </c>
      <c r="H63" s="89">
        <v>150</v>
      </c>
      <c r="I63" s="89">
        <f t="shared" si="8"/>
        <v>65.217391304347828</v>
      </c>
    </row>
    <row r="64" spans="1:9" x14ac:dyDescent="0.25">
      <c r="A64" s="86" t="s">
        <v>231</v>
      </c>
      <c r="B64" s="87">
        <v>5222</v>
      </c>
      <c r="C64" s="88" t="s">
        <v>282</v>
      </c>
      <c r="D64" s="88"/>
      <c r="E64" s="86" t="s">
        <v>193</v>
      </c>
      <c r="F64" s="89">
        <v>0</v>
      </c>
      <c r="G64" s="89">
        <v>50</v>
      </c>
      <c r="H64" s="89">
        <v>0</v>
      </c>
      <c r="I64" s="89">
        <f t="shared" si="8"/>
        <v>0</v>
      </c>
    </row>
    <row r="65" spans="1:9" x14ac:dyDescent="0.25">
      <c r="A65" s="86" t="s">
        <v>231</v>
      </c>
      <c r="B65" s="87" t="s">
        <v>283</v>
      </c>
      <c r="C65" s="88" t="s">
        <v>282</v>
      </c>
      <c r="D65" s="88"/>
      <c r="E65" s="86" t="s">
        <v>286</v>
      </c>
      <c r="F65" s="89">
        <v>0</v>
      </c>
      <c r="G65" s="89">
        <v>240</v>
      </c>
      <c r="H65" s="89">
        <v>240</v>
      </c>
      <c r="I65" s="89">
        <f t="shared" si="8"/>
        <v>100</v>
      </c>
    </row>
    <row r="66" spans="1:9" x14ac:dyDescent="0.25">
      <c r="A66" s="36" t="s">
        <v>231</v>
      </c>
      <c r="B66" s="772" t="s">
        <v>234</v>
      </c>
      <c r="C66" s="773"/>
      <c r="D66" s="773"/>
      <c r="E66" s="773"/>
      <c r="F66" s="48">
        <f>SUM(F63:F65)</f>
        <v>0</v>
      </c>
      <c r="G66" s="48">
        <f t="shared" ref="G66:H66" si="10">SUM(G63:G65)</f>
        <v>520</v>
      </c>
      <c r="H66" s="48">
        <f t="shared" si="10"/>
        <v>390</v>
      </c>
      <c r="I66" s="90">
        <f t="shared" si="8"/>
        <v>75</v>
      </c>
    </row>
    <row r="67" spans="1:9" x14ac:dyDescent="0.25">
      <c r="A67" s="86" t="s">
        <v>235</v>
      </c>
      <c r="B67" s="87" t="s">
        <v>190</v>
      </c>
      <c r="C67" s="88" t="s">
        <v>282</v>
      </c>
      <c r="D67" s="88"/>
      <c r="E67" s="86" t="s">
        <v>191</v>
      </c>
      <c r="F67" s="89">
        <v>0</v>
      </c>
      <c r="G67" s="89">
        <v>370</v>
      </c>
      <c r="H67" s="89">
        <v>200</v>
      </c>
      <c r="I67" s="89">
        <f t="shared" si="8"/>
        <v>54.054054054054056</v>
      </c>
    </row>
    <row r="68" spans="1:9" x14ac:dyDescent="0.25">
      <c r="A68" s="86" t="s">
        <v>235</v>
      </c>
      <c r="B68" s="87">
        <v>5222</v>
      </c>
      <c r="C68" s="88" t="s">
        <v>282</v>
      </c>
      <c r="D68" s="88"/>
      <c r="E68" s="86" t="s">
        <v>193</v>
      </c>
      <c r="F68" s="89">
        <v>0</v>
      </c>
      <c r="G68" s="89">
        <v>225</v>
      </c>
      <c r="H68" s="89">
        <v>125</v>
      </c>
      <c r="I68" s="89">
        <f t="shared" si="8"/>
        <v>55.555555555555557</v>
      </c>
    </row>
    <row r="69" spans="1:9" x14ac:dyDescent="0.25">
      <c r="A69" s="86" t="s">
        <v>235</v>
      </c>
      <c r="B69" s="87">
        <v>5223</v>
      </c>
      <c r="C69" s="88" t="s">
        <v>282</v>
      </c>
      <c r="D69" s="88"/>
      <c r="E69" s="86" t="s">
        <v>286</v>
      </c>
      <c r="F69" s="89">
        <v>0</v>
      </c>
      <c r="G69" s="89">
        <v>200</v>
      </c>
      <c r="H69" s="89">
        <v>200</v>
      </c>
      <c r="I69" s="89">
        <f t="shared" si="8"/>
        <v>100</v>
      </c>
    </row>
    <row r="70" spans="1:9" x14ac:dyDescent="0.25">
      <c r="A70" s="36" t="s">
        <v>235</v>
      </c>
      <c r="B70" s="772" t="s">
        <v>236</v>
      </c>
      <c r="C70" s="773"/>
      <c r="D70" s="773"/>
      <c r="E70" s="773"/>
      <c r="F70" s="48">
        <f>SUM(F67:F69)</f>
        <v>0</v>
      </c>
      <c r="G70" s="48">
        <f t="shared" ref="G70:H70" si="11">SUM(G67:G69)</f>
        <v>795</v>
      </c>
      <c r="H70" s="48">
        <f t="shared" si="11"/>
        <v>525</v>
      </c>
      <c r="I70" s="90">
        <f t="shared" si="8"/>
        <v>66.037735849056602</v>
      </c>
    </row>
    <row r="71" spans="1:9" x14ac:dyDescent="0.25">
      <c r="A71" s="40" t="s">
        <v>0</v>
      </c>
      <c r="B71" s="40"/>
      <c r="C71" s="40"/>
      <c r="D71" s="40"/>
      <c r="E71" s="40"/>
      <c r="F71" s="41">
        <f>F10+F12+F17+F20+F28+F32+F34+F36+F40+F42+F44+F48+F53+F58+F60+F62+F66+F70</f>
        <v>35000</v>
      </c>
      <c r="G71" s="41">
        <f>G10+G12+G17+G20+G28+G32+G34+G36+G40+G42+G44+G48+G53+G58+G60+G62+G66+G70</f>
        <v>35000</v>
      </c>
      <c r="H71" s="41">
        <f>H10+H12+H17+H20+H28+H32+H34+H36+H40+H42+H44+H48+H53+H58+H60+H62+H66+H70</f>
        <v>23081</v>
      </c>
      <c r="I71" s="41">
        <f t="shared" si="8"/>
        <v>65.945714285714288</v>
      </c>
    </row>
    <row r="72" spans="1:9" x14ac:dyDescent="0.25">
      <c r="A72" s="43"/>
      <c r="B72" s="43"/>
      <c r="C72" s="43"/>
      <c r="D72" s="43"/>
      <c r="E72" s="43"/>
      <c r="F72" s="43"/>
      <c r="G72" s="43"/>
      <c r="H72" s="43"/>
      <c r="I72" s="43"/>
    </row>
  </sheetData>
  <mergeCells count="18">
    <mergeCell ref="B44:E44"/>
    <mergeCell ref="B10:E10"/>
    <mergeCell ref="B12:E12"/>
    <mergeCell ref="B17:E17"/>
    <mergeCell ref="B20:E20"/>
    <mergeCell ref="B28:E28"/>
    <mergeCell ref="B32:E32"/>
    <mergeCell ref="B34:E34"/>
    <mergeCell ref="B36:E36"/>
    <mergeCell ref="B40:E40"/>
    <mergeCell ref="B42:E42"/>
    <mergeCell ref="B70:E70"/>
    <mergeCell ref="B48:E48"/>
    <mergeCell ref="B53:E53"/>
    <mergeCell ref="B58:E58"/>
    <mergeCell ref="B60:E60"/>
    <mergeCell ref="B62:E62"/>
    <mergeCell ref="B66:E66"/>
  </mergeCells>
  <pageMargins left="0.70866141732283472" right="0.70866141732283472" top="0.35433070866141736" bottom="0.35433070866141736" header="0.31496062992125984" footer="0.31496062992125984"/>
  <pageSetup paperSize="9" fitToHeight="0" orientation="landscape" r:id="rId1"/>
  <headerFooter differentOddEven="1" differentFirst="1">
    <oddHeader>&amp;RIII/23</oddHeader>
    <evenHeader>&amp;R&amp;"Arial,Tučné"&amp;12&amp;K000080IV/23</evenHeader>
    <firstHeader xml:space="preserve">&amp;R&amp;"Arial,Tučné"&amp;12&amp;K000080IV/22&amp;"-,Obyčejné"&amp;11&amp;K01+000
</first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0"/>
  <sheetViews>
    <sheetView view="pageLayout" topLeftCell="A19" zoomScaleNormal="100" workbookViewId="0">
      <selection activeCell="H10" sqref="H10"/>
    </sheetView>
  </sheetViews>
  <sheetFormatPr defaultRowHeight="15" x14ac:dyDescent="0.25"/>
  <cols>
    <col min="1" max="1" width="9.140625" style="28" customWidth="1"/>
    <col min="2" max="2" width="7.7109375" style="28" customWidth="1"/>
    <col min="3" max="3" width="9.85546875" style="28" customWidth="1"/>
    <col min="4" max="4" width="10.5703125" style="28" customWidth="1"/>
    <col min="5" max="5" width="41.140625" style="28" customWidth="1"/>
    <col min="6" max="6" width="11.28515625" style="28" customWidth="1"/>
    <col min="7" max="7" width="11.5703125" style="28" customWidth="1"/>
    <col min="8" max="8" width="11.85546875" style="28" customWidth="1"/>
    <col min="9" max="9" width="9.85546875" style="28" customWidth="1"/>
    <col min="10" max="16384" width="9.140625" style="28"/>
  </cols>
  <sheetData>
    <row r="1" spans="1:9" ht="16.5" x14ac:dyDescent="0.25">
      <c r="I1" s="715"/>
    </row>
    <row r="2" spans="1:9" ht="16.5" x14ac:dyDescent="0.25">
      <c r="A2" s="27" t="s">
        <v>308</v>
      </c>
      <c r="B2" s="27"/>
      <c r="C2" s="27"/>
      <c r="D2" s="27"/>
      <c r="E2" s="27"/>
      <c r="F2" s="27"/>
      <c r="G2" s="27"/>
      <c r="H2" s="27"/>
      <c r="I2" s="29" t="s">
        <v>19</v>
      </c>
    </row>
    <row r="3" spans="1:9" ht="24" x14ac:dyDescent="0.25">
      <c r="A3" s="30" t="s">
        <v>18</v>
      </c>
      <c r="B3" s="30" t="s">
        <v>17</v>
      </c>
      <c r="C3" s="30" t="s">
        <v>16</v>
      </c>
      <c r="D3" s="85" t="s">
        <v>15</v>
      </c>
      <c r="E3" s="30" t="s">
        <v>14</v>
      </c>
      <c r="F3" s="30" t="s">
        <v>599</v>
      </c>
      <c r="G3" s="30" t="s">
        <v>600</v>
      </c>
      <c r="H3" s="30" t="s">
        <v>602</v>
      </c>
      <c r="I3" s="30" t="s">
        <v>38</v>
      </c>
    </row>
    <row r="4" spans="1:9" x14ac:dyDescent="0.25">
      <c r="A4" s="86" t="s">
        <v>309</v>
      </c>
      <c r="B4" s="87" t="s">
        <v>6</v>
      </c>
      <c r="C4" s="88"/>
      <c r="D4" s="88"/>
      <c r="E4" s="86" t="s">
        <v>5</v>
      </c>
      <c r="F4" s="89">
        <v>50</v>
      </c>
      <c r="G4" s="89">
        <v>50</v>
      </c>
      <c r="H4" s="89">
        <v>0</v>
      </c>
      <c r="I4" s="89">
        <f>H4/G4*100</f>
        <v>0</v>
      </c>
    </row>
    <row r="5" spans="1:9" x14ac:dyDescent="0.25">
      <c r="A5" s="36" t="s">
        <v>309</v>
      </c>
      <c r="B5" s="772" t="s">
        <v>310</v>
      </c>
      <c r="C5" s="773"/>
      <c r="D5" s="773"/>
      <c r="E5" s="773"/>
      <c r="F5" s="48">
        <f>SUM(F4)</f>
        <v>50</v>
      </c>
      <c r="G5" s="48">
        <f t="shared" ref="G5:H5" si="0">SUM(G4)</f>
        <v>50</v>
      </c>
      <c r="H5" s="48">
        <f t="shared" si="0"/>
        <v>0</v>
      </c>
      <c r="I5" s="90">
        <f t="shared" ref="I5:I19" si="1">H5/G5*100</f>
        <v>0</v>
      </c>
    </row>
    <row r="6" spans="1:9" x14ac:dyDescent="0.25">
      <c r="A6" s="86" t="s">
        <v>311</v>
      </c>
      <c r="B6" s="87">
        <v>5139</v>
      </c>
      <c r="C6" s="88" t="s">
        <v>71</v>
      </c>
      <c r="D6" s="88"/>
      <c r="E6" s="86" t="s">
        <v>641</v>
      </c>
      <c r="F6" s="89">
        <v>50</v>
      </c>
      <c r="G6" s="89">
        <v>50</v>
      </c>
      <c r="H6" s="89">
        <v>0</v>
      </c>
      <c r="I6" s="89">
        <f t="shared" si="1"/>
        <v>0</v>
      </c>
    </row>
    <row r="7" spans="1:9" x14ac:dyDescent="0.25">
      <c r="A7" s="86" t="s">
        <v>311</v>
      </c>
      <c r="B7" s="87" t="s">
        <v>48</v>
      </c>
      <c r="C7" s="88" t="s">
        <v>71</v>
      </c>
      <c r="D7" s="88"/>
      <c r="E7" s="86" t="s">
        <v>312</v>
      </c>
      <c r="F7" s="89">
        <v>150</v>
      </c>
      <c r="G7" s="89">
        <v>150</v>
      </c>
      <c r="H7" s="89">
        <v>65.53</v>
      </c>
      <c r="I7" s="89">
        <f t="shared" ref="I7" si="2">H7/G7*100</f>
        <v>43.686666666666667</v>
      </c>
    </row>
    <row r="8" spans="1:9" x14ac:dyDescent="0.25">
      <c r="A8" s="86" t="s">
        <v>311</v>
      </c>
      <c r="B8" s="87" t="s">
        <v>6</v>
      </c>
      <c r="C8" s="88"/>
      <c r="D8" s="88"/>
      <c r="E8" s="86" t="s">
        <v>5</v>
      </c>
      <c r="F8" s="89">
        <v>285</v>
      </c>
      <c r="G8" s="89">
        <v>285</v>
      </c>
      <c r="H8" s="89">
        <v>0</v>
      </c>
      <c r="I8" s="89">
        <f t="shared" si="1"/>
        <v>0</v>
      </c>
    </row>
    <row r="9" spans="1:9" x14ac:dyDescent="0.25">
      <c r="A9" s="86" t="s">
        <v>311</v>
      </c>
      <c r="B9" s="87" t="s">
        <v>6</v>
      </c>
      <c r="C9" s="88" t="s">
        <v>71</v>
      </c>
      <c r="D9" s="88"/>
      <c r="E9" s="86" t="s">
        <v>313</v>
      </c>
      <c r="F9" s="89">
        <v>200</v>
      </c>
      <c r="G9" s="89">
        <v>200</v>
      </c>
      <c r="H9" s="89">
        <v>0</v>
      </c>
      <c r="I9" s="89">
        <f t="shared" si="1"/>
        <v>0</v>
      </c>
    </row>
    <row r="10" spans="1:9" x14ac:dyDescent="0.25">
      <c r="A10" s="86" t="s">
        <v>311</v>
      </c>
      <c r="B10" s="87" t="s">
        <v>50</v>
      </c>
      <c r="C10" s="88"/>
      <c r="D10" s="88"/>
      <c r="E10" s="86" t="s">
        <v>51</v>
      </c>
      <c r="F10" s="89">
        <v>150</v>
      </c>
      <c r="G10" s="89">
        <v>150</v>
      </c>
      <c r="H10" s="89">
        <v>0</v>
      </c>
      <c r="I10" s="89">
        <f t="shared" si="1"/>
        <v>0</v>
      </c>
    </row>
    <row r="11" spans="1:9" x14ac:dyDescent="0.25">
      <c r="A11" s="86" t="s">
        <v>311</v>
      </c>
      <c r="B11" s="87" t="s">
        <v>50</v>
      </c>
      <c r="C11" s="88" t="s">
        <v>71</v>
      </c>
      <c r="D11" s="88"/>
      <c r="E11" s="86" t="s">
        <v>314</v>
      </c>
      <c r="F11" s="89">
        <v>200</v>
      </c>
      <c r="G11" s="89">
        <v>200</v>
      </c>
      <c r="H11" s="89">
        <v>0</v>
      </c>
      <c r="I11" s="89">
        <f t="shared" si="1"/>
        <v>0</v>
      </c>
    </row>
    <row r="12" spans="1:9" x14ac:dyDescent="0.25">
      <c r="A12" s="36" t="s">
        <v>311</v>
      </c>
      <c r="B12" s="772" t="s">
        <v>315</v>
      </c>
      <c r="C12" s="773"/>
      <c r="D12" s="773"/>
      <c r="E12" s="773"/>
      <c r="F12" s="48">
        <f>SUM(F6:F11)</f>
        <v>1035</v>
      </c>
      <c r="G12" s="48">
        <f>SUM(G6:G11)</f>
        <v>1035</v>
      </c>
      <c r="H12" s="48">
        <f>SUM(H6:H11)</f>
        <v>65.53</v>
      </c>
      <c r="I12" s="90">
        <f t="shared" si="1"/>
        <v>6.3314009661835744</v>
      </c>
    </row>
    <row r="13" spans="1:9" x14ac:dyDescent="0.25">
      <c r="A13" s="86" t="s">
        <v>284</v>
      </c>
      <c r="B13" s="87" t="s">
        <v>11</v>
      </c>
      <c r="C13" s="88"/>
      <c r="D13" s="88"/>
      <c r="E13" s="86" t="s">
        <v>10</v>
      </c>
      <c r="F13" s="89">
        <v>50</v>
      </c>
      <c r="G13" s="89">
        <v>50</v>
      </c>
      <c r="H13" s="89">
        <v>4.07</v>
      </c>
      <c r="I13" s="89">
        <f t="shared" si="1"/>
        <v>8.14</v>
      </c>
    </row>
    <row r="14" spans="1:9" x14ac:dyDescent="0.25">
      <c r="A14" s="86" t="s">
        <v>284</v>
      </c>
      <c r="B14" s="87" t="s">
        <v>9</v>
      </c>
      <c r="C14" s="88"/>
      <c r="D14" s="88"/>
      <c r="E14" s="86" t="s">
        <v>8</v>
      </c>
      <c r="F14" s="89">
        <v>100</v>
      </c>
      <c r="G14" s="89">
        <v>100</v>
      </c>
      <c r="H14" s="89">
        <v>0</v>
      </c>
      <c r="I14" s="89">
        <f t="shared" si="1"/>
        <v>0</v>
      </c>
    </row>
    <row r="15" spans="1:9" x14ac:dyDescent="0.25">
      <c r="A15" s="86" t="s">
        <v>284</v>
      </c>
      <c r="B15" s="87" t="s">
        <v>6</v>
      </c>
      <c r="C15" s="88"/>
      <c r="D15" s="88"/>
      <c r="E15" s="86" t="s">
        <v>5</v>
      </c>
      <c r="F15" s="89">
        <v>300</v>
      </c>
      <c r="G15" s="89">
        <v>300</v>
      </c>
      <c r="H15" s="89">
        <v>0</v>
      </c>
      <c r="I15" s="89">
        <f t="shared" si="1"/>
        <v>0</v>
      </c>
    </row>
    <row r="16" spans="1:9" x14ac:dyDescent="0.25">
      <c r="A16" s="86" t="s">
        <v>284</v>
      </c>
      <c r="B16" s="87" t="s">
        <v>50</v>
      </c>
      <c r="C16" s="88"/>
      <c r="D16" s="88"/>
      <c r="E16" s="86" t="s">
        <v>51</v>
      </c>
      <c r="F16" s="89">
        <v>200</v>
      </c>
      <c r="G16" s="89">
        <v>200</v>
      </c>
      <c r="H16" s="89">
        <v>34.409999999999997</v>
      </c>
      <c r="I16" s="89">
        <f t="shared" si="1"/>
        <v>17.204999999999998</v>
      </c>
    </row>
    <row r="17" spans="1:9" x14ac:dyDescent="0.25">
      <c r="A17" s="86" t="s">
        <v>284</v>
      </c>
      <c r="B17" s="87" t="s">
        <v>271</v>
      </c>
      <c r="C17" s="88"/>
      <c r="D17" s="88"/>
      <c r="E17" s="86" t="s">
        <v>272</v>
      </c>
      <c r="F17" s="89">
        <v>100</v>
      </c>
      <c r="G17" s="89">
        <v>100</v>
      </c>
      <c r="H17" s="89">
        <v>100</v>
      </c>
      <c r="I17" s="89">
        <f t="shared" si="1"/>
        <v>100</v>
      </c>
    </row>
    <row r="18" spans="1:9" x14ac:dyDescent="0.25">
      <c r="A18" s="36" t="s">
        <v>284</v>
      </c>
      <c r="B18" s="772" t="s">
        <v>285</v>
      </c>
      <c r="C18" s="773"/>
      <c r="D18" s="773"/>
      <c r="E18" s="773"/>
      <c r="F18" s="48">
        <f>SUM(F13:F17)</f>
        <v>750</v>
      </c>
      <c r="G18" s="48">
        <f>SUM(G13:G17)</f>
        <v>750</v>
      </c>
      <c r="H18" s="48">
        <f>SUM(H13:H17)</f>
        <v>138.47999999999999</v>
      </c>
      <c r="I18" s="90">
        <f t="shared" si="1"/>
        <v>18.463999999999999</v>
      </c>
    </row>
    <row r="19" spans="1:9" x14ac:dyDescent="0.25">
      <c r="A19" s="40" t="s">
        <v>0</v>
      </c>
      <c r="B19" s="40"/>
      <c r="C19" s="40"/>
      <c r="D19" s="40"/>
      <c r="E19" s="40"/>
      <c r="F19" s="41">
        <f>F18+F12+F5</f>
        <v>1835</v>
      </c>
      <c r="G19" s="41">
        <f>G18+G12+G5</f>
        <v>1835</v>
      </c>
      <c r="H19" s="41">
        <f>H5+H12+H18</f>
        <v>204.01</v>
      </c>
      <c r="I19" s="41">
        <f t="shared" si="1"/>
        <v>11.117711171662124</v>
      </c>
    </row>
    <row r="20" spans="1:9" x14ac:dyDescent="0.25">
      <c r="A20" s="43"/>
      <c r="B20" s="43"/>
      <c r="C20" s="43"/>
      <c r="D20" s="43"/>
      <c r="E20" s="43"/>
      <c r="F20" s="43"/>
      <c r="G20" s="43"/>
      <c r="H20" s="43"/>
      <c r="I20" s="43"/>
    </row>
  </sheetData>
  <mergeCells count="3">
    <mergeCell ref="B5:E5"/>
    <mergeCell ref="B12:E12"/>
    <mergeCell ref="B18:E18"/>
  </mergeCells>
  <pageMargins left="0.7" right="0.7" top="0.75" bottom="0.75" header="0.3" footer="0.3"/>
  <pageSetup paperSize="9" fitToHeight="0" orientation="landscape" r:id="rId1"/>
  <headerFooter>
    <oddHeader>&amp;R&amp;"Arial,Tučné"&amp;12&amp;K000080IV/24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82"/>
  <sheetViews>
    <sheetView view="pageLayout" topLeftCell="A43" zoomScaleNormal="100" workbookViewId="0">
      <selection activeCell="F23" sqref="F23"/>
    </sheetView>
  </sheetViews>
  <sheetFormatPr defaultColWidth="5.28515625" defaultRowHeight="12.75" x14ac:dyDescent="0.2"/>
  <cols>
    <col min="1" max="1" width="30.85546875" style="108" customWidth="1"/>
    <col min="2" max="2" width="18" style="109" customWidth="1"/>
    <col min="3" max="3" width="15.7109375" style="110" customWidth="1"/>
    <col min="4" max="4" width="15.140625" style="112" customWidth="1"/>
    <col min="5" max="5" width="10.7109375" style="112" customWidth="1"/>
    <col min="6" max="6" width="13.85546875" style="112" customWidth="1"/>
    <col min="7" max="7" width="11" style="112" customWidth="1"/>
    <col min="8" max="8" width="11.140625" style="112" customWidth="1"/>
    <col min="9" max="10" width="5.28515625" style="112"/>
    <col min="11" max="12" width="8.7109375" style="112" bestFit="1" customWidth="1"/>
    <col min="13" max="16384" width="5.28515625" style="112"/>
  </cols>
  <sheetData>
    <row r="1" spans="1:8" ht="16.5" x14ac:dyDescent="0.2">
      <c r="D1" s="111"/>
      <c r="E1" s="111"/>
      <c r="F1" s="111"/>
      <c r="G1" s="111"/>
      <c r="H1" s="715"/>
    </row>
    <row r="2" spans="1:8" ht="16.5" x14ac:dyDescent="0.25">
      <c r="A2" s="113" t="s">
        <v>774</v>
      </c>
      <c r="B2" s="283"/>
      <c r="C2" s="283"/>
      <c r="D2" s="284"/>
      <c r="E2" s="283"/>
      <c r="F2" s="283"/>
      <c r="G2" s="283"/>
      <c r="H2" s="283"/>
    </row>
    <row r="3" spans="1:8" ht="13.5" thickBot="1" x14ac:dyDescent="0.25">
      <c r="A3" s="279"/>
      <c r="B3" s="280"/>
      <c r="C3" s="280"/>
      <c r="D3" s="281"/>
      <c r="E3" s="281"/>
      <c r="F3" s="280"/>
      <c r="G3" s="280"/>
      <c r="H3" s="282" t="s">
        <v>727</v>
      </c>
    </row>
    <row r="4" spans="1:8" x14ac:dyDescent="0.2">
      <c r="A4" s="285" t="s">
        <v>728</v>
      </c>
      <c r="B4" s="286" t="s">
        <v>512</v>
      </c>
      <c r="C4" s="286" t="s">
        <v>513</v>
      </c>
      <c r="D4" s="286" t="s">
        <v>729</v>
      </c>
      <c r="E4" s="286" t="s">
        <v>730</v>
      </c>
      <c r="F4" s="286" t="s">
        <v>729</v>
      </c>
      <c r="G4" s="286" t="s">
        <v>730</v>
      </c>
      <c r="H4" s="287" t="s">
        <v>731</v>
      </c>
    </row>
    <row r="5" spans="1:8" ht="13.5" thickBot="1" x14ac:dyDescent="0.25">
      <c r="A5" s="288" t="s">
        <v>732</v>
      </c>
      <c r="B5" s="289">
        <v>2022</v>
      </c>
      <c r="C5" s="289" t="s">
        <v>733</v>
      </c>
      <c r="D5" s="289" t="s">
        <v>734</v>
      </c>
      <c r="E5" s="289"/>
      <c r="F5" s="289" t="s">
        <v>735</v>
      </c>
      <c r="G5" s="289"/>
      <c r="H5" s="290" t="s">
        <v>736</v>
      </c>
    </row>
    <row r="6" spans="1:8" x14ac:dyDescent="0.2">
      <c r="A6" s="291" t="s">
        <v>737</v>
      </c>
      <c r="B6" s="372">
        <v>2800</v>
      </c>
      <c r="C6" s="372">
        <v>2800</v>
      </c>
      <c r="D6" s="373">
        <v>1767.6</v>
      </c>
      <c r="E6" s="374">
        <v>63.13</v>
      </c>
      <c r="F6" s="375">
        <v>2328.27</v>
      </c>
      <c r="G6" s="376">
        <v>83.15</v>
      </c>
      <c r="H6" s="377">
        <v>560.66999999999996</v>
      </c>
    </row>
    <row r="7" spans="1:8" s="132" customFormat="1" ht="15.75" customHeight="1" x14ac:dyDescent="0.2">
      <c r="A7" s="291" t="s">
        <v>527</v>
      </c>
      <c r="B7" s="372">
        <v>4000</v>
      </c>
      <c r="C7" s="372">
        <v>4000</v>
      </c>
      <c r="D7" s="375">
        <v>2333.54</v>
      </c>
      <c r="E7" s="374">
        <v>58.34</v>
      </c>
      <c r="F7" s="375">
        <v>2611.8000000000002</v>
      </c>
      <c r="G7" s="374">
        <v>65.3</v>
      </c>
      <c r="H7" s="377">
        <v>278.26</v>
      </c>
    </row>
    <row r="8" spans="1:8" ht="15" customHeight="1" x14ac:dyDescent="0.2">
      <c r="A8" s="291" t="s">
        <v>738</v>
      </c>
      <c r="B8" s="372">
        <v>18000</v>
      </c>
      <c r="C8" s="372">
        <v>18000</v>
      </c>
      <c r="D8" s="375">
        <v>5056.97</v>
      </c>
      <c r="E8" s="374">
        <v>28.09</v>
      </c>
      <c r="F8" s="375">
        <v>5056.97</v>
      </c>
      <c r="G8" s="374">
        <v>28.09</v>
      </c>
      <c r="H8" s="377">
        <v>0</v>
      </c>
    </row>
    <row r="9" spans="1:8" x14ac:dyDescent="0.2">
      <c r="A9" s="291" t="s">
        <v>529</v>
      </c>
      <c r="B9" s="372">
        <v>5000</v>
      </c>
      <c r="C9" s="372">
        <v>5000</v>
      </c>
      <c r="D9" s="375">
        <v>9036.9699999999993</v>
      </c>
      <c r="E9" s="374">
        <v>180.74</v>
      </c>
      <c r="F9" s="375">
        <v>9036.9699999999993</v>
      </c>
      <c r="G9" s="374">
        <v>180.74</v>
      </c>
      <c r="H9" s="377">
        <v>0</v>
      </c>
    </row>
    <row r="10" spans="1:8" x14ac:dyDescent="0.2">
      <c r="A10" s="292" t="s">
        <v>739</v>
      </c>
      <c r="B10" s="378">
        <v>29900</v>
      </c>
      <c r="C10" s="378">
        <v>50</v>
      </c>
      <c r="D10" s="379">
        <v>0</v>
      </c>
      <c r="E10" s="380">
        <v>0</v>
      </c>
      <c r="F10" s="379">
        <v>0</v>
      </c>
      <c r="G10" s="380">
        <v>0</v>
      </c>
      <c r="H10" s="381">
        <v>0</v>
      </c>
    </row>
    <row r="11" spans="1:8" x14ac:dyDescent="0.2">
      <c r="A11" s="292" t="s">
        <v>740</v>
      </c>
      <c r="B11" s="293"/>
      <c r="C11" s="293"/>
      <c r="D11" s="294"/>
      <c r="E11" s="295"/>
      <c r="F11" s="294"/>
      <c r="G11" s="296"/>
      <c r="H11" s="297"/>
    </row>
    <row r="12" spans="1:8" ht="13.5" thickBot="1" x14ac:dyDescent="0.25">
      <c r="A12" s="292" t="s">
        <v>741</v>
      </c>
      <c r="B12" s="293"/>
      <c r="C12" s="293"/>
      <c r="D12" s="294"/>
      <c r="E12" s="298"/>
      <c r="F12" s="294"/>
      <c r="G12" s="294"/>
      <c r="H12" s="297"/>
    </row>
    <row r="13" spans="1:8" ht="13.5" thickBot="1" x14ac:dyDescent="0.25">
      <c r="A13" s="299" t="s">
        <v>742</v>
      </c>
      <c r="B13" s="300">
        <f>SUM(B6:B12)</f>
        <v>59700</v>
      </c>
      <c r="C13" s="300">
        <f>SUM(C6:C12)</f>
        <v>29850</v>
      </c>
      <c r="D13" s="300">
        <f>SUM(D6:D12)</f>
        <v>18195.080000000002</v>
      </c>
      <c r="E13" s="301">
        <f>D13/C13*100</f>
        <v>60.955041876046913</v>
      </c>
      <c r="F13" s="300">
        <f>SUM(F6:F12)</f>
        <v>19034.010000000002</v>
      </c>
      <c r="G13" s="301">
        <v>63.76</v>
      </c>
      <c r="H13" s="302">
        <f>SUM(H6:H12)</f>
        <v>838.93</v>
      </c>
    </row>
    <row r="14" spans="1:8" x14ac:dyDescent="0.2">
      <c r="A14" s="303" t="s">
        <v>743</v>
      </c>
      <c r="B14" s="304"/>
      <c r="C14" s="304"/>
      <c r="D14" s="304"/>
      <c r="E14" s="304"/>
      <c r="F14" s="304"/>
      <c r="G14" s="304"/>
      <c r="H14" s="305"/>
    </row>
    <row r="15" spans="1:8" x14ac:dyDescent="0.2">
      <c r="A15" s="280"/>
      <c r="B15" s="280"/>
      <c r="C15" s="280"/>
      <c r="D15" s="281"/>
      <c r="E15" s="281"/>
      <c r="F15" s="280"/>
      <c r="G15" s="280"/>
      <c r="H15" s="282"/>
    </row>
    <row r="16" spans="1:8" ht="13.5" thickBot="1" x14ac:dyDescent="0.25">
      <c r="A16" s="279"/>
      <c r="B16" s="280"/>
      <c r="C16" s="280"/>
      <c r="D16" s="281"/>
      <c r="E16" s="281"/>
      <c r="F16" s="280"/>
      <c r="G16" s="280"/>
      <c r="H16" s="282"/>
    </row>
    <row r="17" spans="1:8" x14ac:dyDescent="0.2">
      <c r="A17" s="285" t="s">
        <v>744</v>
      </c>
      <c r="B17" s="286" t="s">
        <v>512</v>
      </c>
      <c r="C17" s="286" t="s">
        <v>513</v>
      </c>
      <c r="D17" s="286" t="s">
        <v>729</v>
      </c>
      <c r="E17" s="286" t="s">
        <v>730</v>
      </c>
      <c r="F17" s="286" t="s">
        <v>729</v>
      </c>
      <c r="G17" s="286" t="s">
        <v>730</v>
      </c>
      <c r="H17" s="306" t="s">
        <v>731</v>
      </c>
    </row>
    <row r="18" spans="1:8" ht="13.5" thickBot="1" x14ac:dyDescent="0.25">
      <c r="A18" s="288"/>
      <c r="B18" s="289">
        <v>2022</v>
      </c>
      <c r="C18" s="289" t="s">
        <v>733</v>
      </c>
      <c r="D18" s="289" t="s">
        <v>734</v>
      </c>
      <c r="E18" s="289"/>
      <c r="F18" s="289" t="s">
        <v>735</v>
      </c>
      <c r="G18" s="289"/>
      <c r="H18" s="307" t="s">
        <v>736</v>
      </c>
    </row>
    <row r="19" spans="1:8" x14ac:dyDescent="0.2">
      <c r="A19" s="291" t="s">
        <v>745</v>
      </c>
      <c r="B19" s="372">
        <v>13000</v>
      </c>
      <c r="C19" s="372">
        <v>13000</v>
      </c>
      <c r="D19" s="375">
        <v>6652.76</v>
      </c>
      <c r="E19" s="374">
        <v>51.18</v>
      </c>
      <c r="F19" s="375">
        <v>6652.76</v>
      </c>
      <c r="G19" s="376">
        <v>51.18</v>
      </c>
      <c r="H19" s="377">
        <v>0</v>
      </c>
    </row>
    <row r="20" spans="1:8" ht="13.5" thickBot="1" x14ac:dyDescent="0.25">
      <c r="A20" s="308" t="s">
        <v>746</v>
      </c>
      <c r="B20" s="383">
        <v>25300</v>
      </c>
      <c r="C20" s="383">
        <v>25300</v>
      </c>
      <c r="D20" s="384">
        <v>12139.22</v>
      </c>
      <c r="E20" s="385">
        <v>47.98</v>
      </c>
      <c r="F20" s="384">
        <v>12139.22</v>
      </c>
      <c r="G20" s="386">
        <v>47.98</v>
      </c>
      <c r="H20" s="387">
        <v>0</v>
      </c>
    </row>
    <row r="21" spans="1:8" x14ac:dyDescent="0.2">
      <c r="A21" s="280"/>
      <c r="B21" s="280"/>
      <c r="C21" s="280"/>
      <c r="D21" s="280"/>
      <c r="E21" s="280"/>
      <c r="F21" s="280"/>
      <c r="G21" s="280"/>
      <c r="H21" s="280"/>
    </row>
    <row r="22" spans="1:8" x14ac:dyDescent="0.2">
      <c r="A22" s="309"/>
      <c r="B22" s="280"/>
      <c r="C22" s="280"/>
      <c r="D22" s="280"/>
      <c r="E22" s="280"/>
      <c r="F22" s="280"/>
      <c r="G22" s="280"/>
      <c r="H22" s="280"/>
    </row>
    <row r="23" spans="1:8" ht="16.5" x14ac:dyDescent="0.2">
      <c r="A23" s="113" t="s">
        <v>775</v>
      </c>
      <c r="B23" s="113"/>
      <c r="C23" s="113"/>
      <c r="D23" s="113"/>
      <c r="E23" s="280"/>
      <c r="F23" s="280"/>
      <c r="G23" s="280"/>
      <c r="H23" s="280"/>
    </row>
    <row r="24" spans="1:8" ht="13.5" thickBot="1" x14ac:dyDescent="0.25">
      <c r="A24" s="309"/>
      <c r="B24" s="280"/>
      <c r="C24" s="280"/>
      <c r="D24" s="280"/>
      <c r="E24" s="280"/>
      <c r="F24" s="280"/>
      <c r="G24" s="280"/>
      <c r="H24" s="280"/>
    </row>
    <row r="25" spans="1:8" ht="13.5" thickBot="1" x14ac:dyDescent="0.25">
      <c r="A25" s="310" t="s">
        <v>747</v>
      </c>
      <c r="B25" s="311" t="s">
        <v>748</v>
      </c>
      <c r="C25" s="312" t="s">
        <v>727</v>
      </c>
      <c r="D25" s="313" t="s">
        <v>749</v>
      </c>
      <c r="E25" s="280"/>
      <c r="F25" s="280"/>
      <c r="G25" s="280"/>
      <c r="H25" s="280"/>
    </row>
    <row r="26" spans="1:8" x14ac:dyDescent="0.2">
      <c r="A26" s="314" t="s">
        <v>750</v>
      </c>
      <c r="B26" s="315" t="s">
        <v>751</v>
      </c>
      <c r="C26" s="388">
        <v>0.5</v>
      </c>
      <c r="D26" s="381"/>
      <c r="E26" s="280"/>
      <c r="F26" s="280"/>
      <c r="G26" s="280"/>
      <c r="H26" s="280"/>
    </row>
    <row r="27" spans="1:8" x14ac:dyDescent="0.2">
      <c r="A27" s="316" t="s">
        <v>752</v>
      </c>
      <c r="B27" s="317" t="s">
        <v>753</v>
      </c>
      <c r="C27" s="389">
        <v>0.1</v>
      </c>
      <c r="D27" s="377">
        <v>0.6</v>
      </c>
      <c r="E27" s="280"/>
      <c r="F27" s="280"/>
      <c r="G27" s="280"/>
      <c r="H27" s="280"/>
    </row>
    <row r="28" spans="1:8" x14ac:dyDescent="0.2">
      <c r="A28" s="318" t="s">
        <v>754</v>
      </c>
      <c r="B28" s="317" t="s">
        <v>751</v>
      </c>
      <c r="C28" s="389">
        <v>174.71</v>
      </c>
      <c r="D28" s="395"/>
      <c r="E28" s="280"/>
      <c r="F28" s="280"/>
      <c r="G28" s="280"/>
      <c r="H28" s="280"/>
    </row>
    <row r="29" spans="1:8" x14ac:dyDescent="0.2">
      <c r="A29" s="316" t="s">
        <v>755</v>
      </c>
      <c r="B29" s="317" t="s">
        <v>753</v>
      </c>
      <c r="C29" s="389">
        <v>443.25</v>
      </c>
      <c r="D29" s="377">
        <v>617.96</v>
      </c>
      <c r="E29" s="280"/>
      <c r="F29" s="280"/>
      <c r="G29" s="280"/>
      <c r="H29" s="280"/>
    </row>
    <row r="30" spans="1:8" ht="13.5" customHeight="1" x14ac:dyDescent="0.2">
      <c r="A30" s="318" t="s">
        <v>756</v>
      </c>
      <c r="B30" s="317" t="s">
        <v>751</v>
      </c>
      <c r="C30" s="389">
        <v>140.75</v>
      </c>
      <c r="D30" s="395"/>
      <c r="E30" s="280"/>
      <c r="F30" s="280"/>
      <c r="G30" s="280"/>
      <c r="H30" s="280"/>
    </row>
    <row r="31" spans="1:8" x14ac:dyDescent="0.2">
      <c r="A31" s="319" t="s">
        <v>776</v>
      </c>
      <c r="B31" s="320" t="s">
        <v>753</v>
      </c>
      <c r="C31" s="390">
        <v>0</v>
      </c>
      <c r="D31" s="381">
        <v>140.75</v>
      </c>
      <c r="E31" s="280"/>
      <c r="F31" s="280"/>
      <c r="G31" s="280"/>
      <c r="H31" s="280"/>
    </row>
    <row r="32" spans="1:8" x14ac:dyDescent="0.2">
      <c r="A32" s="318" t="s">
        <v>757</v>
      </c>
      <c r="B32" s="317" t="s">
        <v>751</v>
      </c>
      <c r="C32" s="391">
        <v>4070.05</v>
      </c>
      <c r="D32" s="396"/>
      <c r="E32" s="280"/>
      <c r="F32" s="280"/>
      <c r="G32" s="280"/>
      <c r="H32" s="280"/>
    </row>
    <row r="33" spans="1:12" x14ac:dyDescent="0.2">
      <c r="A33" s="316" t="s">
        <v>758</v>
      </c>
      <c r="B33" s="317" t="s">
        <v>753</v>
      </c>
      <c r="C33" s="391">
        <v>3.85</v>
      </c>
      <c r="D33" s="397">
        <v>4073.9</v>
      </c>
      <c r="E33" s="280"/>
      <c r="F33" s="280"/>
      <c r="G33" s="280"/>
      <c r="H33" s="280"/>
    </row>
    <row r="34" spans="1:12" x14ac:dyDescent="0.2">
      <c r="A34" s="321" t="s">
        <v>759</v>
      </c>
      <c r="B34" s="322" t="s">
        <v>751</v>
      </c>
      <c r="C34" s="392">
        <v>4.2</v>
      </c>
      <c r="D34" s="398"/>
      <c r="E34" s="280"/>
      <c r="F34" s="280"/>
      <c r="G34" s="280"/>
      <c r="H34" s="280"/>
    </row>
    <row r="35" spans="1:12" x14ac:dyDescent="0.2">
      <c r="A35" s="316" t="s">
        <v>760</v>
      </c>
      <c r="B35" s="322" t="s">
        <v>753</v>
      </c>
      <c r="C35" s="393">
        <v>139.4</v>
      </c>
      <c r="D35" s="397">
        <v>143.6</v>
      </c>
      <c r="E35" s="280"/>
      <c r="F35" s="280"/>
      <c r="G35" s="280"/>
      <c r="H35" s="280"/>
    </row>
    <row r="36" spans="1:12" x14ac:dyDescent="0.2">
      <c r="A36" s="318" t="s">
        <v>761</v>
      </c>
      <c r="B36" s="317" t="s">
        <v>751</v>
      </c>
      <c r="C36" s="389">
        <v>57.38</v>
      </c>
      <c r="D36" s="395"/>
      <c r="E36" s="280"/>
      <c r="F36" s="280"/>
      <c r="G36" s="280"/>
      <c r="H36" s="280"/>
      <c r="L36" s="183"/>
    </row>
    <row r="37" spans="1:12" x14ac:dyDescent="0.2">
      <c r="A37" s="316" t="s">
        <v>762</v>
      </c>
      <c r="B37" s="317" t="s">
        <v>753</v>
      </c>
      <c r="C37" s="389">
        <v>1476.11</v>
      </c>
      <c r="D37" s="377">
        <v>1533.49</v>
      </c>
      <c r="E37" s="280"/>
      <c r="F37" s="280"/>
      <c r="G37" s="280"/>
      <c r="H37" s="280"/>
      <c r="K37" s="183"/>
    </row>
    <row r="38" spans="1:12" x14ac:dyDescent="0.2">
      <c r="A38" s="321" t="s">
        <v>763</v>
      </c>
      <c r="B38" s="323"/>
      <c r="C38" s="389"/>
      <c r="D38" s="395"/>
      <c r="E38" s="280"/>
      <c r="F38" s="280"/>
      <c r="G38" s="280"/>
      <c r="H38" s="280"/>
    </row>
    <row r="39" spans="1:12" ht="13.5" thickBot="1" x14ac:dyDescent="0.25">
      <c r="A39" s="321" t="s">
        <v>764</v>
      </c>
      <c r="B39" s="320" t="s">
        <v>765</v>
      </c>
      <c r="C39" s="390">
        <v>142.46</v>
      </c>
      <c r="D39" s="381">
        <v>142.46</v>
      </c>
      <c r="E39" s="280"/>
      <c r="F39" s="280"/>
      <c r="G39" s="280"/>
      <c r="H39" s="280"/>
    </row>
    <row r="40" spans="1:12" ht="13.5" thickBot="1" x14ac:dyDescent="0.25">
      <c r="A40" s="324" t="s">
        <v>766</v>
      </c>
      <c r="B40" s="325"/>
      <c r="C40" s="394"/>
      <c r="D40" s="399">
        <f>SUM(D27:D39)</f>
        <v>6652.76</v>
      </c>
      <c r="E40" s="280"/>
      <c r="F40" s="280"/>
      <c r="G40" s="280"/>
      <c r="H40" s="280"/>
    </row>
    <row r="41" spans="1:12" x14ac:dyDescent="0.2">
      <c r="A41" s="326"/>
      <c r="B41" s="326"/>
      <c r="C41" s="327"/>
      <c r="D41" s="327"/>
      <c r="E41" s="280"/>
      <c r="F41" s="280"/>
      <c r="G41" s="280"/>
      <c r="H41" s="280"/>
    </row>
    <row r="42" spans="1:12" x14ac:dyDescent="0.2">
      <c r="A42" s="330"/>
      <c r="B42" s="328"/>
      <c r="C42" s="331"/>
      <c r="D42" s="329"/>
      <c r="E42" s="280"/>
      <c r="F42" s="280"/>
      <c r="G42" s="280"/>
      <c r="H42" s="280"/>
    </row>
    <row r="43" spans="1:12" ht="16.5" x14ac:dyDescent="0.2">
      <c r="A43" s="113" t="s">
        <v>778</v>
      </c>
      <c r="B43" s="280"/>
      <c r="C43" s="280"/>
      <c r="D43" s="280"/>
      <c r="E43" s="280"/>
      <c r="F43" s="280"/>
      <c r="G43" s="280"/>
      <c r="H43" s="280"/>
    </row>
    <row r="44" spans="1:12" ht="13.5" thickBot="1" x14ac:dyDescent="0.25">
      <c r="A44" s="309"/>
      <c r="B44" s="280"/>
      <c r="C44" s="280"/>
      <c r="D44" s="280"/>
      <c r="E44" s="280"/>
      <c r="F44" s="280"/>
      <c r="G44" s="280"/>
      <c r="H44" s="280"/>
      <c r="K44" s="183"/>
    </row>
    <row r="45" spans="1:12" ht="13.5" thickBot="1" x14ac:dyDescent="0.25">
      <c r="A45" s="285" t="s">
        <v>747</v>
      </c>
      <c r="B45" s="332" t="s">
        <v>748</v>
      </c>
      <c r="C45" s="286" t="s">
        <v>19</v>
      </c>
      <c r="D45" s="287" t="s">
        <v>767</v>
      </c>
      <c r="E45" s="280"/>
      <c r="F45" s="280"/>
      <c r="G45" s="280"/>
      <c r="H45" s="280"/>
    </row>
    <row r="46" spans="1:12" x14ac:dyDescent="0.2">
      <c r="A46" s="333" t="s">
        <v>750</v>
      </c>
      <c r="B46" s="334" t="s">
        <v>751</v>
      </c>
      <c r="C46" s="335">
        <v>0</v>
      </c>
      <c r="D46" s="336"/>
      <c r="E46" s="280"/>
      <c r="F46" s="280"/>
      <c r="G46" s="280"/>
      <c r="H46" s="280"/>
    </row>
    <row r="47" spans="1:12" ht="13.5" thickBot="1" x14ac:dyDescent="0.25">
      <c r="A47" s="337"/>
      <c r="B47" s="338" t="s">
        <v>753</v>
      </c>
      <c r="C47" s="339">
        <v>0</v>
      </c>
      <c r="D47" s="340">
        <v>0</v>
      </c>
      <c r="E47" s="280"/>
      <c r="F47" s="280"/>
      <c r="G47" s="280"/>
      <c r="H47" s="280"/>
    </row>
    <row r="48" spans="1:12" x14ac:dyDescent="0.2">
      <c r="A48" s="341" t="s">
        <v>754</v>
      </c>
      <c r="B48" s="342" t="s">
        <v>751</v>
      </c>
      <c r="C48" s="343">
        <v>40</v>
      </c>
      <c r="D48" s="344"/>
      <c r="E48" s="280"/>
      <c r="F48" s="280"/>
      <c r="G48" s="280"/>
      <c r="H48" s="280"/>
    </row>
    <row r="49" spans="1:8" ht="13.5" thickBot="1" x14ac:dyDescent="0.25">
      <c r="A49" s="345"/>
      <c r="B49" s="346" t="s">
        <v>753</v>
      </c>
      <c r="C49" s="347">
        <v>145</v>
      </c>
      <c r="D49" s="340">
        <v>185</v>
      </c>
      <c r="E49" s="280"/>
      <c r="F49" s="280"/>
      <c r="G49" s="280"/>
      <c r="H49" s="280"/>
    </row>
    <row r="50" spans="1:8" x14ac:dyDescent="0.2">
      <c r="A50" s="348" t="s">
        <v>756</v>
      </c>
      <c r="B50" s="349" t="s">
        <v>751</v>
      </c>
      <c r="C50" s="350">
        <v>29.1</v>
      </c>
      <c r="D50" s="344"/>
      <c r="E50" s="280"/>
      <c r="F50" s="280"/>
      <c r="G50" s="280"/>
      <c r="H50" s="280"/>
    </row>
    <row r="51" spans="1:8" ht="13.5" thickBot="1" x14ac:dyDescent="0.25">
      <c r="A51" s="345"/>
      <c r="B51" s="351" t="s">
        <v>753</v>
      </c>
      <c r="C51" s="352">
        <v>30</v>
      </c>
      <c r="D51" s="340">
        <v>59.1</v>
      </c>
      <c r="E51" s="280"/>
      <c r="F51" s="280"/>
      <c r="G51" s="280"/>
      <c r="H51" s="280"/>
    </row>
    <row r="52" spans="1:8" x14ac:dyDescent="0.2">
      <c r="A52" s="321" t="s">
        <v>768</v>
      </c>
      <c r="B52" s="315" t="s">
        <v>751</v>
      </c>
      <c r="C52" s="353">
        <v>174.49</v>
      </c>
      <c r="D52" s="354"/>
      <c r="E52" s="280"/>
      <c r="F52" s="280"/>
      <c r="G52" s="280"/>
      <c r="H52" s="280"/>
    </row>
    <row r="53" spans="1:8" ht="13.5" thickBot="1" x14ac:dyDescent="0.25">
      <c r="A53" s="355"/>
      <c r="B53" s="351" t="s">
        <v>753</v>
      </c>
      <c r="C53" s="339">
        <v>0</v>
      </c>
      <c r="D53" s="340">
        <v>174.49</v>
      </c>
      <c r="E53" s="280"/>
      <c r="F53" s="280"/>
      <c r="G53" s="280"/>
      <c r="H53" s="280"/>
    </row>
    <row r="54" spans="1:8" x14ac:dyDescent="0.2">
      <c r="A54" s="348" t="s">
        <v>769</v>
      </c>
      <c r="B54" s="356" t="s">
        <v>751</v>
      </c>
      <c r="C54" s="357">
        <v>238.5</v>
      </c>
      <c r="D54" s="344"/>
      <c r="E54" s="280"/>
      <c r="F54" s="280"/>
      <c r="G54" s="280"/>
      <c r="H54" s="280"/>
    </row>
    <row r="55" spans="1:8" ht="13.5" thickBot="1" x14ac:dyDescent="0.25">
      <c r="A55" s="314"/>
      <c r="B55" s="346" t="s">
        <v>770</v>
      </c>
      <c r="C55" s="358">
        <v>172</v>
      </c>
      <c r="D55" s="340">
        <v>410.5</v>
      </c>
      <c r="E55" s="280"/>
      <c r="F55" s="280"/>
      <c r="G55" s="280"/>
      <c r="H55" s="280"/>
    </row>
    <row r="56" spans="1:8" ht="26.25" thickBot="1" x14ac:dyDescent="0.25">
      <c r="A56" s="359"/>
      <c r="B56" s="382" t="s">
        <v>771</v>
      </c>
      <c r="C56" s="360">
        <v>11176.51</v>
      </c>
      <c r="D56" s="354">
        <v>11176.51</v>
      </c>
      <c r="E56" s="280"/>
      <c r="F56" s="280"/>
      <c r="G56" s="280"/>
      <c r="H56" s="280"/>
    </row>
    <row r="57" spans="1:8" x14ac:dyDescent="0.2">
      <c r="A57" s="321" t="s">
        <v>772</v>
      </c>
      <c r="B57" s="349" t="s">
        <v>751</v>
      </c>
      <c r="C57" s="361">
        <v>35</v>
      </c>
      <c r="D57" s="344"/>
      <c r="E57" s="280"/>
      <c r="F57" s="280"/>
      <c r="G57" s="280"/>
      <c r="H57" s="280"/>
    </row>
    <row r="58" spans="1:8" ht="13.5" thickBot="1" x14ac:dyDescent="0.25">
      <c r="A58" s="321"/>
      <c r="B58" s="362" t="s">
        <v>753</v>
      </c>
      <c r="C58" s="363">
        <v>87.22</v>
      </c>
      <c r="D58" s="364">
        <v>122.22</v>
      </c>
      <c r="E58" s="280"/>
      <c r="F58" s="280"/>
      <c r="G58" s="280"/>
      <c r="H58" s="280"/>
    </row>
    <row r="59" spans="1:8" ht="13.5" thickBot="1" x14ac:dyDescent="0.25">
      <c r="A59" s="365" t="s">
        <v>773</v>
      </c>
      <c r="B59" s="366"/>
      <c r="C59" s="367">
        <v>11.4</v>
      </c>
      <c r="D59" s="368">
        <v>11.4</v>
      </c>
      <c r="E59" s="280"/>
      <c r="F59" s="280"/>
      <c r="G59" s="280"/>
      <c r="H59" s="280"/>
    </row>
    <row r="60" spans="1:8" ht="13.5" thickBot="1" x14ac:dyDescent="0.25">
      <c r="A60" s="369" t="s">
        <v>766</v>
      </c>
      <c r="B60" s="370"/>
      <c r="C60" s="371">
        <f>SUM(C46:C59)</f>
        <v>12139.22</v>
      </c>
      <c r="D60" s="400">
        <f>SUM(D47:D59)</f>
        <v>12139.22</v>
      </c>
      <c r="E60" s="280"/>
      <c r="F60" s="280"/>
      <c r="G60" s="280"/>
      <c r="H60" s="280"/>
    </row>
    <row r="61" spans="1:8" x14ac:dyDescent="0.2">
      <c r="A61" s="280"/>
      <c r="B61" s="280"/>
      <c r="C61" s="280"/>
      <c r="D61" s="280"/>
      <c r="E61" s="280"/>
      <c r="F61" s="280"/>
      <c r="G61" s="280"/>
      <c r="H61" s="280"/>
    </row>
    <row r="62" spans="1:8" x14ac:dyDescent="0.2">
      <c r="A62" s="304" t="s">
        <v>777</v>
      </c>
      <c r="B62" s="280"/>
      <c r="C62" s="280"/>
      <c r="D62" s="280"/>
      <c r="E62" s="280"/>
      <c r="F62" s="280"/>
      <c r="G62" s="280"/>
      <c r="H62" s="280"/>
    </row>
    <row r="63" spans="1:8" x14ac:dyDescent="0.2">
      <c r="A63" s="280"/>
      <c r="B63" s="280"/>
      <c r="C63" s="280"/>
      <c r="D63" s="280"/>
      <c r="E63" s="280"/>
      <c r="F63" s="280"/>
      <c r="G63" s="280"/>
      <c r="H63" s="280"/>
    </row>
    <row r="64" spans="1:8" x14ac:dyDescent="0.2">
      <c r="A64" s="280"/>
      <c r="B64" s="280"/>
      <c r="C64" s="280"/>
      <c r="D64" s="280"/>
      <c r="E64" s="280"/>
      <c r="F64" s="280"/>
      <c r="G64" s="280"/>
      <c r="H64" s="280"/>
    </row>
    <row r="65" spans="1:8" x14ac:dyDescent="0.2">
      <c r="A65" s="280"/>
      <c r="B65" s="280"/>
      <c r="C65" s="280"/>
      <c r="D65" s="280"/>
      <c r="E65" s="280"/>
      <c r="F65" s="280"/>
      <c r="G65" s="280"/>
      <c r="H65" s="280"/>
    </row>
    <row r="66" spans="1:8" x14ac:dyDescent="0.2">
      <c r="G66" s="280"/>
      <c r="H66" s="280"/>
    </row>
    <row r="82" spans="3:3" x14ac:dyDescent="0.2">
      <c r="C82" s="719"/>
    </row>
  </sheetData>
  <pageMargins left="0.7" right="0.7" top="0.75" bottom="0.75" header="0.3" footer="0.3"/>
  <pageSetup paperSize="9" scale="69" orientation="portrait" r:id="rId1"/>
  <headerFooter>
    <oddHeader xml:space="preserve">&amp;R&amp;"Arial,Tučné"&amp;12&amp;K000080IV/2
&amp;"-,Obyčejné"&amp;11&amp;K01+000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0"/>
  <sheetViews>
    <sheetView view="pageLayout" topLeftCell="A34" zoomScaleNormal="100" workbookViewId="0">
      <selection activeCell="I35" sqref="I35"/>
    </sheetView>
  </sheetViews>
  <sheetFormatPr defaultColWidth="20.7109375" defaultRowHeight="15" x14ac:dyDescent="0.25"/>
  <cols>
    <col min="1" max="1" width="9.85546875" customWidth="1"/>
    <col min="2" max="2" width="8.7109375" customWidth="1"/>
    <col min="3" max="3" width="10.7109375" customWidth="1"/>
    <col min="4" max="4" width="12.42578125" customWidth="1"/>
    <col min="5" max="5" width="39.42578125" customWidth="1"/>
    <col min="6" max="6" width="10.7109375" customWidth="1"/>
    <col min="7" max="7" width="11.5703125" customWidth="1"/>
    <col min="8" max="8" width="12" customWidth="1"/>
    <col min="9" max="9" width="11" customWidth="1"/>
    <col min="10" max="10" width="8.140625" customWidth="1"/>
    <col min="11" max="11" width="10.28515625" customWidth="1"/>
    <col min="12" max="12" width="6.5703125" customWidth="1"/>
    <col min="13" max="13" width="6.28515625" customWidth="1"/>
    <col min="14" max="14" width="15.28515625" customWidth="1"/>
    <col min="15" max="15" width="17" customWidth="1"/>
    <col min="16" max="16" width="13.85546875" customWidth="1"/>
    <col min="17" max="17" width="12.7109375" customWidth="1"/>
  </cols>
  <sheetData>
    <row r="1" spans="1:17" ht="16.5" x14ac:dyDescent="0.25">
      <c r="I1" s="715"/>
    </row>
    <row r="2" spans="1:17" ht="16.5" x14ac:dyDescent="0.25">
      <c r="A2" s="14" t="s">
        <v>318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L2" s="14"/>
      <c r="N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56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s="11" customFormat="1" ht="16.5" customHeight="1" x14ac:dyDescent="0.2">
      <c r="A4" s="57" t="s">
        <v>114</v>
      </c>
      <c r="B4" s="58" t="s">
        <v>50</v>
      </c>
      <c r="C4" s="60"/>
      <c r="D4" s="60"/>
      <c r="E4" s="57" t="s">
        <v>51</v>
      </c>
      <c r="F4" s="59">
        <v>0</v>
      </c>
      <c r="G4" s="59">
        <v>6000</v>
      </c>
      <c r="H4" s="59">
        <v>0</v>
      </c>
      <c r="I4" s="89">
        <f t="shared" ref="I4:I7" si="0">H4/G4*100</f>
        <v>0</v>
      </c>
      <c r="J4" s="725"/>
      <c r="K4" s="725"/>
      <c r="L4" s="725"/>
      <c r="M4" s="725"/>
      <c r="N4" s="725"/>
      <c r="O4" s="725"/>
      <c r="P4" s="725"/>
      <c r="Q4" s="725"/>
    </row>
    <row r="5" spans="1:17" s="11" customFormat="1" ht="15.75" customHeight="1" x14ac:dyDescent="0.2">
      <c r="A5" s="25" t="s">
        <v>114</v>
      </c>
      <c r="B5" s="769" t="s">
        <v>129</v>
      </c>
      <c r="C5" s="770"/>
      <c r="D5" s="770"/>
      <c r="E5" s="770"/>
      <c r="F5" s="5">
        <f>F4</f>
        <v>0</v>
      </c>
      <c r="G5" s="5">
        <f>G4</f>
        <v>6000</v>
      </c>
      <c r="H5" s="5">
        <f>H4</f>
        <v>0</v>
      </c>
      <c r="I5" s="90">
        <f t="shared" si="0"/>
        <v>0</v>
      </c>
      <c r="J5" s="725"/>
      <c r="K5" s="725"/>
      <c r="L5" s="725"/>
      <c r="M5" s="725"/>
      <c r="N5" s="725"/>
      <c r="O5" s="725"/>
      <c r="P5" s="725"/>
      <c r="Q5" s="725"/>
    </row>
    <row r="6" spans="1:17" s="11" customFormat="1" ht="15" customHeight="1" x14ac:dyDescent="0.2">
      <c r="A6" s="57" t="s">
        <v>130</v>
      </c>
      <c r="B6" s="58" t="s">
        <v>50</v>
      </c>
      <c r="C6" s="60"/>
      <c r="D6" s="60"/>
      <c r="E6" s="57" t="s">
        <v>51</v>
      </c>
      <c r="F6" s="59">
        <v>0</v>
      </c>
      <c r="G6" s="59">
        <v>6000</v>
      </c>
      <c r="H6" s="59">
        <v>0</v>
      </c>
      <c r="I6" s="89">
        <f t="shared" si="0"/>
        <v>0</v>
      </c>
      <c r="J6" s="725"/>
      <c r="K6" s="725"/>
      <c r="L6" s="725"/>
      <c r="M6" s="725"/>
      <c r="N6" s="725"/>
      <c r="O6" s="725"/>
      <c r="P6" s="725"/>
      <c r="Q6" s="725"/>
    </row>
    <row r="7" spans="1:17" s="11" customFormat="1" ht="15.75" customHeight="1" x14ac:dyDescent="0.2">
      <c r="A7" s="25" t="s">
        <v>130</v>
      </c>
      <c r="B7" s="769" t="s">
        <v>136</v>
      </c>
      <c r="C7" s="770"/>
      <c r="D7" s="770"/>
      <c r="E7" s="770"/>
      <c r="F7" s="5">
        <f>F6</f>
        <v>0</v>
      </c>
      <c r="G7" s="5">
        <f>G6</f>
        <v>6000</v>
      </c>
      <c r="H7" s="5">
        <f>H6</f>
        <v>0</v>
      </c>
      <c r="I7" s="90">
        <f t="shared" si="0"/>
        <v>0</v>
      </c>
      <c r="J7" s="725"/>
      <c r="K7" s="725"/>
      <c r="L7" s="725"/>
      <c r="M7" s="725"/>
      <c r="N7" s="725"/>
      <c r="O7" s="725"/>
      <c r="P7" s="725"/>
      <c r="Q7" s="725"/>
    </row>
    <row r="8" spans="1:17" x14ac:dyDescent="0.25">
      <c r="A8" s="57" t="s">
        <v>319</v>
      </c>
      <c r="B8" s="58" t="s">
        <v>202</v>
      </c>
      <c r="C8" s="54"/>
      <c r="D8" s="54"/>
      <c r="E8" s="57" t="s">
        <v>203</v>
      </c>
      <c r="F8" s="59">
        <v>600</v>
      </c>
      <c r="G8" s="59">
        <v>600</v>
      </c>
      <c r="H8" s="59">
        <v>192.71</v>
      </c>
      <c r="I8" s="59">
        <f>H8/G8*100</f>
        <v>32.118333333333332</v>
      </c>
      <c r="J8" s="736"/>
      <c r="K8" s="737"/>
      <c r="L8" s="736"/>
      <c r="M8" s="737"/>
      <c r="N8" s="736"/>
      <c r="O8" s="737"/>
      <c r="P8" s="736"/>
      <c r="Q8" s="728"/>
    </row>
    <row r="9" spans="1:17" x14ac:dyDescent="0.25">
      <c r="A9" s="25" t="s">
        <v>319</v>
      </c>
      <c r="B9" s="769" t="s">
        <v>320</v>
      </c>
      <c r="C9" s="770"/>
      <c r="D9" s="770"/>
      <c r="E9" s="770"/>
      <c r="F9" s="5">
        <f>F8</f>
        <v>600</v>
      </c>
      <c r="G9" s="5">
        <f>G8</f>
        <v>600</v>
      </c>
      <c r="H9" s="5">
        <f>H8</f>
        <v>192.71</v>
      </c>
      <c r="I9" s="70">
        <f t="shared" ref="I9:I39" si="1">H9/G9*100</f>
        <v>32.118333333333332</v>
      </c>
      <c r="J9" s="729"/>
      <c r="K9" s="729"/>
      <c r="L9" s="729"/>
      <c r="M9" s="729"/>
      <c r="N9" s="729"/>
      <c r="O9" s="729"/>
      <c r="P9" s="729"/>
      <c r="Q9" s="729"/>
    </row>
    <row r="10" spans="1:17" x14ac:dyDescent="0.25">
      <c r="A10" s="57" t="s">
        <v>321</v>
      </c>
      <c r="B10" s="58">
        <v>5151</v>
      </c>
      <c r="C10" s="100"/>
      <c r="D10" s="54"/>
      <c r="E10" s="57" t="s">
        <v>682</v>
      </c>
      <c r="F10" s="59">
        <v>0</v>
      </c>
      <c r="G10" s="59">
        <v>200</v>
      </c>
      <c r="H10" s="59">
        <v>0</v>
      </c>
      <c r="I10" s="59">
        <f t="shared" si="1"/>
        <v>0</v>
      </c>
      <c r="J10" s="736"/>
      <c r="K10" s="737"/>
      <c r="L10" s="736"/>
      <c r="M10" s="737"/>
      <c r="N10" s="736"/>
      <c r="O10" s="737"/>
      <c r="P10" s="736"/>
      <c r="Q10" s="728"/>
    </row>
    <row r="11" spans="1:17" x14ac:dyDescent="0.25">
      <c r="A11" s="57" t="s">
        <v>321</v>
      </c>
      <c r="B11" s="58">
        <v>5151</v>
      </c>
      <c r="C11" s="100" t="s">
        <v>150</v>
      </c>
      <c r="D11" s="54"/>
      <c r="E11" s="57" t="s">
        <v>682</v>
      </c>
      <c r="F11" s="59">
        <v>0</v>
      </c>
      <c r="G11" s="59">
        <v>180</v>
      </c>
      <c r="H11" s="59">
        <v>94.65</v>
      </c>
      <c r="I11" s="59">
        <f t="shared" si="1"/>
        <v>52.583333333333336</v>
      </c>
      <c r="J11" s="736"/>
      <c r="K11" s="737"/>
      <c r="L11" s="736"/>
      <c r="M11" s="737"/>
      <c r="N11" s="736"/>
      <c r="O11" s="737"/>
      <c r="P11" s="736"/>
      <c r="Q11" s="728"/>
    </row>
    <row r="12" spans="1:17" x14ac:dyDescent="0.25">
      <c r="A12" s="57" t="s">
        <v>321</v>
      </c>
      <c r="B12" s="58">
        <v>5152</v>
      </c>
      <c r="C12" s="100"/>
      <c r="D12" s="54"/>
      <c r="E12" s="57" t="s">
        <v>326</v>
      </c>
      <c r="F12" s="59">
        <v>0</v>
      </c>
      <c r="G12" s="59">
        <v>150</v>
      </c>
      <c r="H12" s="59">
        <v>0</v>
      </c>
      <c r="I12" s="59">
        <f t="shared" si="1"/>
        <v>0</v>
      </c>
      <c r="J12" s="736"/>
      <c r="K12" s="737"/>
      <c r="L12" s="736"/>
      <c r="M12" s="737"/>
      <c r="N12" s="736"/>
      <c r="O12" s="737"/>
      <c r="P12" s="736"/>
      <c r="Q12" s="728"/>
    </row>
    <row r="13" spans="1:17" x14ac:dyDescent="0.25">
      <c r="A13" s="57" t="s">
        <v>321</v>
      </c>
      <c r="B13" s="58">
        <v>5152</v>
      </c>
      <c r="C13" s="100" t="s">
        <v>150</v>
      </c>
      <c r="D13" s="54"/>
      <c r="E13" s="57" t="s">
        <v>326</v>
      </c>
      <c r="F13" s="59">
        <v>0</v>
      </c>
      <c r="G13" s="59">
        <v>200</v>
      </c>
      <c r="H13" s="59">
        <v>101.21</v>
      </c>
      <c r="I13" s="59">
        <f t="shared" si="1"/>
        <v>50.604999999999997</v>
      </c>
      <c r="J13" s="736"/>
      <c r="K13" s="737"/>
      <c r="L13" s="736"/>
      <c r="M13" s="737"/>
      <c r="N13" s="736"/>
      <c r="O13" s="737"/>
      <c r="P13" s="736"/>
      <c r="Q13" s="728"/>
    </row>
    <row r="14" spans="1:17" x14ac:dyDescent="0.25">
      <c r="A14" s="57" t="s">
        <v>321</v>
      </c>
      <c r="B14" s="58">
        <v>5154</v>
      </c>
      <c r="C14" s="100"/>
      <c r="D14" s="54"/>
      <c r="E14" s="57" t="s">
        <v>69</v>
      </c>
      <c r="F14" s="59">
        <v>0</v>
      </c>
      <c r="G14" s="59">
        <v>400</v>
      </c>
      <c r="H14" s="59">
        <v>0</v>
      </c>
      <c r="I14" s="59">
        <f t="shared" si="1"/>
        <v>0</v>
      </c>
      <c r="J14" s="736"/>
      <c r="K14" s="737"/>
      <c r="L14" s="736"/>
      <c r="M14" s="737"/>
      <c r="N14" s="736"/>
      <c r="O14" s="737"/>
      <c r="P14" s="736"/>
      <c r="Q14" s="728"/>
    </row>
    <row r="15" spans="1:17" x14ac:dyDescent="0.25">
      <c r="A15" s="57" t="s">
        <v>321</v>
      </c>
      <c r="B15" s="58">
        <v>5154</v>
      </c>
      <c r="C15" s="100" t="s">
        <v>150</v>
      </c>
      <c r="D15" s="54"/>
      <c r="E15" s="57" t="s">
        <v>69</v>
      </c>
      <c r="F15" s="59">
        <v>0</v>
      </c>
      <c r="G15" s="59">
        <v>600</v>
      </c>
      <c r="H15" s="59">
        <v>25.95</v>
      </c>
      <c r="I15" s="59">
        <f t="shared" si="1"/>
        <v>4.3249999999999993</v>
      </c>
      <c r="J15" s="736"/>
      <c r="K15" s="737"/>
      <c r="L15" s="736"/>
      <c r="M15" s="737"/>
      <c r="N15" s="736"/>
      <c r="O15" s="737"/>
      <c r="P15" s="736"/>
      <c r="Q15" s="728"/>
    </row>
    <row r="16" spans="1:17" x14ac:dyDescent="0.25">
      <c r="A16" s="57" t="s">
        <v>321</v>
      </c>
      <c r="B16" s="58">
        <v>5157</v>
      </c>
      <c r="C16" s="100"/>
      <c r="D16" s="54"/>
      <c r="E16" s="57" t="s">
        <v>329</v>
      </c>
      <c r="F16" s="59">
        <v>0</v>
      </c>
      <c r="G16" s="59">
        <v>250</v>
      </c>
      <c r="H16" s="59">
        <v>0</v>
      </c>
      <c r="I16" s="59">
        <f t="shared" si="1"/>
        <v>0</v>
      </c>
      <c r="J16" s="736"/>
      <c r="K16" s="737"/>
      <c r="L16" s="736"/>
      <c r="M16" s="737"/>
      <c r="N16" s="736"/>
      <c r="O16" s="737"/>
      <c r="P16" s="736"/>
      <c r="Q16" s="728"/>
    </row>
    <row r="17" spans="1:17" x14ac:dyDescent="0.25">
      <c r="A17" s="57" t="s">
        <v>321</v>
      </c>
      <c r="B17" s="58">
        <v>5157</v>
      </c>
      <c r="C17" s="100" t="s">
        <v>150</v>
      </c>
      <c r="D17" s="54"/>
      <c r="E17" s="57" t="s">
        <v>329</v>
      </c>
      <c r="F17" s="59">
        <v>0</v>
      </c>
      <c r="G17" s="59">
        <v>360</v>
      </c>
      <c r="H17" s="59">
        <v>157.41999999999999</v>
      </c>
      <c r="I17" s="59">
        <f t="shared" si="1"/>
        <v>43.727777777777774</v>
      </c>
      <c r="J17" s="736"/>
      <c r="K17" s="737"/>
      <c r="L17" s="736"/>
      <c r="M17" s="737"/>
      <c r="N17" s="736"/>
      <c r="O17" s="737"/>
      <c r="P17" s="736"/>
      <c r="Q17" s="728"/>
    </row>
    <row r="18" spans="1:17" x14ac:dyDescent="0.25">
      <c r="A18" s="57" t="s">
        <v>321</v>
      </c>
      <c r="B18" s="58">
        <v>5169</v>
      </c>
      <c r="C18" s="100"/>
      <c r="D18" s="54"/>
      <c r="E18" s="57" t="s">
        <v>5</v>
      </c>
      <c r="F18" s="59">
        <v>0</v>
      </c>
      <c r="G18" s="59">
        <v>1000</v>
      </c>
      <c r="H18" s="59">
        <v>440.76</v>
      </c>
      <c r="I18" s="59">
        <f t="shared" si="1"/>
        <v>44.076000000000001</v>
      </c>
      <c r="J18" s="736"/>
      <c r="K18" s="737"/>
      <c r="L18" s="736"/>
      <c r="M18" s="737"/>
      <c r="N18" s="736"/>
      <c r="O18" s="737"/>
      <c r="P18" s="736"/>
      <c r="Q18" s="728"/>
    </row>
    <row r="19" spans="1:17" x14ac:dyDescent="0.25">
      <c r="A19" s="57" t="s">
        <v>321</v>
      </c>
      <c r="B19" s="58">
        <v>5169</v>
      </c>
      <c r="C19" s="100" t="s">
        <v>150</v>
      </c>
      <c r="D19" s="54"/>
      <c r="E19" s="57" t="s">
        <v>5</v>
      </c>
      <c r="F19" s="59">
        <v>0</v>
      </c>
      <c r="G19" s="59">
        <v>1085.5</v>
      </c>
      <c r="H19" s="59">
        <v>0</v>
      </c>
      <c r="I19" s="59">
        <f t="shared" si="1"/>
        <v>0</v>
      </c>
      <c r="J19" s="736"/>
      <c r="K19" s="737"/>
      <c r="L19" s="736"/>
      <c r="M19" s="737"/>
      <c r="N19" s="736"/>
      <c r="O19" s="737"/>
      <c r="P19" s="736"/>
      <c r="Q19" s="728"/>
    </row>
    <row r="20" spans="1:17" x14ac:dyDescent="0.25">
      <c r="A20" s="57" t="s">
        <v>321</v>
      </c>
      <c r="B20" s="58">
        <v>5171</v>
      </c>
      <c r="C20" s="100"/>
      <c r="D20" s="54"/>
      <c r="E20" s="57" t="s">
        <v>51</v>
      </c>
      <c r="F20" s="59">
        <v>3350</v>
      </c>
      <c r="G20" s="59">
        <v>1350</v>
      </c>
      <c r="H20" s="59">
        <v>40</v>
      </c>
      <c r="I20" s="59">
        <f t="shared" si="1"/>
        <v>2.9629629629629632</v>
      </c>
      <c r="J20" s="736"/>
      <c r="K20" s="737"/>
      <c r="L20" s="736"/>
      <c r="M20" s="737"/>
      <c r="N20" s="736"/>
      <c r="O20" s="737"/>
      <c r="P20" s="736"/>
      <c r="Q20" s="728"/>
    </row>
    <row r="21" spans="1:17" x14ac:dyDescent="0.25">
      <c r="A21" s="57" t="s">
        <v>321</v>
      </c>
      <c r="B21" s="58">
        <v>5171</v>
      </c>
      <c r="C21" s="100" t="s">
        <v>150</v>
      </c>
      <c r="D21" s="54"/>
      <c r="E21" s="57" t="s">
        <v>51</v>
      </c>
      <c r="F21" s="59">
        <v>0</v>
      </c>
      <c r="G21" s="59">
        <v>30</v>
      </c>
      <c r="H21" s="59">
        <v>0</v>
      </c>
      <c r="I21" s="59">
        <f t="shared" si="1"/>
        <v>0</v>
      </c>
      <c r="J21" s="736"/>
      <c r="K21" s="737"/>
      <c r="L21" s="736"/>
      <c r="M21" s="737"/>
      <c r="N21" s="736"/>
      <c r="O21" s="737"/>
      <c r="P21" s="736"/>
      <c r="Q21" s="728"/>
    </row>
    <row r="22" spans="1:17" x14ac:dyDescent="0.25">
      <c r="A22" s="57" t="s">
        <v>321</v>
      </c>
      <c r="B22" s="58" t="s">
        <v>322</v>
      </c>
      <c r="C22" s="100"/>
      <c r="D22" s="54"/>
      <c r="E22" s="57" t="s">
        <v>323</v>
      </c>
      <c r="F22" s="59">
        <v>500</v>
      </c>
      <c r="G22" s="59">
        <v>500</v>
      </c>
      <c r="H22" s="59">
        <v>0</v>
      </c>
      <c r="I22" s="59">
        <f t="shared" si="1"/>
        <v>0</v>
      </c>
      <c r="J22" s="736"/>
      <c r="K22" s="737"/>
      <c r="L22" s="736"/>
      <c r="M22" s="737"/>
      <c r="N22" s="736"/>
      <c r="O22" s="737"/>
      <c r="P22" s="736"/>
      <c r="Q22" s="728"/>
    </row>
    <row r="23" spans="1:17" x14ac:dyDescent="0.25">
      <c r="A23" s="25" t="s">
        <v>321</v>
      </c>
      <c r="B23" s="769" t="s">
        <v>324</v>
      </c>
      <c r="C23" s="770"/>
      <c r="D23" s="770"/>
      <c r="E23" s="770"/>
      <c r="F23" s="5">
        <f>SUM(F10:F22)</f>
        <v>3850</v>
      </c>
      <c r="G23" s="5">
        <f t="shared" ref="G23:H23" si="2">SUM(G10:G22)</f>
        <v>6305.5</v>
      </c>
      <c r="H23" s="5">
        <f t="shared" si="2"/>
        <v>859.99</v>
      </c>
      <c r="I23" s="70">
        <f t="shared" si="1"/>
        <v>13.638728094520658</v>
      </c>
      <c r="J23" s="729"/>
      <c r="K23" s="729"/>
      <c r="L23" s="729"/>
      <c r="M23" s="729"/>
      <c r="N23" s="729"/>
      <c r="O23" s="729"/>
      <c r="P23" s="729"/>
      <c r="Q23" s="729"/>
    </row>
    <row r="24" spans="1:17" x14ac:dyDescent="0.25">
      <c r="A24" s="57" t="s">
        <v>40</v>
      </c>
      <c r="B24" s="58" t="s">
        <v>66</v>
      </c>
      <c r="C24" s="54"/>
      <c r="D24" s="54"/>
      <c r="E24" s="57" t="s">
        <v>67</v>
      </c>
      <c r="F24" s="59">
        <v>60</v>
      </c>
      <c r="G24" s="59">
        <v>60</v>
      </c>
      <c r="H24" s="59">
        <v>0</v>
      </c>
      <c r="I24" s="59">
        <f t="shared" si="1"/>
        <v>0</v>
      </c>
      <c r="J24" s="736"/>
      <c r="K24" s="737"/>
      <c r="L24" s="736"/>
      <c r="M24" s="737"/>
      <c r="N24" s="736"/>
      <c r="O24" s="737"/>
      <c r="P24" s="736"/>
      <c r="Q24" s="728"/>
    </row>
    <row r="25" spans="1:17" x14ac:dyDescent="0.25">
      <c r="A25" s="57" t="s">
        <v>40</v>
      </c>
      <c r="B25" s="58" t="s">
        <v>325</v>
      </c>
      <c r="C25" s="54"/>
      <c r="D25" s="54"/>
      <c r="E25" s="57" t="s">
        <v>326</v>
      </c>
      <c r="F25" s="59">
        <v>100</v>
      </c>
      <c r="G25" s="59">
        <v>100</v>
      </c>
      <c r="H25" s="59">
        <v>0</v>
      </c>
      <c r="I25" s="59">
        <f t="shared" si="1"/>
        <v>0</v>
      </c>
      <c r="J25" s="736"/>
      <c r="K25" s="737"/>
      <c r="L25" s="736"/>
      <c r="M25" s="737"/>
      <c r="N25" s="736"/>
      <c r="O25" s="737"/>
      <c r="P25" s="736"/>
      <c r="Q25" s="728"/>
    </row>
    <row r="26" spans="1:17" x14ac:dyDescent="0.25">
      <c r="A26" s="57" t="s">
        <v>40</v>
      </c>
      <c r="B26" s="58" t="s">
        <v>327</v>
      </c>
      <c r="C26" s="54"/>
      <c r="D26" s="54"/>
      <c r="E26" s="57" t="s">
        <v>328</v>
      </c>
      <c r="F26" s="59">
        <v>20</v>
      </c>
      <c r="G26" s="59">
        <v>20</v>
      </c>
      <c r="H26" s="59">
        <v>0</v>
      </c>
      <c r="I26" s="59">
        <f t="shared" si="1"/>
        <v>0</v>
      </c>
      <c r="J26" s="736"/>
      <c r="K26" s="737"/>
      <c r="L26" s="736"/>
      <c r="M26" s="737"/>
      <c r="N26" s="736"/>
      <c r="O26" s="737"/>
      <c r="P26" s="736"/>
      <c r="Q26" s="728"/>
    </row>
    <row r="27" spans="1:17" x14ac:dyDescent="0.25">
      <c r="A27" s="57" t="s">
        <v>40</v>
      </c>
      <c r="B27" s="58" t="s">
        <v>68</v>
      </c>
      <c r="C27" s="54"/>
      <c r="D27" s="54"/>
      <c r="E27" s="57" t="s">
        <v>69</v>
      </c>
      <c r="F27" s="59">
        <v>50</v>
      </c>
      <c r="G27" s="59">
        <v>50</v>
      </c>
      <c r="H27" s="59">
        <v>0</v>
      </c>
      <c r="I27" s="59">
        <f t="shared" si="1"/>
        <v>0</v>
      </c>
      <c r="J27" s="736"/>
      <c r="K27" s="737"/>
      <c r="L27" s="736"/>
      <c r="M27" s="737"/>
      <c r="N27" s="736"/>
      <c r="O27" s="737"/>
      <c r="P27" s="736"/>
      <c r="Q27" s="728"/>
    </row>
    <row r="28" spans="1:17" x14ac:dyDescent="0.25">
      <c r="A28" s="57" t="s">
        <v>40</v>
      </c>
      <c r="B28" s="58" t="s">
        <v>9</v>
      </c>
      <c r="C28" s="54"/>
      <c r="D28" s="54"/>
      <c r="E28" s="57" t="s">
        <v>8</v>
      </c>
      <c r="F28" s="59">
        <v>200</v>
      </c>
      <c r="G28" s="59">
        <v>200</v>
      </c>
      <c r="H28" s="59">
        <v>55.7</v>
      </c>
      <c r="I28" s="59">
        <f t="shared" si="1"/>
        <v>27.85</v>
      </c>
      <c r="J28" s="736"/>
      <c r="K28" s="737"/>
      <c r="L28" s="736"/>
      <c r="M28" s="737"/>
      <c r="N28" s="736"/>
      <c r="O28" s="737"/>
      <c r="P28" s="736"/>
      <c r="Q28" s="728"/>
    </row>
    <row r="29" spans="1:17" x14ac:dyDescent="0.25">
      <c r="A29" s="57" t="s">
        <v>40</v>
      </c>
      <c r="B29" s="58" t="s">
        <v>6</v>
      </c>
      <c r="C29" s="54"/>
      <c r="D29" s="54"/>
      <c r="E29" s="57" t="s">
        <v>5</v>
      </c>
      <c r="F29" s="59">
        <v>300</v>
      </c>
      <c r="G29" s="59">
        <v>300</v>
      </c>
      <c r="H29" s="59">
        <v>185.96</v>
      </c>
      <c r="I29" s="59">
        <f t="shared" si="1"/>
        <v>61.986666666666665</v>
      </c>
      <c r="J29" s="736"/>
      <c r="K29" s="737"/>
      <c r="L29" s="736"/>
      <c r="M29" s="737"/>
      <c r="N29" s="736"/>
      <c r="O29" s="737"/>
      <c r="P29" s="736"/>
      <c r="Q29" s="728"/>
    </row>
    <row r="30" spans="1:17" x14ac:dyDescent="0.25">
      <c r="A30" s="57" t="s">
        <v>40</v>
      </c>
      <c r="B30" s="58" t="s">
        <v>50</v>
      </c>
      <c r="C30" s="54"/>
      <c r="D30" s="54"/>
      <c r="E30" s="57" t="s">
        <v>51</v>
      </c>
      <c r="F30" s="59">
        <v>60</v>
      </c>
      <c r="G30" s="59">
        <v>60</v>
      </c>
      <c r="H30" s="59">
        <v>0</v>
      </c>
      <c r="I30" s="59">
        <f t="shared" si="1"/>
        <v>0</v>
      </c>
      <c r="J30" s="736"/>
      <c r="K30" s="737"/>
      <c r="L30" s="736"/>
      <c r="M30" s="737"/>
      <c r="N30" s="736"/>
      <c r="O30" s="737"/>
      <c r="P30" s="736"/>
      <c r="Q30" s="728"/>
    </row>
    <row r="31" spans="1:17" x14ac:dyDescent="0.25">
      <c r="A31" s="25" t="s">
        <v>40</v>
      </c>
      <c r="B31" s="769" t="s">
        <v>41</v>
      </c>
      <c r="C31" s="770"/>
      <c r="D31" s="770"/>
      <c r="E31" s="770"/>
      <c r="F31" s="5">
        <f>SUM(F24:F30)</f>
        <v>790</v>
      </c>
      <c r="G31" s="5">
        <f t="shared" ref="G31:H31" si="3">SUM(G24:G30)</f>
        <v>790</v>
      </c>
      <c r="H31" s="5">
        <f t="shared" si="3"/>
        <v>241.66000000000003</v>
      </c>
      <c r="I31" s="70">
        <f t="shared" si="1"/>
        <v>30.589873417721524</v>
      </c>
      <c r="J31" s="729"/>
      <c r="K31" s="729"/>
      <c r="L31" s="729"/>
      <c r="M31" s="729"/>
      <c r="N31" s="729"/>
      <c r="O31" s="729"/>
      <c r="P31" s="729"/>
      <c r="Q31" s="729"/>
    </row>
    <row r="32" spans="1:17" x14ac:dyDescent="0.25">
      <c r="A32" s="57" t="s">
        <v>330</v>
      </c>
      <c r="B32" s="58" t="s">
        <v>257</v>
      </c>
      <c r="C32" s="54"/>
      <c r="D32" s="54"/>
      <c r="E32" s="57" t="s">
        <v>258</v>
      </c>
      <c r="F32" s="59">
        <v>4500</v>
      </c>
      <c r="G32" s="59">
        <v>4500</v>
      </c>
      <c r="H32" s="59">
        <v>2746.27</v>
      </c>
      <c r="I32" s="59">
        <f t="shared" ref="I32:I33" si="4">H32/G32*100</f>
        <v>61.028222222222219</v>
      </c>
      <c r="J32" s="736"/>
      <c r="K32" s="737"/>
      <c r="L32" s="736"/>
      <c r="M32" s="737"/>
      <c r="N32" s="736"/>
      <c r="O32" s="737"/>
      <c r="P32" s="736"/>
      <c r="Q32" s="728"/>
    </row>
    <row r="33" spans="1:17" x14ac:dyDescent="0.25">
      <c r="A33" s="25" t="s">
        <v>330</v>
      </c>
      <c r="B33" s="769" t="s">
        <v>331</v>
      </c>
      <c r="C33" s="770"/>
      <c r="D33" s="770"/>
      <c r="E33" s="770"/>
      <c r="F33" s="5">
        <f>SUM(F32)</f>
        <v>4500</v>
      </c>
      <c r="G33" s="5">
        <f t="shared" ref="G33:H33" si="5">SUM(G32)</f>
        <v>4500</v>
      </c>
      <c r="H33" s="5">
        <f t="shared" si="5"/>
        <v>2746.27</v>
      </c>
      <c r="I33" s="70">
        <f t="shared" si="4"/>
        <v>61.028222222222219</v>
      </c>
      <c r="J33" s="736"/>
      <c r="K33" s="737"/>
      <c r="L33" s="736"/>
      <c r="M33" s="737"/>
      <c r="N33" s="736"/>
      <c r="O33" s="737"/>
      <c r="P33" s="736"/>
      <c r="Q33" s="728"/>
    </row>
    <row r="34" spans="1:17" x14ac:dyDescent="0.25">
      <c r="A34" s="104" t="s">
        <v>153</v>
      </c>
      <c r="B34" s="271" t="s">
        <v>154</v>
      </c>
      <c r="C34" s="54" t="s">
        <v>150</v>
      </c>
      <c r="D34" s="54"/>
      <c r="E34" s="57" t="s">
        <v>683</v>
      </c>
      <c r="F34" s="59">
        <v>0</v>
      </c>
      <c r="G34" s="59">
        <v>1627.4</v>
      </c>
      <c r="H34" s="59">
        <v>1627.4</v>
      </c>
      <c r="I34" s="59">
        <f t="shared" si="1"/>
        <v>100</v>
      </c>
      <c r="J34" s="736"/>
      <c r="K34" s="737"/>
      <c r="L34" s="736"/>
      <c r="M34" s="737"/>
      <c r="N34" s="736"/>
      <c r="O34" s="737"/>
      <c r="P34" s="736"/>
      <c r="Q34" s="728"/>
    </row>
    <row r="35" spans="1:17" x14ac:dyDescent="0.25">
      <c r="A35" s="105" t="s">
        <v>153</v>
      </c>
      <c r="B35" s="769" t="s">
        <v>158</v>
      </c>
      <c r="C35" s="770"/>
      <c r="D35" s="770"/>
      <c r="E35" s="771"/>
      <c r="F35" s="70">
        <f>F34</f>
        <v>0</v>
      </c>
      <c r="G35" s="70">
        <f>G34</f>
        <v>1627.4</v>
      </c>
      <c r="H35" s="70">
        <f>H34</f>
        <v>1627.4</v>
      </c>
      <c r="I35" s="70">
        <f t="shared" si="1"/>
        <v>100</v>
      </c>
      <c r="J35" s="736"/>
      <c r="K35" s="737"/>
      <c r="L35" s="736"/>
      <c r="M35" s="737"/>
      <c r="N35" s="736"/>
      <c r="O35" s="737"/>
      <c r="P35" s="736"/>
      <c r="Q35" s="728"/>
    </row>
    <row r="36" spans="1:17" x14ac:dyDescent="0.25">
      <c r="A36" s="104" t="s">
        <v>101</v>
      </c>
      <c r="B36" s="271" t="s">
        <v>322</v>
      </c>
      <c r="C36" s="100" t="s">
        <v>150</v>
      </c>
      <c r="D36" s="54"/>
      <c r="E36" s="57" t="s">
        <v>323</v>
      </c>
      <c r="F36" s="59">
        <v>0</v>
      </c>
      <c r="G36" s="59">
        <v>989</v>
      </c>
      <c r="H36" s="59">
        <v>0</v>
      </c>
      <c r="I36" s="59">
        <f t="shared" si="1"/>
        <v>0</v>
      </c>
      <c r="J36" s="736"/>
      <c r="K36" s="737"/>
      <c r="L36" s="736"/>
      <c r="M36" s="737"/>
      <c r="N36" s="736"/>
      <c r="O36" s="737"/>
      <c r="P36" s="736"/>
      <c r="Q36" s="728"/>
    </row>
    <row r="37" spans="1:17" x14ac:dyDescent="0.25">
      <c r="A37" s="104" t="s">
        <v>101</v>
      </c>
      <c r="B37" s="271" t="s">
        <v>322</v>
      </c>
      <c r="C37" s="100" t="s">
        <v>684</v>
      </c>
      <c r="D37" s="54"/>
      <c r="E37" s="57" t="s">
        <v>323</v>
      </c>
      <c r="F37" s="59">
        <v>0</v>
      </c>
      <c r="G37" s="59">
        <v>1627.4</v>
      </c>
      <c r="H37" s="59">
        <v>0</v>
      </c>
      <c r="I37" s="59">
        <f t="shared" si="1"/>
        <v>0</v>
      </c>
      <c r="J37" s="736"/>
      <c r="K37" s="737"/>
      <c r="L37" s="736"/>
      <c r="M37" s="737"/>
      <c r="N37" s="736"/>
      <c r="O37" s="737"/>
      <c r="P37" s="736"/>
      <c r="Q37" s="728"/>
    </row>
    <row r="38" spans="1:17" x14ac:dyDescent="0.25">
      <c r="A38" s="105" t="s">
        <v>101</v>
      </c>
      <c r="B38" s="769" t="s">
        <v>102</v>
      </c>
      <c r="C38" s="770"/>
      <c r="D38" s="770"/>
      <c r="E38" s="771"/>
      <c r="F38" s="5">
        <f>F36+F37</f>
        <v>0</v>
      </c>
      <c r="G38" s="5">
        <f>G36+G37</f>
        <v>2616.4</v>
      </c>
      <c r="H38" s="5">
        <f>H36+H37</f>
        <v>0</v>
      </c>
      <c r="I38" s="70">
        <f t="shared" si="1"/>
        <v>0</v>
      </c>
      <c r="J38" s="729"/>
      <c r="K38" s="729"/>
      <c r="L38" s="729"/>
      <c r="M38" s="729"/>
      <c r="N38" s="729"/>
      <c r="O38" s="729"/>
      <c r="P38" s="729"/>
      <c r="Q38" s="729"/>
    </row>
    <row r="39" spans="1:17" x14ac:dyDescent="0.25">
      <c r="A39" s="4" t="s">
        <v>0</v>
      </c>
      <c r="B39" s="4"/>
      <c r="C39" s="4"/>
      <c r="D39" s="4"/>
      <c r="E39" s="4"/>
      <c r="F39" s="3">
        <f>F5+F7+F9+F23+F31+F33+F35+F38</f>
        <v>9740</v>
      </c>
      <c r="G39" s="3">
        <f>G5+G7+G9+G23+G31+G33+G35+G38</f>
        <v>28439.300000000003</v>
      </c>
      <c r="H39" s="3">
        <f>H5+H7+H9+H23+H31+H33+H35+H38</f>
        <v>5668.0300000000007</v>
      </c>
      <c r="I39" s="3">
        <f t="shared" si="1"/>
        <v>19.930272545386138</v>
      </c>
      <c r="J39" s="732"/>
      <c r="K39" s="732"/>
      <c r="L39" s="732"/>
      <c r="M39" s="732"/>
      <c r="N39" s="732"/>
      <c r="O39" s="732"/>
      <c r="P39" s="732"/>
      <c r="Q39" s="731"/>
    </row>
    <row r="40" spans="1:17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L40" s="55"/>
      <c r="N40" s="55"/>
      <c r="P40" s="55"/>
    </row>
  </sheetData>
  <mergeCells count="8">
    <mergeCell ref="B38:E38"/>
    <mergeCell ref="B5:E5"/>
    <mergeCell ref="B7:E7"/>
    <mergeCell ref="B33:E33"/>
    <mergeCell ref="B35:E35"/>
    <mergeCell ref="B9:E9"/>
    <mergeCell ref="B23:E23"/>
    <mergeCell ref="B31:E31"/>
  </mergeCells>
  <pageMargins left="0.7" right="0.7" top="0.75" bottom="0.75" header="0.3" footer="0.3"/>
  <pageSetup paperSize="9" fitToWidth="0" fitToHeight="0" orientation="landscape" r:id="rId1"/>
  <headerFooter differentOddEven="1" differentFirst="1">
    <oddHeader>&amp;R&amp;"Arial,Tučné"&amp;12&amp;K000080III/26</oddHeader>
    <evenHeader xml:space="preserve">&amp;R&amp;"Arial,Tučné"&amp;12&amp;K000080IV/26&amp;"-,Obyčejné"&amp;11&amp;K01+000
</evenHeader>
    <firstHeader xml:space="preserve">&amp;R&amp;"Arial,Tučné"&amp;12&amp;K000080IV/25&amp;"-,Obyčejné"&amp;11&amp;K01+000
</first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view="pageLayout" topLeftCell="A31" zoomScaleNormal="100" workbookViewId="0">
      <selection activeCell="I11" sqref="I11"/>
    </sheetView>
  </sheetViews>
  <sheetFormatPr defaultColWidth="20.7109375" defaultRowHeight="15" x14ac:dyDescent="0.25"/>
  <cols>
    <col min="1" max="2" width="8.7109375" customWidth="1"/>
    <col min="3" max="3" width="10.7109375" customWidth="1"/>
    <col min="4" max="4" width="15.85546875" customWidth="1"/>
    <col min="5" max="5" width="33.28515625" customWidth="1"/>
    <col min="6" max="6" width="12.28515625" customWidth="1"/>
    <col min="7" max="7" width="12.140625" customWidth="1"/>
    <col min="8" max="8" width="11.7109375" customWidth="1"/>
    <col min="9" max="9" width="12.140625" customWidth="1"/>
    <col min="10" max="10" width="17.5703125" customWidth="1"/>
    <col min="11" max="11" width="19.85546875" customWidth="1"/>
    <col min="12" max="12" width="22.5703125" customWidth="1"/>
    <col min="13" max="13" width="22.140625" customWidth="1"/>
    <col min="14" max="14" width="23.85546875" customWidth="1"/>
    <col min="15" max="15" width="22" customWidth="1"/>
    <col min="16" max="16" width="25.140625" customWidth="1"/>
    <col min="17" max="17" width="25.7109375" customWidth="1"/>
  </cols>
  <sheetData>
    <row r="1" spans="1:17" ht="16.5" x14ac:dyDescent="0.25">
      <c r="I1" s="715"/>
    </row>
    <row r="2" spans="1:17" ht="16.5" x14ac:dyDescent="0.25">
      <c r="A2" s="14" t="s">
        <v>318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K2" s="14"/>
      <c r="L2" s="14"/>
      <c r="M2" s="14"/>
      <c r="N2" s="14"/>
      <c r="O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s="11" customFormat="1" ht="15" customHeight="1" x14ac:dyDescent="0.2">
      <c r="A4" s="8" t="s">
        <v>321</v>
      </c>
      <c r="B4" s="10" t="s">
        <v>24</v>
      </c>
      <c r="C4" s="10"/>
      <c r="D4" s="81" t="s">
        <v>679</v>
      </c>
      <c r="E4" s="8" t="s">
        <v>332</v>
      </c>
      <c r="F4" s="7">
        <v>5000</v>
      </c>
      <c r="G4" s="7">
        <v>5000</v>
      </c>
      <c r="H4" s="7">
        <v>0</v>
      </c>
      <c r="I4" s="7">
        <f>H4/G4*100</f>
        <v>0</v>
      </c>
      <c r="J4" s="726"/>
      <c r="K4" s="727"/>
      <c r="L4" s="726"/>
      <c r="M4" s="727"/>
      <c r="N4" s="726"/>
      <c r="O4" s="727"/>
      <c r="P4" s="726"/>
      <c r="Q4" s="728"/>
    </row>
    <row r="5" spans="1:17" ht="15" customHeight="1" x14ac:dyDescent="0.25">
      <c r="A5" s="8" t="s">
        <v>321</v>
      </c>
      <c r="B5" s="10" t="s">
        <v>24</v>
      </c>
      <c r="C5" s="778" t="s">
        <v>77</v>
      </c>
      <c r="D5" s="779"/>
      <c r="E5" s="780"/>
      <c r="F5" s="7">
        <v>5000</v>
      </c>
      <c r="G5" s="7">
        <v>5000</v>
      </c>
      <c r="H5" s="7">
        <v>0</v>
      </c>
      <c r="I5" s="7">
        <f t="shared" ref="I5:I10" si="0">H5/G5*100</f>
        <v>0</v>
      </c>
      <c r="J5" s="728"/>
      <c r="K5" s="728"/>
      <c r="L5" s="728"/>
      <c r="M5" s="728"/>
      <c r="N5" s="728"/>
      <c r="O5" s="728"/>
      <c r="P5" s="728"/>
      <c r="Q5" s="728"/>
    </row>
    <row r="6" spans="1:17" ht="15" customHeight="1" x14ac:dyDescent="0.25">
      <c r="A6" s="6" t="s">
        <v>321</v>
      </c>
      <c r="B6" s="769" t="s">
        <v>324</v>
      </c>
      <c r="C6" s="770"/>
      <c r="D6" s="770"/>
      <c r="E6" s="771"/>
      <c r="F6" s="5">
        <f>F5</f>
        <v>5000</v>
      </c>
      <c r="G6" s="5">
        <f t="shared" ref="G6:H6" si="1">G5</f>
        <v>5000</v>
      </c>
      <c r="H6" s="5">
        <f t="shared" si="1"/>
        <v>0</v>
      </c>
      <c r="I6" s="5">
        <f t="shared" si="0"/>
        <v>0</v>
      </c>
      <c r="J6" s="729"/>
      <c r="K6" s="729"/>
      <c r="L6" s="729"/>
      <c r="M6" s="729"/>
      <c r="N6" s="729"/>
      <c r="O6" s="729"/>
      <c r="P6" s="729"/>
      <c r="Q6" s="729"/>
    </row>
    <row r="7" spans="1:17" ht="15" customHeight="1" x14ac:dyDescent="0.25">
      <c r="A7" s="8" t="s">
        <v>333</v>
      </c>
      <c r="B7" s="10" t="s">
        <v>24</v>
      </c>
      <c r="C7" s="10"/>
      <c r="D7" s="236" t="s">
        <v>678</v>
      </c>
      <c r="E7" s="8" t="s">
        <v>334</v>
      </c>
      <c r="F7" s="7">
        <v>2500</v>
      </c>
      <c r="G7" s="7">
        <v>2500</v>
      </c>
      <c r="H7" s="7">
        <v>0</v>
      </c>
      <c r="I7" s="7">
        <f t="shared" si="0"/>
        <v>0</v>
      </c>
      <c r="J7" s="726"/>
      <c r="K7" s="727"/>
      <c r="L7" s="726"/>
      <c r="M7" s="727"/>
      <c r="N7" s="726"/>
      <c r="O7" s="727"/>
      <c r="P7" s="726"/>
      <c r="Q7" s="728"/>
    </row>
    <row r="8" spans="1:17" ht="15" customHeight="1" x14ac:dyDescent="0.25">
      <c r="A8" s="8" t="s">
        <v>333</v>
      </c>
      <c r="B8" s="10" t="s">
        <v>24</v>
      </c>
      <c r="C8" s="778" t="s">
        <v>77</v>
      </c>
      <c r="D8" s="779"/>
      <c r="E8" s="780"/>
      <c r="F8" s="7">
        <v>2500</v>
      </c>
      <c r="G8" s="7">
        <v>2500</v>
      </c>
      <c r="H8" s="7">
        <v>0</v>
      </c>
      <c r="I8" s="7">
        <f t="shared" si="0"/>
        <v>0</v>
      </c>
      <c r="J8" s="728"/>
      <c r="K8" s="728"/>
      <c r="L8" s="728"/>
      <c r="M8" s="728"/>
      <c r="N8" s="728"/>
      <c r="O8" s="728"/>
      <c r="P8" s="728"/>
      <c r="Q8" s="728"/>
    </row>
    <row r="9" spans="1:17" ht="15" customHeight="1" x14ac:dyDescent="0.25">
      <c r="A9" s="6" t="s">
        <v>333</v>
      </c>
      <c r="B9" s="769" t="s">
        <v>335</v>
      </c>
      <c r="C9" s="770"/>
      <c r="D9" s="770"/>
      <c r="E9" s="771"/>
      <c r="F9" s="5">
        <f>F8</f>
        <v>2500</v>
      </c>
      <c r="G9" s="5">
        <f t="shared" ref="G9:H9" si="2">G8</f>
        <v>2500</v>
      </c>
      <c r="H9" s="5">
        <f t="shared" si="2"/>
        <v>0</v>
      </c>
      <c r="I9" s="5">
        <f t="shared" si="0"/>
        <v>0</v>
      </c>
      <c r="J9" s="729"/>
      <c r="K9" s="729"/>
      <c r="L9" s="729"/>
      <c r="M9" s="729"/>
      <c r="N9" s="729"/>
      <c r="O9" s="729"/>
      <c r="P9" s="729"/>
      <c r="Q9" s="729"/>
    </row>
    <row r="10" spans="1:17" x14ac:dyDescent="0.25">
      <c r="A10" s="4" t="s">
        <v>0</v>
      </c>
      <c r="B10" s="4"/>
      <c r="C10" s="4"/>
      <c r="D10" s="4"/>
      <c r="E10" s="4"/>
      <c r="F10" s="3">
        <f>F6+F9</f>
        <v>7500</v>
      </c>
      <c r="G10" s="3">
        <f t="shared" ref="G10:H10" si="3">G6+G9</f>
        <v>7500</v>
      </c>
      <c r="H10" s="3">
        <f t="shared" si="3"/>
        <v>0</v>
      </c>
      <c r="I10" s="3">
        <f t="shared" si="0"/>
        <v>0</v>
      </c>
      <c r="J10" s="730"/>
      <c r="K10" s="732"/>
      <c r="L10" s="730"/>
      <c r="M10" s="730"/>
      <c r="N10" s="730"/>
      <c r="O10" s="730"/>
      <c r="P10" s="730"/>
      <c r="Q10" s="730"/>
    </row>
    <row r="11" spans="1:17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</sheetData>
  <mergeCells count="4">
    <mergeCell ref="C5:E5"/>
    <mergeCell ref="B6:E6"/>
    <mergeCell ref="C8:E8"/>
    <mergeCell ref="B9:E9"/>
  </mergeCells>
  <pageMargins left="0.7" right="0.7" top="0.75" bottom="0.75" header="0.3" footer="0.3"/>
  <pageSetup paperSize="9" fitToWidth="0" fitToHeight="0" orientation="landscape" r:id="rId1"/>
  <headerFooter>
    <oddHeader xml:space="preserve">&amp;R&amp;"Arial,Tučné"&amp;12&amp;K000080IV/27&amp;"-,Obyčejné"&amp;11&amp;K01+000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9"/>
  <sheetViews>
    <sheetView view="pageLayout" topLeftCell="A22" zoomScaleNormal="100" workbookViewId="0">
      <selection activeCell="H41" sqref="H41"/>
    </sheetView>
  </sheetViews>
  <sheetFormatPr defaultColWidth="20.7109375" defaultRowHeight="15" x14ac:dyDescent="0.25"/>
  <cols>
    <col min="1" max="1" width="9.85546875" customWidth="1"/>
    <col min="2" max="2" width="8.7109375" customWidth="1"/>
    <col min="3" max="3" width="10.7109375" customWidth="1"/>
    <col min="4" max="4" width="13.7109375" customWidth="1"/>
    <col min="5" max="5" width="35.7109375" customWidth="1"/>
    <col min="6" max="6" width="12.28515625" customWidth="1"/>
    <col min="7" max="7" width="12.5703125" customWidth="1"/>
    <col min="8" max="8" width="13.7109375" customWidth="1"/>
    <col min="9" max="9" width="8.7109375" customWidth="1"/>
    <col min="10" max="11" width="7" customWidth="1"/>
    <col min="12" max="13" width="5" customWidth="1"/>
    <col min="14" max="14" width="6.7109375" customWidth="1"/>
    <col min="15" max="15" width="5.140625" customWidth="1"/>
    <col min="16" max="16" width="12" customWidth="1"/>
    <col min="17" max="17" width="10.85546875" customWidth="1"/>
  </cols>
  <sheetData>
    <row r="1" spans="1:17" ht="16.5" x14ac:dyDescent="0.25">
      <c r="I1" s="715"/>
    </row>
    <row r="2" spans="1:17" ht="16.5" x14ac:dyDescent="0.25">
      <c r="A2" s="14" t="s">
        <v>336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L2" s="14"/>
      <c r="N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56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ht="15" customHeight="1" x14ac:dyDescent="0.25">
      <c r="A4" s="57" t="s">
        <v>311</v>
      </c>
      <c r="B4" s="58" t="s">
        <v>66</v>
      </c>
      <c r="C4" s="60" t="s">
        <v>71</v>
      </c>
      <c r="D4" s="60"/>
      <c r="E4" s="57" t="s">
        <v>67</v>
      </c>
      <c r="F4" s="59">
        <v>50</v>
      </c>
      <c r="G4" s="59">
        <v>50</v>
      </c>
      <c r="H4" s="59">
        <v>0</v>
      </c>
      <c r="I4" s="89">
        <f>H4/G4*100</f>
        <v>0</v>
      </c>
      <c r="J4" s="738"/>
      <c r="K4" s="738"/>
      <c r="L4" s="738"/>
      <c r="M4" s="738"/>
      <c r="N4" s="738"/>
      <c r="O4" s="738"/>
      <c r="P4" s="738"/>
      <c r="Q4" s="738"/>
    </row>
    <row r="5" spans="1:17" x14ac:dyDescent="0.25">
      <c r="A5" s="57" t="s">
        <v>311</v>
      </c>
      <c r="B5" s="58" t="s">
        <v>327</v>
      </c>
      <c r="C5" s="60" t="s">
        <v>71</v>
      </c>
      <c r="D5" s="60"/>
      <c r="E5" s="57" t="s">
        <v>328</v>
      </c>
      <c r="F5" s="59">
        <v>100</v>
      </c>
      <c r="G5" s="59">
        <v>100</v>
      </c>
      <c r="H5" s="59">
        <v>0</v>
      </c>
      <c r="I5" s="89">
        <f t="shared" ref="I5:I38" si="0">H5/G5*100</f>
        <v>0</v>
      </c>
      <c r="J5" s="738"/>
      <c r="K5" s="738"/>
      <c r="L5" s="738"/>
      <c r="M5" s="738"/>
      <c r="N5" s="738"/>
      <c r="O5" s="738"/>
      <c r="P5" s="738"/>
      <c r="Q5" s="738"/>
    </row>
    <row r="6" spans="1:17" x14ac:dyDescent="0.25">
      <c r="A6" s="57" t="s">
        <v>311</v>
      </c>
      <c r="B6" s="58" t="s">
        <v>68</v>
      </c>
      <c r="C6" s="60" t="s">
        <v>71</v>
      </c>
      <c r="D6" s="60"/>
      <c r="E6" s="57" t="s">
        <v>69</v>
      </c>
      <c r="F6" s="59">
        <v>80</v>
      </c>
      <c r="G6" s="59">
        <v>80</v>
      </c>
      <c r="H6" s="59">
        <v>0</v>
      </c>
      <c r="I6" s="89">
        <f t="shared" si="0"/>
        <v>0</v>
      </c>
      <c r="J6" s="738"/>
      <c r="K6" s="738"/>
      <c r="L6" s="738"/>
      <c r="M6" s="738"/>
      <c r="N6" s="738"/>
      <c r="O6" s="738"/>
      <c r="P6" s="738"/>
      <c r="Q6" s="738"/>
    </row>
    <row r="7" spans="1:17" x14ac:dyDescent="0.25">
      <c r="A7" s="57" t="s">
        <v>311</v>
      </c>
      <c r="B7" s="58" t="s">
        <v>257</v>
      </c>
      <c r="C7" s="60" t="s">
        <v>71</v>
      </c>
      <c r="D7" s="60"/>
      <c r="E7" s="57" t="s">
        <v>258</v>
      </c>
      <c r="F7" s="59">
        <v>100</v>
      </c>
      <c r="G7" s="59">
        <v>100</v>
      </c>
      <c r="H7" s="59">
        <v>0</v>
      </c>
      <c r="I7" s="89">
        <f t="shared" si="0"/>
        <v>0</v>
      </c>
      <c r="J7" s="738"/>
      <c r="K7" s="738"/>
      <c r="L7" s="738"/>
      <c r="M7" s="738"/>
      <c r="N7" s="738"/>
      <c r="O7" s="738"/>
      <c r="P7" s="738"/>
      <c r="Q7" s="738"/>
    </row>
    <row r="8" spans="1:17" x14ac:dyDescent="0.25">
      <c r="A8" s="57" t="s">
        <v>311</v>
      </c>
      <c r="B8" s="58" t="s">
        <v>6</v>
      </c>
      <c r="C8" s="60" t="s">
        <v>71</v>
      </c>
      <c r="D8" s="60"/>
      <c r="E8" s="57" t="s">
        <v>5</v>
      </c>
      <c r="F8" s="59">
        <v>200</v>
      </c>
      <c r="G8" s="59">
        <v>200</v>
      </c>
      <c r="H8" s="59">
        <v>9.44</v>
      </c>
      <c r="I8" s="89">
        <f t="shared" si="0"/>
        <v>4.72</v>
      </c>
      <c r="J8" s="738"/>
      <c r="K8" s="738"/>
      <c r="L8" s="738"/>
      <c r="M8" s="738"/>
      <c r="N8" s="738"/>
      <c r="O8" s="738"/>
      <c r="P8" s="738"/>
      <c r="Q8" s="738"/>
    </row>
    <row r="9" spans="1:17" x14ac:dyDescent="0.25">
      <c r="A9" s="57" t="s">
        <v>311</v>
      </c>
      <c r="B9" s="58" t="s">
        <v>50</v>
      </c>
      <c r="C9" s="60" t="s">
        <v>71</v>
      </c>
      <c r="D9" s="60"/>
      <c r="E9" s="57" t="s">
        <v>51</v>
      </c>
      <c r="F9" s="59">
        <v>200</v>
      </c>
      <c r="G9" s="59">
        <v>200</v>
      </c>
      <c r="H9" s="59">
        <v>0</v>
      </c>
      <c r="I9" s="89">
        <f t="shared" si="0"/>
        <v>0</v>
      </c>
      <c r="J9" s="738"/>
      <c r="K9" s="738"/>
      <c r="L9" s="738"/>
      <c r="M9" s="738"/>
      <c r="N9" s="738"/>
      <c r="O9" s="738"/>
      <c r="P9" s="738"/>
      <c r="Q9" s="738"/>
    </row>
    <row r="10" spans="1:17" x14ac:dyDescent="0.25">
      <c r="A10" s="25" t="s">
        <v>311</v>
      </c>
      <c r="B10" s="769" t="s">
        <v>315</v>
      </c>
      <c r="C10" s="770"/>
      <c r="D10" s="770"/>
      <c r="E10" s="770"/>
      <c r="F10" s="5">
        <f>SUM(F4:F9)</f>
        <v>730</v>
      </c>
      <c r="G10" s="5">
        <f>SUM(G4:G9)</f>
        <v>730</v>
      </c>
      <c r="H10" s="5">
        <f>SUM(H4:H9)</f>
        <v>9.44</v>
      </c>
      <c r="I10" s="90">
        <f t="shared" si="0"/>
        <v>1.2931506849315069</v>
      </c>
      <c r="J10" s="738"/>
      <c r="K10" s="738"/>
      <c r="L10" s="738"/>
      <c r="M10" s="738"/>
      <c r="N10" s="738"/>
      <c r="O10" s="738"/>
      <c r="P10" s="738"/>
      <c r="Q10" s="738"/>
    </row>
    <row r="11" spans="1:17" x14ac:dyDescent="0.25">
      <c r="A11" s="57" t="s">
        <v>252</v>
      </c>
      <c r="B11" s="58" t="s">
        <v>9</v>
      </c>
      <c r="C11" s="60"/>
      <c r="D11" s="60"/>
      <c r="E11" s="57" t="s">
        <v>8</v>
      </c>
      <c r="F11" s="59">
        <v>100</v>
      </c>
      <c r="G11" s="59">
        <v>100</v>
      </c>
      <c r="H11" s="59">
        <v>0</v>
      </c>
      <c r="I11" s="89">
        <f t="shared" si="0"/>
        <v>0</v>
      </c>
      <c r="J11" s="738"/>
      <c r="K11" s="738"/>
      <c r="L11" s="738"/>
      <c r="M11" s="738"/>
      <c r="N11" s="738"/>
      <c r="O11" s="738"/>
      <c r="P11" s="738"/>
      <c r="Q11" s="738"/>
    </row>
    <row r="12" spans="1:17" x14ac:dyDescent="0.25">
      <c r="A12" s="57" t="s">
        <v>252</v>
      </c>
      <c r="B12" s="58" t="s">
        <v>6</v>
      </c>
      <c r="C12" s="60"/>
      <c r="D12" s="60"/>
      <c r="E12" s="57" t="s">
        <v>5</v>
      </c>
      <c r="F12" s="59">
        <v>100</v>
      </c>
      <c r="G12" s="59">
        <v>100</v>
      </c>
      <c r="H12" s="59">
        <v>6.05</v>
      </c>
      <c r="I12" s="89">
        <f t="shared" si="0"/>
        <v>6.05</v>
      </c>
      <c r="J12" s="738"/>
      <c r="K12" s="738"/>
      <c r="L12" s="738"/>
      <c r="M12" s="738"/>
      <c r="N12" s="738"/>
      <c r="O12" s="738"/>
      <c r="P12" s="738"/>
      <c r="Q12" s="738"/>
    </row>
    <row r="13" spans="1:17" x14ac:dyDescent="0.25">
      <c r="A13" s="25" t="s">
        <v>252</v>
      </c>
      <c r="B13" s="769" t="s">
        <v>255</v>
      </c>
      <c r="C13" s="770"/>
      <c r="D13" s="770"/>
      <c r="E13" s="770"/>
      <c r="F13" s="5">
        <f>SUM(F11:F12)</f>
        <v>200</v>
      </c>
      <c r="G13" s="5">
        <f t="shared" ref="G13:H13" si="1">SUM(G11:G12)</f>
        <v>200</v>
      </c>
      <c r="H13" s="5">
        <f t="shared" si="1"/>
        <v>6.05</v>
      </c>
      <c r="I13" s="90">
        <f t="shared" si="0"/>
        <v>3.0249999999999999</v>
      </c>
      <c r="J13" s="738"/>
      <c r="K13" s="738"/>
      <c r="L13" s="738"/>
      <c r="M13" s="738"/>
      <c r="N13" s="738"/>
      <c r="O13" s="738"/>
      <c r="P13" s="738"/>
      <c r="Q13" s="738"/>
    </row>
    <row r="14" spans="1:17" x14ac:dyDescent="0.25">
      <c r="A14" s="57" t="s">
        <v>47</v>
      </c>
      <c r="B14" s="58" t="s">
        <v>9</v>
      </c>
      <c r="C14" s="60"/>
      <c r="D14" s="60"/>
      <c r="E14" s="57" t="s">
        <v>8</v>
      </c>
      <c r="F14" s="59">
        <v>50</v>
      </c>
      <c r="G14" s="59">
        <v>50</v>
      </c>
      <c r="H14" s="59">
        <v>0</v>
      </c>
      <c r="I14" s="89">
        <f t="shared" si="0"/>
        <v>0</v>
      </c>
      <c r="J14" s="738"/>
      <c r="K14" s="738"/>
      <c r="L14" s="738"/>
      <c r="M14" s="738"/>
      <c r="N14" s="738"/>
      <c r="O14" s="738"/>
      <c r="P14" s="738"/>
      <c r="Q14" s="738"/>
    </row>
    <row r="15" spans="1:17" x14ac:dyDescent="0.25">
      <c r="A15" s="57" t="s">
        <v>47</v>
      </c>
      <c r="B15" s="58" t="s">
        <v>6</v>
      </c>
      <c r="C15" s="60"/>
      <c r="D15" s="60"/>
      <c r="E15" s="57" t="s">
        <v>5</v>
      </c>
      <c r="F15" s="59">
        <v>100</v>
      </c>
      <c r="G15" s="59">
        <v>100</v>
      </c>
      <c r="H15" s="59">
        <v>0</v>
      </c>
      <c r="I15" s="89">
        <f t="shared" si="0"/>
        <v>0</v>
      </c>
      <c r="J15" s="738"/>
      <c r="K15" s="738"/>
      <c r="L15" s="738"/>
      <c r="M15" s="738"/>
      <c r="N15" s="738"/>
      <c r="O15" s="738"/>
      <c r="P15" s="738"/>
      <c r="Q15" s="738"/>
    </row>
    <row r="16" spans="1:17" x14ac:dyDescent="0.25">
      <c r="A16" s="57" t="s">
        <v>47</v>
      </c>
      <c r="B16" s="58" t="s">
        <v>50</v>
      </c>
      <c r="C16" s="60"/>
      <c r="D16" s="60"/>
      <c r="E16" s="57" t="s">
        <v>51</v>
      </c>
      <c r="F16" s="59">
        <v>50</v>
      </c>
      <c r="G16" s="59">
        <v>50</v>
      </c>
      <c r="H16" s="59">
        <v>0</v>
      </c>
      <c r="I16" s="89">
        <f t="shared" si="0"/>
        <v>0</v>
      </c>
      <c r="J16" s="738"/>
      <c r="K16" s="738"/>
      <c r="L16" s="738"/>
      <c r="M16" s="738"/>
      <c r="N16" s="738"/>
      <c r="O16" s="738"/>
      <c r="P16" s="738"/>
      <c r="Q16" s="738"/>
    </row>
    <row r="17" spans="1:17" x14ac:dyDescent="0.25">
      <c r="A17" s="25" t="s">
        <v>47</v>
      </c>
      <c r="B17" s="769" t="s">
        <v>83</v>
      </c>
      <c r="C17" s="770"/>
      <c r="D17" s="770"/>
      <c r="E17" s="770"/>
      <c r="F17" s="5">
        <f>SUM(F14:F16)</f>
        <v>200</v>
      </c>
      <c r="G17" s="5">
        <f t="shared" ref="G17:H17" si="2">SUM(G14:G16)</f>
        <v>200</v>
      </c>
      <c r="H17" s="5">
        <f t="shared" si="2"/>
        <v>0</v>
      </c>
      <c r="I17" s="90">
        <f t="shared" si="0"/>
        <v>0</v>
      </c>
      <c r="J17" s="738"/>
      <c r="K17" s="738"/>
      <c r="L17" s="738"/>
      <c r="M17" s="738"/>
      <c r="N17" s="738"/>
      <c r="O17" s="738"/>
      <c r="P17" s="738"/>
      <c r="Q17" s="738"/>
    </row>
    <row r="18" spans="1:17" x14ac:dyDescent="0.25">
      <c r="A18" s="57" t="s">
        <v>199</v>
      </c>
      <c r="B18" s="58" t="s">
        <v>6</v>
      </c>
      <c r="C18" s="60"/>
      <c r="D18" s="60"/>
      <c r="E18" s="57" t="s">
        <v>5</v>
      </c>
      <c r="F18" s="59">
        <v>100</v>
      </c>
      <c r="G18" s="59">
        <v>100</v>
      </c>
      <c r="H18" s="59">
        <v>0</v>
      </c>
      <c r="I18" s="89">
        <f t="shared" si="0"/>
        <v>0</v>
      </c>
      <c r="J18" s="738"/>
      <c r="K18" s="738"/>
      <c r="L18" s="738"/>
      <c r="M18" s="738"/>
      <c r="N18" s="738"/>
      <c r="O18" s="738"/>
      <c r="P18" s="738"/>
      <c r="Q18" s="738"/>
    </row>
    <row r="19" spans="1:17" x14ac:dyDescent="0.25">
      <c r="A19" s="57" t="s">
        <v>199</v>
      </c>
      <c r="B19" s="58" t="s">
        <v>50</v>
      </c>
      <c r="C19" s="60"/>
      <c r="D19" s="60"/>
      <c r="E19" s="57" t="s">
        <v>51</v>
      </c>
      <c r="F19" s="59">
        <v>100</v>
      </c>
      <c r="G19" s="59">
        <v>100</v>
      </c>
      <c r="H19" s="59">
        <v>0</v>
      </c>
      <c r="I19" s="89">
        <f t="shared" si="0"/>
        <v>0</v>
      </c>
      <c r="J19" s="738"/>
      <c r="K19" s="738"/>
      <c r="L19" s="738"/>
      <c r="M19" s="738"/>
      <c r="N19" s="738"/>
      <c r="O19" s="738"/>
      <c r="P19" s="738"/>
      <c r="Q19" s="738"/>
    </row>
    <row r="20" spans="1:17" x14ac:dyDescent="0.25">
      <c r="A20" s="25" t="s">
        <v>199</v>
      </c>
      <c r="B20" s="769" t="s">
        <v>200</v>
      </c>
      <c r="C20" s="770"/>
      <c r="D20" s="770"/>
      <c r="E20" s="770"/>
      <c r="F20" s="5">
        <f>SUM(F18:F19)</f>
        <v>200</v>
      </c>
      <c r="G20" s="5">
        <f t="shared" ref="G20:H20" si="3">SUM(G18:G19)</f>
        <v>200</v>
      </c>
      <c r="H20" s="5">
        <f t="shared" si="3"/>
        <v>0</v>
      </c>
      <c r="I20" s="90">
        <f t="shared" si="0"/>
        <v>0</v>
      </c>
      <c r="J20" s="738"/>
      <c r="K20" s="738"/>
      <c r="L20" s="738"/>
      <c r="M20" s="738"/>
      <c r="N20" s="738"/>
      <c r="O20" s="738"/>
      <c r="P20" s="738"/>
      <c r="Q20" s="738"/>
    </row>
    <row r="21" spans="1:17" x14ac:dyDescent="0.25">
      <c r="A21" s="57" t="s">
        <v>321</v>
      </c>
      <c r="B21" s="58" t="s">
        <v>59</v>
      </c>
      <c r="C21" s="60"/>
      <c r="D21" s="60"/>
      <c r="E21" s="57" t="s">
        <v>60</v>
      </c>
      <c r="F21" s="59">
        <v>200</v>
      </c>
      <c r="G21" s="59">
        <v>200</v>
      </c>
      <c r="H21" s="59">
        <v>0</v>
      </c>
      <c r="I21" s="89">
        <f t="shared" si="0"/>
        <v>0</v>
      </c>
      <c r="J21" s="738"/>
      <c r="K21" s="738"/>
      <c r="L21" s="738"/>
      <c r="M21" s="738"/>
      <c r="N21" s="738"/>
      <c r="O21" s="738"/>
      <c r="P21" s="738"/>
      <c r="Q21" s="738"/>
    </row>
    <row r="22" spans="1:17" x14ac:dyDescent="0.25">
      <c r="A22" s="57" t="s">
        <v>321</v>
      </c>
      <c r="B22" s="58" t="s">
        <v>9</v>
      </c>
      <c r="C22" s="60"/>
      <c r="D22" s="60"/>
      <c r="E22" s="57" t="s">
        <v>8</v>
      </c>
      <c r="F22" s="59">
        <v>100</v>
      </c>
      <c r="G22" s="59">
        <v>100</v>
      </c>
      <c r="H22" s="59">
        <v>0</v>
      </c>
      <c r="I22" s="89">
        <f t="shared" si="0"/>
        <v>0</v>
      </c>
      <c r="J22" s="736"/>
      <c r="K22" s="737"/>
      <c r="L22" s="736"/>
      <c r="M22" s="737"/>
      <c r="N22" s="736"/>
      <c r="O22" s="737"/>
      <c r="P22" s="736"/>
      <c r="Q22" s="728"/>
    </row>
    <row r="23" spans="1:17" x14ac:dyDescent="0.25">
      <c r="A23" s="57" t="s">
        <v>321</v>
      </c>
      <c r="B23" s="58">
        <v>5169</v>
      </c>
      <c r="C23" s="60"/>
      <c r="D23" s="60"/>
      <c r="E23" s="57" t="s">
        <v>5</v>
      </c>
      <c r="F23" s="59">
        <v>300</v>
      </c>
      <c r="G23" s="59">
        <v>300</v>
      </c>
      <c r="H23" s="59">
        <v>7.74</v>
      </c>
      <c r="I23" s="89">
        <f t="shared" si="0"/>
        <v>2.58</v>
      </c>
      <c r="J23" s="736"/>
      <c r="K23" s="737"/>
      <c r="L23" s="736"/>
      <c r="M23" s="737"/>
      <c r="N23" s="736"/>
      <c r="O23" s="737"/>
      <c r="P23" s="736"/>
      <c r="Q23" s="728"/>
    </row>
    <row r="24" spans="1:17" x14ac:dyDescent="0.25">
      <c r="A24" s="57" t="s">
        <v>321</v>
      </c>
      <c r="B24" s="58" t="s">
        <v>50</v>
      </c>
      <c r="C24" s="60"/>
      <c r="D24" s="60"/>
      <c r="E24" s="57" t="s">
        <v>51</v>
      </c>
      <c r="F24" s="59">
        <v>5700</v>
      </c>
      <c r="G24" s="59">
        <v>5700</v>
      </c>
      <c r="H24" s="59">
        <v>379.39</v>
      </c>
      <c r="I24" s="89">
        <f t="shared" si="0"/>
        <v>6.6559649122807016</v>
      </c>
      <c r="J24" s="736"/>
      <c r="K24" s="737"/>
      <c r="L24" s="736"/>
      <c r="M24" s="737"/>
      <c r="N24" s="736"/>
      <c r="O24" s="737"/>
      <c r="P24" s="736"/>
      <c r="Q24" s="728"/>
    </row>
    <row r="25" spans="1:17" x14ac:dyDescent="0.25">
      <c r="A25" s="25" t="s">
        <v>321</v>
      </c>
      <c r="B25" s="769" t="s">
        <v>324</v>
      </c>
      <c r="C25" s="770"/>
      <c r="D25" s="770"/>
      <c r="E25" s="770"/>
      <c r="F25" s="5">
        <f>SUM(F21:F24)</f>
        <v>6300</v>
      </c>
      <c r="G25" s="5">
        <f t="shared" ref="G25:H25" si="4">SUM(G21:G24)</f>
        <v>6300</v>
      </c>
      <c r="H25" s="5">
        <f t="shared" si="4"/>
        <v>387.13</v>
      </c>
      <c r="I25" s="90">
        <f t="shared" si="0"/>
        <v>6.1449206349206351</v>
      </c>
      <c r="J25" s="729"/>
      <c r="K25" s="729"/>
      <c r="L25" s="729"/>
      <c r="M25" s="729"/>
      <c r="N25" s="729"/>
      <c r="O25" s="729"/>
      <c r="P25" s="729"/>
      <c r="Q25" s="729"/>
    </row>
    <row r="26" spans="1:17" x14ac:dyDescent="0.25">
      <c r="A26" s="57" t="s">
        <v>287</v>
      </c>
      <c r="B26" s="58" t="s">
        <v>6</v>
      </c>
      <c r="C26" s="60"/>
      <c r="D26" s="60"/>
      <c r="E26" s="57" t="s">
        <v>5</v>
      </c>
      <c r="F26" s="59">
        <v>600</v>
      </c>
      <c r="G26" s="59">
        <v>600</v>
      </c>
      <c r="H26" s="59">
        <v>0</v>
      </c>
      <c r="I26" s="89">
        <f t="shared" si="0"/>
        <v>0</v>
      </c>
      <c r="J26" s="736"/>
      <c r="K26" s="737"/>
      <c r="L26" s="736"/>
      <c r="M26" s="737"/>
      <c r="N26" s="736"/>
      <c r="O26" s="737"/>
      <c r="P26" s="736"/>
      <c r="Q26" s="728"/>
    </row>
    <row r="27" spans="1:17" x14ac:dyDescent="0.25">
      <c r="A27" s="57" t="s">
        <v>287</v>
      </c>
      <c r="B27" s="58" t="s">
        <v>6</v>
      </c>
      <c r="C27" s="60" t="s">
        <v>91</v>
      </c>
      <c r="D27" s="60"/>
      <c r="E27" s="57" t="s">
        <v>5</v>
      </c>
      <c r="F27" s="59">
        <v>1000</v>
      </c>
      <c r="G27" s="59">
        <v>1000</v>
      </c>
      <c r="H27" s="59">
        <v>559.13</v>
      </c>
      <c r="I27" s="89">
        <f t="shared" si="0"/>
        <v>55.913000000000004</v>
      </c>
      <c r="J27" s="736"/>
      <c r="K27" s="737"/>
      <c r="L27" s="736"/>
      <c r="M27" s="737"/>
      <c r="N27" s="736"/>
      <c r="O27" s="737"/>
      <c r="P27" s="736"/>
      <c r="Q27" s="728"/>
    </row>
    <row r="28" spans="1:17" x14ac:dyDescent="0.25">
      <c r="A28" s="25" t="s">
        <v>287</v>
      </c>
      <c r="B28" s="769" t="s">
        <v>289</v>
      </c>
      <c r="C28" s="770"/>
      <c r="D28" s="770"/>
      <c r="E28" s="770"/>
      <c r="F28" s="5">
        <f>SUM(F26:F27)</f>
        <v>1600</v>
      </c>
      <c r="G28" s="5">
        <f t="shared" ref="G28:H28" si="5">SUM(G26:G27)</f>
        <v>1600</v>
      </c>
      <c r="H28" s="5">
        <f t="shared" si="5"/>
        <v>559.13</v>
      </c>
      <c r="I28" s="90">
        <f t="shared" si="0"/>
        <v>34.945625</v>
      </c>
      <c r="J28" s="729"/>
      <c r="K28" s="729"/>
      <c r="L28" s="729"/>
      <c r="M28" s="729"/>
      <c r="N28" s="729"/>
      <c r="O28" s="729"/>
      <c r="P28" s="729"/>
      <c r="Q28" s="729"/>
    </row>
    <row r="29" spans="1:17" x14ac:dyDescent="0.25">
      <c r="A29" s="57" t="s">
        <v>339</v>
      </c>
      <c r="B29" s="58" t="s">
        <v>50</v>
      </c>
      <c r="C29" s="60"/>
      <c r="D29" s="60"/>
      <c r="E29" s="57" t="s">
        <v>51</v>
      </c>
      <c r="F29" s="59">
        <v>200</v>
      </c>
      <c r="G29" s="59">
        <v>200</v>
      </c>
      <c r="H29" s="59">
        <v>0</v>
      </c>
      <c r="I29" s="89">
        <f t="shared" si="0"/>
        <v>0</v>
      </c>
      <c r="J29" s="736"/>
      <c r="K29" s="737"/>
      <c r="L29" s="736"/>
      <c r="M29" s="737"/>
      <c r="N29" s="736"/>
      <c r="O29" s="737"/>
      <c r="P29" s="736"/>
      <c r="Q29" s="728"/>
    </row>
    <row r="30" spans="1:17" x14ac:dyDescent="0.25">
      <c r="A30" s="25" t="s">
        <v>339</v>
      </c>
      <c r="B30" s="769" t="s">
        <v>340</v>
      </c>
      <c r="C30" s="770"/>
      <c r="D30" s="770"/>
      <c r="E30" s="770"/>
      <c r="F30" s="5">
        <f>SUM(F29)</f>
        <v>200</v>
      </c>
      <c r="G30" s="5">
        <f t="shared" ref="G30:H30" si="6">SUM(G29)</f>
        <v>200</v>
      </c>
      <c r="H30" s="5">
        <f t="shared" si="6"/>
        <v>0</v>
      </c>
      <c r="I30" s="90">
        <f t="shared" si="0"/>
        <v>0</v>
      </c>
      <c r="J30" s="729"/>
      <c r="K30" s="729"/>
      <c r="L30" s="729"/>
      <c r="M30" s="729"/>
      <c r="N30" s="729"/>
      <c r="O30" s="729"/>
      <c r="P30" s="729"/>
      <c r="Q30" s="729"/>
    </row>
    <row r="31" spans="1:17" x14ac:dyDescent="0.25">
      <c r="A31" s="57" t="s">
        <v>227</v>
      </c>
      <c r="B31" s="58" t="s">
        <v>6</v>
      </c>
      <c r="C31" s="60"/>
      <c r="D31" s="60"/>
      <c r="E31" s="57" t="s">
        <v>5</v>
      </c>
      <c r="F31" s="59">
        <v>200</v>
      </c>
      <c r="G31" s="59">
        <v>200</v>
      </c>
      <c r="H31" s="59">
        <v>0</v>
      </c>
      <c r="I31" s="89">
        <f t="shared" si="0"/>
        <v>0</v>
      </c>
      <c r="J31" s="736"/>
      <c r="K31" s="737"/>
      <c r="L31" s="736"/>
      <c r="M31" s="737"/>
      <c r="N31" s="736"/>
      <c r="O31" s="737"/>
      <c r="P31" s="736"/>
      <c r="Q31" s="728"/>
    </row>
    <row r="32" spans="1:17" x14ac:dyDescent="0.25">
      <c r="A32" s="25" t="s">
        <v>227</v>
      </c>
      <c r="B32" s="769" t="s">
        <v>228</v>
      </c>
      <c r="C32" s="770"/>
      <c r="D32" s="770"/>
      <c r="E32" s="770"/>
      <c r="F32" s="5">
        <f t="shared" ref="F32:H32" si="7">SUM(F31)</f>
        <v>200</v>
      </c>
      <c r="G32" s="5">
        <f t="shared" si="7"/>
        <v>200</v>
      </c>
      <c r="H32" s="5">
        <f t="shared" si="7"/>
        <v>0</v>
      </c>
      <c r="I32" s="90">
        <f t="shared" si="0"/>
        <v>0</v>
      </c>
      <c r="J32" s="729"/>
      <c r="K32" s="729"/>
      <c r="L32" s="729"/>
      <c r="M32" s="729"/>
      <c r="N32" s="729"/>
      <c r="O32" s="729"/>
      <c r="P32" s="729"/>
      <c r="Q32" s="729"/>
    </row>
    <row r="33" spans="1:17" x14ac:dyDescent="0.25">
      <c r="A33" s="57" t="s">
        <v>239</v>
      </c>
      <c r="B33" s="58" t="s">
        <v>9</v>
      </c>
      <c r="C33" s="60"/>
      <c r="D33" s="60"/>
      <c r="E33" s="57" t="s">
        <v>8</v>
      </c>
      <c r="F33" s="59">
        <v>200</v>
      </c>
      <c r="G33" s="59">
        <v>400</v>
      </c>
      <c r="H33" s="59">
        <v>361.38</v>
      </c>
      <c r="I33" s="89">
        <f t="shared" si="0"/>
        <v>90.344999999999999</v>
      </c>
      <c r="J33" s="736"/>
      <c r="K33" s="737"/>
      <c r="L33" s="736"/>
      <c r="M33" s="737"/>
      <c r="N33" s="736"/>
      <c r="O33" s="737"/>
      <c r="P33" s="736"/>
      <c r="Q33" s="728"/>
    </row>
    <row r="34" spans="1:17" x14ac:dyDescent="0.25">
      <c r="A34" s="57" t="s">
        <v>239</v>
      </c>
      <c r="B34" s="58" t="s">
        <v>6</v>
      </c>
      <c r="C34" s="60"/>
      <c r="D34" s="60"/>
      <c r="E34" s="57" t="s">
        <v>5</v>
      </c>
      <c r="F34" s="59">
        <v>300</v>
      </c>
      <c r="G34" s="59">
        <v>300</v>
      </c>
      <c r="H34" s="59">
        <v>96.8</v>
      </c>
      <c r="I34" s="89">
        <f t="shared" si="0"/>
        <v>32.266666666666666</v>
      </c>
      <c r="J34" s="736"/>
      <c r="K34" s="737"/>
      <c r="L34" s="736"/>
      <c r="M34" s="737"/>
      <c r="N34" s="736"/>
      <c r="O34" s="737"/>
      <c r="P34" s="736"/>
      <c r="Q34" s="728"/>
    </row>
    <row r="35" spans="1:17" x14ac:dyDescent="0.25">
      <c r="A35" s="57" t="s">
        <v>239</v>
      </c>
      <c r="B35" s="58" t="s">
        <v>341</v>
      </c>
      <c r="C35" s="60"/>
      <c r="D35" s="60"/>
      <c r="E35" s="57" t="s">
        <v>342</v>
      </c>
      <c r="F35" s="59">
        <v>300</v>
      </c>
      <c r="G35" s="59">
        <v>200</v>
      </c>
      <c r="H35" s="59">
        <v>0</v>
      </c>
      <c r="I35" s="89">
        <f t="shared" si="0"/>
        <v>0</v>
      </c>
      <c r="J35" s="736"/>
      <c r="K35" s="737"/>
      <c r="L35" s="736"/>
      <c r="M35" s="737"/>
      <c r="N35" s="736"/>
      <c r="O35" s="737"/>
      <c r="P35" s="736"/>
      <c r="Q35" s="728"/>
    </row>
    <row r="36" spans="1:17" x14ac:dyDescent="0.25">
      <c r="A36" s="57" t="s">
        <v>239</v>
      </c>
      <c r="B36" s="58" t="s">
        <v>343</v>
      </c>
      <c r="C36" s="60"/>
      <c r="D36" s="60"/>
      <c r="E36" s="57" t="s">
        <v>344</v>
      </c>
      <c r="F36" s="59">
        <v>200</v>
      </c>
      <c r="G36" s="59">
        <v>100</v>
      </c>
      <c r="H36" s="59">
        <v>0</v>
      </c>
      <c r="I36" s="89">
        <f t="shared" si="0"/>
        <v>0</v>
      </c>
      <c r="J36" s="736"/>
      <c r="K36" s="737"/>
      <c r="L36" s="736"/>
      <c r="M36" s="737"/>
      <c r="N36" s="736"/>
      <c r="O36" s="737"/>
      <c r="P36" s="736"/>
      <c r="Q36" s="728"/>
    </row>
    <row r="37" spans="1:17" x14ac:dyDescent="0.25">
      <c r="A37" s="25" t="s">
        <v>239</v>
      </c>
      <c r="B37" s="769" t="s">
        <v>245</v>
      </c>
      <c r="C37" s="770"/>
      <c r="D37" s="770"/>
      <c r="E37" s="770"/>
      <c r="F37" s="5">
        <f>SUM(F33:F36)</f>
        <v>1000</v>
      </c>
      <c r="G37" s="5">
        <f>SUM(G33:G36)</f>
        <v>1000</v>
      </c>
      <c r="H37" s="5">
        <f>SUM(H33:H36)</f>
        <v>458.18</v>
      </c>
      <c r="I37" s="90">
        <f t="shared" si="0"/>
        <v>45.818000000000005</v>
      </c>
      <c r="J37" s="729"/>
      <c r="K37" s="729"/>
      <c r="L37" s="729"/>
      <c r="M37" s="729"/>
      <c r="N37" s="729"/>
      <c r="O37" s="729"/>
      <c r="P37" s="729"/>
      <c r="Q37" s="729"/>
    </row>
    <row r="38" spans="1:17" x14ac:dyDescent="0.25">
      <c r="A38" s="4" t="s">
        <v>0</v>
      </c>
      <c r="B38" s="4"/>
      <c r="C38" s="4"/>
      <c r="D38" s="4"/>
      <c r="E38" s="4"/>
      <c r="F38" s="3">
        <f>F10+F13+F17+F20+F25+F28+F30+F32+F37</f>
        <v>10630</v>
      </c>
      <c r="G38" s="3">
        <f>G10+G13+G17+G20+G25+G28+G30+G32+G37</f>
        <v>10630</v>
      </c>
      <c r="H38" s="3">
        <f>H10+H13+H17+H20+H25+H28+H30+H32+H37</f>
        <v>1419.93</v>
      </c>
      <c r="I38" s="3">
        <f t="shared" si="0"/>
        <v>13.357761053621825</v>
      </c>
      <c r="J38" s="732"/>
      <c r="K38" s="732"/>
      <c r="L38" s="732"/>
      <c r="M38" s="732"/>
      <c r="N38" s="732"/>
      <c r="O38" s="732"/>
      <c r="P38" s="732"/>
      <c r="Q38" s="731"/>
    </row>
    <row r="39" spans="1:17" x14ac:dyDescent="0.25">
      <c r="A39" s="55"/>
      <c r="B39" s="55"/>
      <c r="C39" s="55"/>
      <c r="D39" s="55"/>
      <c r="E39" s="55"/>
      <c r="F39" s="55"/>
      <c r="G39" s="55"/>
    </row>
  </sheetData>
  <mergeCells count="9">
    <mergeCell ref="B30:E30"/>
    <mergeCell ref="B32:E32"/>
    <mergeCell ref="B37:E37"/>
    <mergeCell ref="B25:E25"/>
    <mergeCell ref="B10:E10"/>
    <mergeCell ref="B13:E13"/>
    <mergeCell ref="B17:E17"/>
    <mergeCell ref="B20:E20"/>
    <mergeCell ref="B28:E28"/>
  </mergeCells>
  <pageMargins left="0.7" right="0.7" top="0.75" bottom="0.75" header="0.3" footer="0.3"/>
  <pageSetup paperSize="9" orientation="landscape" r:id="rId1"/>
  <headerFooter differentOddEven="1" differentFirst="1">
    <oddHeader>&amp;RIII/29</oddHeader>
    <evenHeader>&amp;R&amp;"Arial,Tučné"&amp;12&amp;K000080IV/29</evenHeader>
    <firstHeader xml:space="preserve">&amp;R&amp;"Arial,Tučné"&amp;12&amp;K000080IV/28
</first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5"/>
  <sheetViews>
    <sheetView view="pageLayout" topLeftCell="A22" zoomScaleNormal="100" workbookViewId="0">
      <selection activeCell="I44" sqref="I44"/>
    </sheetView>
  </sheetViews>
  <sheetFormatPr defaultColWidth="20.7109375" defaultRowHeight="15" x14ac:dyDescent="0.25"/>
  <cols>
    <col min="1" max="2" width="8.7109375" customWidth="1"/>
    <col min="3" max="3" width="10.7109375" customWidth="1"/>
    <col min="4" max="4" width="17.28515625" customWidth="1"/>
    <col min="5" max="5" width="35.7109375" customWidth="1"/>
    <col min="6" max="6" width="11.7109375" customWidth="1"/>
    <col min="7" max="7" width="12.42578125" customWidth="1"/>
    <col min="8" max="8" width="11.7109375" customWidth="1"/>
    <col min="9" max="9" width="9.7109375" customWidth="1"/>
    <col min="10" max="10" width="4.7109375" customWidth="1"/>
    <col min="11" max="11" width="7" customWidth="1"/>
    <col min="12" max="13" width="5.42578125" customWidth="1"/>
    <col min="14" max="15" width="5.5703125" customWidth="1"/>
    <col min="16" max="16" width="4.140625" customWidth="1"/>
    <col min="17" max="17" width="4.85546875" customWidth="1"/>
  </cols>
  <sheetData>
    <row r="1" spans="1:17" ht="16.5" x14ac:dyDescent="0.25">
      <c r="I1" s="715"/>
    </row>
    <row r="2" spans="1:17" ht="16.5" x14ac:dyDescent="0.25">
      <c r="A2" s="14" t="s">
        <v>336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K2" s="14"/>
      <c r="L2" s="14"/>
      <c r="M2" s="14"/>
      <c r="N2" s="14"/>
      <c r="O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ht="15" customHeight="1" x14ac:dyDescent="0.25">
      <c r="A4" s="8" t="s">
        <v>311</v>
      </c>
      <c r="B4" s="10" t="s">
        <v>24</v>
      </c>
      <c r="C4" s="10" t="s">
        <v>71</v>
      </c>
      <c r="D4" s="10" t="s">
        <v>345</v>
      </c>
      <c r="E4" s="8" t="s">
        <v>346</v>
      </c>
      <c r="F4" s="7">
        <v>1100</v>
      </c>
      <c r="G4" s="7">
        <v>1100</v>
      </c>
      <c r="H4" s="7">
        <v>0</v>
      </c>
      <c r="I4" s="89">
        <f>H4/G4*100</f>
        <v>0</v>
      </c>
      <c r="J4" s="738"/>
      <c r="K4" s="736"/>
      <c r="L4" s="738"/>
      <c r="M4" s="736"/>
      <c r="N4" s="738"/>
      <c r="O4" s="736"/>
      <c r="P4" s="738"/>
      <c r="Q4" s="736"/>
    </row>
    <row r="5" spans="1:17" ht="15" customHeight="1" x14ac:dyDescent="0.25">
      <c r="A5" s="8" t="s">
        <v>311</v>
      </c>
      <c r="B5" s="10" t="s">
        <v>24</v>
      </c>
      <c r="C5" s="778" t="s">
        <v>77</v>
      </c>
      <c r="D5" s="779"/>
      <c r="E5" s="780"/>
      <c r="F5" s="7">
        <f>SUM(F4)</f>
        <v>1100</v>
      </c>
      <c r="G5" s="7">
        <f>SUM(G4)</f>
        <v>1100</v>
      </c>
      <c r="H5" s="7">
        <v>0</v>
      </c>
      <c r="I5" s="89">
        <f t="shared" ref="I5:I44" si="0">H5/G5*100</f>
        <v>0</v>
      </c>
      <c r="J5" s="738"/>
      <c r="K5" s="736"/>
      <c r="L5" s="738"/>
      <c r="M5" s="736"/>
      <c r="N5" s="738"/>
      <c r="O5" s="736"/>
      <c r="P5" s="738"/>
      <c r="Q5" s="736"/>
    </row>
    <row r="6" spans="1:17" ht="15" customHeight="1" x14ac:dyDescent="0.25">
      <c r="A6" s="6" t="s">
        <v>311</v>
      </c>
      <c r="B6" s="769" t="s">
        <v>315</v>
      </c>
      <c r="C6" s="770"/>
      <c r="D6" s="770"/>
      <c r="E6" s="771"/>
      <c r="F6" s="5">
        <f>F5</f>
        <v>1100</v>
      </c>
      <c r="G6" s="5">
        <f t="shared" ref="G6:H6" si="1">G5</f>
        <v>1100</v>
      </c>
      <c r="H6" s="5">
        <f t="shared" si="1"/>
        <v>0</v>
      </c>
      <c r="I6" s="90">
        <f t="shared" si="0"/>
        <v>0</v>
      </c>
      <c r="J6" s="742"/>
      <c r="K6" s="742"/>
      <c r="L6" s="742"/>
      <c r="M6" s="742"/>
      <c r="N6" s="742"/>
      <c r="O6" s="742"/>
      <c r="P6" s="742"/>
      <c r="Q6" s="742"/>
    </row>
    <row r="7" spans="1:17" ht="15" customHeight="1" x14ac:dyDescent="0.25">
      <c r="A7" s="8" t="s">
        <v>337</v>
      </c>
      <c r="B7" s="10" t="s">
        <v>24</v>
      </c>
      <c r="C7" s="10"/>
      <c r="D7" s="236" t="s">
        <v>687</v>
      </c>
      <c r="E7" s="8" t="s">
        <v>688</v>
      </c>
      <c r="F7" s="7">
        <v>2000</v>
      </c>
      <c r="G7" s="7">
        <v>2000</v>
      </c>
      <c r="H7" s="7">
        <v>0</v>
      </c>
      <c r="I7" s="89">
        <f t="shared" si="0"/>
        <v>0</v>
      </c>
      <c r="J7" s="738"/>
      <c r="K7" s="736"/>
      <c r="L7" s="738"/>
      <c r="M7" s="736"/>
      <c r="N7" s="738"/>
      <c r="O7" s="736"/>
      <c r="P7" s="738"/>
      <c r="Q7" s="736"/>
    </row>
    <row r="8" spans="1:17" ht="15" customHeight="1" x14ac:dyDescent="0.25">
      <c r="A8" s="8" t="s">
        <v>337</v>
      </c>
      <c r="B8" s="10" t="s">
        <v>24</v>
      </c>
      <c r="C8" s="10"/>
      <c r="D8" s="10" t="s">
        <v>347</v>
      </c>
      <c r="E8" s="8" t="s">
        <v>348</v>
      </c>
      <c r="F8" s="7">
        <v>500</v>
      </c>
      <c r="G8" s="7">
        <v>500</v>
      </c>
      <c r="H8" s="7">
        <v>0</v>
      </c>
      <c r="I8" s="89">
        <f t="shared" si="0"/>
        <v>0</v>
      </c>
      <c r="J8" s="738"/>
      <c r="K8" s="736"/>
      <c r="L8" s="738"/>
      <c r="M8" s="736"/>
      <c r="N8" s="738"/>
      <c r="O8" s="736"/>
      <c r="P8" s="738"/>
      <c r="Q8" s="736"/>
    </row>
    <row r="9" spans="1:17" ht="15" customHeight="1" x14ac:dyDescent="0.25">
      <c r="A9" s="8" t="s">
        <v>337</v>
      </c>
      <c r="B9" s="10" t="s">
        <v>24</v>
      </c>
      <c r="C9" s="8" t="s">
        <v>77</v>
      </c>
      <c r="D9" s="8"/>
      <c r="E9" s="8"/>
      <c r="F9" s="7">
        <f>SUM(F7:F8)</f>
        <v>2500</v>
      </c>
      <c r="G9" s="7">
        <f>SUM(G7:G8)</f>
        <v>2500</v>
      </c>
      <c r="H9" s="7">
        <v>0</v>
      </c>
      <c r="I9" s="89">
        <f t="shared" si="0"/>
        <v>0</v>
      </c>
      <c r="J9" s="738"/>
      <c r="K9" s="736"/>
      <c r="L9" s="738"/>
      <c r="M9" s="736"/>
      <c r="N9" s="738"/>
      <c r="O9" s="736"/>
      <c r="P9" s="738"/>
      <c r="Q9" s="736"/>
    </row>
    <row r="10" spans="1:17" s="15" customFormat="1" ht="15" customHeight="1" x14ac:dyDescent="0.25">
      <c r="A10" s="6" t="s">
        <v>337</v>
      </c>
      <c r="B10" s="769" t="s">
        <v>338</v>
      </c>
      <c r="C10" s="770"/>
      <c r="D10" s="770"/>
      <c r="E10" s="771"/>
      <c r="F10" s="5">
        <f>F9</f>
        <v>2500</v>
      </c>
      <c r="G10" s="5">
        <f t="shared" ref="G10:H10" si="2">G9</f>
        <v>2500</v>
      </c>
      <c r="H10" s="5">
        <f t="shared" si="2"/>
        <v>0</v>
      </c>
      <c r="I10" s="90">
        <f t="shared" si="0"/>
        <v>0</v>
      </c>
      <c r="J10" s="742"/>
      <c r="K10" s="744"/>
      <c r="L10" s="742"/>
      <c r="M10" s="744"/>
      <c r="N10" s="742"/>
      <c r="O10" s="744"/>
      <c r="P10" s="742"/>
      <c r="Q10" s="744"/>
    </row>
    <row r="11" spans="1:17" ht="15" customHeight="1" x14ac:dyDescent="0.25">
      <c r="A11" s="8" t="s">
        <v>252</v>
      </c>
      <c r="B11" s="10" t="s">
        <v>24</v>
      </c>
      <c r="C11" s="10"/>
      <c r="D11" s="10" t="s">
        <v>349</v>
      </c>
      <c r="E11" s="8" t="s">
        <v>350</v>
      </c>
      <c r="F11" s="7">
        <v>100</v>
      </c>
      <c r="G11" s="7">
        <v>100</v>
      </c>
      <c r="H11" s="7">
        <v>0</v>
      </c>
      <c r="I11" s="89">
        <f t="shared" si="0"/>
        <v>0</v>
      </c>
      <c r="J11" s="738"/>
      <c r="K11" s="736"/>
      <c r="L11" s="738"/>
      <c r="M11" s="736"/>
      <c r="N11" s="738"/>
      <c r="O11" s="736"/>
      <c r="P11" s="738"/>
      <c r="Q11" s="736"/>
    </row>
    <row r="12" spans="1:17" ht="15" customHeight="1" x14ac:dyDescent="0.25">
      <c r="A12" s="8" t="s">
        <v>252</v>
      </c>
      <c r="B12" s="10" t="s">
        <v>24</v>
      </c>
      <c r="C12" s="778" t="s">
        <v>77</v>
      </c>
      <c r="D12" s="779"/>
      <c r="E12" s="780"/>
      <c r="F12" s="7">
        <f>SUM(F11)</f>
        <v>100</v>
      </c>
      <c r="G12" s="7">
        <f>SUM(G11)</f>
        <v>100</v>
      </c>
      <c r="H12" s="7">
        <v>0</v>
      </c>
      <c r="I12" s="89">
        <f t="shared" si="0"/>
        <v>0</v>
      </c>
      <c r="J12" s="738"/>
      <c r="K12" s="736"/>
      <c r="L12" s="738"/>
      <c r="M12" s="736"/>
      <c r="N12" s="738"/>
      <c r="O12" s="736"/>
      <c r="P12" s="738"/>
      <c r="Q12" s="736"/>
    </row>
    <row r="13" spans="1:17" s="15" customFormat="1" ht="15" customHeight="1" x14ac:dyDescent="0.25">
      <c r="A13" s="6" t="s">
        <v>252</v>
      </c>
      <c r="B13" s="6" t="s">
        <v>255</v>
      </c>
      <c r="C13" s="6"/>
      <c r="D13" s="6"/>
      <c r="E13" s="6"/>
      <c r="F13" s="5">
        <f>F12</f>
        <v>100</v>
      </c>
      <c r="G13" s="5">
        <f t="shared" ref="G13:H13" si="3">G12</f>
        <v>100</v>
      </c>
      <c r="H13" s="5">
        <f t="shared" si="3"/>
        <v>0</v>
      </c>
      <c r="I13" s="90">
        <f t="shared" si="0"/>
        <v>0</v>
      </c>
      <c r="J13" s="742"/>
      <c r="K13" s="744"/>
      <c r="L13" s="742"/>
      <c r="M13" s="744"/>
      <c r="N13" s="742"/>
      <c r="O13" s="744"/>
      <c r="P13" s="742"/>
      <c r="Q13" s="744"/>
    </row>
    <row r="14" spans="1:17" ht="15" customHeight="1" x14ac:dyDescent="0.25">
      <c r="A14" s="8" t="s">
        <v>47</v>
      </c>
      <c r="B14" s="10" t="s">
        <v>24</v>
      </c>
      <c r="C14" s="10"/>
      <c r="D14" s="10" t="s">
        <v>351</v>
      </c>
      <c r="E14" s="8" t="s">
        <v>352</v>
      </c>
      <c r="F14" s="7">
        <v>100</v>
      </c>
      <c r="G14" s="7">
        <v>100</v>
      </c>
      <c r="H14" s="7">
        <v>0</v>
      </c>
      <c r="I14" s="89">
        <f t="shared" si="0"/>
        <v>0</v>
      </c>
      <c r="J14" s="738"/>
      <c r="K14" s="736"/>
      <c r="L14" s="738"/>
      <c r="M14" s="736"/>
      <c r="N14" s="738"/>
      <c r="O14" s="736"/>
      <c r="P14" s="738"/>
      <c r="Q14" s="736"/>
    </row>
    <row r="15" spans="1:17" ht="15" customHeight="1" x14ac:dyDescent="0.25">
      <c r="A15" s="8" t="s">
        <v>47</v>
      </c>
      <c r="B15" s="10" t="s">
        <v>24</v>
      </c>
      <c r="C15" s="778" t="s">
        <v>77</v>
      </c>
      <c r="D15" s="779"/>
      <c r="E15" s="780"/>
      <c r="F15" s="7">
        <f>SUM(F14)</f>
        <v>100</v>
      </c>
      <c r="G15" s="7">
        <f>SUM(G14)</f>
        <v>100</v>
      </c>
      <c r="H15" s="7">
        <v>0</v>
      </c>
      <c r="I15" s="89">
        <f t="shared" si="0"/>
        <v>0</v>
      </c>
      <c r="J15" s="738"/>
      <c r="K15" s="736"/>
      <c r="L15" s="738"/>
      <c r="M15" s="736"/>
      <c r="N15" s="738"/>
      <c r="O15" s="736"/>
      <c r="P15" s="738"/>
      <c r="Q15" s="736"/>
    </row>
    <row r="16" spans="1:17" s="15" customFormat="1" ht="15" customHeight="1" x14ac:dyDescent="0.25">
      <c r="A16" s="6" t="s">
        <v>47</v>
      </c>
      <c r="B16" s="769" t="s">
        <v>83</v>
      </c>
      <c r="C16" s="770"/>
      <c r="D16" s="770"/>
      <c r="E16" s="771"/>
      <c r="F16" s="5">
        <f>F15</f>
        <v>100</v>
      </c>
      <c r="G16" s="5">
        <f t="shared" ref="G16:H16" si="4">G15</f>
        <v>100</v>
      </c>
      <c r="H16" s="5">
        <f t="shared" si="4"/>
        <v>0</v>
      </c>
      <c r="I16" s="90">
        <f t="shared" si="0"/>
        <v>0</v>
      </c>
      <c r="J16" s="742"/>
      <c r="K16" s="744"/>
      <c r="L16" s="742"/>
      <c r="M16" s="744"/>
      <c r="N16" s="742"/>
      <c r="O16" s="744"/>
      <c r="P16" s="742"/>
      <c r="Q16" s="744"/>
    </row>
    <row r="17" spans="1:17" ht="15" customHeight="1" x14ac:dyDescent="0.25">
      <c r="A17" s="8" t="s">
        <v>184</v>
      </c>
      <c r="B17" s="10" t="s">
        <v>24</v>
      </c>
      <c r="C17" s="10"/>
      <c r="D17" s="10" t="s">
        <v>353</v>
      </c>
      <c r="E17" s="8" t="s">
        <v>354</v>
      </c>
      <c r="F17" s="7">
        <v>8300</v>
      </c>
      <c r="G17" s="7">
        <v>8300</v>
      </c>
      <c r="H17" s="7">
        <v>93.78</v>
      </c>
      <c r="I17" s="89">
        <f t="shared" si="0"/>
        <v>1.1298795180722891</v>
      </c>
      <c r="J17" s="738"/>
      <c r="K17" s="736"/>
      <c r="L17" s="738"/>
      <c r="M17" s="736"/>
      <c r="N17" s="738"/>
      <c r="O17" s="736"/>
      <c r="P17" s="738"/>
      <c r="Q17" s="736"/>
    </row>
    <row r="18" spans="1:17" ht="15" customHeight="1" x14ac:dyDescent="0.25">
      <c r="A18" s="8" t="s">
        <v>184</v>
      </c>
      <c r="B18" s="10" t="s">
        <v>24</v>
      </c>
      <c r="C18" s="778" t="s">
        <v>77</v>
      </c>
      <c r="D18" s="779"/>
      <c r="E18" s="780"/>
      <c r="F18" s="7">
        <f>SUM(F17)</f>
        <v>8300</v>
      </c>
      <c r="G18" s="7">
        <f>SUM(G17)</f>
        <v>8300</v>
      </c>
      <c r="H18" s="7">
        <f>H17</f>
        <v>93.78</v>
      </c>
      <c r="I18" s="89">
        <f t="shared" si="0"/>
        <v>1.1298795180722891</v>
      </c>
      <c r="J18" s="738"/>
      <c r="K18" s="736"/>
      <c r="L18" s="738"/>
      <c r="M18" s="736"/>
      <c r="N18" s="738"/>
      <c r="O18" s="736"/>
      <c r="P18" s="738"/>
      <c r="Q18" s="736"/>
    </row>
    <row r="19" spans="1:17" s="15" customFormat="1" ht="15" customHeight="1" x14ac:dyDescent="0.25">
      <c r="A19" s="6" t="s">
        <v>184</v>
      </c>
      <c r="B19" s="769" t="s">
        <v>188</v>
      </c>
      <c r="C19" s="770"/>
      <c r="D19" s="770"/>
      <c r="E19" s="771"/>
      <c r="F19" s="5">
        <f>F18</f>
        <v>8300</v>
      </c>
      <c r="G19" s="5">
        <f t="shared" ref="G19:H19" si="5">G18</f>
        <v>8300</v>
      </c>
      <c r="H19" s="5">
        <f t="shared" si="5"/>
        <v>93.78</v>
      </c>
      <c r="I19" s="90">
        <f t="shared" si="0"/>
        <v>1.1298795180722891</v>
      </c>
      <c r="J19" s="742"/>
      <c r="K19" s="744"/>
      <c r="L19" s="742"/>
      <c r="M19" s="744"/>
      <c r="N19" s="742"/>
      <c r="O19" s="744"/>
      <c r="P19" s="742"/>
      <c r="Q19" s="744"/>
    </row>
    <row r="20" spans="1:17" ht="15" customHeight="1" x14ac:dyDescent="0.25">
      <c r="A20" s="8" t="s">
        <v>199</v>
      </c>
      <c r="B20" s="10" t="s">
        <v>24</v>
      </c>
      <c r="C20" s="10"/>
      <c r="D20" s="10" t="s">
        <v>355</v>
      </c>
      <c r="E20" s="8" t="s">
        <v>356</v>
      </c>
      <c r="F20" s="7">
        <v>100</v>
      </c>
      <c r="G20" s="7">
        <v>100</v>
      </c>
      <c r="H20" s="7">
        <v>0</v>
      </c>
      <c r="I20" s="89">
        <f t="shared" si="0"/>
        <v>0</v>
      </c>
      <c r="J20" s="738"/>
      <c r="K20" s="736"/>
      <c r="L20" s="738"/>
      <c r="M20" s="736"/>
      <c r="N20" s="738"/>
      <c r="O20" s="736"/>
      <c r="P20" s="738"/>
      <c r="Q20" s="736"/>
    </row>
    <row r="21" spans="1:17" ht="15" customHeight="1" x14ac:dyDescent="0.25">
      <c r="A21" s="8" t="s">
        <v>199</v>
      </c>
      <c r="B21" s="10" t="s">
        <v>24</v>
      </c>
      <c r="C21" s="778" t="s">
        <v>77</v>
      </c>
      <c r="D21" s="779"/>
      <c r="E21" s="780"/>
      <c r="F21" s="7">
        <f>SUM(F20:F20)</f>
        <v>100</v>
      </c>
      <c r="G21" s="7">
        <f>SUM(G20:G20)</f>
        <v>100</v>
      </c>
      <c r="H21" s="7">
        <f>SUM(H20:H20)</f>
        <v>0</v>
      </c>
      <c r="I21" s="89">
        <f t="shared" si="0"/>
        <v>0</v>
      </c>
      <c r="J21" s="738"/>
      <c r="K21" s="736"/>
      <c r="L21" s="738"/>
      <c r="M21" s="736"/>
      <c r="N21" s="738"/>
      <c r="O21" s="736"/>
      <c r="P21" s="738"/>
      <c r="Q21" s="736"/>
    </row>
    <row r="22" spans="1:17" s="15" customFormat="1" ht="15" customHeight="1" x14ac:dyDescent="0.25">
      <c r="A22" s="6" t="s">
        <v>199</v>
      </c>
      <c r="B22" s="6" t="s">
        <v>200</v>
      </c>
      <c r="C22" s="6"/>
      <c r="D22" s="6"/>
      <c r="E22" s="6"/>
      <c r="F22" s="5">
        <f>F21</f>
        <v>100</v>
      </c>
      <c r="G22" s="5">
        <f t="shared" ref="G22:H22" si="6">G21</f>
        <v>100</v>
      </c>
      <c r="H22" s="5">
        <f t="shared" si="6"/>
        <v>0</v>
      </c>
      <c r="I22" s="90">
        <f t="shared" si="0"/>
        <v>0</v>
      </c>
      <c r="J22" s="742"/>
      <c r="K22" s="744"/>
      <c r="L22" s="742"/>
      <c r="M22" s="744"/>
      <c r="N22" s="742"/>
      <c r="O22" s="744"/>
      <c r="P22" s="742"/>
      <c r="Q22" s="744"/>
    </row>
    <row r="23" spans="1:17" ht="15" customHeight="1" x14ac:dyDescent="0.25">
      <c r="A23" s="8" t="s">
        <v>321</v>
      </c>
      <c r="B23" s="10" t="s">
        <v>24</v>
      </c>
      <c r="C23" s="10"/>
      <c r="D23" s="10" t="s">
        <v>357</v>
      </c>
      <c r="E23" s="8" t="s">
        <v>358</v>
      </c>
      <c r="F23" s="7">
        <v>100</v>
      </c>
      <c r="G23" s="7">
        <v>100</v>
      </c>
      <c r="H23" s="7">
        <v>0</v>
      </c>
      <c r="I23" s="89">
        <f t="shared" si="0"/>
        <v>0</v>
      </c>
      <c r="J23" s="738"/>
      <c r="K23" s="736"/>
      <c r="L23" s="738"/>
      <c r="M23" s="736"/>
      <c r="N23" s="738"/>
      <c r="O23" s="736"/>
      <c r="P23" s="738"/>
      <c r="Q23" s="736"/>
    </row>
    <row r="24" spans="1:17" ht="15" customHeight="1" x14ac:dyDescent="0.25">
      <c r="A24" s="8" t="s">
        <v>321</v>
      </c>
      <c r="B24" s="10" t="s">
        <v>24</v>
      </c>
      <c r="C24" s="10"/>
      <c r="D24" s="10" t="s">
        <v>359</v>
      </c>
      <c r="E24" s="8" t="s">
        <v>360</v>
      </c>
      <c r="F24" s="7">
        <v>300</v>
      </c>
      <c r="G24" s="7">
        <v>300</v>
      </c>
      <c r="H24" s="7">
        <v>0</v>
      </c>
      <c r="I24" s="89">
        <f t="shared" si="0"/>
        <v>0</v>
      </c>
      <c r="J24" s="738"/>
      <c r="K24" s="736"/>
      <c r="L24" s="738"/>
      <c r="M24" s="736"/>
      <c r="N24" s="738"/>
      <c r="O24" s="736"/>
      <c r="P24" s="738"/>
      <c r="Q24" s="736"/>
    </row>
    <row r="25" spans="1:17" ht="15" customHeight="1" x14ac:dyDescent="0.25">
      <c r="A25" s="8" t="s">
        <v>321</v>
      </c>
      <c r="B25" s="10" t="s">
        <v>24</v>
      </c>
      <c r="C25" s="10"/>
      <c r="D25" s="10" t="s">
        <v>361</v>
      </c>
      <c r="E25" s="8" t="s">
        <v>362</v>
      </c>
      <c r="F25" s="7">
        <v>3350</v>
      </c>
      <c r="G25" s="7">
        <v>3350</v>
      </c>
      <c r="H25" s="7">
        <v>21.18</v>
      </c>
      <c r="I25" s="89">
        <f t="shared" si="0"/>
        <v>0.63223880597014925</v>
      </c>
      <c r="J25" s="738"/>
      <c r="K25" s="736"/>
      <c r="L25" s="738"/>
      <c r="M25" s="736"/>
      <c r="N25" s="738"/>
      <c r="O25" s="736"/>
      <c r="P25" s="738"/>
      <c r="Q25" s="736"/>
    </row>
    <row r="26" spans="1:17" ht="15" customHeight="1" x14ac:dyDescent="0.25">
      <c r="A26" s="8" t="s">
        <v>321</v>
      </c>
      <c r="B26" s="10" t="s">
        <v>24</v>
      </c>
      <c r="C26" s="10"/>
      <c r="D26" s="10" t="s">
        <v>363</v>
      </c>
      <c r="E26" s="8" t="s">
        <v>364</v>
      </c>
      <c r="F26" s="7">
        <v>100</v>
      </c>
      <c r="G26" s="7">
        <v>100</v>
      </c>
      <c r="H26" s="7">
        <v>0</v>
      </c>
      <c r="I26" s="89">
        <f t="shared" si="0"/>
        <v>0</v>
      </c>
      <c r="J26" s="738"/>
      <c r="K26" s="736"/>
      <c r="L26" s="738"/>
      <c r="M26" s="736"/>
      <c r="N26" s="738"/>
      <c r="O26" s="736"/>
      <c r="P26" s="738"/>
      <c r="Q26" s="736"/>
    </row>
    <row r="27" spans="1:17" ht="15" customHeight="1" x14ac:dyDescent="0.25">
      <c r="A27" s="8" t="s">
        <v>321</v>
      </c>
      <c r="B27" s="10" t="s">
        <v>24</v>
      </c>
      <c r="C27" s="778" t="s">
        <v>77</v>
      </c>
      <c r="D27" s="779"/>
      <c r="E27" s="780"/>
      <c r="F27" s="7">
        <f>SUM(F23:F26)</f>
        <v>3850</v>
      </c>
      <c r="G27" s="7">
        <f>SUM(G23:G26)</f>
        <v>3850</v>
      </c>
      <c r="H27" s="7">
        <f>SUM(H23:H26)</f>
        <v>21.18</v>
      </c>
      <c r="I27" s="89">
        <f t="shared" si="0"/>
        <v>0.55012987012987014</v>
      </c>
      <c r="J27" s="738"/>
      <c r="K27" s="736"/>
      <c r="L27" s="738"/>
      <c r="M27" s="736"/>
      <c r="N27" s="738"/>
      <c r="O27" s="736"/>
      <c r="P27" s="738"/>
      <c r="Q27" s="736"/>
    </row>
    <row r="28" spans="1:17" ht="15" customHeight="1" x14ac:dyDescent="0.25">
      <c r="A28" s="6" t="s">
        <v>321</v>
      </c>
      <c r="B28" s="769" t="s">
        <v>324</v>
      </c>
      <c r="C28" s="770"/>
      <c r="D28" s="770"/>
      <c r="E28" s="771"/>
      <c r="F28" s="5">
        <f>F27</f>
        <v>3850</v>
      </c>
      <c r="G28" s="5">
        <f>G27</f>
        <v>3850</v>
      </c>
      <c r="H28" s="5">
        <f>H27</f>
        <v>21.18</v>
      </c>
      <c r="I28" s="90">
        <f t="shared" si="0"/>
        <v>0.55012987012987014</v>
      </c>
      <c r="J28" s="738"/>
      <c r="K28" s="736"/>
      <c r="L28" s="738"/>
      <c r="M28" s="736"/>
      <c r="N28" s="738"/>
      <c r="O28" s="736"/>
      <c r="P28" s="738"/>
      <c r="Q28" s="736"/>
    </row>
    <row r="29" spans="1:17" ht="15" customHeight="1" x14ac:dyDescent="0.25">
      <c r="A29" s="8" t="s">
        <v>365</v>
      </c>
      <c r="B29" s="10" t="s">
        <v>366</v>
      </c>
      <c r="C29" s="10"/>
      <c r="D29" s="10" t="s">
        <v>367</v>
      </c>
      <c r="E29" s="8" t="s">
        <v>368</v>
      </c>
      <c r="F29" s="7">
        <v>1500</v>
      </c>
      <c r="G29" s="7">
        <v>1500</v>
      </c>
      <c r="H29" s="7">
        <v>0</v>
      </c>
      <c r="I29" s="89">
        <f t="shared" si="0"/>
        <v>0</v>
      </c>
      <c r="J29" s="738"/>
      <c r="K29" s="736"/>
      <c r="L29" s="738"/>
      <c r="M29" s="736"/>
      <c r="N29" s="738"/>
      <c r="O29" s="736"/>
      <c r="P29" s="738"/>
      <c r="Q29" s="736"/>
    </row>
    <row r="30" spans="1:17" ht="15" customHeight="1" x14ac:dyDescent="0.25">
      <c r="A30" s="8" t="s">
        <v>365</v>
      </c>
      <c r="B30" s="10" t="s">
        <v>366</v>
      </c>
      <c r="C30" s="10"/>
      <c r="D30" s="10" t="s">
        <v>369</v>
      </c>
      <c r="E30" s="8" t="s">
        <v>370</v>
      </c>
      <c r="F30" s="7">
        <v>1000</v>
      </c>
      <c r="G30" s="7">
        <v>1000</v>
      </c>
      <c r="H30" s="7">
        <v>0</v>
      </c>
      <c r="I30" s="89">
        <f t="shared" si="0"/>
        <v>0</v>
      </c>
      <c r="J30" s="738"/>
      <c r="K30" s="736"/>
      <c r="L30" s="738"/>
      <c r="M30" s="736"/>
      <c r="N30" s="738"/>
      <c r="O30" s="736"/>
      <c r="P30" s="738"/>
      <c r="Q30" s="736"/>
    </row>
    <row r="31" spans="1:17" ht="15" customHeight="1" x14ac:dyDescent="0.25">
      <c r="A31" s="8" t="s">
        <v>365</v>
      </c>
      <c r="B31" s="10" t="s">
        <v>366</v>
      </c>
      <c r="C31" s="10"/>
      <c r="D31" s="236" t="s">
        <v>685</v>
      </c>
      <c r="E31" s="8" t="s">
        <v>686</v>
      </c>
      <c r="F31" s="7">
        <v>1000</v>
      </c>
      <c r="G31" s="7">
        <v>1000</v>
      </c>
      <c r="H31" s="7">
        <v>0</v>
      </c>
      <c r="I31" s="89">
        <f t="shared" si="0"/>
        <v>0</v>
      </c>
      <c r="J31" s="738"/>
      <c r="K31" s="736"/>
      <c r="L31" s="738"/>
      <c r="M31" s="736"/>
      <c r="N31" s="738"/>
      <c r="O31" s="736"/>
      <c r="P31" s="738"/>
      <c r="Q31" s="736"/>
    </row>
    <row r="32" spans="1:17" ht="15" customHeight="1" x14ac:dyDescent="0.25">
      <c r="A32" s="8" t="s">
        <v>365</v>
      </c>
      <c r="B32" s="10" t="s">
        <v>366</v>
      </c>
      <c r="C32" s="778" t="s">
        <v>371</v>
      </c>
      <c r="D32" s="779"/>
      <c r="E32" s="780"/>
      <c r="F32" s="7">
        <f>SUM(F29:F31)</f>
        <v>3500</v>
      </c>
      <c r="G32" s="7">
        <f>SUM(G29:G31)</f>
        <v>3500</v>
      </c>
      <c r="H32" s="7">
        <f t="shared" ref="H32" si="7">SUM(H29:H31)</f>
        <v>0</v>
      </c>
      <c r="I32" s="89">
        <f t="shared" si="0"/>
        <v>0</v>
      </c>
      <c r="J32" s="738"/>
      <c r="K32" s="736"/>
      <c r="L32" s="738"/>
      <c r="M32" s="736"/>
      <c r="N32" s="738"/>
      <c r="O32" s="736"/>
      <c r="P32" s="738"/>
      <c r="Q32" s="736"/>
    </row>
    <row r="33" spans="1:17" s="15" customFormat="1" ht="15" customHeight="1" x14ac:dyDescent="0.25">
      <c r="A33" s="6" t="s">
        <v>365</v>
      </c>
      <c r="B33" s="6" t="s">
        <v>372</v>
      </c>
      <c r="C33" s="6"/>
      <c r="D33" s="6"/>
      <c r="E33" s="6"/>
      <c r="F33" s="5">
        <f>F32</f>
        <v>3500</v>
      </c>
      <c r="G33" s="5">
        <f t="shared" ref="G33:H33" si="8">G32</f>
        <v>3500</v>
      </c>
      <c r="H33" s="5">
        <f t="shared" si="8"/>
        <v>0</v>
      </c>
      <c r="I33" s="90">
        <f t="shared" si="0"/>
        <v>0</v>
      </c>
      <c r="J33" s="742"/>
      <c r="K33" s="742"/>
      <c r="L33" s="742"/>
      <c r="M33" s="742"/>
      <c r="N33" s="742"/>
      <c r="O33" s="742"/>
      <c r="P33" s="742"/>
      <c r="Q33" s="742"/>
    </row>
    <row r="34" spans="1:17" ht="15" customHeight="1" x14ac:dyDescent="0.25">
      <c r="A34" s="8" t="s">
        <v>235</v>
      </c>
      <c r="B34" s="10" t="s">
        <v>24</v>
      </c>
      <c r="C34" s="10"/>
      <c r="D34" s="10" t="s">
        <v>373</v>
      </c>
      <c r="E34" s="8" t="s">
        <v>374</v>
      </c>
      <c r="F34" s="7">
        <v>100</v>
      </c>
      <c r="G34" s="7">
        <v>100</v>
      </c>
      <c r="H34" s="7">
        <v>0</v>
      </c>
      <c r="I34" s="89">
        <f t="shared" si="0"/>
        <v>0</v>
      </c>
      <c r="J34" s="738"/>
      <c r="K34" s="736"/>
      <c r="L34" s="738"/>
      <c r="M34" s="736"/>
      <c r="N34" s="738"/>
      <c r="O34" s="736"/>
      <c r="P34" s="738"/>
      <c r="Q34" s="736"/>
    </row>
    <row r="35" spans="1:17" ht="15" customHeight="1" x14ac:dyDescent="0.25">
      <c r="A35" s="8" t="s">
        <v>235</v>
      </c>
      <c r="B35" s="10" t="s">
        <v>24</v>
      </c>
      <c r="C35" s="778" t="s">
        <v>77</v>
      </c>
      <c r="D35" s="779"/>
      <c r="E35" s="780"/>
      <c r="F35" s="7">
        <f>SUM(F34)</f>
        <v>100</v>
      </c>
      <c r="G35" s="7">
        <f>SUM(G34)</f>
        <v>100</v>
      </c>
      <c r="H35" s="7">
        <v>0</v>
      </c>
      <c r="I35" s="89">
        <f t="shared" si="0"/>
        <v>0</v>
      </c>
      <c r="J35" s="738"/>
      <c r="K35" s="736"/>
      <c r="L35" s="738"/>
      <c r="M35" s="736"/>
      <c r="N35" s="738"/>
      <c r="O35" s="736"/>
      <c r="P35" s="738"/>
      <c r="Q35" s="736"/>
    </row>
    <row r="36" spans="1:17" s="15" customFormat="1" ht="15" customHeight="1" x14ac:dyDescent="0.25">
      <c r="A36" s="6" t="s">
        <v>235</v>
      </c>
      <c r="B36" s="6" t="s">
        <v>236</v>
      </c>
      <c r="C36" s="6"/>
      <c r="D36" s="6"/>
      <c r="E36" s="6"/>
      <c r="F36" s="5">
        <f>F35</f>
        <v>100</v>
      </c>
      <c r="G36" s="5">
        <f t="shared" ref="G36:H36" si="9">G35</f>
        <v>100</v>
      </c>
      <c r="H36" s="5">
        <f t="shared" si="9"/>
        <v>0</v>
      </c>
      <c r="I36" s="90">
        <f t="shared" si="0"/>
        <v>0</v>
      </c>
      <c r="J36" s="742"/>
      <c r="K36" s="744"/>
      <c r="L36" s="742"/>
      <c r="M36" s="744"/>
      <c r="N36" s="742"/>
      <c r="O36" s="744"/>
      <c r="P36" s="742"/>
      <c r="Q36" s="744"/>
    </row>
    <row r="37" spans="1:17" ht="15" customHeight="1" x14ac:dyDescent="0.25">
      <c r="A37" s="8" t="s">
        <v>239</v>
      </c>
      <c r="B37" s="10" t="s">
        <v>24</v>
      </c>
      <c r="C37" s="10"/>
      <c r="D37" s="10" t="s">
        <v>375</v>
      </c>
      <c r="E37" s="8" t="s">
        <v>376</v>
      </c>
      <c r="F37" s="7">
        <v>6000</v>
      </c>
      <c r="G37" s="7">
        <v>1000</v>
      </c>
      <c r="H37" s="7">
        <v>0</v>
      </c>
      <c r="I37" s="89">
        <f t="shared" si="0"/>
        <v>0</v>
      </c>
      <c r="J37" s="738"/>
      <c r="K37" s="736"/>
      <c r="L37" s="738"/>
      <c r="M37" s="736"/>
      <c r="N37" s="738"/>
      <c r="O37" s="736"/>
      <c r="P37" s="738"/>
      <c r="Q37" s="736"/>
    </row>
    <row r="38" spans="1:17" ht="15" customHeight="1" x14ac:dyDescent="0.25">
      <c r="A38" s="8" t="s">
        <v>239</v>
      </c>
      <c r="B38" s="10" t="s">
        <v>24</v>
      </c>
      <c r="C38" s="10"/>
      <c r="D38" s="10" t="s">
        <v>377</v>
      </c>
      <c r="E38" s="8" t="s">
        <v>378</v>
      </c>
      <c r="F38" s="7">
        <v>500</v>
      </c>
      <c r="G38" s="7">
        <v>500</v>
      </c>
      <c r="H38" s="7">
        <v>0</v>
      </c>
      <c r="I38" s="89">
        <f t="shared" si="0"/>
        <v>0</v>
      </c>
      <c r="J38" s="738"/>
      <c r="K38" s="736"/>
      <c r="L38" s="738"/>
      <c r="M38" s="736"/>
      <c r="N38" s="738"/>
      <c r="O38" s="736"/>
      <c r="P38" s="738"/>
      <c r="Q38" s="736"/>
    </row>
    <row r="39" spans="1:17" ht="15" customHeight="1" x14ac:dyDescent="0.25">
      <c r="A39" s="8" t="s">
        <v>239</v>
      </c>
      <c r="B39" s="10" t="s">
        <v>24</v>
      </c>
      <c r="C39" s="10"/>
      <c r="D39" s="10" t="s">
        <v>379</v>
      </c>
      <c r="E39" s="8" t="s">
        <v>380</v>
      </c>
      <c r="F39" s="7">
        <v>100</v>
      </c>
      <c r="G39" s="7">
        <v>10000</v>
      </c>
      <c r="H39" s="7">
        <v>0</v>
      </c>
      <c r="I39" s="89">
        <f t="shared" si="0"/>
        <v>0</v>
      </c>
      <c r="J39" s="738"/>
      <c r="K39" s="736"/>
      <c r="L39" s="738"/>
      <c r="M39" s="736"/>
      <c r="N39" s="738"/>
      <c r="O39" s="736"/>
      <c r="P39" s="738"/>
      <c r="Q39" s="736"/>
    </row>
    <row r="40" spans="1:17" ht="15" customHeight="1" x14ac:dyDescent="0.25">
      <c r="A40" s="8" t="s">
        <v>239</v>
      </c>
      <c r="B40" s="10" t="s">
        <v>24</v>
      </c>
      <c r="C40" s="10" t="s">
        <v>89</v>
      </c>
      <c r="D40" s="10" t="s">
        <v>381</v>
      </c>
      <c r="E40" s="8" t="s">
        <v>382</v>
      </c>
      <c r="F40" s="7">
        <v>0</v>
      </c>
      <c r="G40" s="7">
        <v>91573.7</v>
      </c>
      <c r="H40" s="7">
        <v>0</v>
      </c>
      <c r="I40" s="89">
        <f t="shared" si="0"/>
        <v>0</v>
      </c>
      <c r="J40" s="738"/>
      <c r="K40" s="736"/>
      <c r="L40" s="738"/>
      <c r="M40" s="736"/>
      <c r="N40" s="738"/>
      <c r="O40" s="736"/>
      <c r="P40" s="738"/>
      <c r="Q40" s="736"/>
    </row>
    <row r="41" spans="1:17" ht="15" customHeight="1" x14ac:dyDescent="0.25">
      <c r="A41" s="8" t="s">
        <v>239</v>
      </c>
      <c r="B41" s="10" t="s">
        <v>24</v>
      </c>
      <c r="C41" s="10" t="s">
        <v>89</v>
      </c>
      <c r="D41" s="10" t="s">
        <v>383</v>
      </c>
      <c r="E41" s="8" t="s">
        <v>384</v>
      </c>
      <c r="F41" s="7">
        <v>0</v>
      </c>
      <c r="G41" s="7">
        <v>7680.3</v>
      </c>
      <c r="H41" s="7">
        <v>0</v>
      </c>
      <c r="I41" s="89">
        <f t="shared" si="0"/>
        <v>0</v>
      </c>
      <c r="J41" s="738"/>
      <c r="K41" s="736"/>
      <c r="L41" s="738"/>
      <c r="M41" s="736"/>
      <c r="N41" s="738"/>
      <c r="O41" s="736"/>
      <c r="P41" s="738"/>
      <c r="Q41" s="736"/>
    </row>
    <row r="42" spans="1:17" ht="15" customHeight="1" x14ac:dyDescent="0.25">
      <c r="A42" s="8" t="s">
        <v>239</v>
      </c>
      <c r="B42" s="10" t="s">
        <v>24</v>
      </c>
      <c r="C42" s="778" t="s">
        <v>77</v>
      </c>
      <c r="D42" s="779"/>
      <c r="E42" s="780"/>
      <c r="F42" s="7">
        <f>SUM(F37:F41)</f>
        <v>6600</v>
      </c>
      <c r="G42" s="7">
        <f>SUM(G37:G41)</f>
        <v>110754</v>
      </c>
      <c r="H42" s="7">
        <f t="shared" ref="H42" si="10">SUM(H37:H41)</f>
        <v>0</v>
      </c>
      <c r="I42" s="89">
        <f t="shared" si="0"/>
        <v>0</v>
      </c>
      <c r="J42" s="738"/>
      <c r="K42" s="736"/>
      <c r="L42" s="738"/>
      <c r="M42" s="736"/>
      <c r="N42" s="738"/>
      <c r="O42" s="736"/>
      <c r="P42" s="738"/>
      <c r="Q42" s="736"/>
    </row>
    <row r="43" spans="1:17" s="15" customFormat="1" ht="15" customHeight="1" x14ac:dyDescent="0.25">
      <c r="A43" s="6" t="s">
        <v>239</v>
      </c>
      <c r="B43" s="769" t="s">
        <v>245</v>
      </c>
      <c r="C43" s="770"/>
      <c r="D43" s="770"/>
      <c r="E43" s="771"/>
      <c r="F43" s="5">
        <f>F42</f>
        <v>6600</v>
      </c>
      <c r="G43" s="5">
        <f t="shared" ref="G43:H43" si="11">G42</f>
        <v>110754</v>
      </c>
      <c r="H43" s="5">
        <f t="shared" si="11"/>
        <v>0</v>
      </c>
      <c r="I43" s="90">
        <f t="shared" si="0"/>
        <v>0</v>
      </c>
      <c r="J43" s="742"/>
      <c r="K43" s="744"/>
      <c r="L43" s="742"/>
      <c r="M43" s="744"/>
      <c r="N43" s="742"/>
      <c r="O43" s="744"/>
      <c r="P43" s="742"/>
      <c r="Q43" s="744"/>
    </row>
    <row r="44" spans="1:17" s="1" customFormat="1" ht="15.75" customHeight="1" x14ac:dyDescent="0.25">
      <c r="A44" s="4" t="s">
        <v>0</v>
      </c>
      <c r="B44" s="4"/>
      <c r="C44" s="4"/>
      <c r="D44" s="4"/>
      <c r="E44" s="4"/>
      <c r="F44" s="3">
        <f>F6+F10+F13+F16+F19+F22+F28+F33+F36+F43</f>
        <v>26250</v>
      </c>
      <c r="G44" s="3">
        <f>G6+G10+G13+G16+G19+G22+G28+G33+G36+G43</f>
        <v>130404</v>
      </c>
      <c r="H44" s="3">
        <f>H6+H10+H13+H16+H19+H22+H28+H33+H36+H43</f>
        <v>114.96000000000001</v>
      </c>
      <c r="I44" s="3">
        <f t="shared" si="0"/>
        <v>8.8156805005981415E-2</v>
      </c>
      <c r="J44" s="742"/>
      <c r="K44" s="742"/>
      <c r="L44" s="742"/>
      <c r="M44" s="742"/>
      <c r="N44" s="742"/>
      <c r="O44" s="742"/>
      <c r="P44" s="742"/>
      <c r="Q44" s="742"/>
    </row>
    <row r="45" spans="1:17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745"/>
      <c r="K45" s="745"/>
      <c r="L45" s="745"/>
      <c r="M45" s="745"/>
      <c r="N45" s="745"/>
      <c r="O45" s="745"/>
      <c r="P45" s="745"/>
      <c r="Q45" s="745"/>
    </row>
  </sheetData>
  <mergeCells count="15">
    <mergeCell ref="B16:E16"/>
    <mergeCell ref="C5:E5"/>
    <mergeCell ref="B6:E6"/>
    <mergeCell ref="B10:E10"/>
    <mergeCell ref="C12:E12"/>
    <mergeCell ref="C15:E15"/>
    <mergeCell ref="C35:E35"/>
    <mergeCell ref="C42:E42"/>
    <mergeCell ref="B43:E43"/>
    <mergeCell ref="C18:E18"/>
    <mergeCell ref="B19:E19"/>
    <mergeCell ref="C21:E21"/>
    <mergeCell ref="C27:E27"/>
    <mergeCell ref="B28:E28"/>
    <mergeCell ref="C32:E32"/>
  </mergeCells>
  <pageMargins left="0.7" right="0.7" top="0.75" bottom="0.75" header="0.3" footer="0.3"/>
  <pageSetup paperSize="9" orientation="landscape" r:id="rId1"/>
  <headerFooter differentOddEven="1" differentFirst="1">
    <oddHeader>&amp;RIII</oddHeader>
    <evenHeader xml:space="preserve">&amp;R&amp;"Arial,Tučné"&amp;12&amp;K000080IV/31
</evenHeader>
    <firstHeader>&amp;R&amp;"Arial,Tučné"&amp;12&amp;K000080IV/30</first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9"/>
  <sheetViews>
    <sheetView view="pageLayout" zoomScaleNormal="100" workbookViewId="0">
      <selection activeCell="H20" sqref="H20"/>
    </sheetView>
  </sheetViews>
  <sheetFormatPr defaultColWidth="20.7109375" defaultRowHeight="15" x14ac:dyDescent="0.25"/>
  <cols>
    <col min="1" max="1" width="10.42578125" customWidth="1"/>
    <col min="2" max="2" width="8.7109375" customWidth="1"/>
    <col min="3" max="3" width="10.7109375" customWidth="1"/>
    <col min="4" max="4" width="13.7109375" customWidth="1"/>
    <col min="5" max="5" width="37.85546875" customWidth="1"/>
    <col min="6" max="7" width="10.7109375" customWidth="1"/>
    <col min="8" max="8" width="11.7109375" customWidth="1"/>
    <col min="9" max="9" width="10.42578125" customWidth="1"/>
    <col min="10" max="10" width="6.5703125" customWidth="1"/>
    <col min="11" max="11" width="5.5703125" customWidth="1"/>
    <col min="12" max="12" width="4.85546875" customWidth="1"/>
    <col min="13" max="13" width="5.42578125" customWidth="1"/>
    <col min="14" max="14" width="6" customWidth="1"/>
    <col min="15" max="15" width="5.5703125" customWidth="1"/>
    <col min="16" max="16" width="7.28515625" customWidth="1"/>
    <col min="17" max="17" width="6.28515625" customWidth="1"/>
  </cols>
  <sheetData>
    <row r="1" spans="1:17" ht="16.5" x14ac:dyDescent="0.25">
      <c r="I1" s="715"/>
    </row>
    <row r="2" spans="1:17" ht="16.5" x14ac:dyDescent="0.25">
      <c r="A2" s="14" t="s">
        <v>386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L2" s="14"/>
      <c r="N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56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x14ac:dyDescent="0.25">
      <c r="A4" s="57" t="s">
        <v>114</v>
      </c>
      <c r="B4" s="58" t="s">
        <v>63</v>
      </c>
      <c r="C4" s="60"/>
      <c r="D4" s="60"/>
      <c r="E4" s="57" t="s">
        <v>65</v>
      </c>
      <c r="F4" s="59">
        <v>3000</v>
      </c>
      <c r="G4" s="59">
        <v>3000</v>
      </c>
      <c r="H4" s="59">
        <v>0</v>
      </c>
      <c r="I4" s="89">
        <f>H4/G4*100</f>
        <v>0</v>
      </c>
      <c r="J4" s="736"/>
      <c r="K4" s="737"/>
      <c r="L4" s="736"/>
      <c r="M4" s="737"/>
      <c r="N4" s="736"/>
      <c r="O4" s="737"/>
      <c r="P4" s="736"/>
      <c r="Q4" s="728"/>
    </row>
    <row r="5" spans="1:17" x14ac:dyDescent="0.25">
      <c r="A5" s="104" t="s">
        <v>114</v>
      </c>
      <c r="B5" s="271" t="s">
        <v>11</v>
      </c>
      <c r="C5" s="60"/>
      <c r="D5" s="60"/>
      <c r="E5" s="57" t="s">
        <v>680</v>
      </c>
      <c r="F5" s="59">
        <v>50</v>
      </c>
      <c r="G5" s="59">
        <v>50</v>
      </c>
      <c r="H5" s="59">
        <v>0</v>
      </c>
      <c r="I5" s="89">
        <f>H5/G5*100</f>
        <v>0</v>
      </c>
      <c r="J5" s="736"/>
      <c r="K5" s="737"/>
      <c r="L5" s="736"/>
      <c r="M5" s="737"/>
      <c r="N5" s="736"/>
      <c r="O5" s="737"/>
      <c r="P5" s="736"/>
      <c r="Q5" s="728"/>
    </row>
    <row r="6" spans="1:17" x14ac:dyDescent="0.25">
      <c r="A6" s="104" t="s">
        <v>114</v>
      </c>
      <c r="B6" s="271" t="s">
        <v>325</v>
      </c>
      <c r="C6" s="60"/>
      <c r="D6" s="60"/>
      <c r="E6" s="57" t="s">
        <v>326</v>
      </c>
      <c r="F6" s="59">
        <v>0</v>
      </c>
      <c r="G6" s="59">
        <v>50</v>
      </c>
      <c r="H6" s="59">
        <v>0</v>
      </c>
      <c r="I6" s="89">
        <f>H6/G6*100</f>
        <v>0</v>
      </c>
      <c r="J6" s="736"/>
      <c r="K6" s="737"/>
      <c r="L6" s="736"/>
      <c r="M6" s="737"/>
      <c r="N6" s="736"/>
      <c r="O6" s="737"/>
      <c r="P6" s="736"/>
      <c r="Q6" s="728"/>
    </row>
    <row r="7" spans="1:17" x14ac:dyDescent="0.25">
      <c r="A7" s="57" t="s">
        <v>114</v>
      </c>
      <c r="B7" s="58" t="s">
        <v>9</v>
      </c>
      <c r="C7" s="60"/>
      <c r="D7" s="60"/>
      <c r="E7" s="57" t="s">
        <v>8</v>
      </c>
      <c r="F7" s="59">
        <v>200</v>
      </c>
      <c r="G7" s="59">
        <v>200</v>
      </c>
      <c r="H7" s="59">
        <v>0</v>
      </c>
      <c r="I7" s="89">
        <f t="shared" ref="I7:I18" si="0">H7/G7*100</f>
        <v>0</v>
      </c>
      <c r="J7" s="736"/>
      <c r="K7" s="737"/>
      <c r="L7" s="736"/>
      <c r="M7" s="737"/>
      <c r="N7" s="736"/>
      <c r="O7" s="737"/>
      <c r="P7" s="736"/>
      <c r="Q7" s="728"/>
    </row>
    <row r="8" spans="1:17" x14ac:dyDescent="0.25">
      <c r="A8" s="57" t="s">
        <v>114</v>
      </c>
      <c r="B8" s="58" t="s">
        <v>6</v>
      </c>
      <c r="C8" s="60"/>
      <c r="D8" s="60"/>
      <c r="E8" s="57" t="s">
        <v>5</v>
      </c>
      <c r="F8" s="59">
        <v>300</v>
      </c>
      <c r="G8" s="59">
        <v>300</v>
      </c>
      <c r="H8" s="59">
        <v>45.35</v>
      </c>
      <c r="I8" s="89">
        <f t="shared" si="0"/>
        <v>15.116666666666667</v>
      </c>
      <c r="J8" s="736"/>
      <c r="K8" s="737"/>
      <c r="L8" s="736"/>
      <c r="M8" s="737"/>
      <c r="N8" s="736"/>
      <c r="O8" s="737"/>
      <c r="P8" s="736"/>
      <c r="Q8" s="728"/>
    </row>
    <row r="9" spans="1:17" x14ac:dyDescent="0.25">
      <c r="A9" s="57" t="s">
        <v>114</v>
      </c>
      <c r="B9" s="58" t="s">
        <v>50</v>
      </c>
      <c r="C9" s="60"/>
      <c r="D9" s="60"/>
      <c r="E9" s="57" t="s">
        <v>51</v>
      </c>
      <c r="F9" s="59">
        <v>200</v>
      </c>
      <c r="G9" s="59">
        <v>150</v>
      </c>
      <c r="H9" s="59">
        <v>0</v>
      </c>
      <c r="I9" s="89">
        <f t="shared" si="0"/>
        <v>0</v>
      </c>
      <c r="J9" s="736"/>
      <c r="K9" s="737"/>
      <c r="L9" s="736"/>
      <c r="M9" s="737"/>
      <c r="N9" s="736"/>
      <c r="O9" s="737"/>
      <c r="P9" s="736"/>
      <c r="Q9" s="728"/>
    </row>
    <row r="10" spans="1:17" x14ac:dyDescent="0.25">
      <c r="A10" s="25" t="s">
        <v>114</v>
      </c>
      <c r="B10" s="769" t="s">
        <v>129</v>
      </c>
      <c r="C10" s="770"/>
      <c r="D10" s="770"/>
      <c r="E10" s="770"/>
      <c r="F10" s="5">
        <f>SUM(F4:F9)</f>
        <v>3750</v>
      </c>
      <c r="G10" s="5">
        <f>SUM(G4:G9)</f>
        <v>3750</v>
      </c>
      <c r="H10" s="5">
        <f>SUM(H4:H9)</f>
        <v>45.35</v>
      </c>
      <c r="I10" s="90">
        <f t="shared" si="0"/>
        <v>1.2093333333333334</v>
      </c>
      <c r="J10" s="729"/>
      <c r="K10" s="729"/>
      <c r="L10" s="729"/>
      <c r="M10" s="729"/>
      <c r="N10" s="729"/>
      <c r="O10" s="729"/>
      <c r="P10" s="729"/>
      <c r="Q10" s="729"/>
    </row>
    <row r="11" spans="1:17" x14ac:dyDescent="0.25">
      <c r="A11" s="57" t="s">
        <v>130</v>
      </c>
      <c r="B11" s="58" t="s">
        <v>63</v>
      </c>
      <c r="C11" s="60"/>
      <c r="D11" s="60"/>
      <c r="E11" s="57" t="s">
        <v>65</v>
      </c>
      <c r="F11" s="59">
        <v>500</v>
      </c>
      <c r="G11" s="59">
        <v>500</v>
      </c>
      <c r="H11" s="59">
        <v>0</v>
      </c>
      <c r="I11" s="89">
        <f t="shared" si="0"/>
        <v>0</v>
      </c>
      <c r="J11" s="736"/>
      <c r="K11" s="737"/>
      <c r="L11" s="736"/>
      <c r="M11" s="737"/>
      <c r="N11" s="736"/>
      <c r="O11" s="737"/>
      <c r="P11" s="736"/>
      <c r="Q11" s="728"/>
    </row>
    <row r="12" spans="1:17" x14ac:dyDescent="0.25">
      <c r="A12" s="57" t="s">
        <v>130</v>
      </c>
      <c r="B12" s="58" t="s">
        <v>9</v>
      </c>
      <c r="C12" s="60"/>
      <c r="D12" s="60"/>
      <c r="E12" s="57" t="s">
        <v>8</v>
      </c>
      <c r="F12" s="59">
        <v>200</v>
      </c>
      <c r="G12" s="59">
        <v>200</v>
      </c>
      <c r="H12" s="59">
        <v>32.909999999999997</v>
      </c>
      <c r="I12" s="89">
        <f t="shared" si="0"/>
        <v>16.454999999999998</v>
      </c>
      <c r="J12" s="736"/>
      <c r="K12" s="737"/>
      <c r="L12" s="736"/>
      <c r="M12" s="737"/>
      <c r="N12" s="736"/>
      <c r="O12" s="737"/>
      <c r="P12" s="736"/>
      <c r="Q12" s="728"/>
    </row>
    <row r="13" spans="1:17" x14ac:dyDescent="0.25">
      <c r="A13" s="57" t="s">
        <v>130</v>
      </c>
      <c r="B13" s="58" t="s">
        <v>6</v>
      </c>
      <c r="C13" s="60"/>
      <c r="D13" s="60"/>
      <c r="E13" s="57" t="s">
        <v>5</v>
      </c>
      <c r="F13" s="59">
        <v>300</v>
      </c>
      <c r="G13" s="59">
        <v>300</v>
      </c>
      <c r="H13" s="59">
        <v>4.12</v>
      </c>
      <c r="I13" s="89">
        <f t="shared" si="0"/>
        <v>1.3733333333333333</v>
      </c>
      <c r="J13" s="736"/>
      <c r="K13" s="737"/>
      <c r="L13" s="736"/>
      <c r="M13" s="737"/>
      <c r="N13" s="736"/>
      <c r="O13" s="737"/>
      <c r="P13" s="736"/>
      <c r="Q13" s="728"/>
    </row>
    <row r="14" spans="1:17" x14ac:dyDescent="0.25">
      <c r="A14" s="57" t="s">
        <v>130</v>
      </c>
      <c r="B14" s="58" t="s">
        <v>50</v>
      </c>
      <c r="C14" s="60"/>
      <c r="D14" s="60"/>
      <c r="E14" s="57" t="s">
        <v>51</v>
      </c>
      <c r="F14" s="59">
        <v>200</v>
      </c>
      <c r="G14" s="59">
        <v>200</v>
      </c>
      <c r="H14" s="59">
        <v>0</v>
      </c>
      <c r="I14" s="89">
        <f t="shared" si="0"/>
        <v>0</v>
      </c>
      <c r="J14" s="736"/>
      <c r="K14" s="737"/>
      <c r="L14" s="736"/>
      <c r="M14" s="737"/>
      <c r="N14" s="736"/>
      <c r="O14" s="737"/>
      <c r="P14" s="736"/>
      <c r="Q14" s="728"/>
    </row>
    <row r="15" spans="1:17" x14ac:dyDescent="0.25">
      <c r="A15" s="25" t="s">
        <v>130</v>
      </c>
      <c r="B15" s="769" t="s">
        <v>136</v>
      </c>
      <c r="C15" s="770"/>
      <c r="D15" s="770"/>
      <c r="E15" s="770"/>
      <c r="F15" s="5">
        <f>SUM(F11:F14)</f>
        <v>1200</v>
      </c>
      <c r="G15" s="5">
        <f>SUM(G11:G14)</f>
        <v>1200</v>
      </c>
      <c r="H15" s="5">
        <f>SUM(H11:H14)</f>
        <v>37.029999999999994</v>
      </c>
      <c r="I15" s="90">
        <f t="shared" si="0"/>
        <v>3.085833333333333</v>
      </c>
      <c r="J15" s="729"/>
      <c r="K15" s="729"/>
      <c r="L15" s="729"/>
      <c r="M15" s="729"/>
      <c r="N15" s="729"/>
      <c r="O15" s="729"/>
      <c r="P15" s="729"/>
      <c r="Q15" s="729"/>
    </row>
    <row r="16" spans="1:17" x14ac:dyDescent="0.25">
      <c r="A16" s="104" t="s">
        <v>101</v>
      </c>
      <c r="B16" s="58">
        <v>5901</v>
      </c>
      <c r="C16" s="81" t="s">
        <v>64</v>
      </c>
      <c r="D16" s="6"/>
      <c r="E16" s="268" t="s">
        <v>681</v>
      </c>
      <c r="F16" s="7">
        <v>0</v>
      </c>
      <c r="G16" s="7">
        <v>36.1</v>
      </c>
      <c r="H16" s="7">
        <v>0</v>
      </c>
      <c r="I16" s="89">
        <f t="shared" si="0"/>
        <v>0</v>
      </c>
      <c r="J16" s="729"/>
      <c r="K16" s="729"/>
      <c r="L16" s="729"/>
      <c r="M16" s="729"/>
      <c r="N16" s="729"/>
      <c r="O16" s="729"/>
      <c r="P16" s="729"/>
      <c r="Q16" s="729"/>
    </row>
    <row r="17" spans="1:17" x14ac:dyDescent="0.25">
      <c r="A17" s="235" t="s">
        <v>101</v>
      </c>
      <c r="B17" s="790" t="s">
        <v>102</v>
      </c>
      <c r="C17" s="791"/>
      <c r="D17" s="791"/>
      <c r="E17" s="267"/>
      <c r="F17" s="5">
        <f>F16</f>
        <v>0</v>
      </c>
      <c r="G17" s="5">
        <f>G16</f>
        <v>36.1</v>
      </c>
      <c r="H17" s="5">
        <f>H16</f>
        <v>0</v>
      </c>
      <c r="I17" s="89">
        <f t="shared" si="0"/>
        <v>0</v>
      </c>
      <c r="J17" s="729"/>
      <c r="K17" s="729"/>
      <c r="L17" s="729"/>
      <c r="M17" s="729"/>
      <c r="N17" s="729"/>
      <c r="O17" s="729"/>
      <c r="P17" s="729"/>
      <c r="Q17" s="729"/>
    </row>
    <row r="18" spans="1:17" x14ac:dyDescent="0.25">
      <c r="A18" s="4" t="s">
        <v>0</v>
      </c>
      <c r="B18" s="4"/>
      <c r="C18" s="4"/>
      <c r="D18" s="4"/>
      <c r="E18" s="4"/>
      <c r="F18" s="3">
        <f>F10+F15+F17</f>
        <v>4950</v>
      </c>
      <c r="G18" s="3">
        <f>G10+G15+G17</f>
        <v>4986.1000000000004</v>
      </c>
      <c r="H18" s="3">
        <f>H10+H15</f>
        <v>82.38</v>
      </c>
      <c r="I18" s="3">
        <f t="shared" si="0"/>
        <v>1.6521930968091292</v>
      </c>
      <c r="J18" s="732"/>
      <c r="K18" s="732"/>
      <c r="L18" s="732"/>
      <c r="M18" s="732"/>
      <c r="N18" s="732"/>
      <c r="O18" s="732"/>
      <c r="P18" s="732"/>
      <c r="Q18" s="731"/>
    </row>
    <row r="19" spans="1:17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L19" s="55"/>
      <c r="N19" s="55"/>
      <c r="P19" s="55"/>
    </row>
  </sheetData>
  <mergeCells count="3">
    <mergeCell ref="B10:E10"/>
    <mergeCell ref="B15:E15"/>
    <mergeCell ref="B17:D17"/>
  </mergeCells>
  <pageMargins left="0.7" right="0.7" top="0.75" bottom="0.75" header="0.3" footer="0.3"/>
  <pageSetup paperSize="9" orientation="landscape" r:id="rId1"/>
  <headerFooter>
    <oddHeader>&amp;R&amp;"Arial,Tučné"&amp;12&amp;K000080IV/32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38"/>
  <sheetViews>
    <sheetView view="pageLayout" topLeftCell="A22" zoomScaleNormal="100" workbookViewId="0">
      <selection activeCell="H11" sqref="H11"/>
    </sheetView>
  </sheetViews>
  <sheetFormatPr defaultColWidth="20.7109375" defaultRowHeight="15" x14ac:dyDescent="0.25"/>
  <cols>
    <col min="1" max="1" width="11.140625" customWidth="1"/>
    <col min="2" max="2" width="8.7109375" customWidth="1"/>
    <col min="3" max="3" width="12.42578125" customWidth="1"/>
    <col min="4" max="4" width="16.85546875" customWidth="1"/>
    <col min="5" max="5" width="41.28515625" customWidth="1"/>
    <col min="6" max="6" width="13.42578125" customWidth="1"/>
    <col min="7" max="7" width="13.28515625" customWidth="1"/>
    <col min="8" max="9" width="12.85546875" customWidth="1"/>
    <col min="10" max="10" width="6.7109375" customWidth="1"/>
    <col min="11" max="11" width="5.5703125" customWidth="1"/>
    <col min="12" max="12" width="8.5703125" customWidth="1"/>
    <col min="13" max="13" width="6.7109375" customWidth="1"/>
    <col min="14" max="14" width="7.28515625" customWidth="1"/>
    <col min="15" max="15" width="9.5703125" customWidth="1"/>
    <col min="16" max="16" width="8.7109375" customWidth="1"/>
    <col min="17" max="17" width="12" customWidth="1"/>
  </cols>
  <sheetData>
    <row r="1" spans="1:17" ht="16.5" x14ac:dyDescent="0.25">
      <c r="I1" s="715"/>
    </row>
    <row r="2" spans="1:17" ht="16.5" x14ac:dyDescent="0.25">
      <c r="A2" s="14" t="s">
        <v>387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K2" s="14"/>
      <c r="L2" s="14"/>
      <c r="M2" s="14"/>
      <c r="N2" s="14"/>
      <c r="O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x14ac:dyDescent="0.25">
      <c r="A4" s="57" t="s">
        <v>114</v>
      </c>
      <c r="B4" s="58" t="s">
        <v>24</v>
      </c>
      <c r="C4" s="60"/>
      <c r="D4" s="60" t="s">
        <v>388</v>
      </c>
      <c r="E4" s="57" t="s">
        <v>389</v>
      </c>
      <c r="F4" s="59">
        <v>500</v>
      </c>
      <c r="G4" s="59">
        <v>500</v>
      </c>
      <c r="H4" s="59">
        <v>0</v>
      </c>
      <c r="I4" s="89">
        <f>H4/G4*100</f>
        <v>0</v>
      </c>
      <c r="J4" s="746"/>
      <c r="K4" s="747"/>
      <c r="L4" s="746"/>
      <c r="M4" s="747"/>
      <c r="N4" s="746"/>
      <c r="O4" s="747"/>
      <c r="P4" s="746"/>
      <c r="Q4" s="748"/>
    </row>
    <row r="5" spans="1:17" x14ac:dyDescent="0.25">
      <c r="A5" s="57" t="s">
        <v>114</v>
      </c>
      <c r="B5" s="58" t="s">
        <v>24</v>
      </c>
      <c r="C5" s="60"/>
      <c r="D5" s="60" t="s">
        <v>390</v>
      </c>
      <c r="E5" s="57" t="s">
        <v>391</v>
      </c>
      <c r="F5" s="59">
        <v>500</v>
      </c>
      <c r="G5" s="59">
        <v>500</v>
      </c>
      <c r="H5" s="59">
        <v>0</v>
      </c>
      <c r="I5" s="89">
        <f t="shared" ref="I5:I37" si="0">H5/G5*100</f>
        <v>0</v>
      </c>
      <c r="J5" s="746"/>
      <c r="K5" s="747"/>
      <c r="L5" s="746"/>
      <c r="M5" s="747"/>
      <c r="N5" s="746"/>
      <c r="O5" s="747"/>
      <c r="P5" s="746"/>
      <c r="Q5" s="748"/>
    </row>
    <row r="6" spans="1:17" x14ac:dyDescent="0.25">
      <c r="A6" s="57" t="s">
        <v>114</v>
      </c>
      <c r="B6" s="58" t="s">
        <v>24</v>
      </c>
      <c r="C6" s="60"/>
      <c r="D6" s="60" t="s">
        <v>392</v>
      </c>
      <c r="E6" s="57" t="s">
        <v>393</v>
      </c>
      <c r="F6" s="59">
        <v>1000</v>
      </c>
      <c r="G6" s="59">
        <v>1000</v>
      </c>
      <c r="H6" s="59">
        <v>0</v>
      </c>
      <c r="I6" s="89">
        <f t="shared" si="0"/>
        <v>0</v>
      </c>
      <c r="J6" s="746"/>
      <c r="K6" s="747"/>
      <c r="L6" s="746"/>
      <c r="M6" s="747"/>
      <c r="N6" s="746"/>
      <c r="O6" s="747"/>
      <c r="P6" s="746"/>
      <c r="Q6" s="748"/>
    </row>
    <row r="7" spans="1:17" x14ac:dyDescent="0.25">
      <c r="A7" s="57" t="s">
        <v>114</v>
      </c>
      <c r="B7" s="58" t="s">
        <v>24</v>
      </c>
      <c r="C7" s="60"/>
      <c r="D7" s="60" t="s">
        <v>394</v>
      </c>
      <c r="E7" s="57" t="s">
        <v>395</v>
      </c>
      <c r="F7" s="59">
        <v>605</v>
      </c>
      <c r="G7" s="59">
        <v>605</v>
      </c>
      <c r="H7" s="59">
        <v>0</v>
      </c>
      <c r="I7" s="89">
        <f t="shared" si="0"/>
        <v>0</v>
      </c>
      <c r="J7" s="746"/>
      <c r="K7" s="747"/>
      <c r="L7" s="746"/>
      <c r="M7" s="747"/>
      <c r="N7" s="746"/>
      <c r="O7" s="747"/>
      <c r="P7" s="746"/>
      <c r="Q7" s="748"/>
    </row>
    <row r="8" spans="1:17" x14ac:dyDescent="0.25">
      <c r="A8" s="57" t="s">
        <v>114</v>
      </c>
      <c r="B8" s="58" t="s">
        <v>24</v>
      </c>
      <c r="C8" s="60"/>
      <c r="D8" s="60" t="s">
        <v>396</v>
      </c>
      <c r="E8" s="57" t="s">
        <v>397</v>
      </c>
      <c r="F8" s="59">
        <v>500</v>
      </c>
      <c r="G8" s="59">
        <v>500</v>
      </c>
      <c r="H8" s="59">
        <v>0</v>
      </c>
      <c r="I8" s="89">
        <f t="shared" si="0"/>
        <v>0</v>
      </c>
      <c r="J8" s="746"/>
      <c r="K8" s="747"/>
      <c r="L8" s="746"/>
      <c r="M8" s="747"/>
      <c r="N8" s="746"/>
      <c r="O8" s="747"/>
      <c r="P8" s="746"/>
      <c r="Q8" s="748"/>
    </row>
    <row r="9" spans="1:17" x14ac:dyDescent="0.25">
      <c r="A9" s="57" t="s">
        <v>114</v>
      </c>
      <c r="B9" s="58" t="s">
        <v>24</v>
      </c>
      <c r="C9" s="60"/>
      <c r="D9" s="60" t="s">
        <v>398</v>
      </c>
      <c r="E9" s="57" t="s">
        <v>399</v>
      </c>
      <c r="F9" s="59">
        <v>110000</v>
      </c>
      <c r="G9" s="59">
        <v>105040</v>
      </c>
      <c r="H9" s="59">
        <v>17561.12</v>
      </c>
      <c r="I9" s="89">
        <f t="shared" si="0"/>
        <v>16.718507235338915</v>
      </c>
      <c r="J9" s="746"/>
      <c r="K9" s="747"/>
      <c r="L9" s="746"/>
      <c r="M9" s="747"/>
      <c r="N9" s="746"/>
      <c r="O9" s="747"/>
      <c r="P9" s="746"/>
      <c r="Q9" s="748"/>
    </row>
    <row r="10" spans="1:17" x14ac:dyDescent="0.25">
      <c r="A10" s="57" t="s">
        <v>114</v>
      </c>
      <c r="B10" s="58" t="s">
        <v>24</v>
      </c>
      <c r="C10" s="60" t="s">
        <v>91</v>
      </c>
      <c r="D10" s="60" t="s">
        <v>400</v>
      </c>
      <c r="E10" s="57" t="s">
        <v>401</v>
      </c>
      <c r="F10" s="59">
        <v>122000</v>
      </c>
      <c r="G10" s="59">
        <v>122000</v>
      </c>
      <c r="H10" s="59">
        <v>44824.36</v>
      </c>
      <c r="I10" s="89">
        <f t="shared" si="0"/>
        <v>36.741278688524595</v>
      </c>
      <c r="J10" s="746"/>
      <c r="K10" s="747"/>
      <c r="L10" s="746"/>
      <c r="M10" s="747"/>
      <c r="N10" s="746"/>
      <c r="O10" s="747"/>
      <c r="P10" s="746"/>
      <c r="Q10" s="748"/>
    </row>
    <row r="11" spans="1:17" x14ac:dyDescent="0.25">
      <c r="A11" s="57" t="s">
        <v>114</v>
      </c>
      <c r="B11" s="58" t="s">
        <v>24</v>
      </c>
      <c r="C11" s="60" t="s">
        <v>91</v>
      </c>
      <c r="D11" s="60" t="s">
        <v>402</v>
      </c>
      <c r="E11" s="57" t="s">
        <v>403</v>
      </c>
      <c r="F11" s="59">
        <v>605</v>
      </c>
      <c r="G11" s="59">
        <v>805</v>
      </c>
      <c r="H11" s="59">
        <v>0</v>
      </c>
      <c r="I11" s="89">
        <f t="shared" si="0"/>
        <v>0</v>
      </c>
      <c r="J11" s="746"/>
      <c r="K11" s="747"/>
      <c r="L11" s="746"/>
      <c r="M11" s="747"/>
      <c r="N11" s="746"/>
      <c r="O11" s="747"/>
      <c r="P11" s="746"/>
      <c r="Q11" s="748"/>
    </row>
    <row r="12" spans="1:17" x14ac:dyDescent="0.25">
      <c r="A12" s="57" t="s">
        <v>114</v>
      </c>
      <c r="B12" s="58" t="s">
        <v>24</v>
      </c>
      <c r="C12" s="60" t="s">
        <v>77</v>
      </c>
      <c r="D12" s="60"/>
      <c r="E12" s="57"/>
      <c r="F12" s="59">
        <f>SUM(F4:F11)</f>
        <v>235710</v>
      </c>
      <c r="G12" s="59">
        <f>SUM(G4:G11)</f>
        <v>230950</v>
      </c>
      <c r="H12" s="59">
        <f>SUM(H4:H11)</f>
        <v>62385.479999999996</v>
      </c>
      <c r="I12" s="89">
        <f t="shared" si="0"/>
        <v>27.012548170599693</v>
      </c>
      <c r="J12" s="746"/>
      <c r="K12" s="747"/>
      <c r="L12" s="746"/>
      <c r="M12" s="747"/>
      <c r="N12" s="746"/>
      <c r="O12" s="747"/>
      <c r="P12" s="746"/>
      <c r="Q12" s="748"/>
    </row>
    <row r="13" spans="1:17" x14ac:dyDescent="0.25">
      <c r="A13" s="57" t="s">
        <v>114</v>
      </c>
      <c r="B13" s="58" t="s">
        <v>404</v>
      </c>
      <c r="C13" s="60"/>
      <c r="D13" s="103" t="s">
        <v>398</v>
      </c>
      <c r="E13" s="57" t="s">
        <v>399</v>
      </c>
      <c r="F13" s="59">
        <v>0</v>
      </c>
      <c r="G13" s="59">
        <v>4960</v>
      </c>
      <c r="H13" s="59">
        <v>0</v>
      </c>
      <c r="I13" s="89">
        <f t="shared" si="0"/>
        <v>0</v>
      </c>
      <c r="J13" s="746"/>
      <c r="K13" s="747"/>
      <c r="L13" s="746"/>
      <c r="M13" s="747"/>
      <c r="N13" s="746"/>
      <c r="O13" s="747"/>
      <c r="P13" s="746"/>
      <c r="Q13" s="748"/>
    </row>
    <row r="14" spans="1:17" x14ac:dyDescent="0.25">
      <c r="A14" s="57" t="s">
        <v>114</v>
      </c>
      <c r="B14" s="58" t="s">
        <v>404</v>
      </c>
      <c r="C14" s="60" t="s">
        <v>91</v>
      </c>
      <c r="D14" s="60" t="s">
        <v>400</v>
      </c>
      <c r="E14" s="57" t="s">
        <v>401</v>
      </c>
      <c r="F14" s="59">
        <v>8000</v>
      </c>
      <c r="G14" s="59">
        <v>8000</v>
      </c>
      <c r="H14" s="59">
        <v>91.36</v>
      </c>
      <c r="I14" s="89">
        <f t="shared" si="0"/>
        <v>1.1419999999999999</v>
      </c>
      <c r="J14" s="746"/>
      <c r="K14" s="747"/>
      <c r="L14" s="746"/>
      <c r="M14" s="747"/>
      <c r="N14" s="746"/>
      <c r="O14" s="747"/>
      <c r="P14" s="746"/>
      <c r="Q14" s="748"/>
    </row>
    <row r="15" spans="1:17" x14ac:dyDescent="0.25">
      <c r="A15" s="57" t="s">
        <v>114</v>
      </c>
      <c r="B15" s="58" t="s">
        <v>404</v>
      </c>
      <c r="C15" s="60" t="s">
        <v>405</v>
      </c>
      <c r="D15" s="60"/>
      <c r="E15" s="57"/>
      <c r="F15" s="59">
        <f>F13+F14</f>
        <v>8000</v>
      </c>
      <c r="G15" s="59">
        <f>G13+G14</f>
        <v>12960</v>
      </c>
      <c r="H15" s="59">
        <f t="shared" ref="H15" si="1">SUM(H14)</f>
        <v>91.36</v>
      </c>
      <c r="I15" s="89">
        <f t="shared" si="0"/>
        <v>0.70493827160493827</v>
      </c>
      <c r="J15" s="746"/>
      <c r="K15" s="747"/>
      <c r="L15" s="746"/>
      <c r="M15" s="747"/>
      <c r="N15" s="746"/>
      <c r="O15" s="747"/>
      <c r="P15" s="746"/>
      <c r="Q15" s="748"/>
    </row>
    <row r="16" spans="1:17" x14ac:dyDescent="0.25">
      <c r="A16" s="6" t="s">
        <v>114</v>
      </c>
      <c r="B16" s="769" t="s">
        <v>129</v>
      </c>
      <c r="C16" s="770"/>
      <c r="D16" s="770"/>
      <c r="E16" s="771"/>
      <c r="F16" s="5">
        <f>F12+F15</f>
        <v>243710</v>
      </c>
      <c r="G16" s="5">
        <f t="shared" ref="G16:H16" si="2">G12+G15</f>
        <v>243910</v>
      </c>
      <c r="H16" s="5">
        <f t="shared" si="2"/>
        <v>62476.84</v>
      </c>
      <c r="I16" s="90">
        <f t="shared" si="0"/>
        <v>25.614710343979336</v>
      </c>
      <c r="J16" s="749"/>
      <c r="K16" s="749"/>
      <c r="L16" s="749"/>
      <c r="M16" s="749"/>
      <c r="N16" s="749"/>
      <c r="O16" s="749"/>
      <c r="P16" s="749"/>
      <c r="Q16" s="750"/>
    </row>
    <row r="17" spans="1:17" x14ac:dyDescent="0.25">
      <c r="A17" s="57" t="s">
        <v>130</v>
      </c>
      <c r="B17" s="58" t="s">
        <v>24</v>
      </c>
      <c r="C17" s="103"/>
      <c r="D17" s="103" t="s">
        <v>406</v>
      </c>
      <c r="E17" s="57" t="s">
        <v>407</v>
      </c>
      <c r="F17" s="59">
        <v>500</v>
      </c>
      <c r="G17" s="59">
        <v>300</v>
      </c>
      <c r="H17" s="59">
        <v>0</v>
      </c>
      <c r="I17" s="89">
        <f t="shared" si="0"/>
        <v>0</v>
      </c>
      <c r="J17" s="746"/>
      <c r="K17" s="747"/>
      <c r="L17" s="746"/>
      <c r="M17" s="747"/>
      <c r="N17" s="746"/>
      <c r="O17" s="747"/>
      <c r="P17" s="746"/>
      <c r="Q17" s="748"/>
    </row>
    <row r="18" spans="1:17" x14ac:dyDescent="0.25">
      <c r="A18" s="57" t="s">
        <v>130</v>
      </c>
      <c r="B18" s="58" t="s">
        <v>24</v>
      </c>
      <c r="C18" s="103"/>
      <c r="D18" s="103" t="s">
        <v>408</v>
      </c>
      <c r="E18" s="57" t="s">
        <v>409</v>
      </c>
      <c r="F18" s="59">
        <v>20</v>
      </c>
      <c r="G18" s="59">
        <v>20</v>
      </c>
      <c r="H18" s="59">
        <v>0</v>
      </c>
      <c r="I18" s="89">
        <f t="shared" si="0"/>
        <v>0</v>
      </c>
      <c r="J18" s="746"/>
      <c r="K18" s="747"/>
      <c r="L18" s="746"/>
      <c r="M18" s="747"/>
      <c r="N18" s="746"/>
      <c r="O18" s="747"/>
      <c r="P18" s="746"/>
      <c r="Q18" s="748"/>
    </row>
    <row r="19" spans="1:17" x14ac:dyDescent="0.25">
      <c r="A19" s="57" t="s">
        <v>130</v>
      </c>
      <c r="B19" s="58" t="s">
        <v>24</v>
      </c>
      <c r="C19" s="103"/>
      <c r="D19" s="103" t="s">
        <v>410</v>
      </c>
      <c r="E19" s="57" t="s">
        <v>411</v>
      </c>
      <c r="F19" s="59">
        <v>35500</v>
      </c>
      <c r="G19" s="59">
        <v>35500</v>
      </c>
      <c r="H19" s="59">
        <v>240.55</v>
      </c>
      <c r="I19" s="89">
        <f t="shared" si="0"/>
        <v>0.67760563380281691</v>
      </c>
      <c r="J19" s="746"/>
      <c r="K19" s="747"/>
      <c r="L19" s="746"/>
      <c r="M19" s="747"/>
      <c r="N19" s="746"/>
      <c r="O19" s="747"/>
      <c r="P19" s="746"/>
      <c r="Q19" s="748"/>
    </row>
    <row r="20" spans="1:17" x14ac:dyDescent="0.25">
      <c r="A20" s="57" t="s">
        <v>130</v>
      </c>
      <c r="B20" s="58" t="s">
        <v>24</v>
      </c>
      <c r="C20" s="103"/>
      <c r="D20" s="103" t="s">
        <v>412</v>
      </c>
      <c r="E20" s="57" t="s">
        <v>413</v>
      </c>
      <c r="F20" s="59">
        <v>500</v>
      </c>
      <c r="G20" s="59">
        <v>40700</v>
      </c>
      <c r="H20" s="59">
        <v>481.58</v>
      </c>
      <c r="I20" s="89">
        <f t="shared" si="0"/>
        <v>1.1832432432432431</v>
      </c>
      <c r="J20" s="746"/>
      <c r="K20" s="747"/>
      <c r="L20" s="746"/>
      <c r="M20" s="747"/>
      <c r="N20" s="746"/>
      <c r="O20" s="747"/>
      <c r="P20" s="746"/>
      <c r="Q20" s="748"/>
    </row>
    <row r="21" spans="1:17" x14ac:dyDescent="0.25">
      <c r="A21" s="57" t="s">
        <v>130</v>
      </c>
      <c r="B21" s="58" t="s">
        <v>24</v>
      </c>
      <c r="C21" s="103"/>
      <c r="D21" s="103" t="s">
        <v>694</v>
      </c>
      <c r="E21" s="57" t="s">
        <v>695</v>
      </c>
      <c r="F21" s="59">
        <v>500</v>
      </c>
      <c r="G21" s="59">
        <v>500</v>
      </c>
      <c r="H21" s="59">
        <v>0</v>
      </c>
      <c r="I21" s="89">
        <f t="shared" si="0"/>
        <v>0</v>
      </c>
      <c r="J21" s="746"/>
      <c r="K21" s="747"/>
      <c r="L21" s="746"/>
      <c r="M21" s="747"/>
      <c r="N21" s="746"/>
      <c r="O21" s="747"/>
      <c r="P21" s="746"/>
      <c r="Q21" s="748"/>
    </row>
    <row r="22" spans="1:17" x14ac:dyDescent="0.25">
      <c r="A22" s="57" t="s">
        <v>130</v>
      </c>
      <c r="B22" s="58" t="s">
        <v>24</v>
      </c>
      <c r="C22" s="103" t="s">
        <v>696</v>
      </c>
      <c r="D22" s="103" t="s">
        <v>420</v>
      </c>
      <c r="E22" s="57" t="s">
        <v>421</v>
      </c>
      <c r="F22" s="59">
        <v>4600</v>
      </c>
      <c r="G22" s="59">
        <v>4600</v>
      </c>
      <c r="H22" s="59">
        <v>208</v>
      </c>
      <c r="I22" s="89">
        <f t="shared" ref="I22:I27" si="3">H22/G22*100</f>
        <v>4.5217391304347831</v>
      </c>
      <c r="J22" s="746"/>
      <c r="K22" s="747"/>
      <c r="L22" s="746"/>
      <c r="M22" s="747"/>
      <c r="N22" s="746"/>
      <c r="O22" s="747"/>
      <c r="P22" s="746"/>
      <c r="Q22" s="748"/>
    </row>
    <row r="23" spans="1:17" x14ac:dyDescent="0.25">
      <c r="A23" s="57" t="s">
        <v>130</v>
      </c>
      <c r="B23" s="58" t="s">
        <v>24</v>
      </c>
      <c r="C23" s="103"/>
      <c r="D23" s="103" t="s">
        <v>414</v>
      </c>
      <c r="E23" s="57" t="s">
        <v>415</v>
      </c>
      <c r="F23" s="59">
        <v>11000</v>
      </c>
      <c r="G23" s="59">
        <v>10450</v>
      </c>
      <c r="H23" s="59">
        <v>0</v>
      </c>
      <c r="I23" s="89">
        <f t="shared" si="3"/>
        <v>0</v>
      </c>
      <c r="J23" s="746"/>
      <c r="K23" s="747"/>
      <c r="L23" s="746"/>
      <c r="M23" s="747"/>
      <c r="N23" s="746"/>
      <c r="O23" s="747"/>
      <c r="P23" s="746"/>
      <c r="Q23" s="748"/>
    </row>
    <row r="24" spans="1:17" x14ac:dyDescent="0.25">
      <c r="A24" s="57" t="s">
        <v>130</v>
      </c>
      <c r="B24" s="58" t="s">
        <v>24</v>
      </c>
      <c r="C24" s="103" t="s">
        <v>91</v>
      </c>
      <c r="D24" s="103" t="s">
        <v>416</v>
      </c>
      <c r="E24" s="57" t="s">
        <v>417</v>
      </c>
      <c r="F24" s="59">
        <v>4900</v>
      </c>
      <c r="G24" s="59">
        <v>4740</v>
      </c>
      <c r="H24" s="59">
        <v>51.49</v>
      </c>
      <c r="I24" s="89">
        <f t="shared" si="3"/>
        <v>1.0862869198312237</v>
      </c>
      <c r="J24" s="746"/>
      <c r="K24" s="747"/>
      <c r="L24" s="746"/>
      <c r="M24" s="747"/>
      <c r="N24" s="746"/>
      <c r="O24" s="747"/>
      <c r="P24" s="746"/>
      <c r="Q24" s="748"/>
    </row>
    <row r="25" spans="1:17" x14ac:dyDescent="0.25">
      <c r="A25" s="57" t="s">
        <v>130</v>
      </c>
      <c r="B25" s="58" t="s">
        <v>24</v>
      </c>
      <c r="C25" s="103" t="s">
        <v>89</v>
      </c>
      <c r="D25" s="103" t="s">
        <v>416</v>
      </c>
      <c r="E25" s="57" t="s">
        <v>417</v>
      </c>
      <c r="F25" s="59">
        <v>0</v>
      </c>
      <c r="G25" s="59">
        <v>9014.5</v>
      </c>
      <c r="H25" s="59">
        <v>8525.31</v>
      </c>
      <c r="I25" s="89">
        <f t="shared" si="3"/>
        <v>94.57329857451883</v>
      </c>
      <c r="J25" s="746"/>
      <c r="K25" s="747"/>
      <c r="L25" s="746"/>
      <c r="M25" s="747"/>
      <c r="N25" s="746"/>
      <c r="O25" s="747"/>
      <c r="P25" s="746"/>
      <c r="Q25" s="748"/>
    </row>
    <row r="26" spans="1:17" x14ac:dyDescent="0.25">
      <c r="A26" s="57" t="s">
        <v>130</v>
      </c>
      <c r="B26" s="58" t="s">
        <v>24</v>
      </c>
      <c r="C26" s="103" t="s">
        <v>91</v>
      </c>
      <c r="D26" s="103" t="s">
        <v>418</v>
      </c>
      <c r="E26" s="57" t="s">
        <v>419</v>
      </c>
      <c r="F26" s="59">
        <v>137000</v>
      </c>
      <c r="G26" s="59">
        <v>132100</v>
      </c>
      <c r="H26" s="59">
        <v>14947.08</v>
      </c>
      <c r="I26" s="89">
        <f t="shared" si="3"/>
        <v>11.314973504920514</v>
      </c>
      <c r="J26" s="746"/>
      <c r="K26" s="747"/>
      <c r="L26" s="746"/>
      <c r="M26" s="747"/>
      <c r="N26" s="746"/>
      <c r="O26" s="747"/>
      <c r="P26" s="746"/>
      <c r="Q26" s="748"/>
    </row>
    <row r="27" spans="1:17" x14ac:dyDescent="0.25">
      <c r="A27" s="57" t="s">
        <v>130</v>
      </c>
      <c r="B27" s="58" t="s">
        <v>24</v>
      </c>
      <c r="C27" s="103" t="s">
        <v>97</v>
      </c>
      <c r="D27" s="103" t="s">
        <v>418</v>
      </c>
      <c r="E27" s="57" t="s">
        <v>419</v>
      </c>
      <c r="F27" s="59">
        <v>0</v>
      </c>
      <c r="G27" s="59">
        <v>20000</v>
      </c>
      <c r="H27" s="59">
        <v>0</v>
      </c>
      <c r="I27" s="89">
        <f t="shared" si="3"/>
        <v>0</v>
      </c>
      <c r="J27" s="746"/>
      <c r="K27" s="747"/>
      <c r="L27" s="746"/>
      <c r="M27" s="747"/>
      <c r="N27" s="746"/>
      <c r="O27" s="747"/>
      <c r="P27" s="746"/>
      <c r="Q27" s="748"/>
    </row>
    <row r="28" spans="1:17" x14ac:dyDescent="0.25">
      <c r="A28" s="57" t="s">
        <v>130</v>
      </c>
      <c r="B28" s="58" t="s">
        <v>24</v>
      </c>
      <c r="C28" s="103" t="s">
        <v>89</v>
      </c>
      <c r="D28" s="103" t="s">
        <v>418</v>
      </c>
      <c r="E28" s="57" t="s">
        <v>419</v>
      </c>
      <c r="F28" s="59">
        <v>0</v>
      </c>
      <c r="G28" s="59">
        <v>141635.29999999999</v>
      </c>
      <c r="H28" s="59">
        <v>21157.25</v>
      </c>
      <c r="I28" s="89">
        <f t="shared" ref="I28" si="4">H28/G28*100</f>
        <v>14.937836824576925</v>
      </c>
      <c r="J28" s="746"/>
      <c r="K28" s="747"/>
      <c r="L28" s="746"/>
      <c r="M28" s="747"/>
      <c r="N28" s="746"/>
      <c r="O28" s="747"/>
      <c r="P28" s="746"/>
      <c r="Q28" s="748"/>
    </row>
    <row r="29" spans="1:17" x14ac:dyDescent="0.25">
      <c r="A29" s="8" t="s">
        <v>130</v>
      </c>
      <c r="B29" s="10" t="s">
        <v>24</v>
      </c>
      <c r="C29" s="778" t="s">
        <v>77</v>
      </c>
      <c r="D29" s="779"/>
      <c r="E29" s="780"/>
      <c r="F29" s="7">
        <f>SUM(F17:F28)</f>
        <v>194520</v>
      </c>
      <c r="G29" s="7">
        <f>SUM(G17:G28)</f>
        <v>399559.8</v>
      </c>
      <c r="H29" s="7">
        <f>SUM(H17:H28)</f>
        <v>45611.26</v>
      </c>
      <c r="I29" s="89">
        <f t="shared" si="0"/>
        <v>11.415377623074194</v>
      </c>
      <c r="J29" s="746"/>
      <c r="K29" s="747"/>
      <c r="L29" s="748"/>
      <c r="M29" s="748"/>
      <c r="N29" s="748"/>
      <c r="O29" s="748"/>
      <c r="P29" s="748"/>
      <c r="Q29" s="748"/>
    </row>
    <row r="30" spans="1:17" x14ac:dyDescent="0.25">
      <c r="A30" s="57" t="s">
        <v>130</v>
      </c>
      <c r="B30" s="58" t="s">
        <v>404</v>
      </c>
      <c r="C30" s="60" t="s">
        <v>91</v>
      </c>
      <c r="D30" s="103" t="s">
        <v>416</v>
      </c>
      <c r="E30" s="57" t="s">
        <v>417</v>
      </c>
      <c r="F30" s="59">
        <v>0</v>
      </c>
      <c r="G30" s="59">
        <v>160</v>
      </c>
      <c r="H30" s="59">
        <v>103.18</v>
      </c>
      <c r="I30" s="89">
        <f t="shared" si="0"/>
        <v>64.487500000000011</v>
      </c>
      <c r="J30" s="746"/>
      <c r="K30" s="747"/>
      <c r="L30" s="746"/>
      <c r="M30" s="747"/>
      <c r="N30" s="746"/>
      <c r="O30" s="747"/>
      <c r="P30" s="746"/>
      <c r="Q30" s="748"/>
    </row>
    <row r="31" spans="1:17" x14ac:dyDescent="0.25">
      <c r="A31" s="57" t="s">
        <v>130</v>
      </c>
      <c r="B31" s="58" t="s">
        <v>404</v>
      </c>
      <c r="C31" s="60" t="s">
        <v>91</v>
      </c>
      <c r="D31" s="103" t="s">
        <v>418</v>
      </c>
      <c r="E31" s="57" t="s">
        <v>419</v>
      </c>
      <c r="F31" s="59">
        <v>3600</v>
      </c>
      <c r="G31" s="59">
        <v>3600</v>
      </c>
      <c r="H31" s="59">
        <v>0</v>
      </c>
      <c r="I31" s="89">
        <f t="shared" si="0"/>
        <v>0</v>
      </c>
      <c r="J31" s="746"/>
      <c r="K31" s="747"/>
      <c r="L31" s="746"/>
      <c r="M31" s="747"/>
      <c r="N31" s="746"/>
      <c r="O31" s="747"/>
      <c r="P31" s="746"/>
      <c r="Q31" s="748"/>
    </row>
    <row r="32" spans="1:17" x14ac:dyDescent="0.25">
      <c r="A32" s="8" t="s">
        <v>130</v>
      </c>
      <c r="B32" s="10" t="s">
        <v>404</v>
      </c>
      <c r="C32" s="778" t="s">
        <v>405</v>
      </c>
      <c r="D32" s="779"/>
      <c r="E32" s="780"/>
      <c r="F32" s="7">
        <f>F30+F31</f>
        <v>3600</v>
      </c>
      <c r="G32" s="7">
        <f>G30+G31</f>
        <v>3760</v>
      </c>
      <c r="H32" s="7">
        <f>H30+H31</f>
        <v>103.18</v>
      </c>
      <c r="I32" s="89">
        <f t="shared" si="0"/>
        <v>2.7441489361702129</v>
      </c>
      <c r="J32" s="748"/>
      <c r="K32" s="748"/>
      <c r="L32" s="748"/>
      <c r="M32" s="748"/>
      <c r="N32" s="748"/>
      <c r="O32" s="748"/>
      <c r="P32" s="748"/>
      <c r="Q32" s="748"/>
    </row>
    <row r="33" spans="1:17" x14ac:dyDescent="0.25">
      <c r="A33" s="6" t="s">
        <v>130</v>
      </c>
      <c r="B33" s="769" t="s">
        <v>136</v>
      </c>
      <c r="C33" s="770"/>
      <c r="D33" s="770"/>
      <c r="E33" s="771"/>
      <c r="F33" s="5">
        <f>F29+F32</f>
        <v>198120</v>
      </c>
      <c r="G33" s="5">
        <f t="shared" ref="G33:H33" si="5">G29+G32</f>
        <v>403319.8</v>
      </c>
      <c r="H33" s="5">
        <f t="shared" si="5"/>
        <v>45714.44</v>
      </c>
      <c r="I33" s="90">
        <f t="shared" si="0"/>
        <v>11.334538993622431</v>
      </c>
      <c r="J33" s="749"/>
      <c r="K33" s="749"/>
      <c r="L33" s="749"/>
      <c r="M33" s="749"/>
      <c r="N33" s="749"/>
      <c r="O33" s="749"/>
      <c r="P33" s="749"/>
      <c r="Q33" s="750"/>
    </row>
    <row r="34" spans="1:17" x14ac:dyDescent="0.25">
      <c r="A34" s="104" t="s">
        <v>101</v>
      </c>
      <c r="B34" s="271" t="s">
        <v>511</v>
      </c>
      <c r="C34" s="100" t="s">
        <v>385</v>
      </c>
      <c r="D34" s="100" t="s">
        <v>689</v>
      </c>
      <c r="E34" s="57" t="s">
        <v>691</v>
      </c>
      <c r="F34" s="59">
        <v>0</v>
      </c>
      <c r="G34" s="59">
        <v>220.1</v>
      </c>
      <c r="H34" s="59">
        <v>0</v>
      </c>
      <c r="I34" s="59">
        <f t="shared" si="0"/>
        <v>0</v>
      </c>
      <c r="J34" s="749"/>
      <c r="K34" s="749"/>
      <c r="L34" s="749"/>
      <c r="M34" s="749"/>
      <c r="N34" s="749"/>
      <c r="O34" s="749"/>
      <c r="P34" s="749"/>
      <c r="Q34" s="750"/>
    </row>
    <row r="35" spans="1:17" x14ac:dyDescent="0.25">
      <c r="A35" s="104" t="s">
        <v>101</v>
      </c>
      <c r="B35" s="271" t="s">
        <v>511</v>
      </c>
      <c r="C35" s="100" t="s">
        <v>385</v>
      </c>
      <c r="D35" s="100" t="s">
        <v>690</v>
      </c>
      <c r="E35" s="57" t="s">
        <v>691</v>
      </c>
      <c r="F35" s="59">
        <v>0</v>
      </c>
      <c r="G35" s="59">
        <v>1672.6</v>
      </c>
      <c r="H35" s="59">
        <v>0</v>
      </c>
      <c r="I35" s="59">
        <f t="shared" si="0"/>
        <v>0</v>
      </c>
      <c r="J35" s="749"/>
      <c r="K35" s="749"/>
      <c r="L35" s="749"/>
      <c r="M35" s="749"/>
      <c r="N35" s="749"/>
      <c r="O35" s="749"/>
      <c r="P35" s="749"/>
      <c r="Q35" s="750"/>
    </row>
    <row r="36" spans="1:17" x14ac:dyDescent="0.25">
      <c r="A36" s="105" t="s">
        <v>101</v>
      </c>
      <c r="B36" s="769" t="s">
        <v>102</v>
      </c>
      <c r="C36" s="770"/>
      <c r="D36" s="770"/>
      <c r="E36" s="771"/>
      <c r="F36" s="5">
        <f>F34+F35</f>
        <v>0</v>
      </c>
      <c r="G36" s="5">
        <f>G34+G35</f>
        <v>1892.6999999999998</v>
      </c>
      <c r="H36" s="5">
        <f>H34+H35</f>
        <v>0</v>
      </c>
      <c r="I36" s="70">
        <f t="shared" si="0"/>
        <v>0</v>
      </c>
      <c r="J36" s="749"/>
      <c r="K36" s="749"/>
      <c r="L36" s="749"/>
      <c r="M36" s="749"/>
      <c r="N36" s="749"/>
      <c r="O36" s="749"/>
      <c r="P36" s="749"/>
      <c r="Q36" s="750"/>
    </row>
    <row r="37" spans="1:17" s="1" customFormat="1" x14ac:dyDescent="0.25">
      <c r="A37" s="4" t="s">
        <v>0</v>
      </c>
      <c r="B37" s="4"/>
      <c r="C37" s="4"/>
      <c r="D37" s="4"/>
      <c r="E37" s="4"/>
      <c r="F37" s="3">
        <f>F16+F33+F36</f>
        <v>441830</v>
      </c>
      <c r="G37" s="3">
        <f>G16+G33+G36</f>
        <v>649122.5</v>
      </c>
      <c r="H37" s="3">
        <f>H16+H33+H36</f>
        <v>108191.28</v>
      </c>
      <c r="I37" s="3">
        <f t="shared" si="0"/>
        <v>16.667313180485962</v>
      </c>
      <c r="J37" s="751"/>
      <c r="K37" s="751"/>
      <c r="L37" s="751"/>
      <c r="M37" s="751"/>
      <c r="N37" s="751"/>
      <c r="O37" s="751"/>
      <c r="P37" s="751"/>
      <c r="Q37" s="751"/>
    </row>
    <row r="38" spans="1:17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</row>
  </sheetData>
  <mergeCells count="5">
    <mergeCell ref="B16:E16"/>
    <mergeCell ref="C29:E29"/>
    <mergeCell ref="C32:E32"/>
    <mergeCell ref="B33:E33"/>
    <mergeCell ref="B36:E36"/>
  </mergeCells>
  <pageMargins left="0.7" right="0.7" top="0.75" bottom="0.75" header="0.3" footer="0.3"/>
  <pageSetup paperSize="9" scale="88" orientation="landscape" r:id="rId1"/>
  <headerFooter>
    <oddHeader>&amp;R&amp;"Arial,Tučné"&amp;12&amp;K000080IV/33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27"/>
  <sheetViews>
    <sheetView view="pageLayout" topLeftCell="A115" zoomScaleNormal="100" workbookViewId="0">
      <selection activeCell="H41" sqref="H41"/>
    </sheetView>
  </sheetViews>
  <sheetFormatPr defaultColWidth="20.7109375" defaultRowHeight="15" x14ac:dyDescent="0.25"/>
  <cols>
    <col min="1" max="1" width="8.7109375" customWidth="1"/>
    <col min="2" max="2" width="7.7109375" customWidth="1"/>
    <col min="3" max="3" width="10.7109375" customWidth="1"/>
    <col min="4" max="4" width="11.7109375" customWidth="1"/>
    <col min="5" max="5" width="43.28515625" customWidth="1"/>
    <col min="6" max="6" width="12.5703125" customWidth="1"/>
    <col min="7" max="7" width="11.85546875" customWidth="1"/>
    <col min="8" max="8" width="13" customWidth="1"/>
    <col min="9" max="9" width="8.7109375" customWidth="1"/>
    <col min="10" max="10" width="15.140625" customWidth="1"/>
    <col min="11" max="11" width="18.7109375" customWidth="1"/>
    <col min="12" max="12" width="11.5703125" customWidth="1"/>
    <col min="13" max="13" width="15.140625" customWidth="1"/>
    <col min="14" max="14" width="16" customWidth="1"/>
    <col min="15" max="15" width="17.28515625" customWidth="1"/>
    <col min="16" max="16" width="20.42578125" customWidth="1"/>
    <col min="17" max="17" width="8" customWidth="1"/>
  </cols>
  <sheetData>
    <row r="1" spans="1:17" ht="16.5" x14ac:dyDescent="0.25">
      <c r="I1" s="715"/>
    </row>
    <row r="2" spans="1:17" ht="16.5" x14ac:dyDescent="0.25">
      <c r="A2" s="14" t="s">
        <v>422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L2" s="14"/>
      <c r="N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56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x14ac:dyDescent="0.25">
      <c r="A4" s="57" t="s">
        <v>423</v>
      </c>
      <c r="B4" s="58" t="s">
        <v>117</v>
      </c>
      <c r="C4" s="54"/>
      <c r="D4" s="54"/>
      <c r="E4" s="57" t="s">
        <v>118</v>
      </c>
      <c r="F4" s="59">
        <v>600</v>
      </c>
      <c r="G4" s="59">
        <v>600</v>
      </c>
      <c r="H4" s="59">
        <v>0</v>
      </c>
      <c r="I4" s="59">
        <f>H4/G4*100</f>
        <v>0</v>
      </c>
      <c r="J4" s="736"/>
      <c r="K4" s="737"/>
      <c r="L4" s="736"/>
      <c r="M4" s="737"/>
      <c r="N4" s="736"/>
      <c r="O4" s="737"/>
      <c r="P4" s="736"/>
      <c r="Q4" s="728"/>
    </row>
    <row r="5" spans="1:17" x14ac:dyDescent="0.25">
      <c r="A5" s="57" t="s">
        <v>423</v>
      </c>
      <c r="B5" s="58" t="s">
        <v>232</v>
      </c>
      <c r="C5" s="54"/>
      <c r="D5" s="54"/>
      <c r="E5" s="57" t="s">
        <v>248</v>
      </c>
      <c r="F5" s="59">
        <v>400</v>
      </c>
      <c r="G5" s="59">
        <v>400</v>
      </c>
      <c r="H5" s="59">
        <v>0</v>
      </c>
      <c r="I5" s="59">
        <v>0</v>
      </c>
      <c r="J5" s="736"/>
      <c r="K5" s="737"/>
      <c r="L5" s="736"/>
      <c r="M5" s="737"/>
      <c r="N5" s="736"/>
      <c r="O5" s="737"/>
      <c r="P5" s="736"/>
      <c r="Q5" s="728"/>
    </row>
    <row r="6" spans="1:17" x14ac:dyDescent="0.25">
      <c r="A6" s="25" t="s">
        <v>423</v>
      </c>
      <c r="B6" s="769" t="s">
        <v>424</v>
      </c>
      <c r="C6" s="770"/>
      <c r="D6" s="770"/>
      <c r="E6" s="770"/>
      <c r="F6" s="5">
        <f>SUM(F4:F5)</f>
        <v>1000</v>
      </c>
      <c r="G6" s="5">
        <f t="shared" ref="G6:H6" si="0">SUM(G4:G5)</f>
        <v>1000</v>
      </c>
      <c r="H6" s="5">
        <f t="shared" si="0"/>
        <v>0</v>
      </c>
      <c r="I6" s="70">
        <f t="shared" ref="I6:I85" si="1">H6/G6*100</f>
        <v>0</v>
      </c>
      <c r="J6" s="729"/>
      <c r="K6" s="729"/>
      <c r="L6" s="729"/>
      <c r="M6" s="729"/>
      <c r="N6" s="729"/>
      <c r="O6" s="729"/>
      <c r="P6" s="729"/>
      <c r="Q6" s="729"/>
    </row>
    <row r="7" spans="1:17" x14ac:dyDescent="0.25">
      <c r="A7" s="57" t="s">
        <v>425</v>
      </c>
      <c r="B7" s="58">
        <v>5019</v>
      </c>
      <c r="C7" s="54"/>
      <c r="D7" s="54"/>
      <c r="E7" s="57" t="s">
        <v>441</v>
      </c>
      <c r="F7" s="59">
        <v>0</v>
      </c>
      <c r="G7" s="59">
        <v>12</v>
      </c>
      <c r="H7" s="59">
        <v>4.79</v>
      </c>
      <c r="I7" s="59">
        <f t="shared" si="1"/>
        <v>39.916666666666664</v>
      </c>
      <c r="J7" s="736"/>
      <c r="K7" s="737"/>
      <c r="L7" s="736"/>
      <c r="M7" s="737"/>
      <c r="N7" s="736"/>
      <c r="O7" s="737"/>
      <c r="P7" s="736"/>
      <c r="Q7" s="728"/>
    </row>
    <row r="8" spans="1:17" x14ac:dyDescent="0.25">
      <c r="A8" s="57" t="s">
        <v>425</v>
      </c>
      <c r="B8" s="58" t="s">
        <v>170</v>
      </c>
      <c r="C8" s="54" t="s">
        <v>426</v>
      </c>
      <c r="D8" s="54"/>
      <c r="E8" s="57" t="s">
        <v>442</v>
      </c>
      <c r="F8" s="59">
        <v>500</v>
      </c>
      <c r="G8" s="59">
        <v>500</v>
      </c>
      <c r="H8" s="59">
        <v>187.2</v>
      </c>
      <c r="I8" s="59">
        <f t="shared" ref="I8" si="2">H8/G8*100</f>
        <v>37.44</v>
      </c>
      <c r="J8" s="736"/>
      <c r="K8" s="737"/>
      <c r="L8" s="736"/>
      <c r="M8" s="737"/>
      <c r="N8" s="736"/>
      <c r="O8" s="737"/>
      <c r="P8" s="736"/>
      <c r="Q8" s="728"/>
    </row>
    <row r="9" spans="1:17" x14ac:dyDescent="0.25">
      <c r="A9" s="57" t="s">
        <v>425</v>
      </c>
      <c r="B9" s="58" t="s">
        <v>427</v>
      </c>
      <c r="C9" s="54"/>
      <c r="D9" s="54"/>
      <c r="E9" s="57" t="s">
        <v>428</v>
      </c>
      <c r="F9" s="59">
        <v>21750</v>
      </c>
      <c r="G9" s="59">
        <v>21738</v>
      </c>
      <c r="H9" s="59">
        <v>8851.66</v>
      </c>
      <c r="I9" s="59">
        <f t="shared" si="1"/>
        <v>40.719753427178212</v>
      </c>
      <c r="J9" s="736"/>
      <c r="K9" s="737"/>
      <c r="L9" s="736"/>
      <c r="M9" s="737"/>
      <c r="N9" s="736"/>
      <c r="O9" s="737"/>
      <c r="P9" s="736"/>
      <c r="Q9" s="728"/>
    </row>
    <row r="10" spans="1:17" x14ac:dyDescent="0.25">
      <c r="A10" s="57" t="s">
        <v>425</v>
      </c>
      <c r="B10" s="58" t="s">
        <v>429</v>
      </c>
      <c r="C10" s="54"/>
      <c r="D10" s="54"/>
      <c r="E10" s="57" t="s">
        <v>430</v>
      </c>
      <c r="F10" s="59">
        <v>0</v>
      </c>
      <c r="G10" s="59">
        <v>0</v>
      </c>
      <c r="H10" s="59">
        <v>866.19</v>
      </c>
      <c r="I10" s="59">
        <v>0</v>
      </c>
      <c r="J10" s="736"/>
      <c r="K10" s="737"/>
      <c r="L10" s="736"/>
      <c r="M10" s="737"/>
      <c r="N10" s="736"/>
      <c r="O10" s="737"/>
      <c r="P10" s="736"/>
      <c r="Q10" s="728"/>
    </row>
    <row r="11" spans="1:17" x14ac:dyDescent="0.25">
      <c r="A11" s="57" t="s">
        <v>425</v>
      </c>
      <c r="B11" s="58" t="s">
        <v>431</v>
      </c>
      <c r="C11" s="54"/>
      <c r="D11" s="54"/>
      <c r="E11" s="57" t="s">
        <v>432</v>
      </c>
      <c r="F11" s="59">
        <v>90</v>
      </c>
      <c r="G11" s="59">
        <v>90</v>
      </c>
      <c r="H11" s="59">
        <v>42.4</v>
      </c>
      <c r="I11" s="59">
        <f t="shared" si="1"/>
        <v>47.111111111111107</v>
      </c>
      <c r="J11" s="736"/>
      <c r="K11" s="737"/>
      <c r="L11" s="736"/>
      <c r="M11" s="737"/>
      <c r="N11" s="736"/>
      <c r="O11" s="737"/>
      <c r="P11" s="736"/>
      <c r="Q11" s="728"/>
    </row>
    <row r="12" spans="1:17" x14ac:dyDescent="0.25">
      <c r="A12" s="57" t="s">
        <v>425</v>
      </c>
      <c r="B12" s="58" t="s">
        <v>173</v>
      </c>
      <c r="C12" s="54"/>
      <c r="D12" s="54"/>
      <c r="E12" s="57" t="s">
        <v>174</v>
      </c>
      <c r="F12" s="59">
        <v>5394</v>
      </c>
      <c r="G12" s="59">
        <v>5394</v>
      </c>
      <c r="H12" s="59">
        <v>1602.5</v>
      </c>
      <c r="I12" s="59">
        <f t="shared" si="1"/>
        <v>29.708935854653319</v>
      </c>
      <c r="J12" s="736"/>
      <c r="K12" s="737"/>
      <c r="L12" s="736"/>
      <c r="M12" s="737"/>
      <c r="N12" s="736"/>
      <c r="O12" s="737"/>
      <c r="P12" s="736"/>
      <c r="Q12" s="728"/>
    </row>
    <row r="13" spans="1:17" x14ac:dyDescent="0.25">
      <c r="A13" s="57" t="s">
        <v>425</v>
      </c>
      <c r="B13" s="58" t="s">
        <v>173</v>
      </c>
      <c r="C13" s="54" t="s">
        <v>426</v>
      </c>
      <c r="D13" s="54"/>
      <c r="E13" s="57" t="s">
        <v>174</v>
      </c>
      <c r="F13" s="59">
        <v>124</v>
      </c>
      <c r="G13" s="59">
        <v>124</v>
      </c>
      <c r="H13" s="59">
        <v>24.55</v>
      </c>
      <c r="I13" s="59">
        <f t="shared" si="1"/>
        <v>19.798387096774196</v>
      </c>
      <c r="J13" s="736"/>
      <c r="K13" s="737"/>
      <c r="L13" s="736"/>
      <c r="M13" s="737"/>
      <c r="N13" s="736"/>
      <c r="O13" s="737"/>
      <c r="P13" s="736"/>
      <c r="Q13" s="728"/>
    </row>
    <row r="14" spans="1:17" x14ac:dyDescent="0.25">
      <c r="A14" s="57" t="s">
        <v>425</v>
      </c>
      <c r="B14" s="58" t="s">
        <v>175</v>
      </c>
      <c r="C14" s="54"/>
      <c r="D14" s="54"/>
      <c r="E14" s="57" t="s">
        <v>176</v>
      </c>
      <c r="F14" s="59">
        <v>1958</v>
      </c>
      <c r="G14" s="59">
        <v>1958</v>
      </c>
      <c r="H14" s="59">
        <v>798.08</v>
      </c>
      <c r="I14" s="59">
        <f t="shared" si="1"/>
        <v>40.759959141981618</v>
      </c>
      <c r="J14" s="736"/>
      <c r="K14" s="737"/>
      <c r="L14" s="736"/>
      <c r="M14" s="737"/>
      <c r="N14" s="736"/>
      <c r="O14" s="737"/>
      <c r="P14" s="736"/>
      <c r="Q14" s="728"/>
    </row>
    <row r="15" spans="1:17" x14ac:dyDescent="0.25">
      <c r="A15" s="57" t="s">
        <v>425</v>
      </c>
      <c r="B15" s="58" t="s">
        <v>175</v>
      </c>
      <c r="C15" s="54" t="s">
        <v>426</v>
      </c>
      <c r="D15" s="54"/>
      <c r="E15" s="57" t="s">
        <v>176</v>
      </c>
      <c r="F15" s="59">
        <v>45</v>
      </c>
      <c r="G15" s="59">
        <v>45</v>
      </c>
      <c r="H15" s="59">
        <v>7.37</v>
      </c>
      <c r="I15" s="59">
        <f t="shared" si="1"/>
        <v>16.377777777777776</v>
      </c>
      <c r="J15" s="736"/>
      <c r="K15" s="737"/>
      <c r="L15" s="736"/>
      <c r="M15" s="737"/>
      <c r="N15" s="736"/>
      <c r="O15" s="737"/>
      <c r="P15" s="736"/>
      <c r="Q15" s="728"/>
    </row>
    <row r="16" spans="1:17" x14ac:dyDescent="0.25">
      <c r="A16" s="57" t="s">
        <v>425</v>
      </c>
      <c r="B16" s="58" t="s">
        <v>433</v>
      </c>
      <c r="C16" s="54"/>
      <c r="D16" s="54"/>
      <c r="E16" s="57" t="s">
        <v>434</v>
      </c>
      <c r="F16" s="59">
        <v>30</v>
      </c>
      <c r="G16" s="59">
        <v>30</v>
      </c>
      <c r="H16" s="59">
        <v>0</v>
      </c>
      <c r="I16" s="59">
        <f t="shared" si="1"/>
        <v>0</v>
      </c>
      <c r="J16" s="736"/>
      <c r="K16" s="737"/>
      <c r="L16" s="736"/>
      <c r="M16" s="737"/>
      <c r="N16" s="736"/>
      <c r="O16" s="737"/>
      <c r="P16" s="736"/>
      <c r="Q16" s="728"/>
    </row>
    <row r="17" spans="1:17" x14ac:dyDescent="0.25">
      <c r="A17" s="25" t="s">
        <v>425</v>
      </c>
      <c r="B17" s="769" t="s">
        <v>435</v>
      </c>
      <c r="C17" s="770"/>
      <c r="D17" s="770"/>
      <c r="E17" s="770"/>
      <c r="F17" s="5">
        <f>SUM(F7:F16)</f>
        <v>29891</v>
      </c>
      <c r="G17" s="5">
        <f t="shared" ref="G17:H17" si="3">SUM(G7:G16)</f>
        <v>29891</v>
      </c>
      <c r="H17" s="5">
        <f t="shared" si="3"/>
        <v>12384.74</v>
      </c>
      <c r="I17" s="70">
        <f t="shared" si="1"/>
        <v>41.433006590612557</v>
      </c>
      <c r="J17" s="729"/>
      <c r="K17" s="729"/>
      <c r="L17" s="729"/>
      <c r="M17" s="729"/>
      <c r="N17" s="729"/>
      <c r="O17" s="729"/>
      <c r="P17" s="729"/>
      <c r="Q17" s="729"/>
    </row>
    <row r="18" spans="1:17" x14ac:dyDescent="0.25">
      <c r="A18" s="57" t="s">
        <v>436</v>
      </c>
      <c r="B18" s="58" t="s">
        <v>322</v>
      </c>
      <c r="C18" s="54"/>
      <c r="D18" s="54"/>
      <c r="E18" s="57" t="s">
        <v>323</v>
      </c>
      <c r="F18" s="59">
        <v>4040</v>
      </c>
      <c r="G18" s="59">
        <v>4040</v>
      </c>
      <c r="H18" s="59">
        <v>0</v>
      </c>
      <c r="I18" s="59">
        <f t="shared" si="1"/>
        <v>0</v>
      </c>
      <c r="J18" s="736"/>
      <c r="K18" s="737"/>
      <c r="L18" s="736"/>
      <c r="M18" s="737"/>
      <c r="N18" s="736"/>
      <c r="O18" s="737"/>
      <c r="P18" s="736"/>
      <c r="Q18" s="728"/>
    </row>
    <row r="19" spans="1:17" x14ac:dyDescent="0.25">
      <c r="A19" s="25" t="s">
        <v>436</v>
      </c>
      <c r="B19" s="769" t="s">
        <v>437</v>
      </c>
      <c r="C19" s="770"/>
      <c r="D19" s="770"/>
      <c r="E19" s="770"/>
      <c r="F19" s="5">
        <f>SUM(F18)</f>
        <v>4040</v>
      </c>
      <c r="G19" s="5">
        <f t="shared" ref="G19:H19" si="4">SUM(G18)</f>
        <v>4040</v>
      </c>
      <c r="H19" s="5">
        <f t="shared" si="4"/>
        <v>0</v>
      </c>
      <c r="I19" s="70">
        <f t="shared" si="1"/>
        <v>0</v>
      </c>
      <c r="J19" s="729"/>
      <c r="K19" s="729"/>
      <c r="L19" s="729"/>
      <c r="M19" s="729"/>
      <c r="N19" s="729"/>
      <c r="O19" s="729"/>
      <c r="P19" s="729"/>
      <c r="Q19" s="729"/>
    </row>
    <row r="20" spans="1:17" x14ac:dyDescent="0.25">
      <c r="A20" s="104" t="s">
        <v>706</v>
      </c>
      <c r="B20" s="58">
        <v>5019</v>
      </c>
      <c r="C20" s="100" t="s">
        <v>606</v>
      </c>
      <c r="D20" s="54"/>
      <c r="E20" s="57" t="s">
        <v>441</v>
      </c>
      <c r="F20" s="59">
        <v>0</v>
      </c>
      <c r="G20" s="59">
        <v>127</v>
      </c>
      <c r="H20" s="59">
        <v>77.28</v>
      </c>
      <c r="I20" s="59">
        <f t="shared" ref="I20:I32" si="5">H20/G20*100</f>
        <v>60.8503937007874</v>
      </c>
      <c r="J20" s="729"/>
      <c r="K20" s="729"/>
      <c r="L20" s="729"/>
      <c r="M20" s="729"/>
      <c r="N20" s="729"/>
      <c r="O20" s="729"/>
      <c r="P20" s="729"/>
      <c r="Q20" s="729"/>
    </row>
    <row r="21" spans="1:17" x14ac:dyDescent="0.25">
      <c r="A21" s="104" t="s">
        <v>706</v>
      </c>
      <c r="B21" s="273">
        <v>5021</v>
      </c>
      <c r="C21" s="100" t="s">
        <v>606</v>
      </c>
      <c r="D21" s="272"/>
      <c r="E21" s="57" t="s">
        <v>442</v>
      </c>
      <c r="F21" s="7">
        <v>0</v>
      </c>
      <c r="G21" s="7">
        <v>2091.8000000000002</v>
      </c>
      <c r="H21" s="7">
        <v>3833.49</v>
      </c>
      <c r="I21" s="59">
        <f t="shared" si="5"/>
        <v>183.26274022373073</v>
      </c>
      <c r="J21" s="729"/>
      <c r="K21" s="729"/>
      <c r="L21" s="729"/>
      <c r="M21" s="729"/>
      <c r="N21" s="729"/>
      <c r="O21" s="729"/>
      <c r="P21" s="729"/>
      <c r="Q21" s="729"/>
    </row>
    <row r="22" spans="1:17" x14ac:dyDescent="0.25">
      <c r="A22" s="104" t="s">
        <v>706</v>
      </c>
      <c r="B22" s="273">
        <v>5031</v>
      </c>
      <c r="C22" s="100" t="s">
        <v>606</v>
      </c>
      <c r="D22" s="272"/>
      <c r="E22" s="57" t="s">
        <v>174</v>
      </c>
      <c r="F22" s="7">
        <v>0</v>
      </c>
      <c r="G22" s="7">
        <v>170</v>
      </c>
      <c r="H22" s="7">
        <v>290.56</v>
      </c>
      <c r="I22" s="59">
        <f t="shared" si="5"/>
        <v>170.91764705882352</v>
      </c>
      <c r="J22" s="729"/>
      <c r="K22" s="729"/>
      <c r="L22" s="729"/>
      <c r="M22" s="729"/>
      <c r="N22" s="729"/>
      <c r="O22" s="729"/>
      <c r="P22" s="729"/>
      <c r="Q22" s="729"/>
    </row>
    <row r="23" spans="1:17" x14ac:dyDescent="0.25">
      <c r="A23" s="104" t="s">
        <v>706</v>
      </c>
      <c r="B23" s="273">
        <v>5032</v>
      </c>
      <c r="C23" s="100" t="s">
        <v>606</v>
      </c>
      <c r="D23" s="272"/>
      <c r="E23" s="57" t="s">
        <v>176</v>
      </c>
      <c r="F23" s="7">
        <v>0</v>
      </c>
      <c r="G23" s="7">
        <v>64</v>
      </c>
      <c r="H23" s="7">
        <v>56.62</v>
      </c>
      <c r="I23" s="59">
        <f t="shared" si="5"/>
        <v>88.46875</v>
      </c>
      <c r="J23" s="729"/>
      <c r="K23" s="729"/>
      <c r="L23" s="729"/>
      <c r="M23" s="729"/>
      <c r="N23" s="729"/>
      <c r="O23" s="729"/>
      <c r="P23" s="729"/>
      <c r="Q23" s="729"/>
    </row>
    <row r="24" spans="1:17" x14ac:dyDescent="0.25">
      <c r="A24" s="104" t="s">
        <v>706</v>
      </c>
      <c r="B24" s="273">
        <v>5139</v>
      </c>
      <c r="C24" s="100" t="s">
        <v>606</v>
      </c>
      <c r="D24" s="272"/>
      <c r="E24" s="57" t="s">
        <v>10</v>
      </c>
      <c r="F24" s="7">
        <v>0</v>
      </c>
      <c r="G24" s="7">
        <v>390.5</v>
      </c>
      <c r="H24" s="7">
        <v>55.93</v>
      </c>
      <c r="I24" s="59">
        <f t="shared" si="5"/>
        <v>14.322663252240716</v>
      </c>
      <c r="J24" s="729"/>
      <c r="K24" s="729"/>
      <c r="L24" s="729"/>
      <c r="M24" s="729"/>
      <c r="N24" s="729"/>
      <c r="O24" s="729"/>
      <c r="P24" s="729"/>
      <c r="Q24" s="729"/>
    </row>
    <row r="25" spans="1:17" x14ac:dyDescent="0.25">
      <c r="A25" s="104" t="s">
        <v>706</v>
      </c>
      <c r="B25" s="273">
        <v>5151</v>
      </c>
      <c r="C25" s="100" t="s">
        <v>606</v>
      </c>
      <c r="D25" s="272"/>
      <c r="E25" s="57" t="s">
        <v>67</v>
      </c>
      <c r="F25" s="7">
        <v>0</v>
      </c>
      <c r="G25" s="7">
        <v>10.3</v>
      </c>
      <c r="H25" s="7">
        <v>10.25</v>
      </c>
      <c r="I25" s="59">
        <f t="shared" si="5"/>
        <v>99.514563106796103</v>
      </c>
      <c r="J25" s="729"/>
      <c r="K25" s="729"/>
      <c r="L25" s="729"/>
      <c r="M25" s="729"/>
      <c r="N25" s="729"/>
      <c r="O25" s="729"/>
      <c r="P25" s="729"/>
      <c r="Q25" s="729"/>
    </row>
    <row r="26" spans="1:17" x14ac:dyDescent="0.25">
      <c r="A26" s="104" t="s">
        <v>706</v>
      </c>
      <c r="B26" s="273">
        <v>5152</v>
      </c>
      <c r="C26" s="100" t="s">
        <v>606</v>
      </c>
      <c r="D26" s="6"/>
      <c r="E26" s="274" t="s">
        <v>326</v>
      </c>
      <c r="F26" s="7">
        <v>0</v>
      </c>
      <c r="G26" s="7">
        <v>44.1</v>
      </c>
      <c r="H26" s="7">
        <v>44.08</v>
      </c>
      <c r="I26" s="59">
        <f t="shared" si="5"/>
        <v>99.954648526077094</v>
      </c>
      <c r="J26" s="729"/>
      <c r="K26" s="729"/>
      <c r="L26" s="729"/>
      <c r="M26" s="729"/>
      <c r="N26" s="729"/>
      <c r="O26" s="729"/>
      <c r="P26" s="729"/>
      <c r="Q26" s="729"/>
    </row>
    <row r="27" spans="1:17" x14ac:dyDescent="0.25">
      <c r="A27" s="104" t="s">
        <v>706</v>
      </c>
      <c r="B27" s="273">
        <v>5153</v>
      </c>
      <c r="C27" s="100" t="s">
        <v>606</v>
      </c>
      <c r="D27" s="6"/>
      <c r="E27" s="274" t="s">
        <v>328</v>
      </c>
      <c r="F27" s="7">
        <v>0</v>
      </c>
      <c r="G27" s="7">
        <v>64.900000000000006</v>
      </c>
      <c r="H27" s="7">
        <v>43</v>
      </c>
      <c r="I27" s="59">
        <f t="shared" si="5"/>
        <v>66.2557781201849</v>
      </c>
      <c r="J27" s="729"/>
      <c r="K27" s="729"/>
      <c r="L27" s="729"/>
      <c r="M27" s="729"/>
      <c r="N27" s="729"/>
      <c r="O27" s="729"/>
      <c r="P27" s="729"/>
      <c r="Q27" s="729"/>
    </row>
    <row r="28" spans="1:17" x14ac:dyDescent="0.25">
      <c r="A28" s="104" t="s">
        <v>706</v>
      </c>
      <c r="B28" s="273">
        <v>5154</v>
      </c>
      <c r="C28" s="100" t="s">
        <v>606</v>
      </c>
      <c r="D28" s="272"/>
      <c r="E28" s="274" t="s">
        <v>69</v>
      </c>
      <c r="F28" s="7">
        <v>0</v>
      </c>
      <c r="G28" s="7">
        <v>31.8</v>
      </c>
      <c r="H28" s="7">
        <v>31.72</v>
      </c>
      <c r="I28" s="59">
        <f t="shared" si="5"/>
        <v>99.74842767295597</v>
      </c>
      <c r="J28" s="729"/>
      <c r="K28" s="729"/>
      <c r="L28" s="729"/>
      <c r="M28" s="729"/>
      <c r="N28" s="729"/>
      <c r="O28" s="729"/>
      <c r="P28" s="729"/>
      <c r="Q28" s="729"/>
    </row>
    <row r="29" spans="1:17" x14ac:dyDescent="0.25">
      <c r="A29" s="104" t="s">
        <v>706</v>
      </c>
      <c r="B29" s="273">
        <v>5161</v>
      </c>
      <c r="C29" s="100" t="s">
        <v>606</v>
      </c>
      <c r="D29" s="272"/>
      <c r="E29" s="274" t="s">
        <v>456</v>
      </c>
      <c r="F29" s="7">
        <v>0</v>
      </c>
      <c r="G29" s="7">
        <v>98</v>
      </c>
      <c r="H29" s="7">
        <v>0</v>
      </c>
      <c r="I29" s="59">
        <f t="shared" si="5"/>
        <v>0</v>
      </c>
      <c r="J29" s="729"/>
      <c r="K29" s="729"/>
      <c r="L29" s="729"/>
      <c r="M29" s="729"/>
      <c r="N29" s="729"/>
      <c r="O29" s="729"/>
      <c r="P29" s="729"/>
      <c r="Q29" s="729"/>
    </row>
    <row r="30" spans="1:17" x14ac:dyDescent="0.25">
      <c r="A30" s="104" t="s">
        <v>706</v>
      </c>
      <c r="B30" s="273">
        <v>5164</v>
      </c>
      <c r="C30" s="100" t="s">
        <v>606</v>
      </c>
      <c r="D30" s="272"/>
      <c r="E30" s="274" t="s">
        <v>49</v>
      </c>
      <c r="F30" s="7">
        <v>0</v>
      </c>
      <c r="G30" s="7">
        <v>550</v>
      </c>
      <c r="H30" s="7">
        <v>496.58</v>
      </c>
      <c r="I30" s="59">
        <f t="shared" si="5"/>
        <v>90.287272727272722</v>
      </c>
      <c r="J30" s="729"/>
      <c r="K30" s="729"/>
      <c r="L30" s="729"/>
      <c r="M30" s="729"/>
      <c r="N30" s="729"/>
      <c r="O30" s="729"/>
      <c r="P30" s="729"/>
      <c r="Q30" s="729"/>
    </row>
    <row r="31" spans="1:17" x14ac:dyDescent="0.25">
      <c r="A31" s="104" t="s">
        <v>706</v>
      </c>
      <c r="B31" s="273">
        <v>5169</v>
      </c>
      <c r="C31" s="100" t="s">
        <v>606</v>
      </c>
      <c r="D31" s="272"/>
      <c r="E31" s="274" t="s">
        <v>5</v>
      </c>
      <c r="F31" s="7">
        <v>0</v>
      </c>
      <c r="G31" s="7">
        <v>580</v>
      </c>
      <c r="H31" s="7">
        <v>477.69</v>
      </c>
      <c r="I31" s="59">
        <f t="shared" si="5"/>
        <v>82.360344827586204</v>
      </c>
      <c r="J31" s="729"/>
      <c r="K31" s="729"/>
      <c r="L31" s="729"/>
      <c r="M31" s="729"/>
      <c r="N31" s="729"/>
      <c r="O31" s="729"/>
      <c r="P31" s="729"/>
      <c r="Q31" s="729"/>
    </row>
    <row r="32" spans="1:17" x14ac:dyDescent="0.25">
      <c r="A32" s="105" t="s">
        <v>706</v>
      </c>
      <c r="B32" s="769" t="s">
        <v>707</v>
      </c>
      <c r="C32" s="770"/>
      <c r="D32" s="770"/>
      <c r="E32" s="770"/>
      <c r="F32" s="5">
        <f>SUM(F20:F31)</f>
        <v>0</v>
      </c>
      <c r="G32" s="5">
        <f t="shared" ref="G32:H32" si="6">SUM(G20:G31)</f>
        <v>4222.4000000000005</v>
      </c>
      <c r="H32" s="5">
        <f t="shared" si="6"/>
        <v>5417.2</v>
      </c>
      <c r="I32" s="70">
        <f t="shared" si="5"/>
        <v>128.2967032967033</v>
      </c>
      <c r="J32" s="729"/>
      <c r="K32" s="729"/>
      <c r="L32" s="729"/>
      <c r="M32" s="729"/>
      <c r="N32" s="729"/>
      <c r="O32" s="729"/>
      <c r="P32" s="729"/>
      <c r="Q32" s="729"/>
    </row>
    <row r="33" spans="1:17" x14ac:dyDescent="0.25">
      <c r="A33" s="57" t="s">
        <v>239</v>
      </c>
      <c r="B33" s="58" t="s">
        <v>240</v>
      </c>
      <c r="C33" s="60"/>
      <c r="D33" s="60"/>
      <c r="E33" s="57" t="s">
        <v>242</v>
      </c>
      <c r="F33" s="59">
        <v>195200</v>
      </c>
      <c r="G33" s="59">
        <v>195200</v>
      </c>
      <c r="H33" s="59">
        <v>73058</v>
      </c>
      <c r="I33" s="59">
        <f t="shared" si="1"/>
        <v>37.427254098360656</v>
      </c>
      <c r="J33" s="736"/>
      <c r="K33" s="737"/>
      <c r="L33" s="736"/>
      <c r="M33" s="737"/>
      <c r="N33" s="736"/>
      <c r="O33" s="737"/>
      <c r="P33" s="736"/>
      <c r="Q33" s="728"/>
    </row>
    <row r="34" spans="1:17" x14ac:dyDescent="0.25">
      <c r="A34" s="57" t="s">
        <v>239</v>
      </c>
      <c r="B34" s="58" t="s">
        <v>240</v>
      </c>
      <c r="C34" s="100" t="s">
        <v>212</v>
      </c>
      <c r="D34" s="60"/>
      <c r="E34" s="57" t="s">
        <v>242</v>
      </c>
      <c r="F34" s="59">
        <v>0</v>
      </c>
      <c r="G34" s="59">
        <v>112</v>
      </c>
      <c r="H34" s="59">
        <v>0</v>
      </c>
      <c r="I34" s="59">
        <f t="shared" si="1"/>
        <v>0</v>
      </c>
      <c r="J34" s="736"/>
      <c r="K34" s="737"/>
      <c r="L34" s="736"/>
      <c r="M34" s="737"/>
      <c r="N34" s="736"/>
      <c r="O34" s="737"/>
      <c r="P34" s="736"/>
      <c r="Q34" s="728"/>
    </row>
    <row r="35" spans="1:17" x14ac:dyDescent="0.25">
      <c r="A35" s="57" t="s">
        <v>239</v>
      </c>
      <c r="B35" s="58" t="s">
        <v>240</v>
      </c>
      <c r="C35" s="54" t="s">
        <v>438</v>
      </c>
      <c r="D35" s="60"/>
      <c r="E35" s="57" t="s">
        <v>242</v>
      </c>
      <c r="F35" s="59">
        <v>0</v>
      </c>
      <c r="G35" s="59">
        <v>2611.5</v>
      </c>
      <c r="H35" s="59">
        <v>0</v>
      </c>
      <c r="I35" s="59">
        <f t="shared" si="1"/>
        <v>0</v>
      </c>
      <c r="J35" s="736"/>
      <c r="K35" s="737"/>
      <c r="L35" s="736"/>
      <c r="M35" s="737"/>
      <c r="N35" s="736"/>
      <c r="O35" s="737"/>
      <c r="P35" s="736"/>
      <c r="Q35" s="728"/>
    </row>
    <row r="36" spans="1:17" x14ac:dyDescent="0.25">
      <c r="A36" s="57" t="s">
        <v>239</v>
      </c>
      <c r="B36" s="58" t="s">
        <v>240</v>
      </c>
      <c r="C36" s="100" t="s">
        <v>439</v>
      </c>
      <c r="D36" s="60"/>
      <c r="E36" s="57" t="s">
        <v>242</v>
      </c>
      <c r="F36" s="59">
        <v>0</v>
      </c>
      <c r="G36" s="59">
        <v>8700</v>
      </c>
      <c r="H36" s="59">
        <v>0</v>
      </c>
      <c r="I36" s="59">
        <f t="shared" si="1"/>
        <v>0</v>
      </c>
      <c r="J36" s="736"/>
      <c r="K36" s="737"/>
      <c r="L36" s="736"/>
      <c r="M36" s="737"/>
      <c r="N36" s="736"/>
      <c r="O36" s="737"/>
      <c r="P36" s="736"/>
      <c r="Q36" s="728"/>
    </row>
    <row r="37" spans="1:17" x14ac:dyDescent="0.25">
      <c r="A37" s="57" t="s">
        <v>239</v>
      </c>
      <c r="B37" s="58" t="s">
        <v>440</v>
      </c>
      <c r="C37" s="100"/>
      <c r="D37" s="54"/>
      <c r="E37" s="57" t="s">
        <v>441</v>
      </c>
      <c r="F37" s="59">
        <v>40</v>
      </c>
      <c r="G37" s="59">
        <v>40</v>
      </c>
      <c r="H37" s="59">
        <v>0.24</v>
      </c>
      <c r="I37" s="59">
        <f t="shared" si="1"/>
        <v>0.6</v>
      </c>
      <c r="J37" s="736"/>
      <c r="K37" s="737"/>
      <c r="L37" s="736"/>
      <c r="M37" s="737"/>
      <c r="N37" s="736"/>
      <c r="O37" s="737"/>
      <c r="P37" s="736"/>
      <c r="Q37" s="728"/>
    </row>
    <row r="38" spans="1:17" x14ac:dyDescent="0.25">
      <c r="A38" s="57" t="s">
        <v>239</v>
      </c>
      <c r="B38" s="58" t="s">
        <v>170</v>
      </c>
      <c r="C38" s="100"/>
      <c r="D38" s="54"/>
      <c r="E38" s="57" t="s">
        <v>442</v>
      </c>
      <c r="F38" s="59">
        <v>6800</v>
      </c>
      <c r="G38" s="59">
        <v>6800</v>
      </c>
      <c r="H38" s="59">
        <v>1901.79</v>
      </c>
      <c r="I38" s="59">
        <f t="shared" si="1"/>
        <v>27.967500000000001</v>
      </c>
      <c r="J38" s="736"/>
      <c r="K38" s="737"/>
      <c r="L38" s="736"/>
      <c r="M38" s="737"/>
      <c r="N38" s="736"/>
      <c r="O38" s="737"/>
      <c r="P38" s="736"/>
      <c r="Q38" s="728"/>
    </row>
    <row r="39" spans="1:17" x14ac:dyDescent="0.25">
      <c r="A39" s="57" t="s">
        <v>239</v>
      </c>
      <c r="B39" s="58" t="s">
        <v>170</v>
      </c>
      <c r="C39" s="100"/>
      <c r="D39" s="100" t="s">
        <v>710</v>
      </c>
      <c r="E39" s="57" t="s">
        <v>709</v>
      </c>
      <c r="F39" s="59">
        <v>0</v>
      </c>
      <c r="G39" s="59">
        <v>0</v>
      </c>
      <c r="H39" s="59">
        <v>588.65</v>
      </c>
      <c r="I39" s="59">
        <v>0</v>
      </c>
      <c r="J39" s="736"/>
      <c r="K39" s="737"/>
      <c r="L39" s="736"/>
      <c r="M39" s="737"/>
      <c r="N39" s="736"/>
      <c r="O39" s="737"/>
      <c r="P39" s="736"/>
      <c r="Q39" s="728"/>
    </row>
    <row r="40" spans="1:17" x14ac:dyDescent="0.25">
      <c r="A40" s="57" t="s">
        <v>239</v>
      </c>
      <c r="B40" s="58" t="s">
        <v>443</v>
      </c>
      <c r="C40" s="100"/>
      <c r="D40" s="54"/>
      <c r="E40" s="57" t="s">
        <v>444</v>
      </c>
      <c r="F40" s="59">
        <v>950</v>
      </c>
      <c r="G40" s="59">
        <v>950</v>
      </c>
      <c r="H40" s="59">
        <v>464</v>
      </c>
      <c r="I40" s="59">
        <f t="shared" si="1"/>
        <v>48.84210526315789</v>
      </c>
      <c r="J40" s="736"/>
      <c r="K40" s="737"/>
      <c r="L40" s="736"/>
      <c r="M40" s="737"/>
      <c r="N40" s="736"/>
      <c r="O40" s="737"/>
      <c r="P40" s="736"/>
      <c r="Q40" s="728"/>
    </row>
    <row r="41" spans="1:17" x14ac:dyDescent="0.25">
      <c r="A41" s="57" t="s">
        <v>239</v>
      </c>
      <c r="B41" s="58" t="s">
        <v>431</v>
      </c>
      <c r="C41" s="100"/>
      <c r="D41" s="54"/>
      <c r="E41" s="57" t="s">
        <v>432</v>
      </c>
      <c r="F41" s="59">
        <v>60</v>
      </c>
      <c r="G41" s="59">
        <v>60</v>
      </c>
      <c r="H41" s="59">
        <v>14</v>
      </c>
      <c r="I41" s="59">
        <f t="shared" si="1"/>
        <v>23.333333333333332</v>
      </c>
      <c r="J41" s="736"/>
      <c r="K41" s="737"/>
      <c r="L41" s="736"/>
      <c r="M41" s="737"/>
      <c r="N41" s="736"/>
      <c r="O41" s="737"/>
      <c r="P41" s="736"/>
      <c r="Q41" s="728"/>
    </row>
    <row r="42" spans="1:17" x14ac:dyDescent="0.25">
      <c r="A42" s="57" t="s">
        <v>239</v>
      </c>
      <c r="B42" s="58" t="s">
        <v>173</v>
      </c>
      <c r="C42" s="100"/>
      <c r="D42" s="54"/>
      <c r="E42" s="57" t="s">
        <v>174</v>
      </c>
      <c r="F42" s="59">
        <v>50097</v>
      </c>
      <c r="G42" s="59">
        <v>50097</v>
      </c>
      <c r="H42" s="59">
        <v>18324.68</v>
      </c>
      <c r="I42" s="59">
        <f t="shared" si="1"/>
        <v>36.578397908058371</v>
      </c>
      <c r="J42" s="736"/>
      <c r="K42" s="737"/>
      <c r="L42" s="736"/>
      <c r="M42" s="737"/>
      <c r="N42" s="736"/>
      <c r="O42" s="737"/>
      <c r="P42" s="736"/>
      <c r="Q42" s="728"/>
    </row>
    <row r="43" spans="1:17" x14ac:dyDescent="0.25">
      <c r="A43" s="57" t="s">
        <v>239</v>
      </c>
      <c r="B43" s="58" t="s">
        <v>173</v>
      </c>
      <c r="C43" s="100" t="s">
        <v>212</v>
      </c>
      <c r="D43" s="54"/>
      <c r="E43" s="57" t="s">
        <v>174</v>
      </c>
      <c r="F43" s="59">
        <v>0</v>
      </c>
      <c r="G43" s="59">
        <v>28</v>
      </c>
      <c r="H43" s="59">
        <v>0</v>
      </c>
      <c r="I43" s="59">
        <f t="shared" si="1"/>
        <v>0</v>
      </c>
      <c r="J43" s="736"/>
      <c r="K43" s="737"/>
      <c r="L43" s="736"/>
      <c r="M43" s="737"/>
      <c r="N43" s="736"/>
      <c r="O43" s="737"/>
      <c r="P43" s="736"/>
      <c r="Q43" s="728"/>
    </row>
    <row r="44" spans="1:17" x14ac:dyDescent="0.25">
      <c r="A44" s="57" t="s">
        <v>239</v>
      </c>
      <c r="B44" s="58" t="s">
        <v>173</v>
      </c>
      <c r="C44" s="100" t="s">
        <v>438</v>
      </c>
      <c r="D44" s="54"/>
      <c r="E44" s="57" t="s">
        <v>174</v>
      </c>
      <c r="F44" s="59">
        <v>0</v>
      </c>
      <c r="G44" s="59">
        <v>647.6</v>
      </c>
      <c r="H44" s="59">
        <v>0</v>
      </c>
      <c r="I44" s="59">
        <f t="shared" si="1"/>
        <v>0</v>
      </c>
      <c r="J44" s="736"/>
      <c r="K44" s="737"/>
      <c r="L44" s="736"/>
      <c r="M44" s="737"/>
      <c r="N44" s="736"/>
      <c r="O44" s="737"/>
      <c r="P44" s="736"/>
      <c r="Q44" s="728"/>
    </row>
    <row r="45" spans="1:17" x14ac:dyDescent="0.25">
      <c r="A45" s="57" t="s">
        <v>239</v>
      </c>
      <c r="B45" s="58" t="s">
        <v>173</v>
      </c>
      <c r="C45" s="100" t="s">
        <v>439</v>
      </c>
      <c r="D45" s="54"/>
      <c r="E45" s="57" t="s">
        <v>174</v>
      </c>
      <c r="F45" s="59">
        <v>0</v>
      </c>
      <c r="G45" s="59">
        <v>2157.6</v>
      </c>
      <c r="H45" s="59">
        <v>0</v>
      </c>
      <c r="I45" s="59">
        <f t="shared" si="1"/>
        <v>0</v>
      </c>
      <c r="J45" s="736"/>
      <c r="K45" s="737"/>
      <c r="L45" s="736"/>
      <c r="M45" s="737"/>
      <c r="N45" s="736"/>
      <c r="O45" s="737"/>
      <c r="P45" s="736"/>
      <c r="Q45" s="728"/>
    </row>
    <row r="46" spans="1:17" x14ac:dyDescent="0.25">
      <c r="A46" s="57" t="s">
        <v>239</v>
      </c>
      <c r="B46" s="58" t="s">
        <v>173</v>
      </c>
      <c r="C46" s="100"/>
      <c r="D46" s="100" t="s">
        <v>710</v>
      </c>
      <c r="E46" s="57" t="s">
        <v>711</v>
      </c>
      <c r="F46" s="59">
        <v>0</v>
      </c>
      <c r="G46" s="59">
        <v>0</v>
      </c>
      <c r="H46" s="59">
        <v>57.04</v>
      </c>
      <c r="I46" s="59">
        <v>0</v>
      </c>
      <c r="J46" s="736"/>
      <c r="K46" s="737"/>
      <c r="L46" s="736"/>
      <c r="M46" s="737"/>
      <c r="N46" s="736"/>
      <c r="O46" s="737"/>
      <c r="P46" s="736"/>
      <c r="Q46" s="728"/>
    </row>
    <row r="47" spans="1:17" x14ac:dyDescent="0.25">
      <c r="A47" s="57" t="s">
        <v>239</v>
      </c>
      <c r="B47" s="58" t="s">
        <v>175</v>
      </c>
      <c r="C47" s="100"/>
      <c r="D47" s="54"/>
      <c r="E47" s="57" t="s">
        <v>176</v>
      </c>
      <c r="F47" s="59">
        <v>18180</v>
      </c>
      <c r="G47" s="59">
        <v>18180</v>
      </c>
      <c r="H47" s="59">
        <v>6622.66</v>
      </c>
      <c r="I47" s="59">
        <f t="shared" si="1"/>
        <v>36.428272827282726</v>
      </c>
      <c r="J47" s="736"/>
      <c r="K47" s="737"/>
      <c r="L47" s="736"/>
      <c r="M47" s="737"/>
      <c r="N47" s="736"/>
      <c r="O47" s="737"/>
      <c r="P47" s="736"/>
      <c r="Q47" s="728"/>
    </row>
    <row r="48" spans="1:17" x14ac:dyDescent="0.25">
      <c r="A48" s="57" t="s">
        <v>239</v>
      </c>
      <c r="B48" s="58" t="s">
        <v>175</v>
      </c>
      <c r="C48" s="100" t="s">
        <v>212</v>
      </c>
      <c r="D48" s="54"/>
      <c r="E48" s="57" t="s">
        <v>176</v>
      </c>
      <c r="F48" s="59">
        <v>0</v>
      </c>
      <c r="G48" s="59">
        <v>10</v>
      </c>
      <c r="H48" s="59">
        <v>0</v>
      </c>
      <c r="I48" s="59">
        <f t="shared" si="1"/>
        <v>0</v>
      </c>
      <c r="J48" s="736"/>
      <c r="K48" s="737"/>
      <c r="L48" s="736"/>
      <c r="M48" s="737"/>
      <c r="N48" s="736"/>
      <c r="O48" s="737"/>
      <c r="P48" s="736"/>
      <c r="Q48" s="728"/>
    </row>
    <row r="49" spans="1:17" x14ac:dyDescent="0.25">
      <c r="A49" s="57" t="s">
        <v>239</v>
      </c>
      <c r="B49" s="58" t="s">
        <v>175</v>
      </c>
      <c r="C49" s="100" t="s">
        <v>438</v>
      </c>
      <c r="D49" s="54"/>
      <c r="E49" s="57" t="s">
        <v>176</v>
      </c>
      <c r="F49" s="59">
        <v>0</v>
      </c>
      <c r="G49" s="59">
        <v>235</v>
      </c>
      <c r="H49" s="59">
        <v>0</v>
      </c>
      <c r="I49" s="59">
        <f t="shared" si="1"/>
        <v>0</v>
      </c>
      <c r="J49" s="736"/>
      <c r="K49" s="737"/>
      <c r="L49" s="736"/>
      <c r="M49" s="737"/>
      <c r="N49" s="736"/>
      <c r="O49" s="737"/>
      <c r="P49" s="736"/>
      <c r="Q49" s="728"/>
    </row>
    <row r="50" spans="1:17" x14ac:dyDescent="0.25">
      <c r="A50" s="57" t="s">
        <v>239</v>
      </c>
      <c r="B50" s="58" t="s">
        <v>175</v>
      </c>
      <c r="C50" s="100" t="s">
        <v>439</v>
      </c>
      <c r="D50" s="54"/>
      <c r="E50" s="57" t="s">
        <v>176</v>
      </c>
      <c r="F50" s="59">
        <v>0</v>
      </c>
      <c r="G50" s="59">
        <v>783</v>
      </c>
      <c r="H50" s="59">
        <v>0</v>
      </c>
      <c r="I50" s="59">
        <f t="shared" si="1"/>
        <v>0</v>
      </c>
      <c r="J50" s="736"/>
      <c r="K50" s="737"/>
      <c r="L50" s="736"/>
      <c r="M50" s="737"/>
      <c r="N50" s="736"/>
      <c r="O50" s="737"/>
      <c r="P50" s="736"/>
      <c r="Q50" s="728"/>
    </row>
    <row r="51" spans="1:17" x14ac:dyDescent="0.25">
      <c r="A51" s="57" t="s">
        <v>239</v>
      </c>
      <c r="B51" s="58" t="s">
        <v>175</v>
      </c>
      <c r="C51" s="100"/>
      <c r="D51" s="100" t="s">
        <v>710</v>
      </c>
      <c r="E51" s="57" t="s">
        <v>712</v>
      </c>
      <c r="F51" s="59">
        <v>0</v>
      </c>
      <c r="G51" s="59">
        <v>0</v>
      </c>
      <c r="H51" s="59">
        <v>20.7</v>
      </c>
      <c r="I51" s="59">
        <v>0</v>
      </c>
      <c r="J51" s="736"/>
      <c r="K51" s="737"/>
      <c r="L51" s="736"/>
      <c r="M51" s="737"/>
      <c r="N51" s="736"/>
      <c r="O51" s="737"/>
      <c r="P51" s="736"/>
      <c r="Q51" s="728"/>
    </row>
    <row r="52" spans="1:17" x14ac:dyDescent="0.25">
      <c r="A52" s="57" t="s">
        <v>239</v>
      </c>
      <c r="B52" s="58" t="s">
        <v>445</v>
      </c>
      <c r="C52" s="100"/>
      <c r="D52" s="54"/>
      <c r="E52" s="57" t="s">
        <v>446</v>
      </c>
      <c r="F52" s="59">
        <v>1100</v>
      </c>
      <c r="G52" s="59">
        <v>1100</v>
      </c>
      <c r="H52" s="59">
        <v>223.25</v>
      </c>
      <c r="I52" s="59">
        <f t="shared" si="1"/>
        <v>20.295454545454543</v>
      </c>
      <c r="J52" s="736"/>
      <c r="K52" s="737"/>
      <c r="L52" s="736"/>
      <c r="M52" s="737"/>
      <c r="N52" s="736"/>
      <c r="O52" s="737"/>
      <c r="P52" s="736"/>
      <c r="Q52" s="728"/>
    </row>
    <row r="53" spans="1:17" x14ac:dyDescent="0.25">
      <c r="A53" s="57" t="s">
        <v>239</v>
      </c>
      <c r="B53" s="58" t="s">
        <v>253</v>
      </c>
      <c r="C53" s="100"/>
      <c r="D53" s="54"/>
      <c r="E53" s="57" t="s">
        <v>254</v>
      </c>
      <c r="F53" s="59">
        <v>3</v>
      </c>
      <c r="G53" s="59">
        <v>3</v>
      </c>
      <c r="H53" s="59">
        <v>0</v>
      </c>
      <c r="I53" s="59">
        <f t="shared" si="1"/>
        <v>0</v>
      </c>
      <c r="J53" s="736"/>
      <c r="K53" s="737"/>
      <c r="L53" s="736"/>
      <c r="M53" s="737"/>
      <c r="N53" s="736"/>
      <c r="O53" s="737"/>
      <c r="P53" s="736"/>
      <c r="Q53" s="728"/>
    </row>
    <row r="54" spans="1:17" x14ac:dyDescent="0.25">
      <c r="A54" s="57" t="s">
        <v>239</v>
      </c>
      <c r="B54" s="58" t="s">
        <v>59</v>
      </c>
      <c r="C54" s="100"/>
      <c r="D54" s="54"/>
      <c r="E54" s="57" t="s">
        <v>60</v>
      </c>
      <c r="F54" s="59">
        <v>1</v>
      </c>
      <c r="G54" s="59">
        <v>1</v>
      </c>
      <c r="H54" s="59">
        <v>0</v>
      </c>
      <c r="I54" s="59">
        <f t="shared" si="1"/>
        <v>0</v>
      </c>
      <c r="J54" s="736"/>
      <c r="K54" s="737"/>
      <c r="L54" s="736"/>
      <c r="M54" s="737"/>
      <c r="N54" s="736"/>
      <c r="O54" s="737"/>
      <c r="P54" s="736"/>
      <c r="Q54" s="728"/>
    </row>
    <row r="55" spans="1:17" x14ac:dyDescent="0.25">
      <c r="A55" s="57" t="s">
        <v>239</v>
      </c>
      <c r="B55" s="58" t="s">
        <v>448</v>
      </c>
      <c r="C55" s="100"/>
      <c r="D55" s="54"/>
      <c r="E55" s="57" t="s">
        <v>449</v>
      </c>
      <c r="F55" s="59">
        <v>100</v>
      </c>
      <c r="G55" s="59">
        <v>100</v>
      </c>
      <c r="H55" s="59">
        <v>32.770000000000003</v>
      </c>
      <c r="I55" s="59">
        <f t="shared" si="1"/>
        <v>32.770000000000003</v>
      </c>
      <c r="J55" s="736"/>
      <c r="K55" s="737"/>
      <c r="L55" s="736"/>
      <c r="M55" s="737"/>
      <c r="N55" s="736"/>
      <c r="O55" s="737"/>
      <c r="P55" s="736"/>
      <c r="Q55" s="728"/>
    </row>
    <row r="56" spans="1:17" x14ac:dyDescent="0.25">
      <c r="A56" s="57" t="s">
        <v>239</v>
      </c>
      <c r="B56" s="58" t="s">
        <v>61</v>
      </c>
      <c r="C56" s="100"/>
      <c r="D56" s="54"/>
      <c r="E56" s="57" t="s">
        <v>62</v>
      </c>
      <c r="F56" s="59">
        <v>15</v>
      </c>
      <c r="G56" s="59">
        <v>15</v>
      </c>
      <c r="H56" s="59">
        <v>0</v>
      </c>
      <c r="I56" s="59">
        <f t="shared" si="1"/>
        <v>0</v>
      </c>
      <c r="J56" s="736"/>
      <c r="K56" s="737"/>
      <c r="L56" s="736"/>
      <c r="M56" s="737"/>
      <c r="N56" s="736"/>
      <c r="O56" s="737"/>
      <c r="P56" s="736"/>
      <c r="Q56" s="728"/>
    </row>
    <row r="57" spans="1:17" x14ac:dyDescent="0.25">
      <c r="A57" s="57" t="s">
        <v>239</v>
      </c>
      <c r="B57" s="58" t="s">
        <v>266</v>
      </c>
      <c r="C57" s="100"/>
      <c r="D57" s="54"/>
      <c r="E57" s="57" t="s">
        <v>267</v>
      </c>
      <c r="F57" s="59">
        <v>1500</v>
      </c>
      <c r="G57" s="59">
        <v>1500</v>
      </c>
      <c r="H57" s="59">
        <v>0.17</v>
      </c>
      <c r="I57" s="59">
        <f t="shared" si="1"/>
        <v>1.1333333333333334E-2</v>
      </c>
      <c r="J57" s="736"/>
      <c r="K57" s="737"/>
      <c r="L57" s="736"/>
      <c r="M57" s="737"/>
      <c r="N57" s="736"/>
      <c r="O57" s="737"/>
      <c r="P57" s="736"/>
      <c r="Q57" s="728"/>
    </row>
    <row r="58" spans="1:17" x14ac:dyDescent="0.25">
      <c r="A58" s="57" t="s">
        <v>239</v>
      </c>
      <c r="B58" s="58" t="s">
        <v>450</v>
      </c>
      <c r="C58" s="100"/>
      <c r="D58" s="54"/>
      <c r="E58" s="57" t="s">
        <v>451</v>
      </c>
      <c r="F58" s="59">
        <v>1</v>
      </c>
      <c r="G58" s="59">
        <v>1</v>
      </c>
      <c r="H58" s="59">
        <v>0</v>
      </c>
      <c r="I58" s="59">
        <f t="shared" si="1"/>
        <v>0</v>
      </c>
      <c r="J58" s="736"/>
      <c r="K58" s="737"/>
      <c r="L58" s="736"/>
      <c r="M58" s="737"/>
      <c r="N58" s="736"/>
      <c r="O58" s="737"/>
      <c r="P58" s="736"/>
      <c r="Q58" s="728"/>
    </row>
    <row r="59" spans="1:17" x14ac:dyDescent="0.25">
      <c r="A59" s="57" t="s">
        <v>239</v>
      </c>
      <c r="B59" s="58" t="s">
        <v>210</v>
      </c>
      <c r="C59" s="100"/>
      <c r="D59" s="54"/>
      <c r="E59" s="57" t="s">
        <v>211</v>
      </c>
      <c r="F59" s="59">
        <v>231</v>
      </c>
      <c r="G59" s="59">
        <v>281</v>
      </c>
      <c r="H59" s="59">
        <v>134</v>
      </c>
      <c r="I59" s="59">
        <f t="shared" si="1"/>
        <v>47.686832740213525</v>
      </c>
      <c r="J59" s="736"/>
      <c r="K59" s="737"/>
      <c r="L59" s="736"/>
      <c r="M59" s="737"/>
      <c r="N59" s="736"/>
      <c r="O59" s="737"/>
      <c r="P59" s="736"/>
      <c r="Q59" s="728"/>
    </row>
    <row r="60" spans="1:17" x14ac:dyDescent="0.25">
      <c r="A60" s="57" t="s">
        <v>239</v>
      </c>
      <c r="B60" s="58" t="s">
        <v>210</v>
      </c>
      <c r="C60" s="100" t="s">
        <v>439</v>
      </c>
      <c r="D60" s="54"/>
      <c r="E60" s="57" t="s">
        <v>211</v>
      </c>
      <c r="F60" s="59">
        <v>0</v>
      </c>
      <c r="G60" s="59">
        <v>15</v>
      </c>
      <c r="H60" s="59">
        <v>0</v>
      </c>
      <c r="I60" s="59">
        <f t="shared" si="1"/>
        <v>0</v>
      </c>
      <c r="J60" s="736"/>
      <c r="K60" s="737"/>
      <c r="L60" s="736"/>
      <c r="M60" s="737"/>
      <c r="N60" s="736"/>
      <c r="O60" s="737"/>
      <c r="P60" s="736"/>
      <c r="Q60" s="728"/>
    </row>
    <row r="61" spans="1:17" x14ac:dyDescent="0.25">
      <c r="A61" s="57" t="s">
        <v>239</v>
      </c>
      <c r="B61" s="58" t="s">
        <v>63</v>
      </c>
      <c r="C61" s="100"/>
      <c r="D61" s="54"/>
      <c r="E61" s="57" t="s">
        <v>65</v>
      </c>
      <c r="F61" s="59">
        <v>1400</v>
      </c>
      <c r="G61" s="59">
        <v>1400</v>
      </c>
      <c r="H61" s="59">
        <v>29.31</v>
      </c>
      <c r="I61" s="59">
        <f t="shared" si="1"/>
        <v>2.0935714285714284</v>
      </c>
      <c r="J61" s="736"/>
      <c r="K61" s="737"/>
      <c r="L61" s="736"/>
      <c r="M61" s="737"/>
      <c r="N61" s="736"/>
      <c r="O61" s="737"/>
      <c r="P61" s="736"/>
      <c r="Q61" s="728"/>
    </row>
    <row r="62" spans="1:17" x14ac:dyDescent="0.25">
      <c r="A62" s="57" t="s">
        <v>239</v>
      </c>
      <c r="B62" s="58" t="s">
        <v>63</v>
      </c>
      <c r="C62" s="100" t="s">
        <v>439</v>
      </c>
      <c r="D62" s="54"/>
      <c r="E62" s="57" t="s">
        <v>65</v>
      </c>
      <c r="F62" s="59">
        <v>0</v>
      </c>
      <c r="G62" s="59">
        <v>100</v>
      </c>
      <c r="H62" s="59">
        <v>0</v>
      </c>
      <c r="I62" s="59">
        <f t="shared" si="1"/>
        <v>0</v>
      </c>
      <c r="J62" s="736"/>
      <c r="K62" s="737"/>
      <c r="L62" s="736"/>
      <c r="M62" s="737"/>
      <c r="N62" s="736"/>
      <c r="O62" s="737"/>
      <c r="P62" s="736"/>
      <c r="Q62" s="728"/>
    </row>
    <row r="63" spans="1:17" x14ac:dyDescent="0.25">
      <c r="A63" s="57" t="s">
        <v>239</v>
      </c>
      <c r="B63" s="58" t="s">
        <v>11</v>
      </c>
      <c r="C63" s="100"/>
      <c r="D63" s="54"/>
      <c r="E63" s="57" t="s">
        <v>10</v>
      </c>
      <c r="F63" s="59">
        <v>2100</v>
      </c>
      <c r="G63" s="59">
        <v>4100</v>
      </c>
      <c r="H63" s="59">
        <v>931.27</v>
      </c>
      <c r="I63" s="59">
        <f t="shared" si="1"/>
        <v>22.713902439024388</v>
      </c>
      <c r="J63" s="736"/>
      <c r="K63" s="737"/>
      <c r="L63" s="736"/>
      <c r="M63" s="737"/>
      <c r="N63" s="736"/>
      <c r="O63" s="737"/>
      <c r="P63" s="736"/>
      <c r="Q63" s="728"/>
    </row>
    <row r="64" spans="1:17" x14ac:dyDescent="0.25">
      <c r="A64" s="57" t="s">
        <v>239</v>
      </c>
      <c r="B64" s="58" t="s">
        <v>11</v>
      </c>
      <c r="C64" s="54" t="s">
        <v>452</v>
      </c>
      <c r="D64" s="54"/>
      <c r="E64" s="57" t="s">
        <v>10</v>
      </c>
      <c r="F64" s="59">
        <v>20</v>
      </c>
      <c r="G64" s="59">
        <v>20</v>
      </c>
      <c r="H64" s="59">
        <v>0</v>
      </c>
      <c r="I64" s="59">
        <f t="shared" si="1"/>
        <v>0</v>
      </c>
      <c r="J64" s="736"/>
      <c r="K64" s="737"/>
      <c r="L64" s="736"/>
      <c r="M64" s="737"/>
      <c r="N64" s="736"/>
      <c r="O64" s="737"/>
      <c r="P64" s="736"/>
      <c r="Q64" s="728"/>
    </row>
    <row r="65" spans="1:17" x14ac:dyDescent="0.25">
      <c r="A65" s="57" t="s">
        <v>239</v>
      </c>
      <c r="B65" s="58" t="s">
        <v>11</v>
      </c>
      <c r="C65" s="100" t="s">
        <v>439</v>
      </c>
      <c r="D65" s="54"/>
      <c r="E65" s="57" t="s">
        <v>10</v>
      </c>
      <c r="F65" s="59">
        <v>0</v>
      </c>
      <c r="G65" s="59">
        <v>50</v>
      </c>
      <c r="H65" s="59">
        <v>0</v>
      </c>
      <c r="I65" s="59">
        <f t="shared" si="1"/>
        <v>0</v>
      </c>
      <c r="J65" s="736"/>
      <c r="K65" s="737"/>
      <c r="L65" s="736"/>
      <c r="M65" s="737"/>
      <c r="N65" s="736"/>
      <c r="O65" s="737"/>
      <c r="P65" s="736"/>
      <c r="Q65" s="728"/>
    </row>
    <row r="66" spans="1:17" x14ac:dyDescent="0.25">
      <c r="A66" s="57" t="s">
        <v>239</v>
      </c>
      <c r="B66" s="58" t="s">
        <v>66</v>
      </c>
      <c r="C66" s="54"/>
      <c r="D66" s="54"/>
      <c r="E66" s="57" t="s">
        <v>67</v>
      </c>
      <c r="F66" s="59">
        <v>624</v>
      </c>
      <c r="G66" s="59">
        <v>624</v>
      </c>
      <c r="H66" s="59">
        <v>574.02</v>
      </c>
      <c r="I66" s="59">
        <f t="shared" si="1"/>
        <v>91.990384615384613</v>
      </c>
      <c r="J66" s="736"/>
      <c r="K66" s="737"/>
      <c r="L66" s="736"/>
      <c r="M66" s="737"/>
      <c r="N66" s="736"/>
      <c r="O66" s="737"/>
      <c r="P66" s="736"/>
      <c r="Q66" s="728"/>
    </row>
    <row r="67" spans="1:17" x14ac:dyDescent="0.25">
      <c r="A67" s="57" t="s">
        <v>239</v>
      </c>
      <c r="B67" s="58" t="s">
        <v>66</v>
      </c>
      <c r="C67" s="100"/>
      <c r="D67" s="100" t="s">
        <v>713</v>
      </c>
      <c r="E67" s="57" t="s">
        <v>67</v>
      </c>
      <c r="F67" s="59">
        <v>0</v>
      </c>
      <c r="G67" s="59">
        <v>294.10000000000002</v>
      </c>
      <c r="H67" s="59">
        <v>0</v>
      </c>
      <c r="I67" s="59">
        <f t="shared" si="1"/>
        <v>0</v>
      </c>
      <c r="J67" s="736"/>
      <c r="K67" s="737"/>
      <c r="L67" s="736"/>
      <c r="M67" s="737"/>
      <c r="N67" s="736"/>
      <c r="O67" s="737"/>
      <c r="P67" s="736"/>
      <c r="Q67" s="728"/>
    </row>
    <row r="68" spans="1:17" x14ac:dyDescent="0.25">
      <c r="A68" s="57" t="s">
        <v>239</v>
      </c>
      <c r="B68" s="58" t="s">
        <v>325</v>
      </c>
      <c r="C68" s="54"/>
      <c r="D68" s="54"/>
      <c r="E68" s="57" t="s">
        <v>326</v>
      </c>
      <c r="F68" s="59">
        <v>7200</v>
      </c>
      <c r="G68" s="59">
        <v>7200</v>
      </c>
      <c r="H68" s="59">
        <v>4160.33</v>
      </c>
      <c r="I68" s="59">
        <f t="shared" si="1"/>
        <v>57.782361111111115</v>
      </c>
      <c r="J68" s="736"/>
      <c r="K68" s="737"/>
      <c r="L68" s="736"/>
      <c r="M68" s="737"/>
      <c r="N68" s="736"/>
      <c r="O68" s="737"/>
      <c r="P68" s="736"/>
      <c r="Q68" s="728"/>
    </row>
    <row r="69" spans="1:17" x14ac:dyDescent="0.25">
      <c r="A69" s="57" t="s">
        <v>239</v>
      </c>
      <c r="B69" s="58" t="s">
        <v>325</v>
      </c>
      <c r="C69" s="54"/>
      <c r="D69" s="100" t="s">
        <v>713</v>
      </c>
      <c r="E69" s="57" t="s">
        <v>326</v>
      </c>
      <c r="F69" s="59">
        <v>0</v>
      </c>
      <c r="G69" s="59">
        <v>1666.7</v>
      </c>
      <c r="H69" s="59">
        <v>0</v>
      </c>
      <c r="I69" s="59">
        <f t="shared" si="1"/>
        <v>0</v>
      </c>
      <c r="J69" s="736"/>
      <c r="K69" s="737"/>
      <c r="L69" s="736"/>
      <c r="M69" s="737"/>
      <c r="N69" s="736"/>
      <c r="O69" s="737"/>
      <c r="P69" s="736"/>
      <c r="Q69" s="728"/>
    </row>
    <row r="70" spans="1:17" x14ac:dyDescent="0.25">
      <c r="A70" s="57" t="s">
        <v>239</v>
      </c>
      <c r="B70" s="58" t="s">
        <v>327</v>
      </c>
      <c r="C70" s="54"/>
      <c r="D70" s="54"/>
      <c r="E70" s="57" t="s">
        <v>328</v>
      </c>
      <c r="F70" s="59">
        <v>92</v>
      </c>
      <c r="G70" s="59">
        <v>92</v>
      </c>
      <c r="H70" s="59">
        <v>55.1</v>
      </c>
      <c r="I70" s="59">
        <f t="shared" si="1"/>
        <v>59.891304347826093</v>
      </c>
      <c r="J70" s="736"/>
      <c r="K70" s="737"/>
      <c r="L70" s="736"/>
      <c r="M70" s="737"/>
      <c r="N70" s="736"/>
      <c r="O70" s="737"/>
      <c r="P70" s="736"/>
      <c r="Q70" s="728"/>
    </row>
    <row r="71" spans="1:17" x14ac:dyDescent="0.25">
      <c r="A71" s="57" t="s">
        <v>239</v>
      </c>
      <c r="B71" s="58" t="s">
        <v>68</v>
      </c>
      <c r="C71" s="54"/>
      <c r="D71" s="54"/>
      <c r="E71" s="57" t="s">
        <v>69</v>
      </c>
      <c r="F71" s="59">
        <v>9680</v>
      </c>
      <c r="G71" s="59">
        <v>9680</v>
      </c>
      <c r="H71" s="59">
        <v>885.23</v>
      </c>
      <c r="I71" s="59">
        <f t="shared" si="1"/>
        <v>9.1449380165289256</v>
      </c>
      <c r="J71" s="736"/>
      <c r="K71" s="737"/>
      <c r="L71" s="736"/>
      <c r="M71" s="737"/>
      <c r="N71" s="736"/>
      <c r="O71" s="737"/>
      <c r="P71" s="736"/>
      <c r="Q71" s="728"/>
    </row>
    <row r="72" spans="1:17" x14ac:dyDescent="0.25">
      <c r="A72" s="57" t="s">
        <v>239</v>
      </c>
      <c r="B72" s="58" t="s">
        <v>68</v>
      </c>
      <c r="C72" s="54"/>
      <c r="D72" s="100" t="s">
        <v>713</v>
      </c>
      <c r="E72" s="57" t="s">
        <v>69</v>
      </c>
      <c r="F72" s="59">
        <v>0</v>
      </c>
      <c r="G72" s="59">
        <v>1838.3</v>
      </c>
      <c r="H72" s="59">
        <v>0</v>
      </c>
      <c r="I72" s="59">
        <f t="shared" si="1"/>
        <v>0</v>
      </c>
      <c r="J72" s="736"/>
      <c r="K72" s="737"/>
      <c r="L72" s="736"/>
      <c r="M72" s="737"/>
      <c r="N72" s="736"/>
      <c r="O72" s="737"/>
      <c r="P72" s="736"/>
      <c r="Q72" s="728"/>
    </row>
    <row r="73" spans="1:17" x14ac:dyDescent="0.25">
      <c r="A73" s="57" t="s">
        <v>239</v>
      </c>
      <c r="B73" s="58" t="s">
        <v>453</v>
      </c>
      <c r="C73" s="54"/>
      <c r="D73" s="54"/>
      <c r="E73" s="57" t="s">
        <v>454</v>
      </c>
      <c r="F73" s="59">
        <v>80</v>
      </c>
      <c r="G73" s="59">
        <v>80</v>
      </c>
      <c r="H73" s="59">
        <v>50.7</v>
      </c>
      <c r="I73" s="59">
        <f t="shared" si="1"/>
        <v>63.375</v>
      </c>
      <c r="J73" s="736"/>
      <c r="K73" s="737"/>
      <c r="L73" s="736"/>
      <c r="M73" s="737"/>
      <c r="N73" s="736"/>
      <c r="O73" s="737"/>
      <c r="P73" s="736"/>
      <c r="Q73" s="728"/>
    </row>
    <row r="74" spans="1:17" x14ac:dyDescent="0.25">
      <c r="A74" s="57" t="s">
        <v>239</v>
      </c>
      <c r="B74" s="58" t="s">
        <v>455</v>
      </c>
      <c r="C74" s="54"/>
      <c r="D74" s="54"/>
      <c r="E74" s="57" t="s">
        <v>456</v>
      </c>
      <c r="F74" s="59">
        <v>6900</v>
      </c>
      <c r="G74" s="59">
        <v>6900</v>
      </c>
      <c r="H74" s="59">
        <v>2101.27</v>
      </c>
      <c r="I74" s="59">
        <f t="shared" si="1"/>
        <v>30.4531884057971</v>
      </c>
      <c r="J74" s="736"/>
      <c r="K74" s="737"/>
      <c r="L74" s="736"/>
      <c r="M74" s="737"/>
      <c r="N74" s="736"/>
      <c r="O74" s="737"/>
      <c r="P74" s="736"/>
      <c r="Q74" s="728"/>
    </row>
    <row r="75" spans="1:17" x14ac:dyDescent="0.25">
      <c r="A75" s="57" t="s">
        <v>239</v>
      </c>
      <c r="B75" s="58" t="s">
        <v>457</v>
      </c>
      <c r="C75" s="54"/>
      <c r="D75" s="54"/>
      <c r="E75" s="57" t="s">
        <v>458</v>
      </c>
      <c r="F75" s="59">
        <v>0</v>
      </c>
      <c r="G75" s="59">
        <v>0</v>
      </c>
      <c r="H75" s="59">
        <v>-7.01</v>
      </c>
      <c r="I75" s="59">
        <v>0</v>
      </c>
      <c r="J75" s="736"/>
      <c r="K75" s="737"/>
      <c r="L75" s="736"/>
      <c r="M75" s="737"/>
      <c r="N75" s="736"/>
      <c r="O75" s="737"/>
      <c r="P75" s="736"/>
      <c r="Q75" s="728"/>
    </row>
    <row r="76" spans="1:17" x14ac:dyDescent="0.25">
      <c r="A76" s="57" t="s">
        <v>239</v>
      </c>
      <c r="B76" s="58" t="s">
        <v>257</v>
      </c>
      <c r="C76" s="54"/>
      <c r="D76" s="54"/>
      <c r="E76" s="57" t="s">
        <v>258</v>
      </c>
      <c r="F76" s="59">
        <v>1</v>
      </c>
      <c r="G76" s="59">
        <v>1</v>
      </c>
      <c r="H76" s="59">
        <v>0.17</v>
      </c>
      <c r="I76" s="59">
        <f t="shared" si="1"/>
        <v>17</v>
      </c>
      <c r="J76" s="736"/>
      <c r="K76" s="737"/>
      <c r="L76" s="736"/>
      <c r="M76" s="737"/>
      <c r="N76" s="736"/>
      <c r="O76" s="737"/>
      <c r="P76" s="736"/>
      <c r="Q76" s="728"/>
    </row>
    <row r="77" spans="1:17" x14ac:dyDescent="0.25">
      <c r="A77" s="57" t="s">
        <v>239</v>
      </c>
      <c r="B77" s="58" t="s">
        <v>257</v>
      </c>
      <c r="C77" s="54"/>
      <c r="D77" s="100" t="s">
        <v>713</v>
      </c>
      <c r="E77" s="57" t="s">
        <v>258</v>
      </c>
      <c r="F77" s="59">
        <v>0</v>
      </c>
      <c r="G77" s="59">
        <v>55.6</v>
      </c>
      <c r="H77" s="59">
        <v>0</v>
      </c>
      <c r="I77" s="59">
        <f t="shared" si="1"/>
        <v>0</v>
      </c>
      <c r="J77" s="736"/>
      <c r="K77" s="737"/>
      <c r="L77" s="736"/>
      <c r="M77" s="737"/>
      <c r="N77" s="736"/>
      <c r="O77" s="737"/>
      <c r="P77" s="736"/>
      <c r="Q77" s="728"/>
    </row>
    <row r="78" spans="1:17" x14ac:dyDescent="0.25">
      <c r="A78" s="57" t="s">
        <v>239</v>
      </c>
      <c r="B78" s="58" t="s">
        <v>48</v>
      </c>
      <c r="C78" s="54"/>
      <c r="D78" s="54"/>
      <c r="E78" s="57" t="s">
        <v>49</v>
      </c>
      <c r="F78" s="59">
        <v>420</v>
      </c>
      <c r="G78" s="59">
        <v>420</v>
      </c>
      <c r="H78" s="59">
        <v>156.57</v>
      </c>
      <c r="I78" s="59">
        <f t="shared" si="1"/>
        <v>37.278571428571425</v>
      </c>
      <c r="J78" s="736"/>
      <c r="K78" s="737"/>
      <c r="L78" s="736"/>
      <c r="M78" s="737"/>
      <c r="N78" s="736"/>
      <c r="O78" s="737"/>
      <c r="P78" s="736"/>
      <c r="Q78" s="728"/>
    </row>
    <row r="79" spans="1:17" x14ac:dyDescent="0.25">
      <c r="A79" s="57" t="s">
        <v>239</v>
      </c>
      <c r="B79" s="58" t="s">
        <v>48</v>
      </c>
      <c r="C79" s="54" t="s">
        <v>452</v>
      </c>
      <c r="D79" s="100" t="s">
        <v>459</v>
      </c>
      <c r="E79" s="57" t="s">
        <v>49</v>
      </c>
      <c r="F79" s="59">
        <v>770</v>
      </c>
      <c r="G79" s="59">
        <v>770</v>
      </c>
      <c r="H79" s="59">
        <v>271.64999999999998</v>
      </c>
      <c r="I79" s="59">
        <f t="shared" si="1"/>
        <v>35.279220779220779</v>
      </c>
      <c r="J79" s="736"/>
      <c r="K79" s="737"/>
      <c r="L79" s="736"/>
      <c r="M79" s="737"/>
      <c r="N79" s="736"/>
      <c r="O79" s="737"/>
      <c r="P79" s="736"/>
      <c r="Q79" s="728"/>
    </row>
    <row r="80" spans="1:17" x14ac:dyDescent="0.25">
      <c r="A80" s="57" t="s">
        <v>239</v>
      </c>
      <c r="B80" s="58" t="s">
        <v>48</v>
      </c>
      <c r="C80" s="54"/>
      <c r="D80" s="100" t="s">
        <v>713</v>
      </c>
      <c r="E80" s="57" t="s">
        <v>49</v>
      </c>
      <c r="F80" s="59">
        <v>0</v>
      </c>
      <c r="G80" s="59">
        <v>17188.099999999999</v>
      </c>
      <c r="H80" s="59">
        <v>0</v>
      </c>
      <c r="I80" s="59">
        <f t="shared" si="1"/>
        <v>0</v>
      </c>
      <c r="J80" s="736"/>
      <c r="K80" s="737"/>
      <c r="L80" s="736"/>
      <c r="M80" s="737"/>
      <c r="N80" s="736"/>
      <c r="O80" s="737"/>
      <c r="P80" s="736"/>
      <c r="Q80" s="728"/>
    </row>
    <row r="81" spans="1:19" x14ac:dyDescent="0.25">
      <c r="A81" s="57" t="s">
        <v>239</v>
      </c>
      <c r="B81" s="58" t="s">
        <v>9</v>
      </c>
      <c r="C81" s="54"/>
      <c r="D81" s="54"/>
      <c r="E81" s="57" t="s">
        <v>8</v>
      </c>
      <c r="F81" s="59">
        <v>2650</v>
      </c>
      <c r="G81" s="59">
        <v>2650</v>
      </c>
      <c r="H81" s="59">
        <v>586.02</v>
      </c>
      <c r="I81" s="59">
        <f t="shared" si="1"/>
        <v>22.113962264150942</v>
      </c>
      <c r="J81" s="736"/>
      <c r="K81" s="737"/>
      <c r="L81" s="736"/>
      <c r="M81" s="737"/>
      <c r="N81" s="736"/>
      <c r="O81" s="737"/>
      <c r="P81" s="736"/>
      <c r="Q81" s="728"/>
    </row>
    <row r="82" spans="1:19" x14ac:dyDescent="0.25">
      <c r="A82" s="57" t="s">
        <v>239</v>
      </c>
      <c r="B82" s="58" t="s">
        <v>151</v>
      </c>
      <c r="C82" s="54"/>
      <c r="D82" s="54"/>
      <c r="E82" s="57" t="s">
        <v>213</v>
      </c>
      <c r="F82" s="59">
        <v>2500</v>
      </c>
      <c r="G82" s="59">
        <v>2500</v>
      </c>
      <c r="H82" s="59">
        <v>821.14</v>
      </c>
      <c r="I82" s="59">
        <f t="shared" si="1"/>
        <v>32.845599999999997</v>
      </c>
      <c r="J82" s="736"/>
      <c r="K82" s="737"/>
      <c r="L82" s="736"/>
      <c r="M82" s="737"/>
      <c r="N82" s="736"/>
      <c r="O82" s="737"/>
      <c r="P82" s="736"/>
      <c r="Q82" s="728"/>
    </row>
    <row r="83" spans="1:19" x14ac:dyDescent="0.25">
      <c r="A83" s="57" t="s">
        <v>239</v>
      </c>
      <c r="B83" s="58" t="s">
        <v>151</v>
      </c>
      <c r="C83" s="54" t="s">
        <v>70</v>
      </c>
      <c r="D83" s="54"/>
      <c r="E83" s="57" t="s">
        <v>714</v>
      </c>
      <c r="F83" s="59">
        <v>0</v>
      </c>
      <c r="G83" s="59">
        <v>300</v>
      </c>
      <c r="H83" s="59">
        <v>71.64</v>
      </c>
      <c r="I83" s="59">
        <f t="shared" si="1"/>
        <v>23.880000000000003</v>
      </c>
      <c r="J83" s="736"/>
      <c r="K83" s="737"/>
      <c r="L83" s="736"/>
      <c r="M83" s="737"/>
      <c r="N83" s="736"/>
      <c r="O83" s="737"/>
      <c r="P83" s="736"/>
      <c r="Q83" s="728"/>
    </row>
    <row r="84" spans="1:19" x14ac:dyDescent="0.25">
      <c r="A84" s="57" t="s">
        <v>239</v>
      </c>
      <c r="B84" s="58" t="s">
        <v>151</v>
      </c>
      <c r="C84" s="54" t="s">
        <v>438</v>
      </c>
      <c r="D84" s="54"/>
      <c r="E84" s="57" t="s">
        <v>213</v>
      </c>
      <c r="F84" s="59">
        <v>0</v>
      </c>
      <c r="G84" s="59">
        <v>40</v>
      </c>
      <c r="H84" s="59">
        <v>15.94</v>
      </c>
      <c r="I84" s="59">
        <f t="shared" si="1"/>
        <v>39.849999999999994</v>
      </c>
      <c r="J84" s="736"/>
      <c r="K84" s="737"/>
      <c r="L84" s="736"/>
      <c r="M84" s="737"/>
      <c r="N84" s="736"/>
      <c r="O84" s="737"/>
      <c r="P84" s="736"/>
      <c r="Q84" s="728"/>
    </row>
    <row r="85" spans="1:19" x14ac:dyDescent="0.25">
      <c r="A85" s="57" t="s">
        <v>239</v>
      </c>
      <c r="B85" s="58" t="s">
        <v>151</v>
      </c>
      <c r="C85" s="100" t="s">
        <v>439</v>
      </c>
      <c r="D85" s="54"/>
      <c r="E85" s="57" t="s">
        <v>213</v>
      </c>
      <c r="F85" s="59">
        <v>0</v>
      </c>
      <c r="G85" s="59">
        <v>80</v>
      </c>
      <c r="H85" s="59">
        <v>0</v>
      </c>
      <c r="I85" s="59">
        <f t="shared" si="1"/>
        <v>0</v>
      </c>
      <c r="J85" s="736"/>
      <c r="K85" s="737"/>
      <c r="L85" s="736"/>
      <c r="M85" s="737"/>
      <c r="N85" s="736"/>
      <c r="O85" s="737"/>
      <c r="P85" s="736"/>
      <c r="Q85" s="728"/>
    </row>
    <row r="86" spans="1:19" x14ac:dyDescent="0.25">
      <c r="A86" s="57" t="s">
        <v>239</v>
      </c>
      <c r="B86" s="58" t="s">
        <v>6</v>
      </c>
      <c r="C86" s="54"/>
      <c r="D86" s="54"/>
      <c r="E86" s="57" t="s">
        <v>5</v>
      </c>
      <c r="F86" s="59">
        <v>26500</v>
      </c>
      <c r="G86" s="59">
        <v>29170</v>
      </c>
      <c r="H86" s="59">
        <v>10829.73</v>
      </c>
      <c r="I86" s="59">
        <f t="shared" ref="I86:I113" si="7">H86/G86*100</f>
        <v>37.126259856016453</v>
      </c>
      <c r="J86" s="736"/>
      <c r="K86" s="737"/>
      <c r="L86" s="736"/>
      <c r="M86" s="737"/>
      <c r="N86" s="736"/>
      <c r="O86" s="737"/>
      <c r="P86" s="736"/>
      <c r="Q86" s="728"/>
    </row>
    <row r="87" spans="1:19" x14ac:dyDescent="0.25">
      <c r="A87" s="57" t="s">
        <v>239</v>
      </c>
      <c r="B87" s="58" t="s">
        <v>6</v>
      </c>
      <c r="C87" s="100" t="s">
        <v>439</v>
      </c>
      <c r="D87" s="100"/>
      <c r="E87" s="57" t="s">
        <v>5</v>
      </c>
      <c r="F87" s="59">
        <v>0</v>
      </c>
      <c r="G87" s="59">
        <v>35</v>
      </c>
      <c r="H87" s="59">
        <v>0</v>
      </c>
      <c r="I87" s="59">
        <f t="shared" si="7"/>
        <v>0</v>
      </c>
      <c r="J87" s="736"/>
      <c r="K87" s="737"/>
      <c r="L87" s="736"/>
      <c r="M87" s="737"/>
      <c r="N87" s="736"/>
      <c r="O87" s="737"/>
      <c r="P87" s="736"/>
      <c r="Q87" s="728"/>
    </row>
    <row r="88" spans="1:19" x14ac:dyDescent="0.25">
      <c r="A88" s="57" t="s">
        <v>239</v>
      </c>
      <c r="B88" s="58" t="s">
        <v>6</v>
      </c>
      <c r="C88" s="54" t="s">
        <v>452</v>
      </c>
      <c r="D88" s="100" t="s">
        <v>461</v>
      </c>
      <c r="E88" s="57" t="s">
        <v>5</v>
      </c>
      <c r="F88" s="59">
        <v>156</v>
      </c>
      <c r="G88" s="59">
        <v>156</v>
      </c>
      <c r="H88" s="59">
        <v>69.739999999999995</v>
      </c>
      <c r="I88" s="59">
        <f t="shared" si="7"/>
        <v>44.705128205128204</v>
      </c>
      <c r="J88" s="736"/>
      <c r="K88" s="737"/>
      <c r="L88" s="736"/>
      <c r="M88" s="737"/>
      <c r="N88" s="736"/>
      <c r="O88" s="737"/>
      <c r="P88" s="736"/>
      <c r="Q88" s="728"/>
    </row>
    <row r="89" spans="1:19" x14ac:dyDescent="0.25">
      <c r="A89" s="57" t="s">
        <v>239</v>
      </c>
      <c r="B89" s="58" t="s">
        <v>6</v>
      </c>
      <c r="C89" s="54" t="s">
        <v>452</v>
      </c>
      <c r="D89" s="100" t="s">
        <v>462</v>
      </c>
      <c r="E89" s="57" t="s">
        <v>5</v>
      </c>
      <c r="F89" s="59">
        <v>60</v>
      </c>
      <c r="G89" s="59">
        <v>60</v>
      </c>
      <c r="H89" s="59">
        <v>0</v>
      </c>
      <c r="I89" s="59">
        <f t="shared" si="7"/>
        <v>0</v>
      </c>
      <c r="J89" s="736"/>
      <c r="K89" s="737"/>
      <c r="L89" s="736"/>
      <c r="M89" s="737"/>
      <c r="N89" s="736"/>
      <c r="O89" s="737"/>
      <c r="P89" s="736"/>
      <c r="Q89" s="728"/>
    </row>
    <row r="90" spans="1:19" x14ac:dyDescent="0.25">
      <c r="A90" s="57" t="s">
        <v>239</v>
      </c>
      <c r="B90" s="58" t="s">
        <v>6</v>
      </c>
      <c r="C90" s="54" t="s">
        <v>452</v>
      </c>
      <c r="D90" s="100" t="s">
        <v>463</v>
      </c>
      <c r="E90" s="57" t="s">
        <v>5</v>
      </c>
      <c r="F90" s="59">
        <v>1800</v>
      </c>
      <c r="G90" s="59">
        <v>1800</v>
      </c>
      <c r="H90" s="59">
        <v>636.89</v>
      </c>
      <c r="I90" s="59">
        <f t="shared" si="7"/>
        <v>35.382777777777783</v>
      </c>
      <c r="J90" s="736"/>
      <c r="K90" s="737"/>
      <c r="L90" s="736"/>
      <c r="M90" s="737"/>
      <c r="N90" s="736"/>
      <c r="O90" s="737"/>
      <c r="P90" s="736"/>
      <c r="Q90" s="728"/>
    </row>
    <row r="91" spans="1:19" x14ac:dyDescent="0.25">
      <c r="A91" s="57" t="s">
        <v>239</v>
      </c>
      <c r="B91" s="58" t="s">
        <v>6</v>
      </c>
      <c r="C91" s="54" t="s">
        <v>452</v>
      </c>
      <c r="D91" s="100" t="s">
        <v>464</v>
      </c>
      <c r="E91" s="57" t="s">
        <v>5</v>
      </c>
      <c r="F91" s="59">
        <v>500</v>
      </c>
      <c r="G91" s="59">
        <v>500</v>
      </c>
      <c r="H91" s="59">
        <v>-11.78</v>
      </c>
      <c r="I91" s="59">
        <f t="shared" si="7"/>
        <v>-2.3559999999999999</v>
      </c>
      <c r="J91" s="736"/>
      <c r="K91" s="737"/>
      <c r="L91" s="736"/>
      <c r="M91" s="737"/>
      <c r="N91" s="736"/>
      <c r="O91" s="737"/>
      <c r="P91" s="736"/>
      <c r="Q91" s="728"/>
      <c r="S91" s="101"/>
    </row>
    <row r="92" spans="1:19" x14ac:dyDescent="0.25">
      <c r="A92" s="57" t="s">
        <v>239</v>
      </c>
      <c r="B92" s="58" t="s">
        <v>6</v>
      </c>
      <c r="C92" s="100"/>
      <c r="D92" s="100" t="s">
        <v>713</v>
      </c>
      <c r="E92" s="57" t="s">
        <v>5</v>
      </c>
      <c r="F92" s="59">
        <v>0</v>
      </c>
      <c r="G92" s="59">
        <v>2754.3</v>
      </c>
      <c r="H92" s="59">
        <v>0</v>
      </c>
      <c r="I92" s="59">
        <f t="shared" si="7"/>
        <v>0</v>
      </c>
      <c r="J92" s="736"/>
      <c r="K92" s="737"/>
      <c r="L92" s="736"/>
      <c r="M92" s="737"/>
      <c r="N92" s="736"/>
      <c r="O92" s="737"/>
      <c r="P92" s="736"/>
      <c r="Q92" s="728"/>
      <c r="R92" s="102"/>
    </row>
    <row r="93" spans="1:19" x14ac:dyDescent="0.25">
      <c r="A93" s="57" t="s">
        <v>239</v>
      </c>
      <c r="B93" s="58" t="s">
        <v>50</v>
      </c>
      <c r="C93" s="54"/>
      <c r="D93" s="54"/>
      <c r="E93" s="57" t="s">
        <v>51</v>
      </c>
      <c r="F93" s="59">
        <v>3000</v>
      </c>
      <c r="G93" s="59">
        <v>3000</v>
      </c>
      <c r="H93" s="59">
        <v>841.65</v>
      </c>
      <c r="I93" s="59">
        <f t="shared" si="7"/>
        <v>28.054999999999996</v>
      </c>
      <c r="J93" s="736"/>
      <c r="K93" s="737"/>
      <c r="L93" s="736"/>
      <c r="M93" s="737"/>
      <c r="N93" s="736"/>
      <c r="O93" s="737"/>
      <c r="P93" s="736"/>
      <c r="Q93" s="728"/>
    </row>
    <row r="94" spans="1:19" x14ac:dyDescent="0.25">
      <c r="A94" s="57" t="s">
        <v>239</v>
      </c>
      <c r="B94" s="58" t="s">
        <v>259</v>
      </c>
      <c r="C94" s="54"/>
      <c r="D94" s="54"/>
      <c r="E94" s="57" t="s">
        <v>260</v>
      </c>
      <c r="F94" s="59">
        <v>250</v>
      </c>
      <c r="G94" s="59">
        <v>250</v>
      </c>
      <c r="H94" s="59">
        <v>157.78</v>
      </c>
      <c r="I94" s="59">
        <f>H94/G94*100</f>
        <v>63.112000000000002</v>
      </c>
      <c r="J94" s="736"/>
      <c r="K94" s="737"/>
      <c r="L94" s="736"/>
      <c r="M94" s="737"/>
      <c r="N94" s="736"/>
      <c r="O94" s="737"/>
      <c r="P94" s="736"/>
      <c r="Q94" s="728"/>
    </row>
    <row r="95" spans="1:19" x14ac:dyDescent="0.25">
      <c r="A95" s="57" t="s">
        <v>239</v>
      </c>
      <c r="B95" s="58" t="s">
        <v>259</v>
      </c>
      <c r="C95" s="100" t="s">
        <v>439</v>
      </c>
      <c r="D95" s="54"/>
      <c r="E95" s="57" t="s">
        <v>260</v>
      </c>
      <c r="F95" s="59">
        <v>0</v>
      </c>
      <c r="G95" s="59">
        <v>80</v>
      </c>
      <c r="H95" s="59">
        <v>0</v>
      </c>
      <c r="I95" s="59">
        <f t="shared" ref="I95:I103" si="8">H95/G95*100</f>
        <v>0</v>
      </c>
      <c r="J95" s="736"/>
      <c r="K95" s="737"/>
      <c r="L95" s="736"/>
      <c r="M95" s="737"/>
      <c r="N95" s="736"/>
      <c r="O95" s="737"/>
      <c r="P95" s="736"/>
      <c r="Q95" s="728"/>
    </row>
    <row r="96" spans="1:19" x14ac:dyDescent="0.25">
      <c r="A96" s="57" t="s">
        <v>239</v>
      </c>
      <c r="B96" s="58" t="s">
        <v>4</v>
      </c>
      <c r="C96" s="54"/>
      <c r="D96" s="54"/>
      <c r="E96" s="57" t="s">
        <v>3</v>
      </c>
      <c r="F96" s="59">
        <v>600</v>
      </c>
      <c r="G96" s="59">
        <v>600</v>
      </c>
      <c r="H96" s="59">
        <v>335.44</v>
      </c>
      <c r="I96" s="59">
        <f t="shared" si="8"/>
        <v>55.906666666666673</v>
      </c>
      <c r="J96" s="736"/>
      <c r="K96" s="737"/>
      <c r="L96" s="736"/>
      <c r="M96" s="737"/>
      <c r="N96" s="736"/>
      <c r="O96" s="737"/>
      <c r="P96" s="736"/>
      <c r="Q96" s="728"/>
    </row>
    <row r="97" spans="1:17" x14ac:dyDescent="0.25">
      <c r="A97" s="57" t="s">
        <v>239</v>
      </c>
      <c r="B97" s="58" t="s">
        <v>465</v>
      </c>
      <c r="C97" s="54"/>
      <c r="D97" s="54"/>
      <c r="E97" s="57" t="s">
        <v>466</v>
      </c>
      <c r="F97" s="59">
        <v>520</v>
      </c>
      <c r="G97" s="59">
        <v>520</v>
      </c>
      <c r="H97" s="59">
        <v>4.38</v>
      </c>
      <c r="I97" s="59">
        <f t="shared" si="8"/>
        <v>0.8423076923076922</v>
      </c>
      <c r="J97" s="736"/>
      <c r="K97" s="737"/>
      <c r="L97" s="736"/>
      <c r="M97" s="737"/>
      <c r="N97" s="736"/>
      <c r="O97" s="737"/>
      <c r="P97" s="736"/>
      <c r="Q97" s="728"/>
    </row>
    <row r="98" spans="1:17" x14ac:dyDescent="0.25">
      <c r="A98" s="57" t="s">
        <v>239</v>
      </c>
      <c r="B98" s="58" t="s">
        <v>468</v>
      </c>
      <c r="C98" s="54"/>
      <c r="D98" s="100"/>
      <c r="E98" s="57" t="s">
        <v>469</v>
      </c>
      <c r="F98" s="59">
        <v>0</v>
      </c>
      <c r="G98" s="59">
        <v>0</v>
      </c>
      <c r="H98" s="59">
        <v>17</v>
      </c>
      <c r="I98" s="59">
        <v>0</v>
      </c>
      <c r="J98" s="736"/>
      <c r="K98" s="737"/>
      <c r="L98" s="736"/>
      <c r="M98" s="737"/>
      <c r="N98" s="736"/>
      <c r="O98" s="737"/>
      <c r="P98" s="736"/>
      <c r="Q98" s="728"/>
    </row>
    <row r="99" spans="1:17" x14ac:dyDescent="0.25">
      <c r="A99" s="57" t="s">
        <v>239</v>
      </c>
      <c r="B99" s="58" t="s">
        <v>468</v>
      </c>
      <c r="C99" s="54"/>
      <c r="D99" s="100" t="s">
        <v>713</v>
      </c>
      <c r="E99" s="57" t="s">
        <v>469</v>
      </c>
      <c r="F99" s="59">
        <v>0</v>
      </c>
      <c r="G99" s="59">
        <v>9522.9</v>
      </c>
      <c r="H99" s="59">
        <v>6232.77</v>
      </c>
      <c r="I99" s="59">
        <f t="shared" si="8"/>
        <v>65.450335507040919</v>
      </c>
      <c r="J99" s="752"/>
      <c r="K99" s="753"/>
      <c r="L99" s="752"/>
      <c r="M99" s="753"/>
      <c r="N99" s="752"/>
      <c r="O99" s="753"/>
      <c r="P99" s="752"/>
      <c r="Q99" s="754"/>
    </row>
    <row r="100" spans="1:17" x14ac:dyDescent="0.25">
      <c r="A100" s="57" t="s">
        <v>239</v>
      </c>
      <c r="B100" s="58" t="s">
        <v>343</v>
      </c>
      <c r="C100" s="54"/>
      <c r="D100" s="54"/>
      <c r="E100" s="57" t="s">
        <v>344</v>
      </c>
      <c r="F100" s="59">
        <v>3000</v>
      </c>
      <c r="G100" s="59">
        <v>3000</v>
      </c>
      <c r="H100" s="59">
        <v>0</v>
      </c>
      <c r="I100" s="59">
        <f t="shared" si="8"/>
        <v>0</v>
      </c>
      <c r="J100" s="752"/>
      <c r="K100" s="753"/>
      <c r="L100" s="752"/>
      <c r="M100" s="753"/>
      <c r="N100" s="752"/>
      <c r="O100" s="753"/>
      <c r="P100" s="752"/>
      <c r="Q100" s="754"/>
    </row>
    <row r="101" spans="1:17" x14ac:dyDescent="0.25">
      <c r="A101" s="57" t="s">
        <v>239</v>
      </c>
      <c r="B101" s="58" t="s">
        <v>117</v>
      </c>
      <c r="C101" s="54"/>
      <c r="D101" s="54"/>
      <c r="E101" s="57" t="s">
        <v>118</v>
      </c>
      <c r="F101" s="59">
        <v>2</v>
      </c>
      <c r="G101" s="59">
        <v>2</v>
      </c>
      <c r="H101" s="59">
        <v>0</v>
      </c>
      <c r="I101" s="59">
        <f t="shared" si="8"/>
        <v>0</v>
      </c>
      <c r="J101" s="752"/>
      <c r="K101" s="753"/>
      <c r="L101" s="752"/>
      <c r="M101" s="753"/>
      <c r="N101" s="752"/>
      <c r="O101" s="753"/>
      <c r="P101" s="752"/>
      <c r="Q101" s="754"/>
    </row>
    <row r="102" spans="1:17" x14ac:dyDescent="0.25">
      <c r="A102" s="57" t="s">
        <v>239</v>
      </c>
      <c r="B102" s="58" t="s">
        <v>470</v>
      </c>
      <c r="C102" s="54"/>
      <c r="D102" s="54"/>
      <c r="E102" s="57" t="s">
        <v>471</v>
      </c>
      <c r="F102" s="59">
        <v>1</v>
      </c>
      <c r="G102" s="59">
        <v>1</v>
      </c>
      <c r="H102" s="59">
        <v>0</v>
      </c>
      <c r="I102" s="59">
        <f t="shared" si="8"/>
        <v>0</v>
      </c>
      <c r="J102" s="752"/>
      <c r="K102" s="753"/>
      <c r="L102" s="752"/>
      <c r="M102" s="753"/>
      <c r="N102" s="752"/>
      <c r="O102" s="753"/>
      <c r="P102" s="752"/>
      <c r="Q102" s="754"/>
    </row>
    <row r="103" spans="1:17" x14ac:dyDescent="0.25">
      <c r="A103" s="57" t="s">
        <v>239</v>
      </c>
      <c r="B103" s="58" t="s">
        <v>472</v>
      </c>
      <c r="C103" s="54"/>
      <c r="D103" s="54"/>
      <c r="E103" s="57" t="s">
        <v>473</v>
      </c>
      <c r="F103" s="59">
        <v>6</v>
      </c>
      <c r="G103" s="59">
        <v>6</v>
      </c>
      <c r="H103" s="59">
        <v>6</v>
      </c>
      <c r="I103" s="59">
        <f t="shared" si="8"/>
        <v>100</v>
      </c>
      <c r="J103" s="752"/>
      <c r="K103" s="753"/>
      <c r="L103" s="752"/>
      <c r="M103" s="753"/>
      <c r="N103" s="752"/>
      <c r="O103" s="753"/>
      <c r="P103" s="752"/>
      <c r="Q103" s="754"/>
    </row>
    <row r="104" spans="1:17" x14ac:dyDescent="0.25">
      <c r="A104" s="57" t="s">
        <v>239</v>
      </c>
      <c r="B104" s="58" t="s">
        <v>316</v>
      </c>
      <c r="C104" s="54"/>
      <c r="D104" s="54"/>
      <c r="E104" s="57" t="s">
        <v>317</v>
      </c>
      <c r="F104" s="59">
        <v>1</v>
      </c>
      <c r="G104" s="59">
        <v>1</v>
      </c>
      <c r="H104" s="59">
        <v>0</v>
      </c>
      <c r="I104" s="59">
        <f t="shared" si="7"/>
        <v>0</v>
      </c>
      <c r="J104" s="752"/>
      <c r="K104" s="753"/>
      <c r="L104" s="752"/>
      <c r="M104" s="753"/>
      <c r="N104" s="752"/>
      <c r="O104" s="753"/>
      <c r="P104" s="752"/>
      <c r="Q104" s="754"/>
    </row>
    <row r="105" spans="1:17" x14ac:dyDescent="0.25">
      <c r="A105" s="57" t="s">
        <v>239</v>
      </c>
      <c r="B105" s="58" t="s">
        <v>474</v>
      </c>
      <c r="C105" s="54"/>
      <c r="D105" s="54"/>
      <c r="E105" s="57" t="s">
        <v>475</v>
      </c>
      <c r="F105" s="59">
        <v>1</v>
      </c>
      <c r="G105" s="59">
        <v>1</v>
      </c>
      <c r="H105" s="59">
        <v>0</v>
      </c>
      <c r="I105" s="59">
        <f t="shared" si="7"/>
        <v>0</v>
      </c>
      <c r="J105" s="752"/>
      <c r="K105" s="753"/>
      <c r="L105" s="752"/>
      <c r="M105" s="753"/>
      <c r="N105" s="752"/>
      <c r="O105" s="753"/>
      <c r="P105" s="752"/>
      <c r="Q105" s="754"/>
    </row>
    <row r="106" spans="1:17" x14ac:dyDescent="0.25">
      <c r="A106" s="57" t="s">
        <v>239</v>
      </c>
      <c r="B106" s="58" t="s">
        <v>433</v>
      </c>
      <c r="C106" s="54"/>
      <c r="D106" s="54"/>
      <c r="E106" s="57" t="s">
        <v>434</v>
      </c>
      <c r="F106" s="59">
        <v>2700</v>
      </c>
      <c r="G106" s="59">
        <v>2700</v>
      </c>
      <c r="H106" s="59">
        <v>1096.6300000000001</v>
      </c>
      <c r="I106" s="59">
        <f t="shared" si="7"/>
        <v>40.615925925925929</v>
      </c>
      <c r="J106" s="752"/>
      <c r="K106" s="753"/>
      <c r="L106" s="752"/>
      <c r="M106" s="753"/>
      <c r="N106" s="752"/>
      <c r="O106" s="753"/>
      <c r="P106" s="752"/>
      <c r="Q106" s="754"/>
    </row>
    <row r="107" spans="1:17" x14ac:dyDescent="0.25">
      <c r="A107" s="57" t="s">
        <v>239</v>
      </c>
      <c r="B107" s="58" t="s">
        <v>433</v>
      </c>
      <c r="C107" s="100" t="s">
        <v>439</v>
      </c>
      <c r="D107" s="54"/>
      <c r="E107" s="57" t="s">
        <v>434</v>
      </c>
      <c r="F107" s="59">
        <v>0</v>
      </c>
      <c r="G107" s="59">
        <v>95.6</v>
      </c>
      <c r="H107" s="59">
        <v>0</v>
      </c>
      <c r="I107" s="59">
        <f t="shared" si="7"/>
        <v>0</v>
      </c>
      <c r="J107" s="752"/>
      <c r="K107" s="753"/>
      <c r="L107" s="752"/>
      <c r="M107" s="753"/>
      <c r="N107" s="752"/>
      <c r="O107" s="753"/>
      <c r="P107" s="752"/>
      <c r="Q107" s="754"/>
    </row>
    <row r="108" spans="1:17" x14ac:dyDescent="0.25">
      <c r="A108" s="57" t="s">
        <v>239</v>
      </c>
      <c r="B108" s="58" t="s">
        <v>476</v>
      </c>
      <c r="C108" s="54" t="s">
        <v>452</v>
      </c>
      <c r="D108" s="100"/>
      <c r="E108" s="57" t="s">
        <v>715</v>
      </c>
      <c r="F108" s="59">
        <v>440</v>
      </c>
      <c r="G108" s="59">
        <v>440</v>
      </c>
      <c r="H108" s="59">
        <v>0</v>
      </c>
      <c r="I108" s="59">
        <f t="shared" si="7"/>
        <v>0</v>
      </c>
      <c r="J108" s="752"/>
      <c r="K108" s="753"/>
      <c r="L108" s="752"/>
      <c r="M108" s="753"/>
      <c r="N108" s="752"/>
      <c r="O108" s="753"/>
      <c r="P108" s="752"/>
      <c r="Q108" s="754"/>
    </row>
    <row r="109" spans="1:17" x14ac:dyDescent="0.25">
      <c r="A109" s="57" t="s">
        <v>239</v>
      </c>
      <c r="B109" s="58" t="s">
        <v>476</v>
      </c>
      <c r="C109" s="54" t="s">
        <v>452</v>
      </c>
      <c r="D109" s="100" t="s">
        <v>477</v>
      </c>
      <c r="E109" s="57" t="s">
        <v>715</v>
      </c>
      <c r="F109" s="59">
        <v>1300</v>
      </c>
      <c r="G109" s="59">
        <v>1300</v>
      </c>
      <c r="H109" s="59">
        <v>358.15</v>
      </c>
      <c r="I109" s="59">
        <f t="shared" si="7"/>
        <v>27.549999999999997</v>
      </c>
      <c r="J109" s="752"/>
      <c r="K109" s="753"/>
      <c r="L109" s="752"/>
      <c r="M109" s="753"/>
      <c r="N109" s="752"/>
      <c r="O109" s="753"/>
      <c r="P109" s="752"/>
      <c r="Q109" s="754"/>
    </row>
    <row r="110" spans="1:17" x14ac:dyDescent="0.25">
      <c r="A110" s="57" t="s">
        <v>239</v>
      </c>
      <c r="B110" s="58" t="s">
        <v>476</v>
      </c>
      <c r="C110" s="54" t="s">
        <v>452</v>
      </c>
      <c r="D110" s="100" t="s">
        <v>478</v>
      </c>
      <c r="E110" s="57" t="s">
        <v>715</v>
      </c>
      <c r="F110" s="59">
        <v>5300</v>
      </c>
      <c r="G110" s="59">
        <v>5300</v>
      </c>
      <c r="H110" s="59">
        <v>1370.13</v>
      </c>
      <c r="I110" s="59">
        <f t="shared" si="7"/>
        <v>25.851509433962267</v>
      </c>
      <c r="J110" s="752"/>
      <c r="K110" s="753"/>
      <c r="L110" s="752"/>
      <c r="M110" s="753"/>
      <c r="N110" s="752"/>
      <c r="O110" s="753"/>
      <c r="P110" s="752"/>
      <c r="Q110" s="754"/>
    </row>
    <row r="111" spans="1:17" x14ac:dyDescent="0.25">
      <c r="A111" s="57" t="s">
        <v>239</v>
      </c>
      <c r="B111" s="58" t="s">
        <v>476</v>
      </c>
      <c r="C111" s="54" t="s">
        <v>452</v>
      </c>
      <c r="D111" s="100" t="s">
        <v>479</v>
      </c>
      <c r="E111" s="57" t="s">
        <v>715</v>
      </c>
      <c r="F111" s="59">
        <v>1140</v>
      </c>
      <c r="G111" s="59">
        <v>1140</v>
      </c>
      <c r="H111" s="59">
        <v>585.6</v>
      </c>
      <c r="I111" s="59">
        <f t="shared" si="7"/>
        <v>51.368421052631582</v>
      </c>
      <c r="J111" s="752"/>
      <c r="K111" s="753"/>
      <c r="L111" s="752"/>
      <c r="M111" s="753"/>
      <c r="N111" s="752"/>
      <c r="O111" s="753"/>
      <c r="P111" s="752"/>
      <c r="Q111" s="754"/>
    </row>
    <row r="112" spans="1:17" x14ac:dyDescent="0.25">
      <c r="A112" s="57" t="s">
        <v>239</v>
      </c>
      <c r="B112" s="58" t="s">
        <v>476</v>
      </c>
      <c r="C112" s="54" t="s">
        <v>452</v>
      </c>
      <c r="D112" s="100" t="s">
        <v>480</v>
      </c>
      <c r="E112" s="57" t="s">
        <v>715</v>
      </c>
      <c r="F112" s="59">
        <v>30</v>
      </c>
      <c r="G112" s="59">
        <v>30</v>
      </c>
      <c r="H112" s="59">
        <v>0</v>
      </c>
      <c r="I112" s="59">
        <f t="shared" si="7"/>
        <v>0</v>
      </c>
      <c r="J112" s="752"/>
      <c r="K112" s="753"/>
      <c r="L112" s="752"/>
      <c r="M112" s="753"/>
      <c r="N112" s="752"/>
      <c r="O112" s="753"/>
      <c r="P112" s="752"/>
      <c r="Q112" s="754"/>
    </row>
    <row r="113" spans="1:17" x14ac:dyDescent="0.25">
      <c r="A113" s="57" t="s">
        <v>239</v>
      </c>
      <c r="B113" s="58">
        <v>5499</v>
      </c>
      <c r="C113" s="54" t="s">
        <v>452</v>
      </c>
      <c r="D113" s="100" t="s">
        <v>481</v>
      </c>
      <c r="E113" s="57" t="s">
        <v>715</v>
      </c>
      <c r="F113" s="59">
        <v>1570</v>
      </c>
      <c r="G113" s="59">
        <v>1570</v>
      </c>
      <c r="H113" s="59">
        <v>542.70000000000005</v>
      </c>
      <c r="I113" s="59">
        <f t="shared" si="7"/>
        <v>34.566878980891723</v>
      </c>
      <c r="J113" s="752"/>
      <c r="K113" s="753"/>
      <c r="L113" s="752"/>
      <c r="M113" s="753"/>
      <c r="N113" s="752"/>
      <c r="O113" s="753"/>
      <c r="P113" s="752"/>
      <c r="Q113" s="754"/>
    </row>
    <row r="114" spans="1:17" x14ac:dyDescent="0.25">
      <c r="A114" s="57" t="s">
        <v>239</v>
      </c>
      <c r="B114" s="58">
        <v>5499</v>
      </c>
      <c r="C114" s="60" t="s">
        <v>452</v>
      </c>
      <c r="D114" s="103" t="s">
        <v>716</v>
      </c>
      <c r="E114" s="57" t="s">
        <v>715</v>
      </c>
      <c r="F114" s="59">
        <v>100</v>
      </c>
      <c r="G114" s="59">
        <v>100</v>
      </c>
      <c r="H114" s="59">
        <v>50</v>
      </c>
      <c r="I114" s="59">
        <f t="shared" ref="I114:I117" si="9">H114/G114*100</f>
        <v>50</v>
      </c>
      <c r="J114" s="752"/>
      <c r="K114" s="753"/>
      <c r="L114" s="752"/>
      <c r="M114" s="753"/>
      <c r="N114" s="752"/>
      <c r="O114" s="753"/>
      <c r="P114" s="752"/>
      <c r="Q114" s="754"/>
    </row>
    <row r="115" spans="1:17" x14ac:dyDescent="0.25">
      <c r="A115" s="57" t="s">
        <v>239</v>
      </c>
      <c r="B115" s="58">
        <v>5660</v>
      </c>
      <c r="C115" s="60" t="s">
        <v>452</v>
      </c>
      <c r="D115" s="100"/>
      <c r="E115" s="57" t="s">
        <v>717</v>
      </c>
      <c r="F115" s="59">
        <v>100</v>
      </c>
      <c r="G115" s="59">
        <v>100</v>
      </c>
      <c r="H115" s="59">
        <v>0</v>
      </c>
      <c r="I115" s="59">
        <f t="shared" si="9"/>
        <v>0</v>
      </c>
      <c r="J115" s="752"/>
      <c r="K115" s="753"/>
      <c r="L115" s="752"/>
      <c r="M115" s="753"/>
      <c r="N115" s="752"/>
      <c r="O115" s="753"/>
      <c r="P115" s="752"/>
      <c r="Q115" s="754"/>
    </row>
    <row r="116" spans="1:17" x14ac:dyDescent="0.25">
      <c r="A116" s="57" t="s">
        <v>239</v>
      </c>
      <c r="B116" s="58">
        <v>5909</v>
      </c>
      <c r="C116" s="60"/>
      <c r="D116" s="100"/>
      <c r="E116" s="57" t="s">
        <v>501</v>
      </c>
      <c r="F116" s="59">
        <v>13000</v>
      </c>
      <c r="G116" s="59">
        <v>5000</v>
      </c>
      <c r="H116" s="59">
        <v>0</v>
      </c>
      <c r="I116" s="59">
        <f t="shared" si="9"/>
        <v>0</v>
      </c>
      <c r="J116" s="752"/>
      <c r="K116" s="753"/>
      <c r="L116" s="752"/>
      <c r="M116" s="753"/>
      <c r="N116" s="752"/>
      <c r="O116" s="753"/>
      <c r="P116" s="752"/>
      <c r="Q116" s="754"/>
    </row>
    <row r="117" spans="1:17" x14ac:dyDescent="0.25">
      <c r="A117" s="57" t="s">
        <v>239</v>
      </c>
      <c r="B117" s="58">
        <v>5909</v>
      </c>
      <c r="C117" s="60" t="s">
        <v>452</v>
      </c>
      <c r="D117" s="103" t="s">
        <v>483</v>
      </c>
      <c r="E117" s="57" t="s">
        <v>501</v>
      </c>
      <c r="F117" s="59">
        <v>500</v>
      </c>
      <c r="G117" s="59">
        <v>500</v>
      </c>
      <c r="H117" s="59">
        <v>0</v>
      </c>
      <c r="I117" s="59">
        <f t="shared" si="9"/>
        <v>0</v>
      </c>
      <c r="J117" s="752"/>
      <c r="K117" s="753"/>
      <c r="L117" s="752"/>
      <c r="M117" s="753"/>
      <c r="N117" s="752"/>
      <c r="O117" s="753"/>
      <c r="P117" s="752"/>
      <c r="Q117" s="754"/>
    </row>
    <row r="118" spans="1:17" x14ac:dyDescent="0.25">
      <c r="A118" s="57" t="s">
        <v>239</v>
      </c>
      <c r="B118" s="58">
        <v>5909</v>
      </c>
      <c r="C118" s="60"/>
      <c r="D118" s="103" t="s">
        <v>713</v>
      </c>
      <c r="E118" s="57" t="s">
        <v>501</v>
      </c>
      <c r="F118" s="59">
        <v>30040</v>
      </c>
      <c r="G118" s="59">
        <v>0</v>
      </c>
      <c r="H118" s="59">
        <v>0</v>
      </c>
      <c r="I118" s="59">
        <v>0</v>
      </c>
      <c r="J118" s="752"/>
      <c r="K118" s="753"/>
      <c r="L118" s="752"/>
      <c r="M118" s="753"/>
      <c r="N118" s="752"/>
      <c r="O118" s="753"/>
      <c r="P118" s="752"/>
      <c r="Q118" s="754"/>
    </row>
    <row r="119" spans="1:17" x14ac:dyDescent="0.25">
      <c r="A119" s="25" t="s">
        <v>239</v>
      </c>
      <c r="B119" s="769" t="s">
        <v>245</v>
      </c>
      <c r="C119" s="770"/>
      <c r="D119" s="770"/>
      <c r="E119" s="770"/>
      <c r="F119" s="5">
        <f>SUM(F33:F118)</f>
        <v>401332</v>
      </c>
      <c r="G119" s="5">
        <f>SUM(G33:G118)</f>
        <v>417412.29999999987</v>
      </c>
      <c r="H119" s="5">
        <f>SUM(H33:H118)</f>
        <v>135268.11000000002</v>
      </c>
      <c r="I119" s="70">
        <f t="shared" ref="I119:I124" si="10">H119/G119*100</f>
        <v>32.406354580351383</v>
      </c>
      <c r="J119" s="755"/>
      <c r="K119" s="755"/>
      <c r="L119" s="755"/>
      <c r="M119" s="755"/>
      <c r="N119" s="755"/>
      <c r="O119" s="755"/>
      <c r="P119" s="755"/>
      <c r="Q119" s="755"/>
    </row>
    <row r="120" spans="1:17" x14ac:dyDescent="0.25">
      <c r="A120" s="57" t="s">
        <v>485</v>
      </c>
      <c r="B120" s="58" t="s">
        <v>257</v>
      </c>
      <c r="C120" s="54"/>
      <c r="D120" s="54"/>
      <c r="E120" s="57" t="s">
        <v>258</v>
      </c>
      <c r="F120" s="7">
        <v>0</v>
      </c>
      <c r="G120" s="7">
        <v>0</v>
      </c>
      <c r="H120" s="7">
        <v>-0.04</v>
      </c>
      <c r="I120" s="59">
        <v>0</v>
      </c>
      <c r="J120" s="755"/>
      <c r="K120" s="755"/>
      <c r="L120" s="755"/>
      <c r="M120" s="755"/>
      <c r="N120" s="755"/>
      <c r="O120" s="755"/>
      <c r="P120" s="755"/>
      <c r="Q120" s="755"/>
    </row>
    <row r="121" spans="1:17" x14ac:dyDescent="0.25">
      <c r="A121" s="57" t="s">
        <v>485</v>
      </c>
      <c r="B121" s="58" t="s">
        <v>257</v>
      </c>
      <c r="C121" s="54"/>
      <c r="D121" s="54"/>
      <c r="E121" s="57" t="s">
        <v>258</v>
      </c>
      <c r="F121" s="59">
        <v>452</v>
      </c>
      <c r="G121" s="59">
        <v>452</v>
      </c>
      <c r="H121" s="59">
        <v>180.33</v>
      </c>
      <c r="I121" s="59">
        <f t="shared" si="10"/>
        <v>39.896017699115049</v>
      </c>
      <c r="J121" s="752"/>
      <c r="K121" s="753"/>
      <c r="L121" s="752"/>
      <c r="M121" s="753"/>
      <c r="N121" s="752"/>
      <c r="O121" s="753"/>
      <c r="P121" s="752"/>
      <c r="Q121" s="754"/>
    </row>
    <row r="122" spans="1:17" x14ac:dyDescent="0.25">
      <c r="A122" s="57" t="s">
        <v>485</v>
      </c>
      <c r="B122" s="58" t="s">
        <v>257</v>
      </c>
      <c r="C122" s="100" t="s">
        <v>708</v>
      </c>
      <c r="D122" s="54"/>
      <c r="E122" s="57" t="s">
        <v>258</v>
      </c>
      <c r="F122" s="59">
        <v>130</v>
      </c>
      <c r="G122" s="59">
        <v>130</v>
      </c>
      <c r="H122" s="59">
        <v>74.77</v>
      </c>
      <c r="I122" s="59">
        <f t="shared" si="10"/>
        <v>57.515384615384612</v>
      </c>
      <c r="J122" s="752"/>
      <c r="K122" s="753"/>
      <c r="L122" s="752"/>
      <c r="M122" s="753"/>
      <c r="N122" s="752"/>
      <c r="O122" s="753"/>
      <c r="P122" s="752"/>
      <c r="Q122" s="754"/>
    </row>
    <row r="123" spans="1:17" x14ac:dyDescent="0.25">
      <c r="A123" s="25" t="s">
        <v>485</v>
      </c>
      <c r="B123" s="769" t="s">
        <v>486</v>
      </c>
      <c r="C123" s="770"/>
      <c r="D123" s="770"/>
      <c r="E123" s="770"/>
      <c r="F123" s="5">
        <f>SUM(F120:F122)</f>
        <v>582</v>
      </c>
      <c r="G123" s="5">
        <f>SUM(G120:G122)</f>
        <v>582</v>
      </c>
      <c r="H123" s="5">
        <f>SUM(H120:H122)</f>
        <v>255.06</v>
      </c>
      <c r="I123" s="70">
        <f t="shared" si="10"/>
        <v>43.824742268041241</v>
      </c>
      <c r="J123" s="755"/>
      <c r="K123" s="755"/>
      <c r="L123" s="755"/>
      <c r="M123" s="755"/>
      <c r="N123" s="755"/>
      <c r="O123" s="755"/>
      <c r="P123" s="755"/>
      <c r="Q123" s="755"/>
    </row>
    <row r="124" spans="1:17" x14ac:dyDescent="0.25">
      <c r="A124" s="4" t="s">
        <v>0</v>
      </c>
      <c r="B124" s="4"/>
      <c r="C124" s="4"/>
      <c r="D124" s="4"/>
      <c r="E124" s="4"/>
      <c r="F124" s="3">
        <f>F6+F17+F19+F32+F119+F123</f>
        <v>436845</v>
      </c>
      <c r="G124" s="3">
        <f>G6+G17+G19+G32+G119+G123</f>
        <v>457147.6999999999</v>
      </c>
      <c r="H124" s="3">
        <f>H6+H17+H19+H32+H119+H123</f>
        <v>153325.11000000002</v>
      </c>
      <c r="I124" s="2">
        <f t="shared" si="10"/>
        <v>33.53951250328943</v>
      </c>
      <c r="J124" s="756"/>
      <c r="K124" s="756"/>
      <c r="L124" s="756"/>
      <c r="M124" s="756"/>
      <c r="N124" s="756"/>
      <c r="O124" s="756"/>
      <c r="P124" s="756"/>
      <c r="Q124" s="757"/>
    </row>
    <row r="125" spans="1:17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L125" s="55"/>
      <c r="N125" s="55"/>
      <c r="P125" s="55"/>
    </row>
    <row r="127" spans="1:17" x14ac:dyDescent="0.25">
      <c r="E127" s="275"/>
      <c r="F127" s="276"/>
      <c r="G127" s="277"/>
      <c r="H127" s="277"/>
      <c r="I127" s="275"/>
    </row>
  </sheetData>
  <mergeCells count="6">
    <mergeCell ref="B6:E6"/>
    <mergeCell ref="B17:E17"/>
    <mergeCell ref="B19:E19"/>
    <mergeCell ref="B119:E119"/>
    <mergeCell ref="B123:E123"/>
    <mergeCell ref="B32:E32"/>
  </mergeCells>
  <pageMargins left="0.7" right="0.7" top="0.75" bottom="0.75" header="0.3" footer="0.3"/>
  <pageSetup paperSize="9" orientation="landscape" r:id="rId1"/>
  <headerFooter differentOddEven="1" differentFirst="1">
    <oddHeader>&amp;R&amp;"Arial,Tučné"&amp;12&amp;K000080IV/36</oddHeader>
    <evenHeader xml:space="preserve">&amp;R&amp;"Arial,Tučné"&amp;12&amp;K000080IV/35&amp;"-,Obyčejné"&amp;11&amp;K01+000
</evenHeader>
    <firstHeader>&amp;R&amp;"Arial,Tučné"&amp;12&amp;K000080IV/34</first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"/>
  <sheetViews>
    <sheetView view="pageLayout" zoomScaleNormal="100" workbookViewId="0">
      <selection activeCell="I20" sqref="I20"/>
    </sheetView>
  </sheetViews>
  <sheetFormatPr defaultColWidth="20.7109375" defaultRowHeight="15" x14ac:dyDescent="0.25"/>
  <cols>
    <col min="1" max="2" width="8.7109375" customWidth="1"/>
    <col min="3" max="3" width="10.7109375" customWidth="1"/>
    <col min="4" max="4" width="13.7109375" customWidth="1"/>
    <col min="5" max="5" width="33.7109375" customWidth="1"/>
    <col min="6" max="7" width="10.7109375" customWidth="1"/>
    <col min="8" max="8" width="11.7109375" customWidth="1"/>
    <col min="9" max="9" width="13.7109375" customWidth="1"/>
    <col min="10" max="10" width="11.42578125" customWidth="1"/>
    <col min="11" max="11" width="10" customWidth="1"/>
    <col min="12" max="12" width="9.140625" customWidth="1"/>
    <col min="13" max="13" width="12.5703125" customWidth="1"/>
    <col min="14" max="14" width="9.7109375" customWidth="1"/>
    <col min="15" max="15" width="9.42578125" customWidth="1"/>
    <col min="16" max="16" width="6.42578125" customWidth="1"/>
    <col min="17" max="17" width="19.85546875" customWidth="1"/>
  </cols>
  <sheetData>
    <row r="1" spans="1:17" ht="16.5" x14ac:dyDescent="0.25">
      <c r="I1" s="715"/>
    </row>
    <row r="2" spans="1:17" ht="16.5" x14ac:dyDescent="0.25">
      <c r="A2" s="14" t="s">
        <v>422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K2" s="14"/>
      <c r="L2" s="14"/>
      <c r="M2" s="14"/>
      <c r="N2" s="14"/>
      <c r="O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x14ac:dyDescent="0.25">
      <c r="A4" s="8" t="s">
        <v>239</v>
      </c>
      <c r="B4" s="106">
        <v>6119</v>
      </c>
      <c r="C4" s="8"/>
      <c r="D4" s="81" t="s">
        <v>697</v>
      </c>
      <c r="E4" s="8" t="s">
        <v>698</v>
      </c>
      <c r="F4" s="7">
        <v>0</v>
      </c>
      <c r="G4" s="7">
        <v>1400</v>
      </c>
      <c r="H4" s="7">
        <v>0</v>
      </c>
      <c r="I4" s="7">
        <f t="shared" ref="I4:I5" si="0">H4/G4*100</f>
        <v>0</v>
      </c>
      <c r="J4" s="728"/>
      <c r="K4" s="728"/>
      <c r="L4" s="728"/>
      <c r="M4" s="728"/>
      <c r="N4" s="728"/>
      <c r="O4" s="728"/>
      <c r="P4" s="728"/>
      <c r="Q4" s="728"/>
    </row>
    <row r="5" spans="1:17" x14ac:dyDescent="0.25">
      <c r="A5" s="8" t="s">
        <v>239</v>
      </c>
      <c r="B5" s="106">
        <v>6119</v>
      </c>
      <c r="C5" s="778" t="s">
        <v>32</v>
      </c>
      <c r="D5" s="779"/>
      <c r="E5" s="780"/>
      <c r="F5" s="7">
        <f t="shared" ref="F5:H7" si="1">F4</f>
        <v>0</v>
      </c>
      <c r="G5" s="7">
        <f t="shared" si="1"/>
        <v>1400</v>
      </c>
      <c r="H5" s="7">
        <f t="shared" si="1"/>
        <v>0</v>
      </c>
      <c r="I5" s="7">
        <f t="shared" si="0"/>
        <v>0</v>
      </c>
      <c r="J5" s="728"/>
      <c r="K5" s="728"/>
      <c r="L5" s="728"/>
      <c r="M5" s="728"/>
      <c r="N5" s="728"/>
      <c r="O5" s="728"/>
      <c r="P5" s="728"/>
      <c r="Q5" s="728"/>
    </row>
    <row r="6" spans="1:17" x14ac:dyDescent="0.25">
      <c r="A6" s="6" t="s">
        <v>239</v>
      </c>
      <c r="B6" s="769" t="s">
        <v>245</v>
      </c>
      <c r="C6" s="770"/>
      <c r="D6" s="771"/>
      <c r="E6" s="6"/>
      <c r="F6" s="5">
        <f t="shared" si="1"/>
        <v>0</v>
      </c>
      <c r="G6" s="5">
        <f t="shared" si="1"/>
        <v>1400</v>
      </c>
      <c r="H6" s="5">
        <f t="shared" si="1"/>
        <v>0</v>
      </c>
      <c r="I6" s="5">
        <f t="shared" ref="I6:I7" si="2">H6/G6*100</f>
        <v>0</v>
      </c>
      <c r="J6" s="742"/>
      <c r="K6" s="744"/>
      <c r="L6" s="742"/>
      <c r="M6" s="742"/>
      <c r="N6" s="742"/>
      <c r="O6" s="742"/>
      <c r="P6" s="742"/>
      <c r="Q6" s="729"/>
    </row>
    <row r="7" spans="1:17" x14ac:dyDescent="0.25">
      <c r="A7" s="4" t="s">
        <v>0</v>
      </c>
      <c r="B7" s="107"/>
      <c r="C7" s="4"/>
      <c r="D7" s="4"/>
      <c r="E7" s="4"/>
      <c r="F7" s="3">
        <f t="shared" si="1"/>
        <v>0</v>
      </c>
      <c r="G7" s="3">
        <f t="shared" si="1"/>
        <v>1400</v>
      </c>
      <c r="H7" s="3">
        <f t="shared" si="1"/>
        <v>0</v>
      </c>
      <c r="I7" s="3">
        <f t="shared" si="2"/>
        <v>0</v>
      </c>
      <c r="J7" s="730"/>
      <c r="K7" s="732"/>
      <c r="L7" s="730"/>
      <c r="M7" s="730"/>
      <c r="N7" s="730"/>
      <c r="O7" s="730"/>
      <c r="P7" s="730"/>
      <c r="Q7" s="730"/>
    </row>
    <row r="8" spans="1:17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</sheetData>
  <mergeCells count="2">
    <mergeCell ref="C5:E5"/>
    <mergeCell ref="B6:D6"/>
  </mergeCells>
  <pageMargins left="0.7" right="0.7" top="0.75" bottom="0.75" header="0.3" footer="0.3"/>
  <pageSetup paperSize="9" fitToWidth="0" fitToHeight="0" orientation="landscape" r:id="rId1"/>
  <headerFooter>
    <oddHeader>&amp;R&amp;"Arial,Tučné"&amp;12&amp;K000080IV/38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9"/>
  <sheetViews>
    <sheetView view="pageLayout" zoomScaleNormal="100" workbookViewId="0">
      <selection activeCell="I26" sqref="I26"/>
    </sheetView>
  </sheetViews>
  <sheetFormatPr defaultColWidth="20.7109375" defaultRowHeight="15" x14ac:dyDescent="0.25"/>
  <cols>
    <col min="1" max="2" width="8.7109375" customWidth="1"/>
    <col min="3" max="3" width="9.5703125" customWidth="1"/>
    <col min="4" max="4" width="8.7109375" customWidth="1"/>
    <col min="5" max="5" width="41.42578125" customWidth="1"/>
    <col min="6" max="6" width="12.42578125" customWidth="1"/>
    <col min="7" max="7" width="13.28515625" customWidth="1"/>
    <col min="8" max="8" width="13" customWidth="1"/>
    <col min="9" max="9" width="9.85546875" customWidth="1"/>
    <col min="10" max="10" width="10.7109375" customWidth="1"/>
    <col min="11" max="11" width="14" customWidth="1"/>
    <col min="12" max="12" width="9.7109375" customWidth="1"/>
    <col min="13" max="13" width="10.5703125" customWidth="1"/>
    <col min="14" max="14" width="21.140625" customWidth="1"/>
    <col min="15" max="15" width="7.140625" customWidth="1"/>
    <col min="16" max="16" width="7" customWidth="1"/>
    <col min="17" max="17" width="8" customWidth="1"/>
  </cols>
  <sheetData>
    <row r="1" spans="1:17" ht="16.5" x14ac:dyDescent="0.25">
      <c r="I1" s="715"/>
    </row>
    <row r="2" spans="1:17" ht="16.5" x14ac:dyDescent="0.25">
      <c r="A2" s="14" t="s">
        <v>699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K2" s="14"/>
      <c r="L2" s="14"/>
      <c r="M2" s="14"/>
      <c r="N2" s="14"/>
      <c r="O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x14ac:dyDescent="0.25">
      <c r="A4" s="8" t="s">
        <v>239</v>
      </c>
      <c r="B4" s="106">
        <v>5041</v>
      </c>
      <c r="C4" s="8"/>
      <c r="D4" s="8"/>
      <c r="E4" s="8" t="s">
        <v>254</v>
      </c>
      <c r="F4" s="7">
        <v>3</v>
      </c>
      <c r="G4" s="7">
        <v>3</v>
      </c>
      <c r="H4" s="7">
        <v>0</v>
      </c>
      <c r="I4" s="7">
        <f t="shared" ref="I4:I16" si="0">H4/G4*100</f>
        <v>0</v>
      </c>
      <c r="J4" s="728"/>
      <c r="K4" s="728"/>
      <c r="L4" s="728"/>
      <c r="M4" s="728"/>
      <c r="N4" s="728"/>
      <c r="O4" s="728"/>
      <c r="P4" s="728"/>
      <c r="Q4" s="728"/>
    </row>
    <row r="5" spans="1:17" x14ac:dyDescent="0.25">
      <c r="A5" s="8" t="s">
        <v>239</v>
      </c>
      <c r="B5" s="106">
        <v>5042</v>
      </c>
      <c r="C5" s="8"/>
      <c r="D5" s="8"/>
      <c r="E5" s="8" t="s">
        <v>447</v>
      </c>
      <c r="F5" s="7">
        <v>1</v>
      </c>
      <c r="G5" s="7">
        <v>1</v>
      </c>
      <c r="H5" s="7">
        <v>0</v>
      </c>
      <c r="I5" s="7">
        <f t="shared" si="0"/>
        <v>0</v>
      </c>
      <c r="J5" s="728"/>
      <c r="K5" s="728"/>
      <c r="L5" s="728"/>
      <c r="M5" s="728"/>
      <c r="N5" s="728"/>
      <c r="O5" s="728"/>
      <c r="P5" s="728"/>
      <c r="Q5" s="728"/>
    </row>
    <row r="6" spans="1:17" x14ac:dyDescent="0.25">
      <c r="A6" s="8" t="s">
        <v>239</v>
      </c>
      <c r="B6" s="106">
        <v>5123</v>
      </c>
      <c r="C6" s="8"/>
      <c r="D6" s="8"/>
      <c r="E6" s="8" t="s">
        <v>60</v>
      </c>
      <c r="F6" s="7">
        <v>1</v>
      </c>
      <c r="G6" s="7">
        <v>1</v>
      </c>
      <c r="H6" s="7">
        <v>0</v>
      </c>
      <c r="I6" s="7">
        <f t="shared" si="0"/>
        <v>0</v>
      </c>
      <c r="J6" s="728"/>
      <c r="K6" s="728"/>
      <c r="L6" s="728"/>
      <c r="M6" s="728"/>
      <c r="N6" s="728"/>
      <c r="O6" s="728"/>
      <c r="P6" s="728"/>
      <c r="Q6" s="728"/>
    </row>
    <row r="7" spans="1:17" x14ac:dyDescent="0.25">
      <c r="A7" s="8" t="s">
        <v>239</v>
      </c>
      <c r="B7" s="106">
        <v>5137</v>
      </c>
      <c r="C7" s="8"/>
      <c r="D7" s="8"/>
      <c r="E7" s="8" t="s">
        <v>65</v>
      </c>
      <c r="F7" s="7">
        <v>4000</v>
      </c>
      <c r="G7" s="7">
        <v>4000</v>
      </c>
      <c r="H7" s="7">
        <v>441.36</v>
      </c>
      <c r="I7" s="7">
        <f t="shared" si="0"/>
        <v>11.034000000000001</v>
      </c>
      <c r="J7" s="728"/>
      <c r="K7" s="728"/>
      <c r="L7" s="728"/>
      <c r="M7" s="728"/>
      <c r="N7" s="728"/>
      <c r="O7" s="728"/>
      <c r="P7" s="728"/>
      <c r="Q7" s="728"/>
    </row>
    <row r="8" spans="1:17" x14ac:dyDescent="0.25">
      <c r="A8" s="8" t="s">
        <v>239</v>
      </c>
      <c r="B8" s="106">
        <v>5139</v>
      </c>
      <c r="C8" s="8"/>
      <c r="D8" s="8"/>
      <c r="E8" s="8" t="s">
        <v>10</v>
      </c>
      <c r="F8" s="7">
        <v>300</v>
      </c>
      <c r="G8" s="7">
        <v>300</v>
      </c>
      <c r="H8" s="7">
        <v>127.72</v>
      </c>
      <c r="I8" s="7">
        <f t="shared" si="0"/>
        <v>42.573333333333338</v>
      </c>
      <c r="J8" s="728"/>
      <c r="K8" s="728"/>
      <c r="L8" s="728"/>
      <c r="M8" s="728"/>
      <c r="N8" s="728"/>
      <c r="O8" s="728"/>
      <c r="P8" s="728"/>
      <c r="Q8" s="728"/>
    </row>
    <row r="9" spans="1:17" x14ac:dyDescent="0.25">
      <c r="A9" s="8" t="s">
        <v>239</v>
      </c>
      <c r="B9" s="106">
        <v>5162</v>
      </c>
      <c r="C9" s="8"/>
      <c r="D9" s="8"/>
      <c r="E9" s="8" t="s">
        <v>458</v>
      </c>
      <c r="F9" s="7">
        <v>1600</v>
      </c>
      <c r="G9" s="7">
        <v>1600</v>
      </c>
      <c r="H9" s="7">
        <v>799.73</v>
      </c>
      <c r="I9" s="7">
        <f t="shared" si="0"/>
        <v>49.983125000000001</v>
      </c>
      <c r="J9" s="728"/>
      <c r="K9" s="728"/>
      <c r="L9" s="728"/>
      <c r="M9" s="728"/>
      <c r="N9" s="728"/>
      <c r="O9" s="728"/>
      <c r="P9" s="728"/>
      <c r="Q9" s="728"/>
    </row>
    <row r="10" spans="1:17" x14ac:dyDescent="0.25">
      <c r="A10" s="8" t="s">
        <v>239</v>
      </c>
      <c r="B10" s="106">
        <v>5164</v>
      </c>
      <c r="C10" s="8"/>
      <c r="D10" s="8"/>
      <c r="E10" s="8" t="s">
        <v>49</v>
      </c>
      <c r="F10" s="7">
        <v>520</v>
      </c>
      <c r="G10" s="7">
        <v>520</v>
      </c>
      <c r="H10" s="7">
        <v>42.07</v>
      </c>
      <c r="I10" s="7">
        <f t="shared" si="0"/>
        <v>8.0903846153846164</v>
      </c>
      <c r="J10" s="728"/>
      <c r="K10" s="728"/>
      <c r="L10" s="728"/>
      <c r="M10" s="728"/>
      <c r="N10" s="728"/>
      <c r="O10" s="728"/>
      <c r="P10" s="728"/>
      <c r="Q10" s="728"/>
    </row>
    <row r="11" spans="1:17" x14ac:dyDescent="0.25">
      <c r="A11" s="8" t="s">
        <v>239</v>
      </c>
      <c r="B11" s="106">
        <v>5166</v>
      </c>
      <c r="C11" s="8"/>
      <c r="D11" s="8"/>
      <c r="E11" s="8" t="s">
        <v>8</v>
      </c>
      <c r="F11" s="7">
        <v>1500</v>
      </c>
      <c r="G11" s="7">
        <v>1500</v>
      </c>
      <c r="H11" s="7">
        <v>89.6</v>
      </c>
      <c r="I11" s="7">
        <f t="shared" si="0"/>
        <v>5.9733333333333336</v>
      </c>
      <c r="J11" s="728"/>
      <c r="K11" s="728"/>
      <c r="L11" s="728"/>
      <c r="M11" s="728"/>
      <c r="N11" s="728"/>
      <c r="O11" s="728"/>
      <c r="P11" s="728"/>
      <c r="Q11" s="728"/>
    </row>
    <row r="12" spans="1:17" x14ac:dyDescent="0.25">
      <c r="A12" s="8" t="s">
        <v>239</v>
      </c>
      <c r="B12" s="106">
        <v>5168</v>
      </c>
      <c r="C12" s="8"/>
      <c r="D12" s="8"/>
      <c r="E12" s="8" t="s">
        <v>704</v>
      </c>
      <c r="F12" s="7">
        <v>19000</v>
      </c>
      <c r="G12" s="7">
        <v>19000</v>
      </c>
      <c r="H12" s="7">
        <v>5228.03</v>
      </c>
      <c r="I12" s="7">
        <f t="shared" si="0"/>
        <v>27.515947368421052</v>
      </c>
      <c r="J12" s="728"/>
      <c r="K12" s="728"/>
      <c r="L12" s="728"/>
      <c r="M12" s="728"/>
      <c r="N12" s="728"/>
      <c r="O12" s="728"/>
      <c r="P12" s="728"/>
      <c r="Q12" s="728"/>
    </row>
    <row r="13" spans="1:17" x14ac:dyDescent="0.25">
      <c r="A13" s="8" t="s">
        <v>239</v>
      </c>
      <c r="B13" s="106">
        <v>5169</v>
      </c>
      <c r="C13" s="8"/>
      <c r="D13" s="8"/>
      <c r="E13" s="8" t="s">
        <v>5</v>
      </c>
      <c r="F13" s="7">
        <v>520</v>
      </c>
      <c r="G13" s="7">
        <v>520</v>
      </c>
      <c r="H13" s="7">
        <v>244.73</v>
      </c>
      <c r="I13" s="7">
        <f t="shared" si="0"/>
        <v>47.063461538461539</v>
      </c>
      <c r="J13" s="728"/>
      <c r="K13" s="728"/>
      <c r="L13" s="728"/>
      <c r="M13" s="728"/>
      <c r="N13" s="728"/>
      <c r="O13" s="728"/>
      <c r="P13" s="728"/>
      <c r="Q13" s="728"/>
    </row>
    <row r="14" spans="1:17" x14ac:dyDescent="0.25">
      <c r="A14" s="8" t="s">
        <v>239</v>
      </c>
      <c r="B14" s="106">
        <v>5171</v>
      </c>
      <c r="C14" s="8"/>
      <c r="D14" s="8"/>
      <c r="E14" s="8" t="s">
        <v>51</v>
      </c>
      <c r="F14" s="7">
        <v>500</v>
      </c>
      <c r="G14" s="7">
        <v>500</v>
      </c>
      <c r="H14" s="7">
        <v>21.92</v>
      </c>
      <c r="I14" s="7">
        <f t="shared" si="0"/>
        <v>4.3840000000000003</v>
      </c>
      <c r="J14" s="728"/>
      <c r="K14" s="728"/>
      <c r="L14" s="728"/>
      <c r="M14" s="728"/>
      <c r="N14" s="728"/>
      <c r="O14" s="728"/>
      <c r="P14" s="728"/>
      <c r="Q14" s="728"/>
    </row>
    <row r="15" spans="1:17" x14ac:dyDescent="0.25">
      <c r="A15" s="8" t="s">
        <v>239</v>
      </c>
      <c r="B15" s="106">
        <v>5172</v>
      </c>
      <c r="C15" s="8"/>
      <c r="D15" s="8"/>
      <c r="E15" s="8" t="s">
        <v>177</v>
      </c>
      <c r="F15" s="7">
        <v>50</v>
      </c>
      <c r="G15" s="7">
        <v>50</v>
      </c>
      <c r="H15" s="7">
        <v>0</v>
      </c>
      <c r="I15" s="7">
        <f t="shared" si="0"/>
        <v>0</v>
      </c>
      <c r="J15" s="728"/>
      <c r="K15" s="728"/>
      <c r="L15" s="728"/>
      <c r="M15" s="728"/>
      <c r="N15" s="728"/>
      <c r="O15" s="728"/>
      <c r="P15" s="728"/>
      <c r="Q15" s="728"/>
    </row>
    <row r="16" spans="1:17" x14ac:dyDescent="0.25">
      <c r="A16" s="8" t="s">
        <v>239</v>
      </c>
      <c r="B16" s="106">
        <v>5909</v>
      </c>
      <c r="C16" s="8"/>
      <c r="D16" s="8"/>
      <c r="E16" s="8" t="s">
        <v>501</v>
      </c>
      <c r="F16" s="7">
        <v>500</v>
      </c>
      <c r="G16" s="7">
        <v>500</v>
      </c>
      <c r="H16" s="7">
        <v>0</v>
      </c>
      <c r="I16" s="7">
        <f t="shared" si="0"/>
        <v>0</v>
      </c>
      <c r="J16" s="728"/>
      <c r="K16" s="728"/>
      <c r="L16" s="728"/>
      <c r="M16" s="728"/>
      <c r="N16" s="728"/>
      <c r="O16" s="728"/>
      <c r="P16" s="728"/>
      <c r="Q16" s="728"/>
    </row>
    <row r="17" spans="1:17" x14ac:dyDescent="0.25">
      <c r="A17" s="6" t="s">
        <v>239</v>
      </c>
      <c r="B17" s="234" t="s">
        <v>245</v>
      </c>
      <c r="C17" s="6"/>
      <c r="D17" s="6"/>
      <c r="E17" s="6"/>
      <c r="F17" s="5">
        <f>SUM(F4:F16)</f>
        <v>28495</v>
      </c>
      <c r="G17" s="5">
        <f t="shared" ref="G17:H17" si="1">SUM(G4:G16)</f>
        <v>28495</v>
      </c>
      <c r="H17" s="5">
        <f t="shared" si="1"/>
        <v>6995.1599999999989</v>
      </c>
      <c r="I17" s="5">
        <f t="shared" ref="I17:I18" si="2">H17/G17*100</f>
        <v>24.548727846990698</v>
      </c>
      <c r="J17" s="742"/>
      <c r="K17" s="744"/>
      <c r="L17" s="742"/>
      <c r="M17" s="742"/>
      <c r="N17" s="742"/>
      <c r="O17" s="742"/>
      <c r="P17" s="742"/>
      <c r="Q17" s="729"/>
    </row>
    <row r="18" spans="1:17" x14ac:dyDescent="0.25">
      <c r="A18" s="4" t="s">
        <v>0</v>
      </c>
      <c r="B18" s="107"/>
      <c r="C18" s="4"/>
      <c r="D18" s="4"/>
      <c r="E18" s="4"/>
      <c r="F18" s="3">
        <f>F17</f>
        <v>28495</v>
      </c>
      <c r="G18" s="3">
        <f>G17</f>
        <v>28495</v>
      </c>
      <c r="H18" s="3">
        <f>H17</f>
        <v>6995.1599999999989</v>
      </c>
      <c r="I18" s="3">
        <f t="shared" si="2"/>
        <v>24.548727846990698</v>
      </c>
      <c r="J18" s="730"/>
      <c r="K18" s="732"/>
      <c r="L18" s="730"/>
      <c r="M18" s="730"/>
      <c r="N18" s="730"/>
      <c r="O18" s="730"/>
      <c r="P18" s="730"/>
      <c r="Q18" s="730"/>
    </row>
    <row r="19" spans="1:17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</sheetData>
  <pageMargins left="0.7" right="0.7" top="0.75" bottom="0.75" header="0.3" footer="0.3"/>
  <pageSetup paperSize="9" fitToWidth="0" fitToHeight="0" orientation="landscape" r:id="rId1"/>
  <headerFooter>
    <oddHeader>&amp;R&amp;"Arial,Tučné"&amp;12&amp;K000080IV/39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6"/>
  <sheetViews>
    <sheetView view="pageLayout" zoomScaleNormal="100" workbookViewId="0">
      <selection activeCell="H23" sqref="H23"/>
    </sheetView>
  </sheetViews>
  <sheetFormatPr defaultColWidth="20.7109375" defaultRowHeight="15" x14ac:dyDescent="0.25"/>
  <cols>
    <col min="1" max="2" width="8.7109375" customWidth="1"/>
    <col min="3" max="3" width="10.7109375" customWidth="1"/>
    <col min="4" max="4" width="15.42578125" customWidth="1"/>
    <col min="5" max="5" width="35.7109375" customWidth="1"/>
    <col min="6" max="6" width="12.42578125" customWidth="1"/>
    <col min="7" max="7" width="13.28515625" customWidth="1"/>
    <col min="8" max="8" width="10.28515625" customWidth="1"/>
    <col min="9" max="9" width="12.140625" customWidth="1"/>
    <col min="10" max="10" width="8.7109375" customWidth="1"/>
    <col min="11" max="11" width="7" customWidth="1"/>
    <col min="12" max="12" width="6.5703125" customWidth="1"/>
    <col min="13" max="13" width="7.28515625" customWidth="1"/>
    <col min="14" max="14" width="6.7109375" customWidth="1"/>
    <col min="15" max="15" width="4.85546875" customWidth="1"/>
    <col min="16" max="16" width="7.5703125" customWidth="1"/>
    <col min="17" max="17" width="9.5703125" customWidth="1"/>
  </cols>
  <sheetData>
    <row r="1" spans="1:17" ht="16.5" x14ac:dyDescent="0.25">
      <c r="I1" s="715"/>
    </row>
    <row r="2" spans="1:17" ht="16.5" x14ac:dyDescent="0.25">
      <c r="A2" s="14" t="s">
        <v>699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K2" s="14"/>
      <c r="L2" s="14"/>
      <c r="M2" s="14"/>
      <c r="N2" s="14"/>
      <c r="O2" s="14"/>
      <c r="P2" s="14"/>
      <c r="Q2" s="13"/>
    </row>
    <row r="3" spans="1:17" s="11" customFormat="1" ht="36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x14ac:dyDescent="0.25">
      <c r="A4" s="8" t="s">
        <v>239</v>
      </c>
      <c r="B4" s="106" t="s">
        <v>88</v>
      </c>
      <c r="C4" s="8"/>
      <c r="D4" s="81" t="s">
        <v>487</v>
      </c>
      <c r="E4" s="8" t="s">
        <v>488</v>
      </c>
      <c r="F4" s="7">
        <v>1200</v>
      </c>
      <c r="G4" s="7">
        <v>1200</v>
      </c>
      <c r="H4" s="7">
        <v>52.2</v>
      </c>
      <c r="I4" s="7">
        <f t="shared" ref="I4:I5" si="0">H4/G4*100</f>
        <v>4.3500000000000005</v>
      </c>
      <c r="J4" s="728"/>
      <c r="K4" s="728"/>
      <c r="L4" s="728"/>
      <c r="M4" s="728"/>
      <c r="N4" s="728"/>
      <c r="O4" s="728"/>
      <c r="P4" s="728"/>
      <c r="Q4" s="728"/>
    </row>
    <row r="5" spans="1:17" x14ac:dyDescent="0.25">
      <c r="A5" s="8" t="s">
        <v>239</v>
      </c>
      <c r="B5" s="106" t="s">
        <v>88</v>
      </c>
      <c r="C5" s="8" t="s">
        <v>90</v>
      </c>
      <c r="D5" s="81"/>
      <c r="E5" s="8"/>
      <c r="F5" s="7">
        <f>SUM(F4:F4)</f>
        <v>1200</v>
      </c>
      <c r="G5" s="7">
        <f>SUM(G4:G4)</f>
        <v>1200</v>
      </c>
      <c r="H5" s="7">
        <f>SUM(H4:H4)</f>
        <v>52.2</v>
      </c>
      <c r="I5" s="7">
        <f t="shared" si="0"/>
        <v>4.3500000000000005</v>
      </c>
      <c r="J5" s="728"/>
      <c r="K5" s="728"/>
      <c r="L5" s="728"/>
      <c r="M5" s="728"/>
      <c r="N5" s="728"/>
      <c r="O5" s="728"/>
      <c r="P5" s="728"/>
      <c r="Q5" s="728"/>
    </row>
    <row r="6" spans="1:17" x14ac:dyDescent="0.25">
      <c r="A6" s="8" t="s">
        <v>239</v>
      </c>
      <c r="B6" s="106" t="s">
        <v>404</v>
      </c>
      <c r="C6" s="8"/>
      <c r="D6" s="81" t="s">
        <v>489</v>
      </c>
      <c r="E6" s="8" t="s">
        <v>490</v>
      </c>
      <c r="F6" s="7">
        <v>1000</v>
      </c>
      <c r="G6" s="7">
        <v>1000</v>
      </c>
      <c r="H6" s="7">
        <v>0</v>
      </c>
      <c r="I6" s="7">
        <f>H6/G6*100</f>
        <v>0</v>
      </c>
      <c r="J6" s="728"/>
      <c r="K6" s="728"/>
      <c r="L6" s="728"/>
      <c r="M6" s="728"/>
      <c r="N6" s="728"/>
      <c r="O6" s="728"/>
      <c r="P6" s="728"/>
      <c r="Q6" s="728"/>
    </row>
    <row r="7" spans="1:17" x14ac:dyDescent="0.25">
      <c r="A7" s="8" t="s">
        <v>239</v>
      </c>
      <c r="B7" s="106" t="s">
        <v>404</v>
      </c>
      <c r="C7" s="8"/>
      <c r="D7" s="81" t="s">
        <v>491</v>
      </c>
      <c r="E7" s="8" t="s">
        <v>492</v>
      </c>
      <c r="F7" s="7">
        <v>300</v>
      </c>
      <c r="G7" s="7">
        <v>300</v>
      </c>
      <c r="H7" s="7">
        <v>0</v>
      </c>
      <c r="I7" s="7">
        <f t="shared" ref="I7:I15" si="1">H7/G7*100</f>
        <v>0</v>
      </c>
      <c r="J7" s="728"/>
      <c r="K7" s="728"/>
      <c r="L7" s="728"/>
      <c r="M7" s="728"/>
      <c r="N7" s="728"/>
      <c r="O7" s="728"/>
      <c r="P7" s="728"/>
      <c r="Q7" s="728"/>
    </row>
    <row r="8" spans="1:17" x14ac:dyDescent="0.25">
      <c r="A8" s="8" t="s">
        <v>239</v>
      </c>
      <c r="B8" s="106" t="s">
        <v>404</v>
      </c>
      <c r="C8" s="8"/>
      <c r="D8" s="81" t="s">
        <v>493</v>
      </c>
      <c r="E8" s="8" t="s">
        <v>494</v>
      </c>
      <c r="F8" s="7">
        <v>300</v>
      </c>
      <c r="G8" s="7">
        <v>300</v>
      </c>
      <c r="H8" s="7">
        <v>0</v>
      </c>
      <c r="I8" s="7">
        <f t="shared" ref="I8:I10" si="2">H8/G8*100</f>
        <v>0</v>
      </c>
      <c r="J8" s="728"/>
      <c r="K8" s="728"/>
      <c r="L8" s="728"/>
      <c r="M8" s="728"/>
      <c r="N8" s="728"/>
      <c r="O8" s="728"/>
      <c r="P8" s="728"/>
      <c r="Q8" s="728"/>
    </row>
    <row r="9" spans="1:17" x14ac:dyDescent="0.25">
      <c r="A9" s="8" t="s">
        <v>239</v>
      </c>
      <c r="B9" s="106" t="s">
        <v>404</v>
      </c>
      <c r="C9" s="8"/>
      <c r="D9" s="81" t="s">
        <v>700</v>
      </c>
      <c r="E9" s="8" t="s">
        <v>701</v>
      </c>
      <c r="F9" s="7">
        <v>0</v>
      </c>
      <c r="G9" s="7">
        <v>2500</v>
      </c>
      <c r="H9" s="7">
        <v>0</v>
      </c>
      <c r="I9" s="7">
        <f t="shared" si="2"/>
        <v>0</v>
      </c>
      <c r="J9" s="728"/>
      <c r="K9" s="728"/>
      <c r="L9" s="728"/>
      <c r="M9" s="728"/>
      <c r="N9" s="728"/>
      <c r="O9" s="728"/>
      <c r="P9" s="728"/>
      <c r="Q9" s="728"/>
    </row>
    <row r="10" spans="1:17" x14ac:dyDescent="0.25">
      <c r="A10" s="8" t="s">
        <v>239</v>
      </c>
      <c r="B10" s="106" t="s">
        <v>404</v>
      </c>
      <c r="C10" s="8"/>
      <c r="D10" s="81" t="s">
        <v>702</v>
      </c>
      <c r="E10" s="8" t="s">
        <v>703</v>
      </c>
      <c r="F10" s="7">
        <v>0</v>
      </c>
      <c r="G10" s="7">
        <v>2500</v>
      </c>
      <c r="H10" s="7">
        <v>0</v>
      </c>
      <c r="I10" s="7">
        <f t="shared" si="2"/>
        <v>0</v>
      </c>
      <c r="J10" s="728"/>
      <c r="K10" s="728"/>
      <c r="L10" s="728"/>
      <c r="M10" s="728"/>
      <c r="N10" s="728"/>
      <c r="O10" s="728"/>
      <c r="P10" s="728"/>
      <c r="Q10" s="728"/>
    </row>
    <row r="11" spans="1:17" x14ac:dyDescent="0.25">
      <c r="A11" s="8" t="s">
        <v>239</v>
      </c>
      <c r="B11" s="106" t="s">
        <v>404</v>
      </c>
      <c r="C11" s="8" t="s">
        <v>405</v>
      </c>
      <c r="D11" s="81"/>
      <c r="E11" s="8"/>
      <c r="F11" s="7">
        <f>SUM(F6:F10)</f>
        <v>1600</v>
      </c>
      <c r="G11" s="7">
        <f>SUM(G6:G10)</f>
        <v>6600</v>
      </c>
      <c r="H11" s="7">
        <f>SUM(H6:H10)</f>
        <v>0</v>
      </c>
      <c r="I11" s="7">
        <f t="shared" si="1"/>
        <v>0</v>
      </c>
      <c r="J11" s="728"/>
      <c r="K11" s="728"/>
      <c r="L11" s="728"/>
      <c r="M11" s="728"/>
      <c r="N11" s="728"/>
      <c r="O11" s="728"/>
      <c r="P11" s="728"/>
      <c r="Q11" s="728"/>
    </row>
    <row r="12" spans="1:17" x14ac:dyDescent="0.25">
      <c r="A12" s="8" t="s">
        <v>239</v>
      </c>
      <c r="B12" s="106" t="s">
        <v>495</v>
      </c>
      <c r="C12" s="8"/>
      <c r="D12" s="81" t="s">
        <v>496</v>
      </c>
      <c r="E12" s="8" t="s">
        <v>497</v>
      </c>
      <c r="F12" s="7">
        <v>120</v>
      </c>
      <c r="G12" s="7">
        <v>120</v>
      </c>
      <c r="H12" s="7">
        <v>0</v>
      </c>
      <c r="I12" s="7">
        <f t="shared" si="1"/>
        <v>0</v>
      </c>
      <c r="J12" s="728"/>
      <c r="K12" s="728"/>
      <c r="L12" s="728"/>
      <c r="M12" s="728"/>
      <c r="N12" s="728"/>
      <c r="O12" s="728"/>
      <c r="P12" s="728"/>
      <c r="Q12" s="728"/>
    </row>
    <row r="13" spans="1:17" x14ac:dyDescent="0.25">
      <c r="A13" s="8" t="s">
        <v>239</v>
      </c>
      <c r="B13" s="106" t="s">
        <v>495</v>
      </c>
      <c r="C13" s="8" t="s">
        <v>498</v>
      </c>
      <c r="D13" s="8"/>
      <c r="E13" s="8"/>
      <c r="F13" s="7">
        <f>SUM(F12)</f>
        <v>120</v>
      </c>
      <c r="G13" s="7">
        <f t="shared" ref="G13:H13" si="3">SUM(G12)</f>
        <v>120</v>
      </c>
      <c r="H13" s="7">
        <f t="shared" si="3"/>
        <v>0</v>
      </c>
      <c r="I13" s="7">
        <f t="shared" si="1"/>
        <v>0</v>
      </c>
      <c r="J13" s="728"/>
      <c r="K13" s="728"/>
      <c r="L13" s="728"/>
      <c r="M13" s="728"/>
      <c r="N13" s="728"/>
      <c r="O13" s="728"/>
      <c r="P13" s="728"/>
      <c r="Q13" s="728"/>
    </row>
    <row r="14" spans="1:17" x14ac:dyDescent="0.25">
      <c r="A14" s="6" t="s">
        <v>239</v>
      </c>
      <c r="B14" s="234" t="s">
        <v>245</v>
      </c>
      <c r="C14" s="6"/>
      <c r="D14" s="6"/>
      <c r="E14" s="6"/>
      <c r="F14" s="5">
        <f>F5+F11+F13</f>
        <v>2920</v>
      </c>
      <c r="G14" s="5">
        <f t="shared" ref="G14:H14" si="4">G5+G11+G13</f>
        <v>7920</v>
      </c>
      <c r="H14" s="5">
        <f t="shared" si="4"/>
        <v>52.2</v>
      </c>
      <c r="I14" s="5">
        <f t="shared" si="1"/>
        <v>0.65909090909090906</v>
      </c>
      <c r="J14" s="742"/>
      <c r="K14" s="744"/>
      <c r="L14" s="742"/>
      <c r="M14" s="742"/>
      <c r="N14" s="742"/>
      <c r="O14" s="742"/>
      <c r="P14" s="742"/>
      <c r="Q14" s="729"/>
    </row>
    <row r="15" spans="1:17" x14ac:dyDescent="0.25">
      <c r="A15" s="4" t="s">
        <v>0</v>
      </c>
      <c r="B15" s="107"/>
      <c r="C15" s="4"/>
      <c r="D15" s="4"/>
      <c r="E15" s="4"/>
      <c r="F15" s="3">
        <f>F14</f>
        <v>2920</v>
      </c>
      <c r="G15" s="3">
        <f>G14</f>
        <v>7920</v>
      </c>
      <c r="H15" s="3">
        <f>H14</f>
        <v>52.2</v>
      </c>
      <c r="I15" s="3">
        <f t="shared" si="1"/>
        <v>0.65909090909090906</v>
      </c>
      <c r="J15" s="730"/>
      <c r="K15" s="732"/>
      <c r="L15" s="730"/>
      <c r="M15" s="730"/>
      <c r="N15" s="730"/>
      <c r="O15" s="730"/>
      <c r="P15" s="730"/>
      <c r="Q15" s="730"/>
    </row>
    <row r="16" spans="1:17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</sheetData>
  <pageMargins left="0.7" right="0.7" top="0.75" bottom="0.75" header="0.3" footer="0.3"/>
  <pageSetup paperSize="9" fitToWidth="0" fitToHeight="0" orientation="landscape" r:id="rId1"/>
  <headerFooter>
    <oddHeader>&amp;R&amp;"Arial,Tučné"&amp;12&amp;K000080IV/40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2"/>
  <sheetViews>
    <sheetView view="pageLayout" zoomScaleNormal="100" workbookViewId="0">
      <selection activeCell="E16" sqref="E16"/>
    </sheetView>
  </sheetViews>
  <sheetFormatPr defaultRowHeight="15" x14ac:dyDescent="0.25"/>
  <cols>
    <col min="1" max="1" width="42.85546875" style="227" customWidth="1"/>
    <col min="2" max="4" width="15.5703125" style="228" customWidth="1"/>
    <col min="5" max="5" width="11.7109375" style="229" customWidth="1"/>
    <col min="6" max="7" width="9.140625" style="203"/>
    <col min="8" max="9" width="10" style="203" bestFit="1" customWidth="1"/>
    <col min="10" max="16384" width="9.140625" style="203"/>
  </cols>
  <sheetData>
    <row r="1" spans="1:6" ht="16.5" x14ac:dyDescent="0.25">
      <c r="A1" s="201"/>
      <c r="B1" s="202"/>
      <c r="C1" s="202"/>
      <c r="D1" s="202"/>
      <c r="E1" s="715"/>
    </row>
    <row r="2" spans="1:6" ht="18" x14ac:dyDescent="0.25">
      <c r="A2" s="717" t="s">
        <v>571</v>
      </c>
      <c r="B2" s="204"/>
      <c r="C2" s="204"/>
      <c r="D2" s="204"/>
      <c r="E2" s="205"/>
    </row>
    <row r="3" spans="1:6" x14ac:dyDescent="0.25">
      <c r="A3" s="206"/>
      <c r="B3" s="207"/>
      <c r="C3" s="207"/>
      <c r="D3" s="207"/>
      <c r="E3" s="115" t="s">
        <v>19</v>
      </c>
    </row>
    <row r="4" spans="1:6" ht="29.25" customHeight="1" x14ac:dyDescent="0.25">
      <c r="A4" s="208" t="s">
        <v>572</v>
      </c>
      <c r="B4" s="209" t="s">
        <v>599</v>
      </c>
      <c r="C4" s="209" t="s">
        <v>600</v>
      </c>
      <c r="D4" s="209" t="s">
        <v>601</v>
      </c>
      <c r="E4" s="210" t="s">
        <v>38</v>
      </c>
    </row>
    <row r="5" spans="1:6" x14ac:dyDescent="0.25">
      <c r="A5" s="211" t="s">
        <v>573</v>
      </c>
      <c r="B5" s="212"/>
      <c r="C5" s="213"/>
      <c r="D5" s="213"/>
      <c r="E5" s="214"/>
    </row>
    <row r="6" spans="1:6" x14ac:dyDescent="0.25">
      <c r="A6" s="215" t="s">
        <v>574</v>
      </c>
      <c r="B6" s="216">
        <f>'11'!F14</f>
        <v>1390</v>
      </c>
      <c r="C6" s="216">
        <f>'11'!G14</f>
        <v>1390</v>
      </c>
      <c r="D6" s="216">
        <f>'11'!H14</f>
        <v>121</v>
      </c>
      <c r="E6" s="216">
        <f>D6/C6*100</f>
        <v>8.7050359712230208</v>
      </c>
      <c r="F6" s="217"/>
    </row>
    <row r="7" spans="1:6" x14ac:dyDescent="0.25">
      <c r="A7" s="218" t="s">
        <v>575</v>
      </c>
      <c r="B7" s="219">
        <f>'11-inv'!F13</f>
        <v>34500</v>
      </c>
      <c r="C7" s="219">
        <f>'11-inv'!G13</f>
        <v>34500</v>
      </c>
      <c r="D7" s="219">
        <f>'11-inv'!H13</f>
        <v>26.32</v>
      </c>
      <c r="E7" s="219">
        <f>D7/C7*100</f>
        <v>7.6289855072463775E-2</v>
      </c>
      <c r="F7" s="217"/>
    </row>
    <row r="8" spans="1:6" x14ac:dyDescent="0.25">
      <c r="A8" s="211" t="s">
        <v>576</v>
      </c>
      <c r="B8" s="220"/>
      <c r="C8" s="220"/>
      <c r="D8" s="220"/>
      <c r="E8" s="221"/>
      <c r="F8" s="217"/>
    </row>
    <row r="9" spans="1:6" x14ac:dyDescent="0.25">
      <c r="A9" s="218" t="s">
        <v>574</v>
      </c>
      <c r="B9" s="219">
        <f>'12'!F6</f>
        <v>150</v>
      </c>
      <c r="C9" s="219">
        <f>'12'!G6</f>
        <v>150</v>
      </c>
      <c r="D9" s="219">
        <f>'12'!H6</f>
        <v>0</v>
      </c>
      <c r="E9" s="219">
        <f>'12'!I6</f>
        <v>0</v>
      </c>
      <c r="F9" s="217"/>
    </row>
    <row r="10" spans="1:6" x14ac:dyDescent="0.25">
      <c r="A10" s="211" t="s">
        <v>577</v>
      </c>
      <c r="B10" s="220"/>
      <c r="C10" s="220"/>
      <c r="D10" s="220"/>
      <c r="E10" s="221"/>
      <c r="F10" s="217"/>
    </row>
    <row r="11" spans="1:6" x14ac:dyDescent="0.25">
      <c r="A11" s="218" t="s">
        <v>574</v>
      </c>
      <c r="B11" s="219">
        <f>'21'!F37</f>
        <v>122137</v>
      </c>
      <c r="C11" s="219">
        <f>'21'!G37</f>
        <v>123648</v>
      </c>
      <c r="D11" s="219">
        <f>'21'!H37</f>
        <v>47999.119999999988</v>
      </c>
      <c r="E11" s="219">
        <f>D11/C11*100</f>
        <v>38.819164078674937</v>
      </c>
      <c r="F11" s="217"/>
    </row>
    <row r="12" spans="1:6" x14ac:dyDescent="0.25">
      <c r="A12" s="218" t="s">
        <v>575</v>
      </c>
      <c r="B12" s="219">
        <f>'21-inv'!F20</f>
        <v>15600</v>
      </c>
      <c r="C12" s="219">
        <f>'21-inv'!G20</f>
        <v>19189.400000000001</v>
      </c>
      <c r="D12" s="219">
        <f>'21-inv'!H20</f>
        <v>4238.6499999999996</v>
      </c>
      <c r="E12" s="219">
        <f>D12/C12*100</f>
        <v>22.088496774260786</v>
      </c>
      <c r="F12" s="217"/>
    </row>
    <row r="13" spans="1:6" x14ac:dyDescent="0.25">
      <c r="A13" s="211" t="s">
        <v>578</v>
      </c>
      <c r="B13" s="220"/>
      <c r="C13" s="220"/>
      <c r="D13" s="220"/>
      <c r="E13" s="221"/>
      <c r="F13" s="217"/>
    </row>
    <row r="14" spans="1:6" x14ac:dyDescent="0.25">
      <c r="A14" s="218" t="s">
        <v>574</v>
      </c>
      <c r="B14" s="219">
        <f>'31'!F16</f>
        <v>12930</v>
      </c>
      <c r="C14" s="219">
        <f>'31'!G16</f>
        <v>9930</v>
      </c>
      <c r="D14" s="219">
        <f>'31'!H16</f>
        <v>282.2</v>
      </c>
      <c r="E14" s="219">
        <f>D14/C14*100</f>
        <v>2.8418932527693856</v>
      </c>
      <c r="F14" s="217"/>
    </row>
    <row r="15" spans="1:6" x14ac:dyDescent="0.25">
      <c r="A15" s="218" t="s">
        <v>575</v>
      </c>
      <c r="B15" s="219">
        <f>'31-inv'!F10</f>
        <v>10000</v>
      </c>
      <c r="C15" s="219">
        <f>'31-inv'!G10</f>
        <v>15919.2</v>
      </c>
      <c r="D15" s="219">
        <f>'31-inv'!H10</f>
        <v>0</v>
      </c>
      <c r="E15" s="219">
        <f>D15/C15*100</f>
        <v>0</v>
      </c>
      <c r="F15" s="217"/>
    </row>
    <row r="16" spans="1:6" x14ac:dyDescent="0.25">
      <c r="A16" s="211" t="s">
        <v>579</v>
      </c>
      <c r="B16" s="220"/>
      <c r="C16" s="220"/>
      <c r="D16" s="220"/>
      <c r="E16" s="221"/>
      <c r="F16" s="217"/>
    </row>
    <row r="17" spans="1:9" x14ac:dyDescent="0.25">
      <c r="A17" s="218" t="s">
        <v>574</v>
      </c>
      <c r="B17" s="219">
        <v>86498</v>
      </c>
      <c r="C17" s="230">
        <v>83556.2</v>
      </c>
      <c r="D17" s="230">
        <v>6234.12</v>
      </c>
      <c r="E17" s="219">
        <f>D17/C17*100</f>
        <v>7.4609903274682186</v>
      </c>
      <c r="F17" s="217"/>
      <c r="I17" s="231"/>
    </row>
    <row r="18" spans="1:9" x14ac:dyDescent="0.25">
      <c r="A18" s="218" t="s">
        <v>580</v>
      </c>
      <c r="B18" s="230">
        <v>195327</v>
      </c>
      <c r="C18" s="230">
        <v>213482.5</v>
      </c>
      <c r="D18" s="230">
        <v>112878.76</v>
      </c>
      <c r="E18" s="219">
        <f>D18/C18*100</f>
        <v>52.874947595236144</v>
      </c>
      <c r="F18" s="217"/>
    </row>
    <row r="19" spans="1:9" x14ac:dyDescent="0.25">
      <c r="A19" s="218" t="s">
        <v>581</v>
      </c>
      <c r="B19" s="230">
        <v>3500</v>
      </c>
      <c r="C19" s="230">
        <v>4766</v>
      </c>
      <c r="D19" s="230">
        <v>583.03</v>
      </c>
      <c r="E19" s="219">
        <f>D19/C19*100</f>
        <v>12.233109525807805</v>
      </c>
      <c r="F19" s="217"/>
    </row>
    <row r="20" spans="1:9" x14ac:dyDescent="0.25">
      <c r="A20" s="211" t="s">
        <v>705</v>
      </c>
      <c r="B20" s="220"/>
      <c r="C20" s="220"/>
      <c r="D20" s="220"/>
      <c r="E20" s="221"/>
      <c r="F20" s="217"/>
    </row>
    <row r="21" spans="1:9" x14ac:dyDescent="0.25">
      <c r="A21" s="218" t="s">
        <v>574</v>
      </c>
      <c r="B21" s="219">
        <f>'43'!F40</f>
        <v>1558</v>
      </c>
      <c r="C21" s="219">
        <f>'43'!G40</f>
        <v>1744.4</v>
      </c>
      <c r="D21" s="219">
        <f>'43'!H40</f>
        <v>834.33399999999983</v>
      </c>
      <c r="E21" s="219">
        <f>D21/C21*100</f>
        <v>47.829282274707623</v>
      </c>
      <c r="F21" s="217"/>
    </row>
    <row r="22" spans="1:9" x14ac:dyDescent="0.25">
      <c r="A22" s="211" t="s">
        <v>582</v>
      </c>
      <c r="B22" s="220"/>
      <c r="C22" s="220"/>
      <c r="D22" s="220"/>
      <c r="E22" s="221"/>
      <c r="F22" s="217"/>
    </row>
    <row r="23" spans="1:9" x14ac:dyDescent="0.25">
      <c r="A23" s="218" t="s">
        <v>574</v>
      </c>
      <c r="B23" s="230">
        <v>8670</v>
      </c>
      <c r="C23" s="230">
        <v>101028.1</v>
      </c>
      <c r="D23" s="230">
        <v>90673.68</v>
      </c>
      <c r="E23" s="219">
        <f>D23/C23*100</f>
        <v>89.750950478134286</v>
      </c>
      <c r="F23" s="217"/>
      <c r="H23" s="231"/>
    </row>
    <row r="24" spans="1:9" x14ac:dyDescent="0.25">
      <c r="A24" s="218" t="s">
        <v>580</v>
      </c>
      <c r="B24" s="230">
        <v>94465</v>
      </c>
      <c r="C24" s="230">
        <v>94465</v>
      </c>
      <c r="D24" s="230">
        <v>54792.08</v>
      </c>
      <c r="E24" s="219">
        <f>D24/C24*100</f>
        <v>58.002519451648759</v>
      </c>
      <c r="F24" s="217"/>
    </row>
    <row r="25" spans="1:9" x14ac:dyDescent="0.25">
      <c r="A25" s="211" t="s">
        <v>583</v>
      </c>
      <c r="B25" s="220"/>
      <c r="C25" s="220"/>
      <c r="D25" s="220"/>
      <c r="E25" s="221"/>
      <c r="F25" s="217"/>
    </row>
    <row r="26" spans="1:9" x14ac:dyDescent="0.25">
      <c r="A26" s="218" t="s">
        <v>574</v>
      </c>
      <c r="B26" s="219">
        <f>'61'!F42</f>
        <v>8400</v>
      </c>
      <c r="C26" s="219">
        <f>'61'!G42</f>
        <v>8400</v>
      </c>
      <c r="D26" s="219">
        <f>'61'!H42</f>
        <v>1816.1200000000003</v>
      </c>
      <c r="E26" s="219">
        <f>D26/C26*100</f>
        <v>21.620476190476197</v>
      </c>
      <c r="F26" s="217"/>
    </row>
    <row r="27" spans="1:9" x14ac:dyDescent="0.25">
      <c r="A27" s="211" t="s">
        <v>584</v>
      </c>
      <c r="B27" s="220"/>
      <c r="C27" s="220"/>
      <c r="D27" s="220"/>
      <c r="E27" s="221"/>
      <c r="F27" s="217"/>
    </row>
    <row r="28" spans="1:9" x14ac:dyDescent="0.25">
      <c r="A28" s="218" t="s">
        <v>574</v>
      </c>
      <c r="B28" s="219">
        <f>'62'!F27</f>
        <v>2480</v>
      </c>
      <c r="C28" s="219">
        <f>'62'!G27</f>
        <v>2480</v>
      </c>
      <c r="D28" s="219">
        <f>'62'!H27</f>
        <v>399.27000000000004</v>
      </c>
      <c r="E28" s="219">
        <f>D28/C28*100</f>
        <v>16.09959677419355</v>
      </c>
      <c r="F28" s="217"/>
    </row>
    <row r="29" spans="1:9" x14ac:dyDescent="0.25">
      <c r="A29" s="211" t="s">
        <v>585</v>
      </c>
      <c r="B29" s="220"/>
      <c r="C29" s="220"/>
      <c r="D29" s="220"/>
      <c r="E29" s="221"/>
      <c r="F29" s="217"/>
    </row>
    <row r="30" spans="1:9" x14ac:dyDescent="0.25">
      <c r="A30" s="218" t="s">
        <v>574</v>
      </c>
      <c r="B30" s="219">
        <f>'63'!F25</f>
        <v>7480</v>
      </c>
      <c r="C30" s="219">
        <f>'63'!G25</f>
        <v>9895</v>
      </c>
      <c r="D30" s="219">
        <f>'63'!H25</f>
        <v>2881.53</v>
      </c>
      <c r="E30" s="219">
        <f>D30/C30*100</f>
        <v>29.121071248105107</v>
      </c>
      <c r="F30" s="217"/>
    </row>
    <row r="31" spans="1:9" x14ac:dyDescent="0.25">
      <c r="A31" s="211" t="s">
        <v>586</v>
      </c>
      <c r="B31" s="220"/>
      <c r="C31" s="220"/>
      <c r="D31" s="220"/>
      <c r="E31" s="221"/>
      <c r="F31" s="217"/>
    </row>
    <row r="32" spans="1:9" x14ac:dyDescent="0.25">
      <c r="A32" s="218" t="s">
        <v>574</v>
      </c>
      <c r="B32" s="219">
        <f>'64'!F71</f>
        <v>35000</v>
      </c>
      <c r="C32" s="219">
        <f>'64'!G71</f>
        <v>35000</v>
      </c>
      <c r="D32" s="219">
        <f>'64'!H71</f>
        <v>23081</v>
      </c>
      <c r="E32" s="219">
        <f>D32/C32*100</f>
        <v>65.945714285714288</v>
      </c>
      <c r="F32" s="217"/>
    </row>
    <row r="33" spans="1:6" x14ac:dyDescent="0.25">
      <c r="A33" s="211" t="s">
        <v>587</v>
      </c>
      <c r="B33" s="220"/>
      <c r="C33" s="220"/>
      <c r="D33" s="220"/>
      <c r="E33" s="221"/>
      <c r="F33" s="217"/>
    </row>
    <row r="34" spans="1:6" x14ac:dyDescent="0.25">
      <c r="A34" s="218" t="s">
        <v>588</v>
      </c>
      <c r="B34" s="219">
        <f>'65'!F19</f>
        <v>1835</v>
      </c>
      <c r="C34" s="219">
        <f>'65'!G19</f>
        <v>1835</v>
      </c>
      <c r="D34" s="219">
        <f>'65'!H19</f>
        <v>204.01</v>
      </c>
      <c r="E34" s="219">
        <f>D34/C34*100</f>
        <v>11.117711171662124</v>
      </c>
      <c r="F34" s="217"/>
    </row>
    <row r="35" spans="1:6" x14ac:dyDescent="0.25">
      <c r="A35" s="211" t="s">
        <v>589</v>
      </c>
      <c r="B35" s="220"/>
      <c r="C35" s="220"/>
      <c r="D35" s="220"/>
      <c r="E35" s="221"/>
      <c r="F35" s="217"/>
    </row>
    <row r="36" spans="1:6" x14ac:dyDescent="0.25">
      <c r="A36" s="218" t="s">
        <v>588</v>
      </c>
      <c r="B36" s="219">
        <f>'81'!F39</f>
        <v>9740</v>
      </c>
      <c r="C36" s="219">
        <f>'81'!G39</f>
        <v>28439.300000000003</v>
      </c>
      <c r="D36" s="219">
        <f>'81'!H39</f>
        <v>5668.0300000000007</v>
      </c>
      <c r="E36" s="219">
        <f>D36/C36*100</f>
        <v>19.930272545386138</v>
      </c>
      <c r="F36" s="217"/>
    </row>
    <row r="37" spans="1:6" x14ac:dyDescent="0.25">
      <c r="A37" s="218" t="s">
        <v>575</v>
      </c>
      <c r="B37" s="219">
        <f>'81-inv'!F10</f>
        <v>7500</v>
      </c>
      <c r="C37" s="219">
        <f>'81-inv'!G10</f>
        <v>7500</v>
      </c>
      <c r="D37" s="219">
        <f>'81-inv'!H10</f>
        <v>0</v>
      </c>
      <c r="E37" s="219">
        <f>D37/C37*100</f>
        <v>0</v>
      </c>
      <c r="F37" s="217"/>
    </row>
    <row r="38" spans="1:6" x14ac:dyDescent="0.25">
      <c r="A38" s="211" t="s">
        <v>590</v>
      </c>
      <c r="B38" s="220"/>
      <c r="C38" s="220"/>
      <c r="D38" s="220"/>
      <c r="E38" s="221"/>
      <c r="F38" s="217"/>
    </row>
    <row r="39" spans="1:6" x14ac:dyDescent="0.25">
      <c r="A39" s="218" t="s">
        <v>588</v>
      </c>
      <c r="B39" s="219">
        <f>'82'!F38</f>
        <v>10630</v>
      </c>
      <c r="C39" s="219">
        <f>'82'!G38</f>
        <v>10630</v>
      </c>
      <c r="D39" s="219">
        <f>'82'!H38</f>
        <v>1419.93</v>
      </c>
      <c r="E39" s="219">
        <f>D39/C39*100</f>
        <v>13.357761053621825</v>
      </c>
      <c r="F39" s="217"/>
    </row>
    <row r="40" spans="1:6" x14ac:dyDescent="0.25">
      <c r="A40" s="218" t="s">
        <v>575</v>
      </c>
      <c r="B40" s="219">
        <f>'82-inv'!F44</f>
        <v>26250</v>
      </c>
      <c r="C40" s="219">
        <f>'82-inv'!G44</f>
        <v>130404</v>
      </c>
      <c r="D40" s="219">
        <f>'82-inv'!H44</f>
        <v>114.96000000000001</v>
      </c>
      <c r="E40" s="219">
        <f>D40/C40*100</f>
        <v>8.8156805005981415E-2</v>
      </c>
      <c r="F40" s="217"/>
    </row>
    <row r="41" spans="1:6" x14ac:dyDescent="0.25">
      <c r="A41" s="211" t="s">
        <v>591</v>
      </c>
      <c r="B41" s="220"/>
      <c r="C41" s="220"/>
      <c r="D41" s="220"/>
      <c r="E41" s="221"/>
      <c r="F41" s="217"/>
    </row>
    <row r="42" spans="1:6" x14ac:dyDescent="0.25">
      <c r="A42" s="218" t="s">
        <v>588</v>
      </c>
      <c r="B42" s="219">
        <f>'83'!F18</f>
        <v>4950</v>
      </c>
      <c r="C42" s="219">
        <f>'83'!G18</f>
        <v>4986.1000000000004</v>
      </c>
      <c r="D42" s="219">
        <f>'83'!H18</f>
        <v>82.38</v>
      </c>
      <c r="E42" s="219">
        <f>D42/C42*100</f>
        <v>1.6521930968091292</v>
      </c>
      <c r="F42" s="217"/>
    </row>
    <row r="43" spans="1:6" x14ac:dyDescent="0.25">
      <c r="A43" s="218" t="s">
        <v>575</v>
      </c>
      <c r="B43" s="219">
        <f>'83-inv'!F37</f>
        <v>441830</v>
      </c>
      <c r="C43" s="219">
        <f>'83-inv'!G37</f>
        <v>649122.5</v>
      </c>
      <c r="D43" s="219">
        <f>'83-inv'!H37</f>
        <v>108191.28</v>
      </c>
      <c r="E43" s="219">
        <f>D43/C43*100</f>
        <v>16.667313180485962</v>
      </c>
      <c r="F43" s="217"/>
    </row>
    <row r="44" spans="1:6" x14ac:dyDescent="0.25">
      <c r="A44" s="211" t="s">
        <v>592</v>
      </c>
      <c r="B44" s="220"/>
      <c r="C44" s="220"/>
      <c r="D44" s="220"/>
      <c r="E44" s="221"/>
      <c r="F44" s="217"/>
    </row>
    <row r="45" spans="1:6" x14ac:dyDescent="0.25">
      <c r="A45" s="218" t="s">
        <v>574</v>
      </c>
      <c r="B45" s="219">
        <f>'91'!F124</f>
        <v>436845</v>
      </c>
      <c r="C45" s="219">
        <f>'91'!G124</f>
        <v>457147.6999999999</v>
      </c>
      <c r="D45" s="230">
        <f>'91'!H124</f>
        <v>153325.11000000002</v>
      </c>
      <c r="E45" s="219">
        <f>D45/C45*100</f>
        <v>33.53951250328943</v>
      </c>
      <c r="F45" s="217"/>
    </row>
    <row r="46" spans="1:6" x14ac:dyDescent="0.25">
      <c r="A46" s="218" t="s">
        <v>575</v>
      </c>
      <c r="B46" s="219">
        <f>'91-inv'!F7</f>
        <v>0</v>
      </c>
      <c r="C46" s="219">
        <f>'91-inv'!G7</f>
        <v>1400</v>
      </c>
      <c r="D46" s="219">
        <f>'91-inv'!H7</f>
        <v>0</v>
      </c>
      <c r="E46" s="219">
        <f>D46/C46*100</f>
        <v>0</v>
      </c>
      <c r="F46" s="217"/>
    </row>
    <row r="47" spans="1:6" x14ac:dyDescent="0.25">
      <c r="A47" s="211" t="s">
        <v>726</v>
      </c>
      <c r="B47" s="220"/>
      <c r="C47" s="220"/>
      <c r="D47" s="220"/>
      <c r="E47" s="221"/>
      <c r="F47" s="217"/>
    </row>
    <row r="48" spans="1:6" x14ac:dyDescent="0.25">
      <c r="A48" s="278" t="s">
        <v>574</v>
      </c>
      <c r="B48" s="230">
        <f>'92'!F18</f>
        <v>28495</v>
      </c>
      <c r="C48" s="230">
        <f>'92'!G18</f>
        <v>28495</v>
      </c>
      <c r="D48" s="230">
        <f>'92'!H18</f>
        <v>6995.1599999999989</v>
      </c>
      <c r="E48" s="230">
        <f>D48/C48*100</f>
        <v>24.548727846990698</v>
      </c>
      <c r="F48" s="217"/>
    </row>
    <row r="49" spans="1:6" x14ac:dyDescent="0.25">
      <c r="A49" s="278" t="s">
        <v>575</v>
      </c>
      <c r="B49" s="230">
        <f>'92-inv'!F15</f>
        <v>2920</v>
      </c>
      <c r="C49" s="230">
        <f>'92-inv'!G15</f>
        <v>7920</v>
      </c>
      <c r="D49" s="230">
        <f>'92-inv'!H15</f>
        <v>52.2</v>
      </c>
      <c r="E49" s="230">
        <f>D49/C49*100</f>
        <v>0.65909090909090906</v>
      </c>
      <c r="F49" s="217"/>
    </row>
    <row r="50" spans="1:6" x14ac:dyDescent="0.25">
      <c r="A50" s="211" t="s">
        <v>593</v>
      </c>
      <c r="B50" s="220"/>
      <c r="C50" s="220"/>
      <c r="D50" s="220"/>
      <c r="E50" s="221"/>
      <c r="F50" s="217"/>
    </row>
    <row r="51" spans="1:6" x14ac:dyDescent="0.25">
      <c r="A51" s="218" t="s">
        <v>594</v>
      </c>
      <c r="B51" s="219">
        <f>'10'!F37</f>
        <v>29019</v>
      </c>
      <c r="C51" s="219">
        <f>'10'!G37</f>
        <v>97117.900000000009</v>
      </c>
      <c r="D51" s="230">
        <f>'10'!H37</f>
        <v>3537.7799999999997</v>
      </c>
      <c r="E51" s="219">
        <f>D51/C51*100</f>
        <v>3.6427682229537495</v>
      </c>
      <c r="F51" s="217"/>
    </row>
    <row r="52" spans="1:6" x14ac:dyDescent="0.25">
      <c r="A52" s="218" t="s">
        <v>575</v>
      </c>
      <c r="B52" s="219">
        <f>'10-inv'!F18</f>
        <v>11000</v>
      </c>
      <c r="C52" s="219">
        <f>'10-inv'!G18</f>
        <v>10394.099999999999</v>
      </c>
      <c r="D52" s="219">
        <f>'10-inv'!H18</f>
        <v>1801.87</v>
      </c>
      <c r="E52" s="219">
        <v>0</v>
      </c>
      <c r="F52" s="217"/>
    </row>
    <row r="53" spans="1:6" x14ac:dyDescent="0.25">
      <c r="A53" s="222" t="s">
        <v>574</v>
      </c>
      <c r="B53" s="223">
        <f>B6+B9+B11+B14+B17+B18+B21+B23+B24+B26+B28+B30+B32+B34+B36+B39+B42+B45+B48+B51</f>
        <v>1097999</v>
      </c>
      <c r="C53" s="223">
        <f>C6+C9+C11+C14+C17+C18+C21+C23+C24+C26+C28+C30+C32+C34+C36+C39+C42+C45+C48+C51</f>
        <v>1313820.2</v>
      </c>
      <c r="D53" s="223">
        <f>D6+D9+D11+D14+D17+D18+D21+D23+D24+D26+D28+D30+D32+D34+D36+D39+D42+D45+D48+D51</f>
        <v>513225.61400000012</v>
      </c>
      <c r="E53" s="223">
        <f>D53/C53*100</f>
        <v>39.063611139484699</v>
      </c>
    </row>
    <row r="54" spans="1:6" x14ac:dyDescent="0.25">
      <c r="A54" s="222" t="s">
        <v>575</v>
      </c>
      <c r="B54" s="223">
        <f>B7+B12+B15+B19+B37+B40+B43+B46+B49+B52</f>
        <v>553100</v>
      </c>
      <c r="C54" s="223">
        <f>C7+C12+C15+C19+C37+C40+C43+C46+C49+C52</f>
        <v>881115.2</v>
      </c>
      <c r="D54" s="223">
        <f>D7+D12+D15+D19+D37+D40+D43+D46+D49+D52</f>
        <v>115008.30999999998</v>
      </c>
      <c r="E54" s="223">
        <f t="shared" ref="E54:E55" si="0">D54/C54*100</f>
        <v>13.052584951434273</v>
      </c>
    </row>
    <row r="55" spans="1:6" x14ac:dyDescent="0.25">
      <c r="A55" s="222" t="s">
        <v>595</v>
      </c>
      <c r="B55" s="223">
        <f>B54+B53</f>
        <v>1651099</v>
      </c>
      <c r="C55" s="223">
        <f t="shared" ref="C55" si="1">C54+C53</f>
        <v>2194935.4</v>
      </c>
      <c r="D55" s="223">
        <f>D54+D53</f>
        <v>628233.92400000012</v>
      </c>
      <c r="E55" s="223">
        <f t="shared" si="0"/>
        <v>28.621977849553122</v>
      </c>
    </row>
    <row r="57" spans="1:6" x14ac:dyDescent="0.25">
      <c r="A57" s="720"/>
      <c r="B57" s="718"/>
      <c r="C57" s="224"/>
      <c r="D57" s="224"/>
      <c r="E57" s="203"/>
    </row>
    <row r="72" spans="2:5" x14ac:dyDescent="0.25">
      <c r="B72" s="225"/>
      <c r="C72" s="225"/>
      <c r="D72" s="225"/>
      <c r="E72" s="226"/>
    </row>
  </sheetData>
  <pageMargins left="0.7" right="0.7" top="0.75" bottom="0.75" header="0.3" footer="0.3"/>
  <pageSetup paperSize="9" scale="86" orientation="portrait" r:id="rId1"/>
  <headerFooter>
    <oddHeader xml:space="preserve">&amp;R&amp;"Arial,Tučné"&amp;12&amp;K000080IV/3
&amp;"-,Obyčejné"&amp;11&amp;K01+000
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39"/>
  <sheetViews>
    <sheetView view="pageLayout" topLeftCell="A19" zoomScaleNormal="100" workbookViewId="0">
      <selection activeCell="H13" sqref="H13"/>
    </sheetView>
  </sheetViews>
  <sheetFormatPr defaultColWidth="20.7109375" defaultRowHeight="15" x14ac:dyDescent="0.25"/>
  <cols>
    <col min="1" max="2" width="8.7109375" customWidth="1"/>
    <col min="3" max="3" width="10.7109375" customWidth="1"/>
    <col min="4" max="4" width="13.7109375" customWidth="1"/>
    <col min="5" max="5" width="46.140625" customWidth="1"/>
    <col min="6" max="6" width="12.140625" customWidth="1"/>
    <col min="7" max="7" width="12.7109375" customWidth="1"/>
    <col min="8" max="8" width="11.7109375" customWidth="1"/>
    <col min="9" max="9" width="11.42578125" customWidth="1"/>
    <col min="10" max="10" width="10.85546875" customWidth="1"/>
    <col min="11" max="11" width="7.85546875" customWidth="1"/>
    <col min="12" max="12" width="5.85546875" customWidth="1"/>
    <col min="13" max="13" width="4" customWidth="1"/>
    <col min="14" max="14" width="6.42578125" customWidth="1"/>
    <col min="15" max="15" width="9.42578125" customWidth="1"/>
    <col min="16" max="16" width="5.140625" customWidth="1"/>
    <col min="17" max="17" width="7.140625" customWidth="1"/>
  </cols>
  <sheetData>
    <row r="1" spans="1:19" ht="16.5" x14ac:dyDescent="0.25">
      <c r="I1" s="715"/>
    </row>
    <row r="2" spans="1:19" ht="16.5" x14ac:dyDescent="0.25">
      <c r="A2" s="14" t="s">
        <v>499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K2" s="14"/>
      <c r="L2" s="14"/>
      <c r="M2" s="14"/>
      <c r="N2" s="14"/>
      <c r="O2" s="14"/>
      <c r="P2" s="14"/>
      <c r="Q2" s="13"/>
    </row>
    <row r="3" spans="1:19" s="11" customFormat="1" ht="24" x14ac:dyDescent="0.2">
      <c r="A3" s="12" t="s">
        <v>18</v>
      </c>
      <c r="B3" s="12" t="s">
        <v>17</v>
      </c>
      <c r="C3" s="12" t="s">
        <v>16</v>
      </c>
      <c r="D3" s="56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9" x14ac:dyDescent="0.25">
      <c r="A4" s="57" t="s">
        <v>239</v>
      </c>
      <c r="B4" s="58" t="s">
        <v>500</v>
      </c>
      <c r="C4" s="54"/>
      <c r="D4" s="54"/>
      <c r="E4" s="57" t="s">
        <v>467</v>
      </c>
      <c r="F4" s="59">
        <v>0</v>
      </c>
      <c r="G4" s="59">
        <v>0</v>
      </c>
      <c r="H4" s="59">
        <v>217.23</v>
      </c>
      <c r="I4" s="59">
        <v>0</v>
      </c>
      <c r="J4" s="736"/>
      <c r="K4" s="737"/>
      <c r="L4" s="736"/>
      <c r="M4" s="737"/>
      <c r="N4" s="736"/>
      <c r="O4" s="737"/>
      <c r="P4" s="736"/>
      <c r="Q4" s="728"/>
    </row>
    <row r="5" spans="1:19" x14ac:dyDescent="0.25">
      <c r="A5" s="57" t="s">
        <v>239</v>
      </c>
      <c r="B5" s="58" t="s">
        <v>482</v>
      </c>
      <c r="C5" s="54"/>
      <c r="D5" s="54"/>
      <c r="E5" s="57" t="s">
        <v>501</v>
      </c>
      <c r="F5" s="59">
        <v>0</v>
      </c>
      <c r="G5" s="59">
        <v>0</v>
      </c>
      <c r="H5" s="59">
        <v>823.69</v>
      </c>
      <c r="I5" s="59">
        <v>0</v>
      </c>
      <c r="J5" s="736"/>
      <c r="K5" s="737"/>
      <c r="L5" s="736"/>
      <c r="M5" s="737"/>
      <c r="N5" s="736"/>
      <c r="O5" s="737"/>
      <c r="P5" s="736"/>
      <c r="Q5" s="728"/>
    </row>
    <row r="6" spans="1:19" x14ac:dyDescent="0.25">
      <c r="A6" s="57" t="s">
        <v>239</v>
      </c>
      <c r="B6" s="58" t="s">
        <v>482</v>
      </c>
      <c r="C6" s="54"/>
      <c r="D6" s="54"/>
      <c r="E6" s="57" t="s">
        <v>502</v>
      </c>
      <c r="F6" s="59">
        <v>0</v>
      </c>
      <c r="G6" s="59">
        <v>0</v>
      </c>
      <c r="H6" s="59">
        <v>0.56999999999999995</v>
      </c>
      <c r="I6" s="59">
        <v>0</v>
      </c>
      <c r="J6" s="736"/>
      <c r="K6" s="737"/>
      <c r="L6" s="736"/>
      <c r="M6" s="737"/>
      <c r="N6" s="736"/>
      <c r="O6" s="737"/>
      <c r="P6" s="736"/>
      <c r="Q6" s="728"/>
      <c r="S6" s="101"/>
    </row>
    <row r="7" spans="1:19" x14ac:dyDescent="0.25">
      <c r="A7" s="25" t="s">
        <v>239</v>
      </c>
      <c r="B7" s="769" t="s">
        <v>245</v>
      </c>
      <c r="C7" s="770"/>
      <c r="D7" s="770"/>
      <c r="E7" s="770"/>
      <c r="F7" s="5">
        <f>SUM(F4:F6)</f>
        <v>0</v>
      </c>
      <c r="G7" s="5">
        <f t="shared" ref="G7" si="0">SUM(G4:G6)</f>
        <v>0</v>
      </c>
      <c r="H7" s="5">
        <f>SUM(H4:H6)</f>
        <v>1041.49</v>
      </c>
      <c r="I7" s="70">
        <v>0</v>
      </c>
      <c r="J7" s="729"/>
      <c r="K7" s="729"/>
      <c r="L7" s="729"/>
      <c r="M7" s="729"/>
      <c r="N7" s="729"/>
      <c r="O7" s="729"/>
      <c r="P7" s="729"/>
      <c r="Q7" s="729"/>
    </row>
    <row r="8" spans="1:19" x14ac:dyDescent="0.25">
      <c r="A8" s="57" t="s">
        <v>149</v>
      </c>
      <c r="B8" s="58" t="s">
        <v>322</v>
      </c>
      <c r="C8" s="54" t="s">
        <v>150</v>
      </c>
      <c r="D8" s="54"/>
      <c r="E8" s="57" t="s">
        <v>484</v>
      </c>
      <c r="F8" s="59">
        <v>0</v>
      </c>
      <c r="G8" s="59">
        <v>0</v>
      </c>
      <c r="H8" s="59">
        <v>0</v>
      </c>
      <c r="I8" s="59">
        <v>0</v>
      </c>
      <c r="J8" s="736"/>
      <c r="K8" s="737"/>
      <c r="L8" s="736"/>
      <c r="M8" s="737"/>
      <c r="N8" s="736"/>
      <c r="O8" s="737"/>
      <c r="P8" s="736"/>
      <c r="Q8" s="728"/>
    </row>
    <row r="9" spans="1:19" x14ac:dyDescent="0.25">
      <c r="A9" s="25" t="s">
        <v>149</v>
      </c>
      <c r="B9" s="769" t="s">
        <v>152</v>
      </c>
      <c r="C9" s="770"/>
      <c r="D9" s="770"/>
      <c r="E9" s="771"/>
      <c r="F9" s="5">
        <f>F8</f>
        <v>0</v>
      </c>
      <c r="G9" s="5">
        <f t="shared" ref="G9:H9" si="1">G8</f>
        <v>0</v>
      </c>
      <c r="H9" s="5">
        <f t="shared" si="1"/>
        <v>0</v>
      </c>
      <c r="I9" s="70">
        <v>0</v>
      </c>
      <c r="J9" s="729"/>
      <c r="K9" s="729"/>
      <c r="L9" s="729"/>
      <c r="M9" s="729"/>
      <c r="N9" s="729"/>
      <c r="O9" s="729"/>
      <c r="P9" s="729"/>
      <c r="Q9" s="729"/>
    </row>
    <row r="10" spans="1:19" x14ac:dyDescent="0.25">
      <c r="A10" s="57" t="s">
        <v>485</v>
      </c>
      <c r="B10" s="58" t="s">
        <v>503</v>
      </c>
      <c r="C10" s="54"/>
      <c r="D10" s="54"/>
      <c r="E10" s="57" t="s">
        <v>504</v>
      </c>
      <c r="F10" s="59">
        <v>9000</v>
      </c>
      <c r="G10" s="59">
        <v>9000</v>
      </c>
      <c r="H10" s="59">
        <v>0</v>
      </c>
      <c r="I10" s="59">
        <f t="shared" ref="I10:I37" si="2">H10/G10*100</f>
        <v>0</v>
      </c>
      <c r="J10" s="736"/>
      <c r="K10" s="737"/>
      <c r="L10" s="736"/>
      <c r="M10" s="737"/>
      <c r="N10" s="736"/>
      <c r="O10" s="737"/>
      <c r="P10" s="736"/>
      <c r="Q10" s="728"/>
    </row>
    <row r="11" spans="1:19" x14ac:dyDescent="0.25">
      <c r="A11" s="25" t="s">
        <v>485</v>
      </c>
      <c r="B11" s="769" t="s">
        <v>486</v>
      </c>
      <c r="C11" s="770"/>
      <c r="D11" s="770"/>
      <c r="E11" s="770"/>
      <c r="F11" s="5">
        <f>F10</f>
        <v>9000</v>
      </c>
      <c r="G11" s="5">
        <f t="shared" ref="G11:H11" si="3">G10</f>
        <v>9000</v>
      </c>
      <c r="H11" s="5">
        <f t="shared" si="3"/>
        <v>0</v>
      </c>
      <c r="I11" s="70">
        <f t="shared" si="2"/>
        <v>0</v>
      </c>
      <c r="J11" s="729"/>
      <c r="K11" s="729"/>
      <c r="L11" s="729"/>
      <c r="M11" s="729"/>
      <c r="N11" s="729"/>
      <c r="O11" s="729"/>
      <c r="P11" s="729"/>
      <c r="Q11" s="729"/>
    </row>
    <row r="12" spans="1:19" x14ac:dyDescent="0.25">
      <c r="A12" s="57" t="s">
        <v>153</v>
      </c>
      <c r="B12" s="58">
        <v>5347</v>
      </c>
      <c r="C12" s="100"/>
      <c r="D12" s="54"/>
      <c r="E12" s="57" t="s">
        <v>597</v>
      </c>
      <c r="F12" s="59">
        <v>0</v>
      </c>
      <c r="G12" s="59">
        <v>123</v>
      </c>
      <c r="H12" s="59">
        <v>0</v>
      </c>
      <c r="I12" s="59">
        <f t="shared" si="2"/>
        <v>0</v>
      </c>
      <c r="J12" s="729"/>
      <c r="K12" s="729"/>
      <c r="L12" s="729"/>
      <c r="M12" s="729"/>
      <c r="N12" s="729"/>
      <c r="O12" s="729"/>
      <c r="P12" s="729"/>
      <c r="Q12" s="729"/>
      <c r="S12" s="101"/>
    </row>
    <row r="13" spans="1:19" ht="24" x14ac:dyDescent="0.25">
      <c r="A13" s="57" t="s">
        <v>153</v>
      </c>
      <c r="B13" s="58">
        <v>5347</v>
      </c>
      <c r="C13" s="233" t="s">
        <v>70</v>
      </c>
      <c r="D13" s="54"/>
      <c r="E13" s="58" t="s">
        <v>597</v>
      </c>
      <c r="F13" s="59">
        <v>0</v>
      </c>
      <c r="G13" s="59">
        <v>395.8</v>
      </c>
      <c r="H13" s="59">
        <v>0</v>
      </c>
      <c r="I13" s="59">
        <f t="shared" si="2"/>
        <v>0</v>
      </c>
      <c r="J13" s="729"/>
      <c r="K13" s="729"/>
      <c r="L13" s="729"/>
      <c r="M13" s="729"/>
      <c r="N13" s="729"/>
      <c r="O13" s="729"/>
      <c r="P13" s="729"/>
      <c r="Q13" s="729"/>
      <c r="S13" s="101"/>
    </row>
    <row r="14" spans="1:19" ht="24" x14ac:dyDescent="0.25">
      <c r="A14" s="57" t="s">
        <v>153</v>
      </c>
      <c r="B14" s="58">
        <v>5347</v>
      </c>
      <c r="C14" s="233" t="s">
        <v>64</v>
      </c>
      <c r="D14" s="54"/>
      <c r="E14" s="58" t="s">
        <v>597</v>
      </c>
      <c r="F14" s="59">
        <v>0</v>
      </c>
      <c r="G14" s="59">
        <v>2285.6</v>
      </c>
      <c r="H14" s="59">
        <v>0</v>
      </c>
      <c r="I14" s="59">
        <f t="shared" si="2"/>
        <v>0</v>
      </c>
      <c r="J14" s="729"/>
      <c r="K14" s="729"/>
      <c r="L14" s="729"/>
      <c r="M14" s="729"/>
      <c r="N14" s="729"/>
      <c r="O14" s="729"/>
      <c r="P14" s="729"/>
      <c r="Q14" s="729"/>
      <c r="S14" s="101"/>
    </row>
    <row r="15" spans="1:19" ht="24" x14ac:dyDescent="0.25">
      <c r="A15" s="57" t="s">
        <v>153</v>
      </c>
      <c r="B15" s="58">
        <v>5347</v>
      </c>
      <c r="C15" s="233" t="s">
        <v>150</v>
      </c>
      <c r="D15" s="54"/>
      <c r="E15" s="58" t="s">
        <v>597</v>
      </c>
      <c r="F15" s="59">
        <v>0</v>
      </c>
      <c r="G15" s="59">
        <v>35</v>
      </c>
      <c r="H15" s="59">
        <v>0</v>
      </c>
      <c r="I15" s="59">
        <f t="shared" si="2"/>
        <v>0</v>
      </c>
      <c r="J15" s="729"/>
      <c r="K15" s="729"/>
      <c r="L15" s="729"/>
      <c r="M15" s="729"/>
      <c r="N15" s="729"/>
      <c r="O15" s="729"/>
      <c r="P15" s="729"/>
      <c r="Q15" s="729"/>
      <c r="S15" s="101"/>
    </row>
    <row r="16" spans="1:19" x14ac:dyDescent="0.25">
      <c r="A16" s="57" t="s">
        <v>153</v>
      </c>
      <c r="B16" s="58" t="s">
        <v>154</v>
      </c>
      <c r="C16" s="100" t="s">
        <v>219</v>
      </c>
      <c r="D16" s="54"/>
      <c r="E16" s="57" t="s">
        <v>603</v>
      </c>
      <c r="F16" s="59">
        <v>0</v>
      </c>
      <c r="G16" s="59">
        <v>771.5</v>
      </c>
      <c r="H16" s="59">
        <v>771.53</v>
      </c>
      <c r="I16" s="59">
        <f t="shared" si="2"/>
        <v>100.00388852883992</v>
      </c>
      <c r="J16" s="736"/>
      <c r="K16" s="737"/>
      <c r="L16" s="736"/>
      <c r="M16" s="737"/>
      <c r="N16" s="736"/>
      <c r="O16" s="737"/>
      <c r="P16" s="736"/>
      <c r="Q16" s="728"/>
    </row>
    <row r="17" spans="1:20" x14ac:dyDescent="0.25">
      <c r="A17" s="57" t="s">
        <v>153</v>
      </c>
      <c r="B17" s="58" t="s">
        <v>154</v>
      </c>
      <c r="C17" s="100" t="s">
        <v>604</v>
      </c>
      <c r="D17" s="54"/>
      <c r="E17" s="57" t="s">
        <v>605</v>
      </c>
      <c r="F17" s="59">
        <v>0</v>
      </c>
      <c r="G17" s="59">
        <v>890.4</v>
      </c>
      <c r="H17" s="59">
        <v>890.38</v>
      </c>
      <c r="I17" s="59">
        <f t="shared" si="2"/>
        <v>99.997753818508542</v>
      </c>
      <c r="J17" s="736"/>
      <c r="K17" s="737"/>
      <c r="L17" s="736"/>
      <c r="M17" s="737"/>
      <c r="N17" s="736"/>
      <c r="O17" s="737"/>
      <c r="P17" s="736"/>
      <c r="Q17" s="728"/>
    </row>
    <row r="18" spans="1:20" x14ac:dyDescent="0.25">
      <c r="A18" s="57" t="s">
        <v>153</v>
      </c>
      <c r="B18" s="58" t="s">
        <v>154</v>
      </c>
      <c r="C18" s="100" t="s">
        <v>606</v>
      </c>
      <c r="D18" s="54"/>
      <c r="E18" s="57" t="s">
        <v>607</v>
      </c>
      <c r="F18" s="59">
        <v>0</v>
      </c>
      <c r="G18" s="59">
        <v>828.5</v>
      </c>
      <c r="H18" s="59">
        <v>828.47</v>
      </c>
      <c r="I18" s="59">
        <f t="shared" si="2"/>
        <v>99.996378998189499</v>
      </c>
      <c r="J18" s="736"/>
      <c r="K18" s="737"/>
      <c r="L18" s="736"/>
      <c r="M18" s="737"/>
      <c r="N18" s="736"/>
      <c r="O18" s="737"/>
      <c r="P18" s="736"/>
      <c r="Q18" s="728"/>
    </row>
    <row r="19" spans="1:20" x14ac:dyDescent="0.25">
      <c r="A19" s="25" t="s">
        <v>153</v>
      </c>
      <c r="B19" s="769" t="s">
        <v>158</v>
      </c>
      <c r="C19" s="770"/>
      <c r="D19" s="770"/>
      <c r="E19" s="770"/>
      <c r="F19" s="5">
        <f>SUM(F12:F18)</f>
        <v>0</v>
      </c>
      <c r="G19" s="5">
        <f>SUM(G12:G18)</f>
        <v>5329.7999999999993</v>
      </c>
      <c r="H19" s="5">
        <f>SUM(H12:H18)</f>
        <v>2490.38</v>
      </c>
      <c r="I19" s="70">
        <f t="shared" si="2"/>
        <v>46.72558069721191</v>
      </c>
      <c r="J19" s="729"/>
      <c r="K19" s="729"/>
      <c r="L19" s="729"/>
      <c r="M19" s="729"/>
      <c r="N19" s="729"/>
      <c r="O19" s="729"/>
      <c r="P19" s="729"/>
      <c r="Q19" s="729"/>
    </row>
    <row r="20" spans="1:20" x14ac:dyDescent="0.25">
      <c r="A20" s="57" t="s">
        <v>101</v>
      </c>
      <c r="B20" s="58" t="s">
        <v>322</v>
      </c>
      <c r="C20" s="54"/>
      <c r="D20" s="54"/>
      <c r="E20" s="57" t="s">
        <v>323</v>
      </c>
      <c r="F20" s="59">
        <v>10000</v>
      </c>
      <c r="G20" s="59">
        <v>8366</v>
      </c>
      <c r="H20" s="59">
        <v>0</v>
      </c>
      <c r="I20" s="59">
        <f t="shared" si="2"/>
        <v>0</v>
      </c>
      <c r="J20" s="736"/>
      <c r="K20" s="737"/>
      <c r="L20" s="736"/>
      <c r="M20" s="737"/>
      <c r="N20" s="736"/>
      <c r="O20" s="737"/>
      <c r="P20" s="736"/>
      <c r="Q20" s="728"/>
    </row>
    <row r="21" spans="1:20" x14ac:dyDescent="0.25">
      <c r="A21" s="57" t="s">
        <v>101</v>
      </c>
      <c r="B21" s="58" t="s">
        <v>322</v>
      </c>
      <c r="C21" s="100" t="s">
        <v>70</v>
      </c>
      <c r="D21" s="54"/>
      <c r="E21" s="57" t="s">
        <v>323</v>
      </c>
      <c r="F21" s="59">
        <v>0</v>
      </c>
      <c r="G21" s="59">
        <v>-395.8</v>
      </c>
      <c r="H21" s="59">
        <v>0</v>
      </c>
      <c r="I21" s="59">
        <f t="shared" si="2"/>
        <v>0</v>
      </c>
      <c r="J21" s="736"/>
      <c r="K21" s="737"/>
      <c r="L21" s="736"/>
      <c r="M21" s="737"/>
      <c r="N21" s="736"/>
      <c r="O21" s="737"/>
      <c r="P21" s="736"/>
      <c r="Q21" s="728"/>
    </row>
    <row r="22" spans="1:20" x14ac:dyDescent="0.25">
      <c r="A22" s="57" t="s">
        <v>101</v>
      </c>
      <c r="B22" s="58" t="s">
        <v>322</v>
      </c>
      <c r="C22" s="100" t="s">
        <v>608</v>
      </c>
      <c r="D22" s="54"/>
      <c r="E22" s="57" t="s">
        <v>323</v>
      </c>
      <c r="F22" s="59">
        <v>0</v>
      </c>
      <c r="G22" s="59">
        <v>26.1</v>
      </c>
      <c r="H22" s="59">
        <v>0</v>
      </c>
      <c r="I22" s="59">
        <f t="shared" si="2"/>
        <v>0</v>
      </c>
      <c r="J22" s="736"/>
      <c r="K22" s="737"/>
      <c r="L22" s="736"/>
      <c r="M22" s="737"/>
      <c r="N22" s="736"/>
      <c r="O22" s="737"/>
      <c r="P22" s="736"/>
      <c r="Q22" s="728"/>
    </row>
    <row r="23" spans="1:20" x14ac:dyDescent="0.25">
      <c r="A23" s="57" t="s">
        <v>101</v>
      </c>
      <c r="B23" s="58" t="s">
        <v>322</v>
      </c>
      <c r="C23" s="100" t="s">
        <v>282</v>
      </c>
      <c r="D23" s="54"/>
      <c r="E23" s="57" t="s">
        <v>609</v>
      </c>
      <c r="F23" s="59">
        <v>0</v>
      </c>
      <c r="G23" s="59">
        <v>19052</v>
      </c>
      <c r="H23" s="59">
        <v>0</v>
      </c>
      <c r="I23" s="59">
        <f t="shared" si="2"/>
        <v>0</v>
      </c>
      <c r="J23" s="736"/>
      <c r="K23" s="737"/>
      <c r="L23" s="736"/>
      <c r="M23" s="737"/>
      <c r="N23" s="736"/>
      <c r="O23" s="737"/>
      <c r="P23" s="736"/>
      <c r="Q23" s="728"/>
    </row>
    <row r="24" spans="1:20" x14ac:dyDescent="0.25">
      <c r="A24" s="57" t="s">
        <v>101</v>
      </c>
      <c r="B24" s="58" t="s">
        <v>322</v>
      </c>
      <c r="C24" s="100" t="s">
        <v>598</v>
      </c>
      <c r="D24" s="54"/>
      <c r="E24" s="57" t="s">
        <v>323</v>
      </c>
      <c r="F24" s="59">
        <v>0</v>
      </c>
      <c r="G24" s="59">
        <v>47637.8</v>
      </c>
      <c r="H24" s="59">
        <v>0</v>
      </c>
      <c r="I24" s="59">
        <f t="shared" si="2"/>
        <v>0</v>
      </c>
      <c r="J24" s="736"/>
      <c r="K24" s="737"/>
      <c r="L24" s="736"/>
      <c r="M24" s="737"/>
      <c r="N24" s="736"/>
      <c r="O24" s="737"/>
      <c r="P24" s="736"/>
      <c r="Q24" s="728"/>
    </row>
    <row r="25" spans="1:20" x14ac:dyDescent="0.25">
      <c r="A25" s="57" t="s">
        <v>101</v>
      </c>
      <c r="B25" s="58" t="s">
        <v>322</v>
      </c>
      <c r="C25" s="100" t="s">
        <v>64</v>
      </c>
      <c r="D25" s="54"/>
      <c r="E25" s="57" t="s">
        <v>610</v>
      </c>
      <c r="F25" s="59">
        <v>0</v>
      </c>
      <c r="G25" s="59">
        <v>-2285.6</v>
      </c>
      <c r="H25" s="59">
        <v>0</v>
      </c>
      <c r="I25" s="59">
        <f t="shared" si="2"/>
        <v>0</v>
      </c>
      <c r="J25" s="736"/>
      <c r="K25" s="737"/>
      <c r="L25" s="736"/>
      <c r="M25" s="737"/>
      <c r="N25" s="736"/>
      <c r="O25" s="737"/>
      <c r="P25" s="736"/>
      <c r="Q25" s="728"/>
    </row>
    <row r="26" spans="1:20" x14ac:dyDescent="0.25">
      <c r="A26" s="57" t="s">
        <v>101</v>
      </c>
      <c r="B26" s="58" t="s">
        <v>322</v>
      </c>
      <c r="C26" s="100" t="s">
        <v>150</v>
      </c>
      <c r="D26" s="54"/>
      <c r="E26" s="57" t="s">
        <v>484</v>
      </c>
      <c r="F26" s="59">
        <v>0</v>
      </c>
      <c r="G26" s="59">
        <v>-35</v>
      </c>
      <c r="H26" s="59">
        <v>0</v>
      </c>
      <c r="I26" s="59">
        <f t="shared" si="2"/>
        <v>0</v>
      </c>
      <c r="J26" s="736"/>
      <c r="K26" s="737"/>
      <c r="L26" s="736"/>
      <c r="M26" s="737"/>
      <c r="N26" s="736"/>
      <c r="O26" s="737"/>
      <c r="P26" s="736"/>
      <c r="Q26" s="728"/>
    </row>
    <row r="27" spans="1:20" x14ac:dyDescent="0.25">
      <c r="A27" s="57" t="s">
        <v>101</v>
      </c>
      <c r="B27" s="58" t="s">
        <v>322</v>
      </c>
      <c r="C27" s="100" t="s">
        <v>219</v>
      </c>
      <c r="D27" s="54"/>
      <c r="E27" s="57" t="s">
        <v>603</v>
      </c>
      <c r="F27" s="59">
        <v>0</v>
      </c>
      <c r="G27" s="59">
        <v>-771.5</v>
      </c>
      <c r="H27" s="59">
        <v>0</v>
      </c>
      <c r="I27" s="59">
        <f t="shared" si="2"/>
        <v>0</v>
      </c>
      <c r="J27" s="736"/>
      <c r="K27" s="737"/>
      <c r="L27" s="736"/>
      <c r="M27" s="737"/>
      <c r="N27" s="736"/>
      <c r="O27" s="737"/>
      <c r="P27" s="736"/>
      <c r="Q27" s="728"/>
    </row>
    <row r="28" spans="1:20" x14ac:dyDescent="0.25">
      <c r="A28" s="57" t="s">
        <v>101</v>
      </c>
      <c r="B28" s="58">
        <v>5901</v>
      </c>
      <c r="C28" s="100" t="s">
        <v>604</v>
      </c>
      <c r="D28" s="54"/>
      <c r="E28" s="57" t="s">
        <v>605</v>
      </c>
      <c r="F28" s="59">
        <v>0</v>
      </c>
      <c r="G28" s="59">
        <v>-890.4</v>
      </c>
      <c r="H28" s="59">
        <v>0</v>
      </c>
      <c r="I28" s="59">
        <f t="shared" si="2"/>
        <v>0</v>
      </c>
      <c r="J28" s="736"/>
      <c r="K28" s="737"/>
      <c r="L28" s="736"/>
      <c r="M28" s="737"/>
      <c r="N28" s="736"/>
      <c r="O28" s="737"/>
      <c r="P28" s="736"/>
      <c r="Q28" s="728"/>
      <c r="R28" s="75"/>
      <c r="S28" s="101"/>
      <c r="T28" s="75"/>
    </row>
    <row r="29" spans="1:20" x14ac:dyDescent="0.25">
      <c r="A29" s="57" t="s">
        <v>101</v>
      </c>
      <c r="B29" s="58">
        <v>5901</v>
      </c>
      <c r="C29" s="100" t="s">
        <v>606</v>
      </c>
      <c r="D29" s="54"/>
      <c r="E29" s="57" t="s">
        <v>607</v>
      </c>
      <c r="F29" s="59">
        <v>0</v>
      </c>
      <c r="G29" s="59">
        <v>-828.5</v>
      </c>
      <c r="H29" s="59">
        <v>0</v>
      </c>
      <c r="I29" s="59">
        <f t="shared" si="2"/>
        <v>0</v>
      </c>
      <c r="J29" s="736"/>
      <c r="K29" s="737"/>
      <c r="L29" s="736"/>
      <c r="M29" s="737"/>
      <c r="N29" s="736"/>
      <c r="O29" s="737"/>
      <c r="P29" s="736"/>
      <c r="Q29" s="728"/>
    </row>
    <row r="30" spans="1:20" x14ac:dyDescent="0.25">
      <c r="A30" s="57" t="s">
        <v>101</v>
      </c>
      <c r="B30" s="58">
        <v>5901</v>
      </c>
      <c r="C30" s="100" t="s">
        <v>611</v>
      </c>
      <c r="D30" s="54"/>
      <c r="E30" s="57" t="s">
        <v>612</v>
      </c>
      <c r="F30" s="59">
        <v>0</v>
      </c>
      <c r="G30" s="59">
        <v>2894</v>
      </c>
      <c r="H30" s="59">
        <v>0</v>
      </c>
      <c r="I30" s="59">
        <f t="shared" si="2"/>
        <v>0</v>
      </c>
      <c r="J30" s="736"/>
      <c r="K30" s="737"/>
      <c r="L30" s="736"/>
      <c r="M30" s="737"/>
      <c r="N30" s="736"/>
      <c r="O30" s="737"/>
      <c r="P30" s="736"/>
      <c r="Q30" s="728"/>
    </row>
    <row r="31" spans="1:20" x14ac:dyDescent="0.25">
      <c r="A31" s="57" t="s">
        <v>101</v>
      </c>
      <c r="B31" s="58" t="s">
        <v>482</v>
      </c>
      <c r="C31" s="100" t="s">
        <v>146</v>
      </c>
      <c r="D31" s="100" t="s">
        <v>613</v>
      </c>
      <c r="E31" s="57"/>
      <c r="F31" s="59">
        <v>10019</v>
      </c>
      <c r="G31" s="59">
        <v>10019</v>
      </c>
      <c r="H31" s="59">
        <v>33.200000000000003</v>
      </c>
      <c r="I31" s="59">
        <f t="shared" si="2"/>
        <v>0.33137039624713049</v>
      </c>
      <c r="J31" s="736"/>
      <c r="K31" s="737"/>
      <c r="L31" s="736"/>
      <c r="M31" s="737"/>
      <c r="N31" s="736"/>
      <c r="O31" s="737"/>
      <c r="P31" s="736"/>
      <c r="Q31" s="728"/>
    </row>
    <row r="32" spans="1:20" x14ac:dyDescent="0.25">
      <c r="A32" s="57" t="s">
        <v>101</v>
      </c>
      <c r="B32" s="58" t="s">
        <v>482</v>
      </c>
      <c r="C32" s="54" t="s">
        <v>146</v>
      </c>
      <c r="D32" s="100" t="s">
        <v>505</v>
      </c>
      <c r="E32" s="57" t="s">
        <v>506</v>
      </c>
      <c r="F32" s="59">
        <v>0</v>
      </c>
      <c r="G32" s="59">
        <v>0</v>
      </c>
      <c r="H32" s="59">
        <v>-7.56</v>
      </c>
      <c r="I32" s="59">
        <v>0</v>
      </c>
      <c r="J32" s="736"/>
      <c r="K32" s="737"/>
      <c r="L32" s="736"/>
      <c r="M32" s="737"/>
      <c r="N32" s="736"/>
      <c r="O32" s="737"/>
      <c r="P32" s="736"/>
      <c r="Q32" s="728"/>
    </row>
    <row r="33" spans="1:19" x14ac:dyDescent="0.25">
      <c r="A33" s="57" t="s">
        <v>101</v>
      </c>
      <c r="B33" s="58" t="s">
        <v>482</v>
      </c>
      <c r="C33" s="54" t="s">
        <v>146</v>
      </c>
      <c r="D33" s="100" t="s">
        <v>507</v>
      </c>
      <c r="E33" s="57" t="s">
        <v>614</v>
      </c>
      <c r="F33" s="59">
        <v>0</v>
      </c>
      <c r="G33" s="59">
        <v>0</v>
      </c>
      <c r="H33" s="59">
        <v>-1.1299999999999999</v>
      </c>
      <c r="I33" s="59">
        <v>0</v>
      </c>
      <c r="J33" s="736"/>
      <c r="K33" s="737"/>
      <c r="L33" s="736"/>
      <c r="M33" s="737"/>
      <c r="N33" s="736"/>
      <c r="O33" s="737"/>
      <c r="P33" s="736"/>
      <c r="Q33" s="728"/>
    </row>
    <row r="34" spans="1:19" x14ac:dyDescent="0.25">
      <c r="A34" s="57" t="s">
        <v>101</v>
      </c>
      <c r="B34" s="58" t="s">
        <v>482</v>
      </c>
      <c r="C34" s="54" t="s">
        <v>146</v>
      </c>
      <c r="D34" s="100" t="s">
        <v>508</v>
      </c>
      <c r="E34" s="57" t="s">
        <v>615</v>
      </c>
      <c r="F34" s="59">
        <v>0</v>
      </c>
      <c r="G34" s="59">
        <v>0</v>
      </c>
      <c r="H34" s="59">
        <v>-7.32</v>
      </c>
      <c r="I34" s="59">
        <v>0</v>
      </c>
      <c r="J34" s="736"/>
      <c r="K34" s="737"/>
      <c r="L34" s="736"/>
      <c r="M34" s="737"/>
      <c r="N34" s="736"/>
      <c r="O34" s="737"/>
      <c r="P34" s="736"/>
      <c r="Q34" s="728"/>
    </row>
    <row r="35" spans="1:19" x14ac:dyDescent="0.25">
      <c r="A35" s="57">
        <v>6409</v>
      </c>
      <c r="B35" s="58">
        <v>5909</v>
      </c>
      <c r="C35" s="100" t="s">
        <v>616</v>
      </c>
      <c r="D35" s="100" t="s">
        <v>509</v>
      </c>
      <c r="E35" s="57" t="s">
        <v>510</v>
      </c>
      <c r="F35" s="59">
        <v>0</v>
      </c>
      <c r="G35" s="59">
        <v>0</v>
      </c>
      <c r="H35" s="59">
        <v>-11.28</v>
      </c>
      <c r="I35" s="59">
        <v>0</v>
      </c>
      <c r="J35" s="736"/>
      <c r="K35" s="737"/>
      <c r="L35" s="736"/>
      <c r="M35" s="737"/>
      <c r="N35" s="736"/>
      <c r="O35" s="737"/>
      <c r="P35" s="736"/>
      <c r="Q35" s="728"/>
    </row>
    <row r="36" spans="1:19" x14ac:dyDescent="0.25">
      <c r="A36" s="25" t="s">
        <v>101</v>
      </c>
      <c r="B36" s="769" t="s">
        <v>102</v>
      </c>
      <c r="C36" s="770"/>
      <c r="D36" s="770"/>
      <c r="E36" s="770"/>
      <c r="F36" s="5">
        <f>SUM(F20:F35)</f>
        <v>20019</v>
      </c>
      <c r="G36" s="5">
        <f>SUM(G20:G35)</f>
        <v>82788.100000000006</v>
      </c>
      <c r="H36" s="5">
        <f>SUM(H20:H35)</f>
        <v>5.9100000000000055</v>
      </c>
      <c r="I36" s="59">
        <f t="shared" si="2"/>
        <v>7.1387071330299944E-3</v>
      </c>
      <c r="J36" s="736"/>
      <c r="K36" s="737"/>
      <c r="L36" s="736"/>
      <c r="M36" s="737"/>
      <c r="N36" s="736"/>
      <c r="O36" s="737"/>
      <c r="P36" s="736"/>
      <c r="Q36" s="728"/>
      <c r="S36" s="75"/>
    </row>
    <row r="37" spans="1:19" x14ac:dyDescent="0.25">
      <c r="A37" s="4" t="s">
        <v>0</v>
      </c>
      <c r="B37" s="4"/>
      <c r="C37" s="4"/>
      <c r="D37" s="4"/>
      <c r="E37" s="4"/>
      <c r="F37" s="3">
        <f>F36+F19+F11+F9+F7</f>
        <v>29019</v>
      </c>
      <c r="G37" s="3">
        <f>G36+G19+G11+G9+G7</f>
        <v>97117.900000000009</v>
      </c>
      <c r="H37" s="3">
        <f>H36+H19+H11+H9+H7</f>
        <v>3537.7799999999997</v>
      </c>
      <c r="I37" s="2">
        <f t="shared" si="2"/>
        <v>3.6427682229537495</v>
      </c>
      <c r="J37" s="729"/>
      <c r="K37" s="729"/>
      <c r="L37" s="729"/>
      <c r="M37" s="729"/>
      <c r="N37" s="729"/>
      <c r="O37" s="729"/>
      <c r="P37" s="729"/>
      <c r="Q37" s="729"/>
    </row>
    <row r="38" spans="1:19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732"/>
      <c r="K38" s="732"/>
      <c r="L38" s="729"/>
      <c r="M38" s="732"/>
      <c r="N38" s="732"/>
      <c r="O38" s="732"/>
      <c r="P38" s="732"/>
      <c r="Q38" s="731"/>
    </row>
    <row r="39" spans="1:19" x14ac:dyDescent="0.25">
      <c r="H39" s="101"/>
      <c r="J39" s="55"/>
      <c r="K39" s="55"/>
      <c r="L39" s="55"/>
      <c r="M39" s="55"/>
      <c r="N39" s="55"/>
      <c r="O39" s="55"/>
      <c r="P39" s="55"/>
      <c r="Q39" s="55"/>
    </row>
  </sheetData>
  <mergeCells count="5">
    <mergeCell ref="B7:E7"/>
    <mergeCell ref="B9:E9"/>
    <mergeCell ref="B11:E11"/>
    <mergeCell ref="B19:E19"/>
    <mergeCell ref="B36:E36"/>
  </mergeCells>
  <pageMargins left="0.70866141732283472" right="0.70866141732283472" top="0.35433070866141736" bottom="0.35433070866141736" header="0.31496062992125984" footer="0.31496062992125984"/>
  <pageSetup paperSize="9" scale="94" orientation="landscape" r:id="rId1"/>
  <headerFooter>
    <oddHeader xml:space="preserve">&amp;R&amp;"Arial,Tučné"&amp;12&amp;K000080IV/41
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1"/>
  <sheetViews>
    <sheetView view="pageLayout" zoomScaleNormal="100" workbookViewId="0">
      <selection activeCell="H24" sqref="H24"/>
    </sheetView>
  </sheetViews>
  <sheetFormatPr defaultColWidth="20.7109375" defaultRowHeight="15" x14ac:dyDescent="0.25"/>
  <cols>
    <col min="1" max="2" width="8.7109375" customWidth="1"/>
    <col min="3" max="3" width="10.7109375" customWidth="1"/>
    <col min="4" max="4" width="13.7109375" customWidth="1"/>
    <col min="5" max="5" width="35.7109375" customWidth="1"/>
    <col min="6" max="6" width="12" customWidth="1"/>
    <col min="7" max="7" width="13.28515625" customWidth="1"/>
    <col min="8" max="8" width="11.7109375" customWidth="1"/>
    <col min="9" max="9" width="10.140625" customWidth="1"/>
    <col min="10" max="10" width="7.140625" customWidth="1"/>
    <col min="11" max="11" width="5" customWidth="1"/>
    <col min="12" max="12" width="6.5703125" customWidth="1"/>
    <col min="13" max="14" width="5.42578125" customWidth="1"/>
    <col min="15" max="15" width="5.28515625" customWidth="1"/>
    <col min="16" max="16" width="8" customWidth="1"/>
    <col min="17" max="17" width="7.42578125" customWidth="1"/>
  </cols>
  <sheetData>
    <row r="1" spans="1:17" ht="16.5" x14ac:dyDescent="0.25">
      <c r="I1" s="715"/>
    </row>
    <row r="2" spans="1:17" ht="16.5" x14ac:dyDescent="0.25">
      <c r="A2" s="14" t="s">
        <v>499</v>
      </c>
      <c r="B2" s="14"/>
      <c r="C2" s="14"/>
      <c r="D2" s="14"/>
      <c r="E2" s="14"/>
      <c r="F2" s="14"/>
      <c r="G2" s="14"/>
      <c r="H2" s="14"/>
      <c r="I2" s="29" t="s">
        <v>19</v>
      </c>
      <c r="J2" s="14"/>
      <c r="K2" s="14"/>
      <c r="L2" s="14"/>
      <c r="M2" s="14"/>
      <c r="N2" s="14"/>
      <c r="O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602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x14ac:dyDescent="0.25">
      <c r="A4" s="104" t="s">
        <v>153</v>
      </c>
      <c r="B4" s="58">
        <v>6363</v>
      </c>
      <c r="C4" s="100" t="s">
        <v>97</v>
      </c>
      <c r="D4" s="54"/>
      <c r="E4" s="57" t="s">
        <v>617</v>
      </c>
      <c r="F4" s="59">
        <v>0</v>
      </c>
      <c r="G4" s="59">
        <v>112.6</v>
      </c>
      <c r="H4" s="59">
        <v>0</v>
      </c>
      <c r="I4" s="59">
        <v>0</v>
      </c>
      <c r="J4" s="736"/>
      <c r="K4" s="737"/>
      <c r="L4" s="736"/>
      <c r="M4" s="737"/>
      <c r="N4" s="736"/>
      <c r="O4" s="737"/>
      <c r="P4" s="736"/>
      <c r="Q4" s="728"/>
    </row>
    <row r="5" spans="1:17" x14ac:dyDescent="0.25">
      <c r="A5" s="104" t="s">
        <v>153</v>
      </c>
      <c r="B5" s="58">
        <v>6363</v>
      </c>
      <c r="C5" s="100" t="s">
        <v>89</v>
      </c>
      <c r="D5" s="54"/>
      <c r="E5" s="57" t="s">
        <v>618</v>
      </c>
      <c r="F5" s="59">
        <v>0</v>
      </c>
      <c r="G5" s="59">
        <v>250.3</v>
      </c>
      <c r="H5" s="59">
        <v>0</v>
      </c>
      <c r="I5" s="59">
        <v>0</v>
      </c>
      <c r="J5" s="736"/>
      <c r="K5" s="737"/>
      <c r="L5" s="736"/>
      <c r="M5" s="737"/>
      <c r="N5" s="736"/>
      <c r="O5" s="737"/>
      <c r="P5" s="736"/>
      <c r="Q5" s="728"/>
    </row>
    <row r="6" spans="1:17" x14ac:dyDescent="0.25">
      <c r="A6" s="104" t="s">
        <v>153</v>
      </c>
      <c r="B6" s="58">
        <v>6363</v>
      </c>
      <c r="C6" s="100" t="s">
        <v>385</v>
      </c>
      <c r="D6" s="54"/>
      <c r="E6" s="57" t="s">
        <v>619</v>
      </c>
      <c r="F6" s="59">
        <v>0</v>
      </c>
      <c r="G6" s="59">
        <v>1801.9</v>
      </c>
      <c r="H6" s="59">
        <v>0</v>
      </c>
      <c r="I6" s="59">
        <v>0</v>
      </c>
      <c r="J6" s="736"/>
      <c r="K6" s="737"/>
      <c r="L6" s="736"/>
      <c r="M6" s="737"/>
      <c r="N6" s="736"/>
      <c r="O6" s="737"/>
      <c r="P6" s="736"/>
      <c r="Q6" s="728"/>
    </row>
    <row r="7" spans="1:17" x14ac:dyDescent="0.25">
      <c r="A7" s="104" t="s">
        <v>153</v>
      </c>
      <c r="B7" s="58">
        <v>6363</v>
      </c>
      <c r="C7" s="100" t="s">
        <v>385</v>
      </c>
      <c r="D7" s="100" t="s">
        <v>621</v>
      </c>
      <c r="E7" s="57" t="s">
        <v>619</v>
      </c>
      <c r="F7" s="59">
        <v>0</v>
      </c>
      <c r="G7" s="59">
        <v>0</v>
      </c>
      <c r="H7" s="59">
        <v>1801.87</v>
      </c>
      <c r="I7" s="59">
        <v>0</v>
      </c>
      <c r="J7" s="736"/>
      <c r="K7" s="737"/>
      <c r="L7" s="736"/>
      <c r="M7" s="737"/>
      <c r="N7" s="736"/>
      <c r="O7" s="737"/>
      <c r="P7" s="736"/>
      <c r="Q7" s="728"/>
    </row>
    <row r="8" spans="1:17" x14ac:dyDescent="0.25">
      <c r="A8" s="235" t="s">
        <v>153</v>
      </c>
      <c r="B8" s="790" t="s">
        <v>158</v>
      </c>
      <c r="C8" s="791"/>
      <c r="D8" s="791"/>
      <c r="E8" s="796"/>
      <c r="F8" s="70">
        <f>F4+F5+F6+F7</f>
        <v>0</v>
      </c>
      <c r="G8" s="70">
        <f>G4+G5+G6+G7</f>
        <v>2164.8000000000002</v>
      </c>
      <c r="H8" s="70">
        <f>H4+H5+H6+H7</f>
        <v>1801.87</v>
      </c>
      <c r="I8" s="70">
        <f>H8/G8*100</f>
        <v>83.234940872135994</v>
      </c>
      <c r="J8" s="736"/>
      <c r="K8" s="737"/>
      <c r="L8" s="736"/>
      <c r="M8" s="737"/>
      <c r="N8" s="736"/>
      <c r="O8" s="737"/>
      <c r="P8" s="736"/>
      <c r="Q8" s="728"/>
    </row>
    <row r="9" spans="1:17" x14ac:dyDescent="0.25">
      <c r="A9" s="104" t="s">
        <v>101</v>
      </c>
      <c r="B9" s="58">
        <v>6901</v>
      </c>
      <c r="C9" s="100" t="s">
        <v>97</v>
      </c>
      <c r="D9" s="54"/>
      <c r="E9" s="57" t="s">
        <v>617</v>
      </c>
      <c r="F9" s="59">
        <v>0</v>
      </c>
      <c r="G9" s="59">
        <v>-112.6</v>
      </c>
      <c r="H9" s="59">
        <v>0</v>
      </c>
      <c r="I9" s="59">
        <v>0</v>
      </c>
      <c r="J9" s="736"/>
      <c r="K9" s="737"/>
      <c r="L9" s="736"/>
      <c r="M9" s="737"/>
      <c r="N9" s="736"/>
      <c r="O9" s="737"/>
      <c r="P9" s="736"/>
      <c r="Q9" s="728"/>
    </row>
    <row r="10" spans="1:17" x14ac:dyDescent="0.25">
      <c r="A10" s="104" t="s">
        <v>101</v>
      </c>
      <c r="B10" s="58">
        <v>6901</v>
      </c>
      <c r="C10" s="100" t="s">
        <v>89</v>
      </c>
      <c r="D10" s="54"/>
      <c r="E10" s="57" t="s">
        <v>618</v>
      </c>
      <c r="F10" s="59">
        <v>0</v>
      </c>
      <c r="G10" s="59">
        <v>-250.3</v>
      </c>
      <c r="H10" s="59">
        <v>0</v>
      </c>
      <c r="I10" s="59">
        <v>0</v>
      </c>
      <c r="J10" s="736"/>
      <c r="K10" s="737"/>
      <c r="L10" s="736"/>
      <c r="M10" s="737"/>
      <c r="N10" s="736"/>
      <c r="O10" s="737"/>
      <c r="P10" s="736"/>
      <c r="Q10" s="728"/>
    </row>
    <row r="11" spans="1:17" x14ac:dyDescent="0.25">
      <c r="A11" s="104" t="s">
        <v>101</v>
      </c>
      <c r="B11" s="58">
        <v>6901</v>
      </c>
      <c r="C11" s="100" t="s">
        <v>94</v>
      </c>
      <c r="D11" s="54"/>
      <c r="E11" s="57" t="s">
        <v>620</v>
      </c>
      <c r="F11" s="59">
        <v>0</v>
      </c>
      <c r="G11" s="59">
        <v>794.1</v>
      </c>
      <c r="H11" s="59">
        <v>0</v>
      </c>
      <c r="I11" s="59">
        <v>0</v>
      </c>
      <c r="J11" s="736"/>
      <c r="K11" s="737"/>
      <c r="L11" s="736"/>
      <c r="M11" s="737"/>
      <c r="N11" s="736"/>
      <c r="O11" s="737"/>
      <c r="P11" s="736"/>
      <c r="Q11" s="728"/>
    </row>
    <row r="12" spans="1:17" x14ac:dyDescent="0.25">
      <c r="A12" s="104" t="s">
        <v>101</v>
      </c>
      <c r="B12" s="58">
        <v>6901</v>
      </c>
      <c r="C12" s="100" t="s">
        <v>385</v>
      </c>
      <c r="D12" s="54"/>
      <c r="E12" s="57" t="s">
        <v>619</v>
      </c>
      <c r="F12" s="59">
        <v>0</v>
      </c>
      <c r="G12" s="59">
        <v>-1801.9</v>
      </c>
      <c r="H12" s="59">
        <v>0</v>
      </c>
      <c r="I12" s="59">
        <v>0</v>
      </c>
      <c r="J12" s="736"/>
      <c r="K12" s="737"/>
      <c r="L12" s="736"/>
      <c r="M12" s="737"/>
      <c r="N12" s="736"/>
      <c r="O12" s="737"/>
      <c r="P12" s="736"/>
      <c r="Q12" s="728"/>
    </row>
    <row r="13" spans="1:17" x14ac:dyDescent="0.25">
      <c r="A13" s="104" t="s">
        <v>101</v>
      </c>
      <c r="B13" s="58">
        <v>6901</v>
      </c>
      <c r="C13" s="100"/>
      <c r="D13" s="100"/>
      <c r="E13" s="57"/>
      <c r="F13" s="59">
        <v>0</v>
      </c>
      <c r="G13" s="59">
        <v>-1370.7</v>
      </c>
      <c r="H13" s="59">
        <v>0</v>
      </c>
      <c r="I13" s="59">
        <v>0</v>
      </c>
      <c r="J13" s="736"/>
      <c r="K13" s="737"/>
      <c r="L13" s="736"/>
      <c r="M13" s="737"/>
      <c r="N13" s="736"/>
      <c r="O13" s="737"/>
      <c r="P13" s="736"/>
      <c r="Q13" s="728"/>
    </row>
    <row r="14" spans="1:17" x14ac:dyDescent="0.25">
      <c r="A14" s="104" t="s">
        <v>101</v>
      </c>
      <c r="B14" s="58">
        <v>6901</v>
      </c>
      <c r="C14" s="100"/>
      <c r="D14" s="100" t="s">
        <v>622</v>
      </c>
      <c r="E14" s="57" t="s">
        <v>623</v>
      </c>
      <c r="F14" s="59">
        <v>10000</v>
      </c>
      <c r="G14" s="59">
        <v>8600</v>
      </c>
      <c r="H14" s="59">
        <v>0</v>
      </c>
      <c r="I14" s="59">
        <v>0</v>
      </c>
      <c r="J14" s="736"/>
      <c r="K14" s="737"/>
      <c r="L14" s="736"/>
      <c r="M14" s="737"/>
      <c r="N14" s="736"/>
      <c r="O14" s="737"/>
      <c r="P14" s="736"/>
      <c r="Q14" s="728"/>
    </row>
    <row r="15" spans="1:17" x14ac:dyDescent="0.25">
      <c r="A15" s="104" t="s">
        <v>101</v>
      </c>
      <c r="B15" s="58">
        <v>6901</v>
      </c>
      <c r="C15" s="100"/>
      <c r="D15" s="100" t="s">
        <v>624</v>
      </c>
      <c r="E15" s="57" t="s">
        <v>625</v>
      </c>
      <c r="F15" s="59">
        <v>1000</v>
      </c>
      <c r="G15" s="59">
        <v>1000</v>
      </c>
      <c r="H15" s="59">
        <v>0</v>
      </c>
      <c r="I15" s="59">
        <v>0</v>
      </c>
      <c r="J15" s="736"/>
      <c r="K15" s="737"/>
      <c r="L15" s="736"/>
      <c r="M15" s="737"/>
      <c r="N15" s="736"/>
      <c r="O15" s="737"/>
      <c r="P15" s="736"/>
      <c r="Q15" s="728"/>
    </row>
    <row r="16" spans="1:17" x14ac:dyDescent="0.25">
      <c r="A16" s="81" t="s">
        <v>101</v>
      </c>
      <c r="B16" s="10" t="s">
        <v>511</v>
      </c>
      <c r="C16" s="792" t="s">
        <v>626</v>
      </c>
      <c r="D16" s="793"/>
      <c r="E16" s="794"/>
      <c r="F16" s="7">
        <f>SUM(F4:F15)</f>
        <v>11000</v>
      </c>
      <c r="G16" s="7">
        <v>8229.2999999999993</v>
      </c>
      <c r="H16" s="7">
        <v>0</v>
      </c>
      <c r="I16" s="7">
        <v>0</v>
      </c>
      <c r="J16" s="728"/>
      <c r="K16" s="728"/>
      <c r="L16" s="728"/>
      <c r="M16" s="728"/>
      <c r="N16" s="728"/>
      <c r="O16" s="728"/>
      <c r="P16" s="728"/>
      <c r="Q16" s="728"/>
    </row>
    <row r="17" spans="1:17" x14ac:dyDescent="0.25">
      <c r="A17" s="6" t="s">
        <v>101</v>
      </c>
      <c r="B17" s="769" t="s">
        <v>102</v>
      </c>
      <c r="C17" s="770"/>
      <c r="D17" s="770"/>
      <c r="E17" s="771"/>
      <c r="F17" s="5">
        <f>F9+F10+F11+F12+F13+F14+F15</f>
        <v>11000</v>
      </c>
      <c r="G17" s="5">
        <f>SUM(G16)</f>
        <v>8229.2999999999993</v>
      </c>
      <c r="H17" s="5">
        <f>SUM(H16)</f>
        <v>0</v>
      </c>
      <c r="I17" s="5">
        <v>0</v>
      </c>
      <c r="J17" s="742"/>
      <c r="K17" s="744"/>
      <c r="L17" s="742"/>
      <c r="M17" s="742"/>
      <c r="N17" s="742"/>
      <c r="O17" s="742"/>
      <c r="P17" s="742"/>
      <c r="Q17" s="729"/>
    </row>
    <row r="18" spans="1:17" x14ac:dyDescent="0.25">
      <c r="A18" s="4" t="s">
        <v>0</v>
      </c>
      <c r="B18" s="4"/>
      <c r="C18" s="4"/>
      <c r="D18" s="4"/>
      <c r="E18" s="4"/>
      <c r="F18" s="3">
        <f>F8+F17</f>
        <v>11000</v>
      </c>
      <c r="G18" s="3">
        <f>G8+G17</f>
        <v>10394.099999999999</v>
      </c>
      <c r="H18" s="3">
        <f>H8+H17</f>
        <v>1801.87</v>
      </c>
      <c r="I18" s="3">
        <f t="shared" ref="I18" si="0">H18/G18*100</f>
        <v>17.335507643759442</v>
      </c>
      <c r="J18" s="730"/>
      <c r="K18" s="732"/>
      <c r="L18" s="730"/>
      <c r="M18" s="730"/>
      <c r="N18" s="730"/>
      <c r="O18" s="730"/>
      <c r="P18" s="730"/>
      <c r="Q18" s="730"/>
    </row>
    <row r="19" spans="1:17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1" spans="1:17" x14ac:dyDescent="0.25">
      <c r="C21" s="795"/>
      <c r="D21" s="795"/>
      <c r="E21" s="795"/>
    </row>
  </sheetData>
  <mergeCells count="4">
    <mergeCell ref="C16:E16"/>
    <mergeCell ref="B17:E17"/>
    <mergeCell ref="C21:E21"/>
    <mergeCell ref="B8:E8"/>
  </mergeCells>
  <pageMargins left="0.7" right="0.7" top="0.75" bottom="0.75" header="0.3" footer="0.3"/>
  <pageSetup paperSize="9" fitToWidth="0" fitToHeight="0" orientation="landscape" r:id="rId1"/>
  <headerFooter>
    <oddHeader xml:space="preserve">&amp;R&amp;"Arial,Tučné"&amp;12&amp;K000080IV/42&amp;"-,Obyčejné"&amp;11&amp;K01+000
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73"/>
  <sheetViews>
    <sheetView tabSelected="1" view="pageLayout" zoomScaleNormal="100" workbookViewId="0"/>
  </sheetViews>
  <sheetFormatPr defaultRowHeight="15" x14ac:dyDescent="0.25"/>
  <cols>
    <col min="1" max="1" width="4.85546875" style="112" customWidth="1"/>
    <col min="2" max="2" width="10.28515625" style="711" customWidth="1"/>
    <col min="3" max="3" width="45.85546875" style="711" customWidth="1"/>
    <col min="4" max="4" width="6" style="712" customWidth="1"/>
    <col min="5" max="5" width="5.5703125" style="712" customWidth="1"/>
    <col min="6" max="6" width="9.7109375" style="712" customWidth="1"/>
    <col min="7" max="7" width="6.5703125" style="712" customWidth="1"/>
    <col min="8" max="8" width="16.28515625" style="712" customWidth="1"/>
    <col min="9" max="9" width="10.140625" style="409" customWidth="1"/>
    <col min="10" max="10" width="9.5703125" style="409" customWidth="1"/>
    <col min="11" max="11" width="10.28515625" style="408" customWidth="1"/>
  </cols>
  <sheetData>
    <row r="1" spans="1:11" ht="16.5" x14ac:dyDescent="0.25">
      <c r="K1" s="715"/>
    </row>
    <row r="2" spans="1:11" ht="15.75" x14ac:dyDescent="0.25">
      <c r="A2" s="402" t="s">
        <v>859</v>
      </c>
      <c r="B2" s="403"/>
      <c r="C2" s="402"/>
      <c r="D2" s="404"/>
      <c r="E2" s="405"/>
      <c r="F2" s="406"/>
      <c r="G2" s="406"/>
      <c r="H2" s="406"/>
      <c r="I2" s="797" t="s">
        <v>860</v>
      </c>
      <c r="J2" s="797"/>
      <c r="K2" s="797"/>
    </row>
    <row r="3" spans="1:11" x14ac:dyDescent="0.25">
      <c r="A3" s="798" t="s">
        <v>861</v>
      </c>
      <c r="B3" s="798"/>
      <c r="C3" s="798"/>
      <c r="D3" s="798"/>
      <c r="E3" s="798"/>
      <c r="F3" s="798"/>
      <c r="G3" s="798"/>
      <c r="H3" s="798"/>
      <c r="I3" s="798"/>
      <c r="J3" s="407"/>
    </row>
    <row r="4" spans="1:11" x14ac:dyDescent="0.25">
      <c r="A4" s="799" t="s">
        <v>862</v>
      </c>
      <c r="B4" s="799"/>
      <c r="C4" s="799"/>
      <c r="D4" s="799"/>
      <c r="E4" s="799"/>
      <c r="F4" s="799"/>
      <c r="G4" s="799"/>
      <c r="H4" s="799"/>
      <c r="I4" s="799"/>
      <c r="K4" s="407" t="s">
        <v>779</v>
      </c>
    </row>
    <row r="5" spans="1:11" ht="15.75" thickBot="1" x14ac:dyDescent="0.3">
      <c r="A5" s="410"/>
      <c r="B5" s="410"/>
      <c r="C5" s="410"/>
      <c r="D5" s="411"/>
      <c r="E5" s="411"/>
      <c r="F5" s="411"/>
      <c r="G5" s="411"/>
      <c r="H5" s="411"/>
      <c r="I5" s="412"/>
      <c r="K5" s="407"/>
    </row>
    <row r="6" spans="1:11" ht="15" customHeight="1" x14ac:dyDescent="0.25">
      <c r="A6" s="800" t="s">
        <v>863</v>
      </c>
      <c r="B6" s="803" t="s">
        <v>864</v>
      </c>
      <c r="C6" s="806" t="s">
        <v>865</v>
      </c>
      <c r="D6" s="809" t="s">
        <v>18</v>
      </c>
      <c r="E6" s="809" t="s">
        <v>866</v>
      </c>
      <c r="F6" s="812" t="s">
        <v>867</v>
      </c>
      <c r="G6" s="809" t="s">
        <v>780</v>
      </c>
      <c r="H6" s="822" t="s">
        <v>15</v>
      </c>
      <c r="I6" s="413" t="s">
        <v>868</v>
      </c>
      <c r="J6" s="815" t="s">
        <v>869</v>
      </c>
      <c r="K6" s="414" t="s">
        <v>868</v>
      </c>
    </row>
    <row r="7" spans="1:11" x14ac:dyDescent="0.25">
      <c r="A7" s="801"/>
      <c r="B7" s="804"/>
      <c r="C7" s="807"/>
      <c r="D7" s="810"/>
      <c r="E7" s="810"/>
      <c r="F7" s="813"/>
      <c r="G7" s="810"/>
      <c r="H7" s="823"/>
      <c r="I7" s="415" t="s">
        <v>870</v>
      </c>
      <c r="J7" s="816"/>
      <c r="K7" s="416" t="s">
        <v>870</v>
      </c>
    </row>
    <row r="8" spans="1:11" ht="15.75" thickBot="1" x14ac:dyDescent="0.3">
      <c r="A8" s="802"/>
      <c r="B8" s="805"/>
      <c r="C8" s="808"/>
      <c r="D8" s="811"/>
      <c r="E8" s="811"/>
      <c r="F8" s="814"/>
      <c r="G8" s="811"/>
      <c r="H8" s="824"/>
      <c r="I8" s="417" t="s">
        <v>871</v>
      </c>
      <c r="J8" s="817"/>
      <c r="K8" s="418" t="s">
        <v>872</v>
      </c>
    </row>
    <row r="9" spans="1:11" ht="15.75" thickBot="1" x14ac:dyDescent="0.3">
      <c r="A9" s="419"/>
      <c r="B9" s="420"/>
      <c r="C9" s="421"/>
      <c r="D9" s="422"/>
      <c r="E9" s="422"/>
      <c r="F9" s="423"/>
      <c r="G9" s="422"/>
      <c r="H9" s="424"/>
      <c r="I9" s="425"/>
      <c r="J9" s="426"/>
      <c r="K9" s="427"/>
    </row>
    <row r="10" spans="1:11" x14ac:dyDescent="0.25">
      <c r="A10" s="428" t="s">
        <v>781</v>
      </c>
      <c r="B10" s="429">
        <v>2002</v>
      </c>
      <c r="C10" s="430" t="s">
        <v>782</v>
      </c>
      <c r="D10" s="431"/>
      <c r="E10" s="431"/>
      <c r="F10" s="432"/>
      <c r="G10" s="431"/>
      <c r="H10" s="433"/>
      <c r="I10" s="434"/>
      <c r="J10" s="435"/>
      <c r="K10" s="436"/>
    </row>
    <row r="11" spans="1:11" x14ac:dyDescent="0.25">
      <c r="A11" s="437"/>
      <c r="B11" s="438"/>
      <c r="C11" s="439" t="s">
        <v>783</v>
      </c>
      <c r="D11" s="440"/>
      <c r="E11" s="440"/>
      <c r="F11" s="441"/>
      <c r="G11" s="442"/>
      <c r="H11" s="443"/>
      <c r="I11" s="444"/>
      <c r="J11" s="445"/>
      <c r="K11" s="446"/>
    </row>
    <row r="12" spans="1:11" x14ac:dyDescent="0.25">
      <c r="A12" s="437"/>
      <c r="B12" s="438"/>
      <c r="C12" s="447" t="s">
        <v>873</v>
      </c>
      <c r="D12" s="448">
        <v>6330</v>
      </c>
      <c r="E12" s="448">
        <v>4137</v>
      </c>
      <c r="F12" s="449" t="s">
        <v>606</v>
      </c>
      <c r="G12" s="449" t="s">
        <v>874</v>
      </c>
      <c r="H12" s="450"/>
      <c r="I12" s="444">
        <v>4222400</v>
      </c>
      <c r="J12" s="451"/>
      <c r="K12" s="446">
        <v>4222400</v>
      </c>
    </row>
    <row r="13" spans="1:11" x14ac:dyDescent="0.25">
      <c r="A13" s="437"/>
      <c r="B13" s="438"/>
      <c r="C13" s="447" t="s">
        <v>875</v>
      </c>
      <c r="D13" s="448">
        <v>6118</v>
      </c>
      <c r="E13" s="448">
        <v>5019</v>
      </c>
      <c r="F13" s="449" t="s">
        <v>606</v>
      </c>
      <c r="G13" s="449" t="s">
        <v>876</v>
      </c>
      <c r="H13" s="450"/>
      <c r="I13" s="444"/>
      <c r="J13" s="451">
        <v>127000</v>
      </c>
      <c r="K13" s="446"/>
    </row>
    <row r="14" spans="1:11" x14ac:dyDescent="0.25">
      <c r="A14" s="437"/>
      <c r="B14" s="438"/>
      <c r="C14" s="447" t="s">
        <v>875</v>
      </c>
      <c r="D14" s="448">
        <v>6118</v>
      </c>
      <c r="E14" s="448">
        <v>5021</v>
      </c>
      <c r="F14" s="449" t="s">
        <v>606</v>
      </c>
      <c r="G14" s="449" t="s">
        <v>876</v>
      </c>
      <c r="H14" s="450"/>
      <c r="I14" s="452"/>
      <c r="J14" s="451">
        <v>2091800</v>
      </c>
      <c r="K14" s="446"/>
    </row>
    <row r="15" spans="1:11" x14ac:dyDescent="0.25">
      <c r="A15" s="437"/>
      <c r="B15" s="438"/>
      <c r="C15" s="447" t="s">
        <v>875</v>
      </c>
      <c r="D15" s="448">
        <v>6118</v>
      </c>
      <c r="E15" s="448">
        <v>5031</v>
      </c>
      <c r="F15" s="449" t="s">
        <v>606</v>
      </c>
      <c r="G15" s="449" t="s">
        <v>876</v>
      </c>
      <c r="H15" s="450"/>
      <c r="I15" s="444"/>
      <c r="J15" s="451">
        <v>170000</v>
      </c>
      <c r="K15" s="446"/>
    </row>
    <row r="16" spans="1:11" x14ac:dyDescent="0.25">
      <c r="A16" s="437"/>
      <c r="B16" s="438"/>
      <c r="C16" s="447" t="s">
        <v>875</v>
      </c>
      <c r="D16" s="448">
        <v>6118</v>
      </c>
      <c r="E16" s="448">
        <v>5032</v>
      </c>
      <c r="F16" s="449" t="s">
        <v>606</v>
      </c>
      <c r="G16" s="449" t="s">
        <v>876</v>
      </c>
      <c r="H16" s="450"/>
      <c r="I16" s="444"/>
      <c r="J16" s="451">
        <v>64000</v>
      </c>
      <c r="K16" s="446"/>
    </row>
    <row r="17" spans="1:11" x14ac:dyDescent="0.25">
      <c r="A17" s="437"/>
      <c r="B17" s="438"/>
      <c r="C17" s="447" t="s">
        <v>875</v>
      </c>
      <c r="D17" s="448">
        <v>6118</v>
      </c>
      <c r="E17" s="448">
        <v>5139</v>
      </c>
      <c r="F17" s="449" t="s">
        <v>606</v>
      </c>
      <c r="G17" s="449" t="s">
        <v>876</v>
      </c>
      <c r="H17" s="450"/>
      <c r="I17" s="444"/>
      <c r="J17" s="451">
        <v>500000</v>
      </c>
      <c r="K17" s="446"/>
    </row>
    <row r="18" spans="1:11" x14ac:dyDescent="0.25">
      <c r="A18" s="437"/>
      <c r="B18" s="438"/>
      <c r="C18" s="447" t="s">
        <v>875</v>
      </c>
      <c r="D18" s="448">
        <v>6118</v>
      </c>
      <c r="E18" s="448">
        <v>5151</v>
      </c>
      <c r="F18" s="449" t="s">
        <v>606</v>
      </c>
      <c r="G18" s="449" t="s">
        <v>876</v>
      </c>
      <c r="H18" s="450"/>
      <c r="I18" s="452"/>
      <c r="J18" s="451">
        <v>8500</v>
      </c>
      <c r="K18" s="446"/>
    </row>
    <row r="19" spans="1:11" x14ac:dyDescent="0.25">
      <c r="A19" s="437"/>
      <c r="B19" s="438"/>
      <c r="C19" s="447" t="s">
        <v>875</v>
      </c>
      <c r="D19" s="448">
        <v>6118</v>
      </c>
      <c r="E19" s="448">
        <v>5152</v>
      </c>
      <c r="F19" s="449" t="s">
        <v>606</v>
      </c>
      <c r="G19" s="449" t="s">
        <v>876</v>
      </c>
      <c r="H19" s="450"/>
      <c r="I19" s="444"/>
      <c r="J19" s="451">
        <v>500</v>
      </c>
      <c r="K19" s="446"/>
    </row>
    <row r="20" spans="1:11" x14ac:dyDescent="0.25">
      <c r="A20" s="437"/>
      <c r="B20" s="438"/>
      <c r="C20" s="447" t="s">
        <v>875</v>
      </c>
      <c r="D20" s="448">
        <v>6118</v>
      </c>
      <c r="E20" s="448">
        <v>5153</v>
      </c>
      <c r="F20" s="449" t="s">
        <v>606</v>
      </c>
      <c r="G20" s="449" t="s">
        <v>876</v>
      </c>
      <c r="H20" s="450"/>
      <c r="I20" s="444"/>
      <c r="J20" s="451">
        <v>10600</v>
      </c>
      <c r="K20" s="446"/>
    </row>
    <row r="21" spans="1:11" x14ac:dyDescent="0.25">
      <c r="A21" s="437"/>
      <c r="B21" s="438"/>
      <c r="C21" s="447" t="s">
        <v>875</v>
      </c>
      <c r="D21" s="448">
        <v>6118</v>
      </c>
      <c r="E21" s="448">
        <v>5154</v>
      </c>
      <c r="F21" s="449" t="s">
        <v>606</v>
      </c>
      <c r="G21" s="449" t="s">
        <v>876</v>
      </c>
      <c r="H21" s="450"/>
      <c r="I21" s="444"/>
      <c r="J21" s="451">
        <v>22000</v>
      </c>
      <c r="K21" s="446"/>
    </row>
    <row r="22" spans="1:11" x14ac:dyDescent="0.25">
      <c r="A22" s="437"/>
      <c r="B22" s="438"/>
      <c r="C22" s="447" t="s">
        <v>875</v>
      </c>
      <c r="D22" s="448">
        <v>6118</v>
      </c>
      <c r="E22" s="448">
        <v>5161</v>
      </c>
      <c r="F22" s="449" t="s">
        <v>606</v>
      </c>
      <c r="G22" s="449" t="s">
        <v>876</v>
      </c>
      <c r="H22" s="450"/>
      <c r="I22" s="452"/>
      <c r="J22" s="451">
        <v>98000</v>
      </c>
      <c r="K22" s="446"/>
    </row>
    <row r="23" spans="1:11" x14ac:dyDescent="0.25">
      <c r="A23" s="437"/>
      <c r="B23" s="438"/>
      <c r="C23" s="447" t="s">
        <v>875</v>
      </c>
      <c r="D23" s="448">
        <v>6118</v>
      </c>
      <c r="E23" s="448">
        <v>5164</v>
      </c>
      <c r="F23" s="449" t="s">
        <v>606</v>
      </c>
      <c r="G23" s="449" t="s">
        <v>876</v>
      </c>
      <c r="H23" s="450"/>
      <c r="I23" s="444"/>
      <c r="J23" s="451">
        <v>550000</v>
      </c>
      <c r="K23" s="446"/>
    </row>
    <row r="24" spans="1:11" ht="15.75" thickBot="1" x14ac:dyDescent="0.3">
      <c r="A24" s="437"/>
      <c r="B24" s="438"/>
      <c r="C24" s="447" t="s">
        <v>875</v>
      </c>
      <c r="D24" s="448">
        <v>6118</v>
      </c>
      <c r="E24" s="448">
        <v>5169</v>
      </c>
      <c r="F24" s="449" t="s">
        <v>606</v>
      </c>
      <c r="G24" s="449" t="s">
        <v>876</v>
      </c>
      <c r="H24" s="450"/>
      <c r="I24" s="444"/>
      <c r="J24" s="451">
        <v>580000</v>
      </c>
      <c r="K24" s="446"/>
    </row>
    <row r="25" spans="1:11" ht="15.75" thickBot="1" x14ac:dyDescent="0.3">
      <c r="A25" s="453"/>
      <c r="B25" s="454"/>
      <c r="C25" s="455"/>
      <c r="D25" s="456"/>
      <c r="E25" s="456"/>
      <c r="F25" s="457"/>
      <c r="G25" s="457"/>
      <c r="H25" s="458"/>
      <c r="I25" s="459">
        <f>SUM(I12:I24)</f>
        <v>4222400</v>
      </c>
      <c r="J25" s="460">
        <f>SUM(J13:J24)</f>
        <v>4222400</v>
      </c>
      <c r="K25" s="461">
        <f>SUM(K12:K24)</f>
        <v>4222400</v>
      </c>
    </row>
    <row r="26" spans="1:11" x14ac:dyDescent="0.25">
      <c r="A26" s="428" t="s">
        <v>785</v>
      </c>
      <c r="B26" s="462" t="s">
        <v>877</v>
      </c>
      <c r="C26" s="430" t="s">
        <v>878</v>
      </c>
      <c r="D26" s="463"/>
      <c r="E26" s="463"/>
      <c r="F26" s="464"/>
      <c r="G26" s="464"/>
      <c r="H26" s="465"/>
      <c r="I26" s="466"/>
      <c r="J26" s="467"/>
      <c r="K26" s="468"/>
    </row>
    <row r="27" spans="1:11" x14ac:dyDescent="0.25">
      <c r="A27" s="453"/>
      <c r="B27" s="454"/>
      <c r="C27" s="469" t="s">
        <v>879</v>
      </c>
      <c r="D27" s="470">
        <v>6330</v>
      </c>
      <c r="E27" s="470">
        <v>4137</v>
      </c>
      <c r="F27" s="441" t="s">
        <v>880</v>
      </c>
      <c r="G27" s="441" t="s">
        <v>881</v>
      </c>
      <c r="H27" s="471" t="s">
        <v>882</v>
      </c>
      <c r="I27" s="472">
        <v>382500</v>
      </c>
      <c r="J27" s="473"/>
      <c r="K27" s="474">
        <v>382500</v>
      </c>
    </row>
    <row r="28" spans="1:11" x14ac:dyDescent="0.25">
      <c r="A28" s="453"/>
      <c r="B28" s="454"/>
      <c r="C28" s="475" t="s">
        <v>875</v>
      </c>
      <c r="D28" s="476">
        <v>6330</v>
      </c>
      <c r="E28" s="448">
        <v>4137</v>
      </c>
      <c r="F28" s="449" t="s">
        <v>883</v>
      </c>
      <c r="G28" s="449" t="s">
        <v>881</v>
      </c>
      <c r="H28" s="477" t="s">
        <v>882</v>
      </c>
      <c r="I28" s="444">
        <v>67500</v>
      </c>
      <c r="J28" s="445"/>
      <c r="K28" s="478">
        <v>67500</v>
      </c>
    </row>
    <row r="29" spans="1:11" x14ac:dyDescent="0.25">
      <c r="A29" s="453"/>
      <c r="B29" s="454"/>
      <c r="C29" s="479" t="s">
        <v>875</v>
      </c>
      <c r="D29" s="480">
        <v>6409</v>
      </c>
      <c r="E29" s="448">
        <v>5901</v>
      </c>
      <c r="F29" s="441" t="s">
        <v>880</v>
      </c>
      <c r="G29" s="441" t="s">
        <v>881</v>
      </c>
      <c r="H29" s="481" t="s">
        <v>882</v>
      </c>
      <c r="I29" s="482"/>
      <c r="J29" s="451">
        <v>382500</v>
      </c>
      <c r="K29" s="474"/>
    </row>
    <row r="30" spans="1:11" ht="15.75" thickBot="1" x14ac:dyDescent="0.3">
      <c r="A30" s="453"/>
      <c r="B30" s="454"/>
      <c r="C30" s="479" t="s">
        <v>875</v>
      </c>
      <c r="D30" s="480">
        <v>6409</v>
      </c>
      <c r="E30" s="448">
        <v>5901</v>
      </c>
      <c r="F30" s="449" t="s">
        <v>883</v>
      </c>
      <c r="G30" s="449" t="s">
        <v>881</v>
      </c>
      <c r="H30" s="481" t="s">
        <v>882</v>
      </c>
      <c r="I30" s="482"/>
      <c r="J30" s="451">
        <v>67500</v>
      </c>
      <c r="K30" s="474"/>
    </row>
    <row r="31" spans="1:11" ht="15.75" thickBot="1" x14ac:dyDescent="0.3">
      <c r="A31" s="483"/>
      <c r="B31" s="484"/>
      <c r="C31" s="455"/>
      <c r="D31" s="485"/>
      <c r="E31" s="485"/>
      <c r="F31" s="486"/>
      <c r="G31" s="486"/>
      <c r="H31" s="487"/>
      <c r="I31" s="488">
        <f>I27+I28</f>
        <v>450000</v>
      </c>
      <c r="J31" s="460">
        <f>J29+J30</f>
        <v>450000</v>
      </c>
      <c r="K31" s="489">
        <f>K27+K28</f>
        <v>450000</v>
      </c>
    </row>
    <row r="32" spans="1:11" x14ac:dyDescent="0.25">
      <c r="A32" s="428" t="s">
        <v>790</v>
      </c>
      <c r="B32" s="429">
        <v>2004</v>
      </c>
      <c r="C32" s="430" t="s">
        <v>884</v>
      </c>
      <c r="D32" s="490"/>
      <c r="E32" s="490"/>
      <c r="F32" s="491"/>
      <c r="G32" s="490"/>
      <c r="H32" s="492"/>
      <c r="I32" s="493"/>
      <c r="J32" s="494"/>
      <c r="K32" s="436"/>
    </row>
    <row r="33" spans="1:11" x14ac:dyDescent="0.25">
      <c r="A33" s="437"/>
      <c r="B33" s="438"/>
      <c r="C33" s="447" t="s">
        <v>885</v>
      </c>
      <c r="D33" s="448">
        <v>6330</v>
      </c>
      <c r="E33" s="448">
        <v>4137</v>
      </c>
      <c r="F33" s="449" t="s">
        <v>219</v>
      </c>
      <c r="G33" s="449" t="s">
        <v>886</v>
      </c>
      <c r="H33" s="450"/>
      <c r="I33" s="495">
        <v>61150000</v>
      </c>
      <c r="J33" s="451"/>
      <c r="K33" s="446">
        <v>61150000</v>
      </c>
    </row>
    <row r="34" spans="1:11" ht="15.75" thickBot="1" x14ac:dyDescent="0.3">
      <c r="A34" s="437"/>
      <c r="B34" s="438"/>
      <c r="C34" s="447" t="s">
        <v>875</v>
      </c>
      <c r="D34" s="448">
        <v>6409</v>
      </c>
      <c r="E34" s="448">
        <v>5901</v>
      </c>
      <c r="F34" s="449" t="s">
        <v>219</v>
      </c>
      <c r="G34" s="449" t="s">
        <v>886</v>
      </c>
      <c r="H34" s="450"/>
      <c r="I34" s="444"/>
      <c r="J34" s="451">
        <v>61150000</v>
      </c>
      <c r="K34" s="446"/>
    </row>
    <row r="35" spans="1:11" ht="15.75" thickBot="1" x14ac:dyDescent="0.3">
      <c r="A35" s="437"/>
      <c r="B35" s="438"/>
      <c r="C35" s="455"/>
      <c r="D35" s="485"/>
      <c r="E35" s="485"/>
      <c r="F35" s="486"/>
      <c r="G35" s="486"/>
      <c r="H35" s="487"/>
      <c r="I35" s="488">
        <v>61150000</v>
      </c>
      <c r="J35" s="460">
        <v>61150000</v>
      </c>
      <c r="K35" s="489">
        <f>K33</f>
        <v>61150000</v>
      </c>
    </row>
    <row r="36" spans="1:11" x14ac:dyDescent="0.25">
      <c r="A36" s="496" t="s">
        <v>795</v>
      </c>
      <c r="B36" s="429">
        <v>2005</v>
      </c>
      <c r="C36" s="497" t="s">
        <v>887</v>
      </c>
      <c r="D36" s="490"/>
      <c r="E36" s="490"/>
      <c r="F36" s="491"/>
      <c r="G36" s="490"/>
      <c r="H36" s="492"/>
      <c r="I36" s="493"/>
      <c r="J36" s="494"/>
      <c r="K36" s="498"/>
    </row>
    <row r="37" spans="1:11" x14ac:dyDescent="0.25">
      <c r="A37" s="419"/>
      <c r="B37" s="438"/>
      <c r="C37" s="499" t="s">
        <v>888</v>
      </c>
      <c r="D37" s="448">
        <v>6330</v>
      </c>
      <c r="E37" s="448">
        <v>4137</v>
      </c>
      <c r="F37" s="449" t="s">
        <v>889</v>
      </c>
      <c r="G37" s="449" t="s">
        <v>886</v>
      </c>
      <c r="H37" s="450" t="s">
        <v>890</v>
      </c>
      <c r="I37" s="495">
        <v>527300</v>
      </c>
      <c r="J37" s="451"/>
      <c r="K37" s="500">
        <v>527300</v>
      </c>
    </row>
    <row r="38" spans="1:11" x14ac:dyDescent="0.25">
      <c r="A38" s="419"/>
      <c r="B38" s="438"/>
      <c r="C38" s="499" t="s">
        <v>875</v>
      </c>
      <c r="D38" s="448">
        <v>6330</v>
      </c>
      <c r="E38" s="448">
        <v>4137</v>
      </c>
      <c r="F38" s="449" t="s">
        <v>891</v>
      </c>
      <c r="G38" s="449" t="s">
        <v>886</v>
      </c>
      <c r="H38" s="450" t="s">
        <v>890</v>
      </c>
      <c r="I38" s="444">
        <v>27700</v>
      </c>
      <c r="J38" s="451"/>
      <c r="K38" s="446">
        <v>27700</v>
      </c>
    </row>
    <row r="39" spans="1:11" x14ac:dyDescent="0.25">
      <c r="A39" s="419"/>
      <c r="B39" s="438"/>
      <c r="C39" s="499" t="s">
        <v>875</v>
      </c>
      <c r="D39" s="448">
        <v>6409</v>
      </c>
      <c r="E39" s="448">
        <v>5901</v>
      </c>
      <c r="F39" s="449" t="s">
        <v>889</v>
      </c>
      <c r="G39" s="449" t="s">
        <v>886</v>
      </c>
      <c r="H39" s="450" t="s">
        <v>890</v>
      </c>
      <c r="I39" s="444"/>
      <c r="J39" s="451">
        <v>527300</v>
      </c>
      <c r="K39" s="446"/>
    </row>
    <row r="40" spans="1:11" ht="15.75" thickBot="1" x14ac:dyDescent="0.3">
      <c r="A40" s="419"/>
      <c r="B40" s="438"/>
      <c r="C40" s="499" t="s">
        <v>875</v>
      </c>
      <c r="D40" s="448">
        <v>6409</v>
      </c>
      <c r="E40" s="448">
        <v>5901</v>
      </c>
      <c r="F40" s="449" t="s">
        <v>891</v>
      </c>
      <c r="G40" s="449" t="s">
        <v>886</v>
      </c>
      <c r="H40" s="450" t="s">
        <v>890</v>
      </c>
      <c r="I40" s="444"/>
      <c r="J40" s="451">
        <v>27700</v>
      </c>
      <c r="K40" s="446"/>
    </row>
    <row r="41" spans="1:11" ht="15.75" thickBot="1" x14ac:dyDescent="0.3">
      <c r="A41" s="501"/>
      <c r="B41" s="502"/>
      <c r="C41" s="503"/>
      <c r="D41" s="485"/>
      <c r="E41" s="485"/>
      <c r="F41" s="486"/>
      <c r="G41" s="486"/>
      <c r="H41" s="487"/>
      <c r="I41" s="488">
        <v>555000</v>
      </c>
      <c r="J41" s="460">
        <v>555000</v>
      </c>
      <c r="K41" s="489">
        <f>K37+K38</f>
        <v>555000</v>
      </c>
    </row>
    <row r="42" spans="1:11" x14ac:dyDescent="0.25">
      <c r="A42" s="496" t="s">
        <v>799</v>
      </c>
      <c r="B42" s="429">
        <v>3006</v>
      </c>
      <c r="C42" s="497" t="s">
        <v>892</v>
      </c>
      <c r="D42" s="490"/>
      <c r="E42" s="490"/>
      <c r="F42" s="491"/>
      <c r="G42" s="490"/>
      <c r="H42" s="492"/>
      <c r="I42" s="493"/>
      <c r="J42" s="494"/>
      <c r="K42" s="498"/>
    </row>
    <row r="43" spans="1:11" x14ac:dyDescent="0.25">
      <c r="A43" s="419"/>
      <c r="B43" s="438"/>
      <c r="C43" s="499" t="s">
        <v>893</v>
      </c>
      <c r="D43" s="448">
        <v>6330</v>
      </c>
      <c r="E43" s="448">
        <v>4137</v>
      </c>
      <c r="F43" s="449" t="s">
        <v>126</v>
      </c>
      <c r="G43" s="449" t="s">
        <v>886</v>
      </c>
      <c r="H43" s="450"/>
      <c r="I43" s="495">
        <v>39500</v>
      </c>
      <c r="J43" s="451"/>
      <c r="K43" s="500">
        <v>39500</v>
      </c>
    </row>
    <row r="44" spans="1:11" ht="15.75" thickBot="1" x14ac:dyDescent="0.3">
      <c r="A44" s="419"/>
      <c r="B44" s="438"/>
      <c r="C44" s="499" t="s">
        <v>875</v>
      </c>
      <c r="D44" s="448">
        <v>6409</v>
      </c>
      <c r="E44" s="448">
        <v>5901</v>
      </c>
      <c r="F44" s="449" t="s">
        <v>126</v>
      </c>
      <c r="G44" s="449" t="s">
        <v>886</v>
      </c>
      <c r="H44" s="450"/>
      <c r="I44" s="444"/>
      <c r="J44" s="451">
        <v>39500</v>
      </c>
      <c r="K44" s="446"/>
    </row>
    <row r="45" spans="1:11" ht="15.75" thickBot="1" x14ac:dyDescent="0.3">
      <c r="A45" s="501"/>
      <c r="B45" s="502"/>
      <c r="C45" s="503"/>
      <c r="D45" s="485"/>
      <c r="E45" s="485"/>
      <c r="F45" s="486"/>
      <c r="G45" s="486"/>
      <c r="H45" s="487"/>
      <c r="I45" s="488">
        <v>39500</v>
      </c>
      <c r="J45" s="460">
        <v>39500</v>
      </c>
      <c r="K45" s="489">
        <f>K43</f>
        <v>39500</v>
      </c>
    </row>
    <row r="46" spans="1:11" x14ac:dyDescent="0.25">
      <c r="A46" s="496" t="s">
        <v>803</v>
      </c>
      <c r="B46" s="429">
        <v>3007</v>
      </c>
      <c r="C46" s="430" t="s">
        <v>894</v>
      </c>
      <c r="D46" s="431"/>
      <c r="E46" s="431"/>
      <c r="F46" s="432"/>
      <c r="G46" s="431"/>
      <c r="H46" s="433"/>
      <c r="I46" s="434"/>
      <c r="J46" s="435"/>
      <c r="K46" s="436"/>
    </row>
    <row r="47" spans="1:11" x14ac:dyDescent="0.25">
      <c r="A47" s="419"/>
      <c r="B47" s="438"/>
      <c r="C47" s="504" t="s">
        <v>895</v>
      </c>
      <c r="D47" s="440" t="s">
        <v>896</v>
      </c>
      <c r="E47" s="505" t="s">
        <v>897</v>
      </c>
      <c r="F47" s="441" t="s">
        <v>126</v>
      </c>
      <c r="G47" s="442" t="s">
        <v>881</v>
      </c>
      <c r="H47" s="443"/>
      <c r="I47" s="444">
        <v>740400</v>
      </c>
      <c r="J47" s="506"/>
      <c r="K47" s="446">
        <v>740400</v>
      </c>
    </row>
    <row r="48" spans="1:11" ht="15.75" thickBot="1" x14ac:dyDescent="0.3">
      <c r="A48" s="419"/>
      <c r="B48" s="438"/>
      <c r="C48" s="504" t="s">
        <v>875</v>
      </c>
      <c r="D48" s="507" t="s">
        <v>898</v>
      </c>
      <c r="E48" s="507" t="s">
        <v>322</v>
      </c>
      <c r="F48" s="508" t="s">
        <v>126</v>
      </c>
      <c r="G48" s="509" t="s">
        <v>881</v>
      </c>
      <c r="H48" s="510"/>
      <c r="I48" s="444"/>
      <c r="J48" s="511">
        <v>740400</v>
      </c>
      <c r="K48" s="446"/>
    </row>
    <row r="49" spans="1:11" ht="15.75" thickBot="1" x14ac:dyDescent="0.3">
      <c r="A49" s="501"/>
      <c r="B49" s="502"/>
      <c r="C49" s="455"/>
      <c r="D49" s="485"/>
      <c r="E49" s="485"/>
      <c r="F49" s="486"/>
      <c r="G49" s="486"/>
      <c r="H49" s="487"/>
      <c r="I49" s="488">
        <v>740400</v>
      </c>
      <c r="J49" s="460">
        <v>740400</v>
      </c>
      <c r="K49" s="489">
        <f>K47</f>
        <v>740400</v>
      </c>
    </row>
    <row r="50" spans="1:11" x14ac:dyDescent="0.25">
      <c r="A50" s="428" t="s">
        <v>807</v>
      </c>
      <c r="B50" s="429">
        <v>3008</v>
      </c>
      <c r="C50" s="430" t="s">
        <v>899</v>
      </c>
      <c r="D50" s="431"/>
      <c r="E50" s="431"/>
      <c r="F50" s="432"/>
      <c r="G50" s="431"/>
      <c r="H50" s="433"/>
      <c r="I50" s="434"/>
      <c r="J50" s="435"/>
      <c r="K50" s="436"/>
    </row>
    <row r="51" spans="1:11" x14ac:dyDescent="0.25">
      <c r="A51" s="437"/>
      <c r="B51" s="438"/>
      <c r="C51" s="447" t="s">
        <v>885</v>
      </c>
      <c r="D51" s="476">
        <v>6330</v>
      </c>
      <c r="E51" s="512">
        <v>4137</v>
      </c>
      <c r="F51" s="440" t="s">
        <v>126</v>
      </c>
      <c r="G51" s="440" t="s">
        <v>886</v>
      </c>
      <c r="H51" s="513"/>
      <c r="I51" s="444">
        <v>25493000</v>
      </c>
      <c r="J51" s="514"/>
      <c r="K51" s="446">
        <v>25493000</v>
      </c>
    </row>
    <row r="52" spans="1:11" ht="15.75" thickBot="1" x14ac:dyDescent="0.3">
      <c r="A52" s="437"/>
      <c r="B52" s="438"/>
      <c r="C52" s="447" t="s">
        <v>875</v>
      </c>
      <c r="D52" s="448">
        <v>6409</v>
      </c>
      <c r="E52" s="448">
        <v>5901</v>
      </c>
      <c r="F52" s="449" t="s">
        <v>126</v>
      </c>
      <c r="G52" s="449" t="s">
        <v>886</v>
      </c>
      <c r="H52" s="450"/>
      <c r="I52" s="444"/>
      <c r="J52" s="451">
        <v>25493000</v>
      </c>
      <c r="K52" s="446"/>
    </row>
    <row r="53" spans="1:11" ht="15.75" thickBot="1" x14ac:dyDescent="0.3">
      <c r="A53" s="437"/>
      <c r="B53" s="438"/>
      <c r="C53" s="455"/>
      <c r="D53" s="485"/>
      <c r="E53" s="485"/>
      <c r="F53" s="486"/>
      <c r="G53" s="486"/>
      <c r="H53" s="487"/>
      <c r="I53" s="488">
        <v>25493000</v>
      </c>
      <c r="J53" s="460">
        <v>25493000</v>
      </c>
      <c r="K53" s="489">
        <f>K51</f>
        <v>25493000</v>
      </c>
    </row>
    <row r="54" spans="1:11" x14ac:dyDescent="0.25">
      <c r="A54" s="428" t="s">
        <v>812</v>
      </c>
      <c r="B54" s="429">
        <v>3010</v>
      </c>
      <c r="C54" s="430" t="s">
        <v>900</v>
      </c>
      <c r="D54" s="490"/>
      <c r="E54" s="490"/>
      <c r="F54" s="491"/>
      <c r="G54" s="490"/>
      <c r="H54" s="492"/>
      <c r="I54" s="493"/>
      <c r="J54" s="494"/>
      <c r="K54" s="498"/>
    </row>
    <row r="55" spans="1:11" x14ac:dyDescent="0.25">
      <c r="A55" s="437"/>
      <c r="B55" s="438"/>
      <c r="C55" s="447" t="s">
        <v>901</v>
      </c>
      <c r="D55" s="448">
        <v>6330</v>
      </c>
      <c r="E55" s="448">
        <v>4137</v>
      </c>
      <c r="F55" s="449" t="s">
        <v>70</v>
      </c>
      <c r="G55" s="449" t="s">
        <v>886</v>
      </c>
      <c r="H55" s="450"/>
      <c r="I55" s="444">
        <v>327000</v>
      </c>
      <c r="J55" s="451"/>
      <c r="K55" s="446">
        <v>327000</v>
      </c>
    </row>
    <row r="56" spans="1:11" ht="15.75" thickBot="1" x14ac:dyDescent="0.3">
      <c r="A56" s="437"/>
      <c r="B56" s="438"/>
      <c r="C56" s="447" t="s">
        <v>875</v>
      </c>
      <c r="D56" s="448">
        <v>6409</v>
      </c>
      <c r="E56" s="448">
        <v>5901</v>
      </c>
      <c r="F56" s="449" t="s">
        <v>70</v>
      </c>
      <c r="G56" s="449" t="s">
        <v>886</v>
      </c>
      <c r="H56" s="450"/>
      <c r="I56" s="444"/>
      <c r="J56" s="451">
        <v>327000</v>
      </c>
      <c r="K56" s="446"/>
    </row>
    <row r="57" spans="1:11" ht="15.75" thickBot="1" x14ac:dyDescent="0.3">
      <c r="A57" s="515"/>
      <c r="B57" s="502"/>
      <c r="C57" s="455"/>
      <c r="D57" s="485"/>
      <c r="E57" s="485"/>
      <c r="F57" s="486"/>
      <c r="G57" s="486"/>
      <c r="H57" s="487"/>
      <c r="I57" s="488">
        <v>327000</v>
      </c>
      <c r="J57" s="460">
        <v>327000</v>
      </c>
      <c r="K57" s="489">
        <f>K55</f>
        <v>327000</v>
      </c>
    </row>
    <row r="58" spans="1:11" x14ac:dyDescent="0.25">
      <c r="A58" s="428" t="s">
        <v>818</v>
      </c>
      <c r="B58" s="429">
        <v>7001</v>
      </c>
      <c r="C58" s="430" t="s">
        <v>902</v>
      </c>
      <c r="D58" s="490"/>
      <c r="E58" s="490"/>
      <c r="F58" s="491"/>
      <c r="G58" s="490"/>
      <c r="H58" s="516"/>
      <c r="I58" s="517"/>
      <c r="J58" s="494"/>
      <c r="K58" s="498"/>
    </row>
    <row r="59" spans="1:11" x14ac:dyDescent="0.25">
      <c r="A59" s="437"/>
      <c r="B59" s="438"/>
      <c r="C59" s="518" t="s">
        <v>903</v>
      </c>
      <c r="D59" s="448">
        <v>6330</v>
      </c>
      <c r="E59" s="448">
        <v>4251</v>
      </c>
      <c r="F59" s="449" t="s">
        <v>904</v>
      </c>
      <c r="G59" s="449" t="s">
        <v>881</v>
      </c>
      <c r="H59" s="481" t="s">
        <v>905</v>
      </c>
      <c r="I59" s="519">
        <v>261100</v>
      </c>
      <c r="J59" s="445"/>
      <c r="K59" s="520">
        <v>261100</v>
      </c>
    </row>
    <row r="60" spans="1:11" x14ac:dyDescent="0.25">
      <c r="A60" s="437"/>
      <c r="B60" s="438"/>
      <c r="C60" s="518" t="s">
        <v>903</v>
      </c>
      <c r="D60" s="448">
        <v>6330</v>
      </c>
      <c r="E60" s="448">
        <v>4137</v>
      </c>
      <c r="F60" s="449" t="s">
        <v>906</v>
      </c>
      <c r="G60" s="449" t="s">
        <v>881</v>
      </c>
      <c r="H60" s="481" t="s">
        <v>905</v>
      </c>
      <c r="I60" s="519">
        <v>238900</v>
      </c>
      <c r="J60" s="521"/>
      <c r="K60" s="520">
        <v>238900</v>
      </c>
    </row>
    <row r="61" spans="1:11" x14ac:dyDescent="0.25">
      <c r="A61" s="437"/>
      <c r="B61" s="438"/>
      <c r="C61" s="518" t="s">
        <v>903</v>
      </c>
      <c r="D61" s="448">
        <v>6330</v>
      </c>
      <c r="E61" s="448">
        <v>4251</v>
      </c>
      <c r="F61" s="449" t="s">
        <v>907</v>
      </c>
      <c r="G61" s="449" t="s">
        <v>881</v>
      </c>
      <c r="H61" s="481" t="s">
        <v>905</v>
      </c>
      <c r="I61" s="519">
        <v>208900</v>
      </c>
      <c r="J61" s="521"/>
      <c r="K61" s="520">
        <v>208900</v>
      </c>
    </row>
    <row r="62" spans="1:11" x14ac:dyDescent="0.25">
      <c r="A62" s="437"/>
      <c r="B62" s="438"/>
      <c r="C62" s="518" t="s">
        <v>903</v>
      </c>
      <c r="D62" s="448">
        <v>6330</v>
      </c>
      <c r="E62" s="448">
        <v>4137</v>
      </c>
      <c r="F62" s="449" t="s">
        <v>908</v>
      </c>
      <c r="G62" s="449" t="s">
        <v>881</v>
      </c>
      <c r="H62" s="481" t="s">
        <v>905</v>
      </c>
      <c r="I62" s="522">
        <v>191100</v>
      </c>
      <c r="J62" s="521"/>
      <c r="K62" s="523">
        <v>191100</v>
      </c>
    </row>
    <row r="63" spans="1:11" x14ac:dyDescent="0.25">
      <c r="A63" s="437"/>
      <c r="B63" s="438"/>
      <c r="C63" s="524" t="s">
        <v>875</v>
      </c>
      <c r="D63" s="448">
        <v>6409</v>
      </c>
      <c r="E63" s="448">
        <v>6901</v>
      </c>
      <c r="F63" s="449" t="s">
        <v>165</v>
      </c>
      <c r="G63" s="449" t="s">
        <v>881</v>
      </c>
      <c r="H63" s="481" t="s">
        <v>905</v>
      </c>
      <c r="I63" s="525"/>
      <c r="J63" s="521">
        <v>261100</v>
      </c>
      <c r="K63" s="500"/>
    </row>
    <row r="64" spans="1:11" x14ac:dyDescent="0.25">
      <c r="A64" s="437"/>
      <c r="B64" s="438"/>
      <c r="C64" s="524" t="s">
        <v>875</v>
      </c>
      <c r="D64" s="448">
        <v>6409</v>
      </c>
      <c r="E64" s="448">
        <v>5901</v>
      </c>
      <c r="F64" s="449" t="s">
        <v>128</v>
      </c>
      <c r="G64" s="449" t="s">
        <v>881</v>
      </c>
      <c r="H64" s="481" t="s">
        <v>905</v>
      </c>
      <c r="I64" s="525"/>
      <c r="J64" s="521">
        <v>238900</v>
      </c>
      <c r="K64" s="500"/>
    </row>
    <row r="65" spans="1:11" x14ac:dyDescent="0.25">
      <c r="A65" s="437"/>
      <c r="B65" s="438"/>
      <c r="C65" s="524" t="s">
        <v>875</v>
      </c>
      <c r="D65" s="448">
        <v>6409</v>
      </c>
      <c r="E65" s="448">
        <v>6901</v>
      </c>
      <c r="F65" s="449" t="s">
        <v>162</v>
      </c>
      <c r="G65" s="449" t="s">
        <v>881</v>
      </c>
      <c r="H65" s="481" t="s">
        <v>905</v>
      </c>
      <c r="I65" s="525"/>
      <c r="J65" s="521">
        <v>208900</v>
      </c>
      <c r="K65" s="500"/>
    </row>
    <row r="66" spans="1:11" x14ac:dyDescent="0.25">
      <c r="A66" s="437"/>
      <c r="B66" s="438"/>
      <c r="C66" s="524" t="s">
        <v>875</v>
      </c>
      <c r="D66" s="448">
        <v>6409</v>
      </c>
      <c r="E66" s="448">
        <v>5901</v>
      </c>
      <c r="F66" s="449" t="s">
        <v>127</v>
      </c>
      <c r="G66" s="449" t="s">
        <v>881</v>
      </c>
      <c r="H66" s="481" t="s">
        <v>905</v>
      </c>
      <c r="I66" s="525"/>
      <c r="J66" s="521">
        <v>191100</v>
      </c>
      <c r="K66" s="500"/>
    </row>
    <row r="67" spans="1:11" ht="26.25" x14ac:dyDescent="0.25">
      <c r="A67" s="437"/>
      <c r="B67" s="438"/>
      <c r="C67" s="524" t="s">
        <v>909</v>
      </c>
      <c r="D67" s="448">
        <v>6330</v>
      </c>
      <c r="E67" s="448">
        <v>4251</v>
      </c>
      <c r="F67" s="449" t="s">
        <v>904</v>
      </c>
      <c r="G67" s="449" t="s">
        <v>881</v>
      </c>
      <c r="H67" s="481" t="s">
        <v>910</v>
      </c>
      <c r="I67" s="525">
        <v>27200</v>
      </c>
      <c r="J67" s="521"/>
      <c r="K67" s="523">
        <v>27200</v>
      </c>
    </row>
    <row r="68" spans="1:11" ht="26.25" x14ac:dyDescent="0.25">
      <c r="A68" s="437"/>
      <c r="B68" s="438"/>
      <c r="C68" s="524" t="s">
        <v>909</v>
      </c>
      <c r="D68" s="448">
        <v>6330</v>
      </c>
      <c r="E68" s="448">
        <v>4137</v>
      </c>
      <c r="F68" s="449" t="s">
        <v>906</v>
      </c>
      <c r="G68" s="449" t="s">
        <v>881</v>
      </c>
      <c r="H68" s="481" t="s">
        <v>910</v>
      </c>
      <c r="I68" s="519">
        <v>232600</v>
      </c>
      <c r="J68" s="521"/>
      <c r="K68" s="520">
        <v>232600</v>
      </c>
    </row>
    <row r="69" spans="1:11" ht="26.25" x14ac:dyDescent="0.25">
      <c r="A69" s="437"/>
      <c r="B69" s="438"/>
      <c r="C69" s="524" t="s">
        <v>909</v>
      </c>
      <c r="D69" s="448">
        <v>6330</v>
      </c>
      <c r="E69" s="448">
        <v>4251</v>
      </c>
      <c r="F69" s="449" t="s">
        <v>907</v>
      </c>
      <c r="G69" s="449" t="s">
        <v>881</v>
      </c>
      <c r="H69" s="481" t="s">
        <v>910</v>
      </c>
      <c r="I69" s="519">
        <v>21800</v>
      </c>
      <c r="J69" s="521"/>
      <c r="K69" s="520">
        <v>21800</v>
      </c>
    </row>
    <row r="70" spans="1:11" ht="26.25" x14ac:dyDescent="0.25">
      <c r="A70" s="437"/>
      <c r="B70" s="438"/>
      <c r="C70" s="524" t="s">
        <v>909</v>
      </c>
      <c r="D70" s="448">
        <v>6330</v>
      </c>
      <c r="E70" s="448">
        <v>4137</v>
      </c>
      <c r="F70" s="449" t="s">
        <v>908</v>
      </c>
      <c r="G70" s="449" t="s">
        <v>881</v>
      </c>
      <c r="H70" s="481" t="s">
        <v>910</v>
      </c>
      <c r="I70" s="519">
        <v>186100</v>
      </c>
      <c r="J70" s="521"/>
      <c r="K70" s="520">
        <v>186100</v>
      </c>
    </row>
    <row r="71" spans="1:11" x14ac:dyDescent="0.25">
      <c r="A71" s="437"/>
      <c r="B71" s="438"/>
      <c r="C71" s="524" t="s">
        <v>875</v>
      </c>
      <c r="D71" s="448">
        <v>6409</v>
      </c>
      <c r="E71" s="448">
        <v>6901</v>
      </c>
      <c r="F71" s="449" t="s">
        <v>165</v>
      </c>
      <c r="G71" s="449" t="s">
        <v>881</v>
      </c>
      <c r="H71" s="481" t="s">
        <v>910</v>
      </c>
      <c r="I71" s="519"/>
      <c r="J71" s="521">
        <v>27200</v>
      </c>
      <c r="K71" s="500"/>
    </row>
    <row r="72" spans="1:11" x14ac:dyDescent="0.25">
      <c r="A72" s="437"/>
      <c r="B72" s="438"/>
      <c r="C72" s="524" t="s">
        <v>875</v>
      </c>
      <c r="D72" s="448">
        <v>6409</v>
      </c>
      <c r="E72" s="448">
        <v>5901</v>
      </c>
      <c r="F72" s="449" t="s">
        <v>128</v>
      </c>
      <c r="G72" s="449" t="s">
        <v>881</v>
      </c>
      <c r="H72" s="481" t="s">
        <v>910</v>
      </c>
      <c r="I72" s="519"/>
      <c r="J72" s="521">
        <v>232600</v>
      </c>
      <c r="K72" s="500"/>
    </row>
    <row r="73" spans="1:11" x14ac:dyDescent="0.25">
      <c r="A73" s="437"/>
      <c r="B73" s="438"/>
      <c r="C73" s="524" t="s">
        <v>875</v>
      </c>
      <c r="D73" s="448">
        <v>6409</v>
      </c>
      <c r="E73" s="448">
        <v>6901</v>
      </c>
      <c r="F73" s="449" t="s">
        <v>162</v>
      </c>
      <c r="G73" s="449" t="s">
        <v>881</v>
      </c>
      <c r="H73" s="481" t="s">
        <v>910</v>
      </c>
      <c r="I73" s="519"/>
      <c r="J73" s="521">
        <v>21800</v>
      </c>
      <c r="K73" s="500"/>
    </row>
    <row r="74" spans="1:11" x14ac:dyDescent="0.25">
      <c r="A74" s="437"/>
      <c r="B74" s="438"/>
      <c r="C74" s="524" t="s">
        <v>875</v>
      </c>
      <c r="D74" s="448">
        <v>6409</v>
      </c>
      <c r="E74" s="448">
        <v>5901</v>
      </c>
      <c r="F74" s="449" t="s">
        <v>127</v>
      </c>
      <c r="G74" s="449" t="s">
        <v>881</v>
      </c>
      <c r="H74" s="481" t="s">
        <v>910</v>
      </c>
      <c r="I74" s="519"/>
      <c r="J74" s="521">
        <v>186100</v>
      </c>
      <c r="K74" s="500"/>
    </row>
    <row r="75" spans="1:11" x14ac:dyDescent="0.25">
      <c r="A75" s="437"/>
      <c r="B75" s="438"/>
      <c r="C75" s="524" t="s">
        <v>911</v>
      </c>
      <c r="D75" s="448">
        <v>6330</v>
      </c>
      <c r="E75" s="448">
        <v>4251</v>
      </c>
      <c r="F75" s="449" t="s">
        <v>904</v>
      </c>
      <c r="G75" s="449" t="s">
        <v>881</v>
      </c>
      <c r="H75" s="481" t="s">
        <v>912</v>
      </c>
      <c r="I75" s="519">
        <v>90000</v>
      </c>
      <c r="J75" s="521"/>
      <c r="K75" s="520">
        <v>90000</v>
      </c>
    </row>
    <row r="76" spans="1:11" x14ac:dyDescent="0.25">
      <c r="A76" s="437"/>
      <c r="B76" s="438"/>
      <c r="C76" s="524" t="s">
        <v>911</v>
      </c>
      <c r="D76" s="448">
        <v>6330</v>
      </c>
      <c r="E76" s="448">
        <v>4137</v>
      </c>
      <c r="F76" s="449" t="s">
        <v>906</v>
      </c>
      <c r="G76" s="449" t="s">
        <v>881</v>
      </c>
      <c r="H76" s="481" t="s">
        <v>912</v>
      </c>
      <c r="I76" s="519">
        <v>412500</v>
      </c>
      <c r="J76" s="521"/>
      <c r="K76" s="520">
        <v>412500</v>
      </c>
    </row>
    <row r="77" spans="1:11" x14ac:dyDescent="0.25">
      <c r="A77" s="437"/>
      <c r="B77" s="438"/>
      <c r="C77" s="524" t="s">
        <v>911</v>
      </c>
      <c r="D77" s="448">
        <v>6330</v>
      </c>
      <c r="E77" s="448">
        <v>4251</v>
      </c>
      <c r="F77" s="449" t="s">
        <v>907</v>
      </c>
      <c r="G77" s="449" t="s">
        <v>881</v>
      </c>
      <c r="H77" s="481" t="s">
        <v>912</v>
      </c>
      <c r="I77" s="519">
        <v>72000</v>
      </c>
      <c r="J77" s="521"/>
      <c r="K77" s="520">
        <v>72000</v>
      </c>
    </row>
    <row r="78" spans="1:11" x14ac:dyDescent="0.25">
      <c r="A78" s="437"/>
      <c r="B78" s="438"/>
      <c r="C78" s="524" t="s">
        <v>911</v>
      </c>
      <c r="D78" s="448">
        <v>6330</v>
      </c>
      <c r="E78" s="448">
        <v>4137</v>
      </c>
      <c r="F78" s="449" t="s">
        <v>908</v>
      </c>
      <c r="G78" s="449" t="s">
        <v>881</v>
      </c>
      <c r="H78" s="481" t="s">
        <v>912</v>
      </c>
      <c r="I78" s="519">
        <v>330000</v>
      </c>
      <c r="J78" s="521"/>
      <c r="K78" s="520">
        <v>330000</v>
      </c>
    </row>
    <row r="79" spans="1:11" x14ac:dyDescent="0.25">
      <c r="A79" s="437"/>
      <c r="B79" s="438"/>
      <c r="C79" s="524" t="s">
        <v>875</v>
      </c>
      <c r="D79" s="448">
        <v>6409</v>
      </c>
      <c r="E79" s="448">
        <v>6901</v>
      </c>
      <c r="F79" s="449" t="s">
        <v>165</v>
      </c>
      <c r="G79" s="449" t="s">
        <v>881</v>
      </c>
      <c r="H79" s="481" t="s">
        <v>912</v>
      </c>
      <c r="I79" s="519"/>
      <c r="J79" s="521">
        <v>90000</v>
      </c>
      <c r="K79" s="500"/>
    </row>
    <row r="80" spans="1:11" x14ac:dyDescent="0.25">
      <c r="A80" s="437"/>
      <c r="B80" s="438"/>
      <c r="C80" s="524" t="s">
        <v>875</v>
      </c>
      <c r="D80" s="448">
        <v>6409</v>
      </c>
      <c r="E80" s="448">
        <v>5901</v>
      </c>
      <c r="F80" s="449" t="s">
        <v>128</v>
      </c>
      <c r="G80" s="449" t="s">
        <v>881</v>
      </c>
      <c r="H80" s="481" t="s">
        <v>912</v>
      </c>
      <c r="I80" s="519"/>
      <c r="J80" s="521">
        <v>412500</v>
      </c>
      <c r="K80" s="500"/>
    </row>
    <row r="81" spans="1:11" x14ac:dyDescent="0.25">
      <c r="A81" s="437"/>
      <c r="B81" s="438"/>
      <c r="C81" s="524" t="s">
        <v>875</v>
      </c>
      <c r="D81" s="448">
        <v>6409</v>
      </c>
      <c r="E81" s="448">
        <v>6901</v>
      </c>
      <c r="F81" s="449" t="s">
        <v>162</v>
      </c>
      <c r="G81" s="449" t="s">
        <v>881</v>
      </c>
      <c r="H81" s="481" t="s">
        <v>912</v>
      </c>
      <c r="I81" s="519"/>
      <c r="J81" s="521">
        <v>72000</v>
      </c>
      <c r="K81" s="500"/>
    </row>
    <row r="82" spans="1:11" x14ac:dyDescent="0.25">
      <c r="A82" s="437"/>
      <c r="B82" s="438"/>
      <c r="C82" s="524" t="s">
        <v>875</v>
      </c>
      <c r="D82" s="448">
        <v>6409</v>
      </c>
      <c r="E82" s="448">
        <v>5901</v>
      </c>
      <c r="F82" s="449" t="s">
        <v>127</v>
      </c>
      <c r="G82" s="449" t="s">
        <v>881</v>
      </c>
      <c r="H82" s="481" t="s">
        <v>912</v>
      </c>
      <c r="I82" s="519"/>
      <c r="J82" s="521">
        <v>330000</v>
      </c>
      <c r="K82" s="500"/>
    </row>
    <row r="83" spans="1:11" x14ac:dyDescent="0.25">
      <c r="A83" s="437"/>
      <c r="B83" s="438"/>
      <c r="C83" s="524" t="s">
        <v>913</v>
      </c>
      <c r="D83" s="448">
        <v>6330</v>
      </c>
      <c r="E83" s="448">
        <v>4137</v>
      </c>
      <c r="F83" s="449" t="s">
        <v>906</v>
      </c>
      <c r="G83" s="449" t="s">
        <v>886</v>
      </c>
      <c r="H83" s="481" t="s">
        <v>914</v>
      </c>
      <c r="I83" s="519">
        <v>547500</v>
      </c>
      <c r="J83" s="521"/>
      <c r="K83" s="520">
        <v>547500</v>
      </c>
    </row>
    <row r="84" spans="1:11" x14ac:dyDescent="0.25">
      <c r="A84" s="437"/>
      <c r="B84" s="438"/>
      <c r="C84" s="524" t="s">
        <v>913</v>
      </c>
      <c r="D84" s="448">
        <v>6330</v>
      </c>
      <c r="E84" s="448">
        <v>4137</v>
      </c>
      <c r="F84" s="449" t="s">
        <v>908</v>
      </c>
      <c r="G84" s="449" t="s">
        <v>886</v>
      </c>
      <c r="H84" s="481" t="s">
        <v>914</v>
      </c>
      <c r="I84" s="519">
        <v>492800</v>
      </c>
      <c r="J84" s="521"/>
      <c r="K84" s="520">
        <v>492800</v>
      </c>
    </row>
    <row r="85" spans="1:11" x14ac:dyDescent="0.25">
      <c r="A85" s="437"/>
      <c r="B85" s="438"/>
      <c r="C85" s="524" t="s">
        <v>875</v>
      </c>
      <c r="D85" s="448">
        <v>6409</v>
      </c>
      <c r="E85" s="448">
        <v>5901</v>
      </c>
      <c r="F85" s="449" t="s">
        <v>128</v>
      </c>
      <c r="G85" s="449" t="s">
        <v>886</v>
      </c>
      <c r="H85" s="481" t="s">
        <v>914</v>
      </c>
      <c r="I85" s="519"/>
      <c r="J85" s="521">
        <v>547500</v>
      </c>
      <c r="K85" s="500"/>
    </row>
    <row r="86" spans="1:11" x14ac:dyDescent="0.25">
      <c r="A86" s="437"/>
      <c r="B86" s="438"/>
      <c r="C86" s="524" t="s">
        <v>875</v>
      </c>
      <c r="D86" s="448">
        <v>6409</v>
      </c>
      <c r="E86" s="448">
        <v>5901</v>
      </c>
      <c r="F86" s="449" t="s">
        <v>127</v>
      </c>
      <c r="G86" s="449" t="s">
        <v>886</v>
      </c>
      <c r="H86" s="481" t="s">
        <v>914</v>
      </c>
      <c r="I86" s="519"/>
      <c r="J86" s="521">
        <v>492800</v>
      </c>
      <c r="K86" s="500"/>
    </row>
    <row r="87" spans="1:11" x14ac:dyDescent="0.25">
      <c r="A87" s="437"/>
      <c r="B87" s="438"/>
      <c r="C87" s="524" t="s">
        <v>915</v>
      </c>
      <c r="D87" s="448">
        <v>6330</v>
      </c>
      <c r="E87" s="448">
        <v>4137</v>
      </c>
      <c r="F87" s="449" t="s">
        <v>906</v>
      </c>
      <c r="G87" s="449" t="s">
        <v>886</v>
      </c>
      <c r="H87" s="481" t="s">
        <v>916</v>
      </c>
      <c r="I87" s="519">
        <v>547500</v>
      </c>
      <c r="J87" s="521"/>
      <c r="K87" s="520">
        <v>547500</v>
      </c>
    </row>
    <row r="88" spans="1:11" x14ac:dyDescent="0.25">
      <c r="A88" s="437"/>
      <c r="B88" s="438"/>
      <c r="C88" s="524" t="s">
        <v>915</v>
      </c>
      <c r="D88" s="448">
        <v>6330</v>
      </c>
      <c r="E88" s="448">
        <v>4137</v>
      </c>
      <c r="F88" s="449" t="s">
        <v>908</v>
      </c>
      <c r="G88" s="449" t="s">
        <v>886</v>
      </c>
      <c r="H88" s="481" t="s">
        <v>916</v>
      </c>
      <c r="I88" s="519">
        <v>492800</v>
      </c>
      <c r="J88" s="521"/>
      <c r="K88" s="520">
        <v>492800</v>
      </c>
    </row>
    <row r="89" spans="1:11" x14ac:dyDescent="0.25">
      <c r="A89" s="437"/>
      <c r="B89" s="438"/>
      <c r="C89" s="524" t="s">
        <v>875</v>
      </c>
      <c r="D89" s="448">
        <v>6409</v>
      </c>
      <c r="E89" s="448">
        <v>5901</v>
      </c>
      <c r="F89" s="449" t="s">
        <v>128</v>
      </c>
      <c r="G89" s="449" t="s">
        <v>886</v>
      </c>
      <c r="H89" s="481" t="s">
        <v>916</v>
      </c>
      <c r="I89" s="519"/>
      <c r="J89" s="521">
        <v>547500</v>
      </c>
      <c r="K89" s="500"/>
    </row>
    <row r="90" spans="1:11" x14ac:dyDescent="0.25">
      <c r="A90" s="437"/>
      <c r="B90" s="438"/>
      <c r="C90" s="524" t="s">
        <v>875</v>
      </c>
      <c r="D90" s="448">
        <v>6409</v>
      </c>
      <c r="E90" s="448">
        <v>5901</v>
      </c>
      <c r="F90" s="449" t="s">
        <v>127</v>
      </c>
      <c r="G90" s="449" t="s">
        <v>886</v>
      </c>
      <c r="H90" s="481" t="s">
        <v>916</v>
      </c>
      <c r="I90" s="519"/>
      <c r="J90" s="521">
        <v>492800</v>
      </c>
      <c r="K90" s="500"/>
    </row>
    <row r="91" spans="1:11" x14ac:dyDescent="0.25">
      <c r="A91" s="437"/>
      <c r="B91" s="438"/>
      <c r="C91" s="524" t="s">
        <v>917</v>
      </c>
      <c r="D91" s="448">
        <v>6330</v>
      </c>
      <c r="E91" s="448">
        <v>4137</v>
      </c>
      <c r="F91" s="449" t="s">
        <v>906</v>
      </c>
      <c r="G91" s="449" t="s">
        <v>886</v>
      </c>
      <c r="H91" s="481" t="s">
        <v>918</v>
      </c>
      <c r="I91" s="519">
        <v>410600</v>
      </c>
      <c r="J91" s="521"/>
      <c r="K91" s="520">
        <v>410600</v>
      </c>
    </row>
    <row r="92" spans="1:11" x14ac:dyDescent="0.25">
      <c r="A92" s="437"/>
      <c r="B92" s="438"/>
      <c r="C92" s="524" t="s">
        <v>917</v>
      </c>
      <c r="D92" s="448">
        <v>6330</v>
      </c>
      <c r="E92" s="448">
        <v>4137</v>
      </c>
      <c r="F92" s="449" t="s">
        <v>908</v>
      </c>
      <c r="G92" s="449" t="s">
        <v>886</v>
      </c>
      <c r="H92" s="481" t="s">
        <v>918</v>
      </c>
      <c r="I92" s="519">
        <v>369600</v>
      </c>
      <c r="J92" s="521"/>
      <c r="K92" s="520">
        <v>369600</v>
      </c>
    </row>
    <row r="93" spans="1:11" x14ac:dyDescent="0.25">
      <c r="A93" s="437"/>
      <c r="B93" s="438"/>
      <c r="C93" s="524" t="s">
        <v>875</v>
      </c>
      <c r="D93" s="448">
        <v>6409</v>
      </c>
      <c r="E93" s="448">
        <v>5901</v>
      </c>
      <c r="F93" s="449" t="s">
        <v>128</v>
      </c>
      <c r="G93" s="449" t="s">
        <v>886</v>
      </c>
      <c r="H93" s="481" t="s">
        <v>918</v>
      </c>
      <c r="I93" s="519"/>
      <c r="J93" s="521">
        <v>410600</v>
      </c>
      <c r="K93" s="500"/>
    </row>
    <row r="94" spans="1:11" ht="15.75" thickBot="1" x14ac:dyDescent="0.3">
      <c r="A94" s="437"/>
      <c r="B94" s="438"/>
      <c r="C94" s="524" t="s">
        <v>875</v>
      </c>
      <c r="D94" s="448">
        <v>6409</v>
      </c>
      <c r="E94" s="448">
        <v>5901</v>
      </c>
      <c r="F94" s="449" t="s">
        <v>127</v>
      </c>
      <c r="G94" s="449" t="s">
        <v>886</v>
      </c>
      <c r="H94" s="481" t="s">
        <v>918</v>
      </c>
      <c r="I94" s="519"/>
      <c r="J94" s="451">
        <v>369600</v>
      </c>
      <c r="K94" s="526"/>
    </row>
    <row r="95" spans="1:11" ht="15.75" thickBot="1" x14ac:dyDescent="0.3">
      <c r="A95" s="515"/>
      <c r="B95" s="502"/>
      <c r="C95" s="455"/>
      <c r="D95" s="485"/>
      <c r="E95" s="485"/>
      <c r="F95" s="486"/>
      <c r="G95" s="486"/>
      <c r="H95" s="487"/>
      <c r="I95" s="488">
        <v>5133000</v>
      </c>
      <c r="J95" s="460">
        <v>5133000</v>
      </c>
      <c r="K95" s="489">
        <f>SUM(K59:K93)</f>
        <v>5133000</v>
      </c>
    </row>
    <row r="96" spans="1:11" x14ac:dyDescent="0.25">
      <c r="A96" s="761" t="s">
        <v>822</v>
      </c>
      <c r="B96" s="527" t="s">
        <v>919</v>
      </c>
      <c r="C96" s="528" t="s">
        <v>920</v>
      </c>
      <c r="D96" s="463"/>
      <c r="E96" s="463"/>
      <c r="F96" s="464"/>
      <c r="G96" s="464"/>
      <c r="H96" s="465"/>
      <c r="I96" s="466"/>
      <c r="J96" s="467"/>
      <c r="K96" s="468"/>
    </row>
    <row r="97" spans="1:11" x14ac:dyDescent="0.25">
      <c r="A97" s="762"/>
      <c r="B97" s="454"/>
      <c r="C97" s="529" t="s">
        <v>879</v>
      </c>
      <c r="D97" s="480">
        <v>6409</v>
      </c>
      <c r="E97" s="448">
        <v>5901</v>
      </c>
      <c r="F97" s="441" t="s">
        <v>664</v>
      </c>
      <c r="G97" s="441" t="s">
        <v>881</v>
      </c>
      <c r="H97" s="481" t="s">
        <v>882</v>
      </c>
      <c r="I97" s="482"/>
      <c r="J97" s="445">
        <v>-382500</v>
      </c>
      <c r="K97" s="474"/>
    </row>
    <row r="98" spans="1:11" x14ac:dyDescent="0.25">
      <c r="A98" s="762"/>
      <c r="B98" s="454"/>
      <c r="C98" s="530" t="s">
        <v>875</v>
      </c>
      <c r="D98" s="480">
        <v>6409</v>
      </c>
      <c r="E98" s="448">
        <v>5901</v>
      </c>
      <c r="F98" s="449" t="s">
        <v>891</v>
      </c>
      <c r="G98" s="449" t="s">
        <v>881</v>
      </c>
      <c r="H98" s="481" t="s">
        <v>882</v>
      </c>
      <c r="I98" s="482"/>
      <c r="J98" s="521">
        <v>-67500</v>
      </c>
      <c r="K98" s="520"/>
    </row>
    <row r="99" spans="1:11" x14ac:dyDescent="0.25">
      <c r="A99" s="762"/>
      <c r="B99" s="454"/>
      <c r="C99" s="531" t="s">
        <v>875</v>
      </c>
      <c r="D99" s="480">
        <v>3113</v>
      </c>
      <c r="E99" s="448">
        <v>5336</v>
      </c>
      <c r="F99" s="441" t="s">
        <v>921</v>
      </c>
      <c r="G99" s="441" t="s">
        <v>922</v>
      </c>
      <c r="H99" s="481" t="s">
        <v>882</v>
      </c>
      <c r="I99" s="482"/>
      <c r="J99" s="451">
        <v>225000</v>
      </c>
      <c r="K99" s="474"/>
    </row>
    <row r="100" spans="1:11" x14ac:dyDescent="0.25">
      <c r="A100" s="762"/>
      <c r="B100" s="454"/>
      <c r="C100" s="531" t="s">
        <v>875</v>
      </c>
      <c r="D100" s="480">
        <v>3113</v>
      </c>
      <c r="E100" s="448">
        <v>5336</v>
      </c>
      <c r="F100" s="508" t="s">
        <v>923</v>
      </c>
      <c r="G100" s="508" t="s">
        <v>922</v>
      </c>
      <c r="H100" s="481" t="s">
        <v>882</v>
      </c>
      <c r="I100" s="482"/>
      <c r="J100" s="451">
        <v>157500</v>
      </c>
      <c r="K100" s="474"/>
    </row>
    <row r="101" spans="1:11" ht="15.75" thickBot="1" x14ac:dyDescent="0.3">
      <c r="A101" s="762"/>
      <c r="B101" s="454"/>
      <c r="C101" s="531" t="s">
        <v>875</v>
      </c>
      <c r="D101" s="480">
        <v>3113</v>
      </c>
      <c r="E101" s="448">
        <v>5336</v>
      </c>
      <c r="F101" s="449" t="s">
        <v>924</v>
      </c>
      <c r="G101" s="449" t="s">
        <v>922</v>
      </c>
      <c r="H101" s="481" t="s">
        <v>882</v>
      </c>
      <c r="I101" s="482"/>
      <c r="J101" s="445">
        <v>67500</v>
      </c>
      <c r="K101" s="474"/>
    </row>
    <row r="102" spans="1:11" ht="15.75" thickBot="1" x14ac:dyDescent="0.3">
      <c r="A102" s="763"/>
      <c r="B102" s="484"/>
      <c r="C102" s="503"/>
      <c r="D102" s="485"/>
      <c r="E102" s="485"/>
      <c r="F102" s="486"/>
      <c r="G102" s="486"/>
      <c r="H102" s="532"/>
      <c r="I102" s="533">
        <f>I97+I98</f>
        <v>0</v>
      </c>
      <c r="J102" s="460">
        <f>SUM(J97:J101)</f>
        <v>0</v>
      </c>
      <c r="K102" s="489">
        <f>K97+K98</f>
        <v>0</v>
      </c>
    </row>
    <row r="103" spans="1:11" x14ac:dyDescent="0.25">
      <c r="A103" s="534" t="s">
        <v>825</v>
      </c>
      <c r="B103" s="535" t="s">
        <v>925</v>
      </c>
      <c r="C103" s="536" t="s">
        <v>926</v>
      </c>
      <c r="D103" s="537"/>
      <c r="E103" s="537"/>
      <c r="F103" s="538"/>
      <c r="G103" s="538"/>
      <c r="H103" s="539"/>
      <c r="I103" s="540"/>
      <c r="J103" s="467"/>
      <c r="K103" s="474"/>
    </row>
    <row r="104" spans="1:11" x14ac:dyDescent="0.25">
      <c r="A104" s="534"/>
      <c r="B104" s="541"/>
      <c r="C104" s="542" t="s">
        <v>927</v>
      </c>
      <c r="D104" s="512">
        <v>6409</v>
      </c>
      <c r="E104" s="512">
        <v>5901</v>
      </c>
      <c r="F104" s="440" t="s">
        <v>126</v>
      </c>
      <c r="G104" s="440" t="s">
        <v>881</v>
      </c>
      <c r="H104" s="477"/>
      <c r="I104" s="543"/>
      <c r="J104" s="445">
        <v>-740400</v>
      </c>
      <c r="K104" s="520"/>
    </row>
    <row r="105" spans="1:11" ht="15.75" thickBot="1" x14ac:dyDescent="0.3">
      <c r="A105" s="534"/>
      <c r="B105" s="541"/>
      <c r="C105" s="544" t="s">
        <v>875</v>
      </c>
      <c r="D105" s="545">
        <v>3113</v>
      </c>
      <c r="E105" s="545">
        <v>5336</v>
      </c>
      <c r="F105" s="546" t="s">
        <v>126</v>
      </c>
      <c r="G105" s="546" t="s">
        <v>922</v>
      </c>
      <c r="H105" s="547"/>
      <c r="I105" s="548"/>
      <c r="J105" s="549">
        <v>740400</v>
      </c>
      <c r="K105" s="550"/>
    </row>
    <row r="106" spans="1:11" ht="15.75" thickBot="1" x14ac:dyDescent="0.3">
      <c r="A106" s="762"/>
      <c r="B106" s="454"/>
      <c r="C106" s="455"/>
      <c r="D106" s="551"/>
      <c r="E106" s="551"/>
      <c r="F106" s="552"/>
      <c r="G106" s="552"/>
      <c r="H106" s="532"/>
      <c r="I106" s="553">
        <v>0</v>
      </c>
      <c r="J106" s="460">
        <v>0</v>
      </c>
      <c r="K106" s="489">
        <v>0</v>
      </c>
    </row>
    <row r="107" spans="1:11" x14ac:dyDescent="0.25">
      <c r="A107" s="554" t="s">
        <v>829</v>
      </c>
      <c r="B107" s="825" t="s">
        <v>928</v>
      </c>
      <c r="C107" s="555" t="s">
        <v>929</v>
      </c>
      <c r="D107" s="556"/>
      <c r="E107" s="556"/>
      <c r="F107" s="508"/>
      <c r="G107" s="508"/>
      <c r="H107" s="557"/>
      <c r="I107" s="558"/>
      <c r="J107" s="559"/>
      <c r="K107" s="560"/>
    </row>
    <row r="108" spans="1:11" x14ac:dyDescent="0.25">
      <c r="A108" s="561"/>
      <c r="B108" s="826"/>
      <c r="C108" s="562" t="s">
        <v>930</v>
      </c>
      <c r="D108" s="476">
        <v>6409</v>
      </c>
      <c r="E108" s="476">
        <v>5901</v>
      </c>
      <c r="F108" s="563" t="s">
        <v>128</v>
      </c>
      <c r="G108" s="440" t="s">
        <v>881</v>
      </c>
      <c r="H108" s="477" t="s">
        <v>931</v>
      </c>
      <c r="I108" s="564"/>
      <c r="J108" s="445">
        <v>-238900</v>
      </c>
      <c r="K108" s="474"/>
    </row>
    <row r="109" spans="1:11" x14ac:dyDescent="0.25">
      <c r="A109" s="561"/>
      <c r="B109" s="826"/>
      <c r="C109" s="562" t="s">
        <v>930</v>
      </c>
      <c r="D109" s="476">
        <v>6409</v>
      </c>
      <c r="E109" s="476">
        <v>5901</v>
      </c>
      <c r="F109" s="563" t="s">
        <v>127</v>
      </c>
      <c r="G109" s="440" t="s">
        <v>881</v>
      </c>
      <c r="H109" s="477" t="s">
        <v>931</v>
      </c>
      <c r="I109" s="564"/>
      <c r="J109" s="445">
        <v>-191100</v>
      </c>
      <c r="K109" s="474"/>
    </row>
    <row r="110" spans="1:11" x14ac:dyDescent="0.25">
      <c r="A110" s="561"/>
      <c r="B110" s="826"/>
      <c r="C110" s="562" t="s">
        <v>930</v>
      </c>
      <c r="D110" s="470">
        <v>6409</v>
      </c>
      <c r="E110" s="470">
        <v>6901</v>
      </c>
      <c r="F110" s="565">
        <v>108517985</v>
      </c>
      <c r="G110" s="440" t="s">
        <v>881</v>
      </c>
      <c r="H110" s="477" t="s">
        <v>931</v>
      </c>
      <c r="I110" s="566"/>
      <c r="J110" s="567">
        <v>-261100</v>
      </c>
      <c r="K110" s="474"/>
    </row>
    <row r="111" spans="1:11" x14ac:dyDescent="0.25">
      <c r="A111" s="561"/>
      <c r="B111" s="826"/>
      <c r="C111" s="562" t="s">
        <v>930</v>
      </c>
      <c r="D111" s="470">
        <v>6409</v>
      </c>
      <c r="E111" s="470">
        <v>6901</v>
      </c>
      <c r="F111" s="565">
        <v>108100105</v>
      </c>
      <c r="G111" s="440" t="s">
        <v>881</v>
      </c>
      <c r="H111" s="477" t="s">
        <v>931</v>
      </c>
      <c r="I111" s="566"/>
      <c r="J111" s="567">
        <v>-208900</v>
      </c>
      <c r="K111" s="474"/>
    </row>
    <row r="112" spans="1:11" x14ac:dyDescent="0.25">
      <c r="A112" s="561"/>
      <c r="B112" s="826"/>
      <c r="C112" s="562" t="s">
        <v>932</v>
      </c>
      <c r="D112" s="470">
        <v>6409</v>
      </c>
      <c r="E112" s="470">
        <v>5901</v>
      </c>
      <c r="F112" s="565">
        <v>108517050</v>
      </c>
      <c r="G112" s="440" t="s">
        <v>881</v>
      </c>
      <c r="H112" s="477" t="s">
        <v>933</v>
      </c>
      <c r="I112" s="566"/>
      <c r="J112" s="567">
        <v>-232600</v>
      </c>
      <c r="K112" s="474"/>
    </row>
    <row r="113" spans="1:11" x14ac:dyDescent="0.25">
      <c r="A113" s="561"/>
      <c r="B113" s="826"/>
      <c r="C113" s="562" t="s">
        <v>932</v>
      </c>
      <c r="D113" s="470">
        <v>6409</v>
      </c>
      <c r="E113" s="470">
        <v>5901</v>
      </c>
      <c r="F113" s="565">
        <v>108100104</v>
      </c>
      <c r="G113" s="440" t="s">
        <v>881</v>
      </c>
      <c r="H113" s="477" t="s">
        <v>933</v>
      </c>
      <c r="I113" s="566"/>
      <c r="J113" s="567">
        <v>-186100</v>
      </c>
      <c r="K113" s="474"/>
    </row>
    <row r="114" spans="1:11" x14ac:dyDescent="0.25">
      <c r="A114" s="561"/>
      <c r="B114" s="826"/>
      <c r="C114" s="562" t="s">
        <v>932</v>
      </c>
      <c r="D114" s="470">
        <v>6409</v>
      </c>
      <c r="E114" s="470">
        <v>6901</v>
      </c>
      <c r="F114" s="565">
        <v>108517985</v>
      </c>
      <c r="G114" s="440" t="s">
        <v>881</v>
      </c>
      <c r="H114" s="477" t="s">
        <v>933</v>
      </c>
      <c r="I114" s="566"/>
      <c r="J114" s="567">
        <v>-27200</v>
      </c>
      <c r="K114" s="474"/>
    </row>
    <row r="115" spans="1:11" x14ac:dyDescent="0.25">
      <c r="A115" s="561"/>
      <c r="B115" s="826"/>
      <c r="C115" s="562" t="s">
        <v>932</v>
      </c>
      <c r="D115" s="470">
        <v>6409</v>
      </c>
      <c r="E115" s="470">
        <v>6901</v>
      </c>
      <c r="F115" s="565">
        <v>108100105</v>
      </c>
      <c r="G115" s="440" t="s">
        <v>881</v>
      </c>
      <c r="H115" s="477" t="s">
        <v>933</v>
      </c>
      <c r="I115" s="566"/>
      <c r="J115" s="567">
        <v>-21800</v>
      </c>
      <c r="K115" s="474"/>
    </row>
    <row r="116" spans="1:11" x14ac:dyDescent="0.25">
      <c r="A116" s="561"/>
      <c r="B116" s="826"/>
      <c r="C116" s="562" t="s">
        <v>934</v>
      </c>
      <c r="D116" s="470">
        <v>6409</v>
      </c>
      <c r="E116" s="470">
        <v>5901</v>
      </c>
      <c r="F116" s="563" t="s">
        <v>128</v>
      </c>
      <c r="G116" s="440" t="s">
        <v>881</v>
      </c>
      <c r="H116" s="477" t="s">
        <v>935</v>
      </c>
      <c r="I116" s="566"/>
      <c r="J116" s="567">
        <v>-412500</v>
      </c>
      <c r="K116" s="474"/>
    </row>
    <row r="117" spans="1:11" x14ac:dyDescent="0.25">
      <c r="A117" s="561"/>
      <c r="B117" s="826"/>
      <c r="C117" s="562" t="s">
        <v>934</v>
      </c>
      <c r="D117" s="470">
        <v>6409</v>
      </c>
      <c r="E117" s="470">
        <v>5901</v>
      </c>
      <c r="F117" s="563" t="s">
        <v>127</v>
      </c>
      <c r="G117" s="440" t="s">
        <v>881</v>
      </c>
      <c r="H117" s="477" t="s">
        <v>935</v>
      </c>
      <c r="I117" s="566"/>
      <c r="J117" s="567">
        <v>-330000</v>
      </c>
      <c r="K117" s="474"/>
    </row>
    <row r="118" spans="1:11" x14ac:dyDescent="0.25">
      <c r="A118" s="561"/>
      <c r="B118" s="826"/>
      <c r="C118" s="562" t="s">
        <v>934</v>
      </c>
      <c r="D118" s="470">
        <v>6409</v>
      </c>
      <c r="E118" s="470">
        <v>6901</v>
      </c>
      <c r="F118" s="565">
        <v>108517985</v>
      </c>
      <c r="G118" s="440" t="s">
        <v>881</v>
      </c>
      <c r="H118" s="477" t="s">
        <v>935</v>
      </c>
      <c r="I118" s="566"/>
      <c r="J118" s="567">
        <v>-90000</v>
      </c>
      <c r="K118" s="474"/>
    </row>
    <row r="119" spans="1:11" x14ac:dyDescent="0.25">
      <c r="A119" s="561"/>
      <c r="B119" s="826"/>
      <c r="C119" s="562" t="s">
        <v>934</v>
      </c>
      <c r="D119" s="470">
        <v>6409</v>
      </c>
      <c r="E119" s="470">
        <v>6901</v>
      </c>
      <c r="F119" s="565">
        <v>108100105</v>
      </c>
      <c r="G119" s="440" t="s">
        <v>881</v>
      </c>
      <c r="H119" s="477" t="s">
        <v>935</v>
      </c>
      <c r="I119" s="566"/>
      <c r="J119" s="567">
        <v>-72000</v>
      </c>
      <c r="K119" s="474"/>
    </row>
    <row r="120" spans="1:11" x14ac:dyDescent="0.25">
      <c r="A120" s="561"/>
      <c r="B120" s="826"/>
      <c r="C120" s="562" t="s">
        <v>930</v>
      </c>
      <c r="D120" s="470">
        <v>3113</v>
      </c>
      <c r="E120" s="470">
        <v>5336</v>
      </c>
      <c r="F120" s="563" t="s">
        <v>128</v>
      </c>
      <c r="G120" s="441" t="s">
        <v>922</v>
      </c>
      <c r="H120" s="477" t="s">
        <v>931</v>
      </c>
      <c r="I120" s="566"/>
      <c r="J120" s="567">
        <v>238900</v>
      </c>
      <c r="K120" s="474"/>
    </row>
    <row r="121" spans="1:11" x14ac:dyDescent="0.25">
      <c r="A121" s="561"/>
      <c r="B121" s="826"/>
      <c r="C121" s="562" t="s">
        <v>930</v>
      </c>
      <c r="D121" s="470">
        <v>3113</v>
      </c>
      <c r="E121" s="470">
        <v>5336</v>
      </c>
      <c r="F121" s="563" t="s">
        <v>127</v>
      </c>
      <c r="G121" s="441" t="s">
        <v>922</v>
      </c>
      <c r="H121" s="477" t="s">
        <v>931</v>
      </c>
      <c r="I121" s="566"/>
      <c r="J121" s="567">
        <v>191100</v>
      </c>
      <c r="K121" s="474"/>
    </row>
    <row r="122" spans="1:11" x14ac:dyDescent="0.25">
      <c r="A122" s="561"/>
      <c r="B122" s="826"/>
      <c r="C122" s="562" t="s">
        <v>930</v>
      </c>
      <c r="D122" s="470">
        <v>3113</v>
      </c>
      <c r="E122" s="470">
        <v>6356</v>
      </c>
      <c r="F122" s="565">
        <v>108517985</v>
      </c>
      <c r="G122" s="441" t="s">
        <v>922</v>
      </c>
      <c r="H122" s="477" t="s">
        <v>644</v>
      </c>
      <c r="I122" s="566"/>
      <c r="J122" s="567">
        <v>261100</v>
      </c>
      <c r="K122" s="474"/>
    </row>
    <row r="123" spans="1:11" x14ac:dyDescent="0.25">
      <c r="A123" s="561"/>
      <c r="B123" s="826"/>
      <c r="C123" s="562" t="s">
        <v>930</v>
      </c>
      <c r="D123" s="470">
        <v>3113</v>
      </c>
      <c r="E123" s="470">
        <v>6356</v>
      </c>
      <c r="F123" s="565">
        <v>108100105</v>
      </c>
      <c r="G123" s="441" t="s">
        <v>922</v>
      </c>
      <c r="H123" s="477" t="s">
        <v>644</v>
      </c>
      <c r="I123" s="566"/>
      <c r="J123" s="567">
        <v>208900</v>
      </c>
      <c r="K123" s="474"/>
    </row>
    <row r="124" spans="1:11" x14ac:dyDescent="0.25">
      <c r="A124" s="561"/>
      <c r="B124" s="826"/>
      <c r="C124" s="562" t="s">
        <v>932</v>
      </c>
      <c r="D124" s="470">
        <v>3113</v>
      </c>
      <c r="E124" s="470">
        <v>5336</v>
      </c>
      <c r="F124" s="565">
        <v>108517050</v>
      </c>
      <c r="G124" s="441" t="s">
        <v>922</v>
      </c>
      <c r="H124" s="477" t="s">
        <v>933</v>
      </c>
      <c r="I124" s="566"/>
      <c r="J124" s="567">
        <v>232600</v>
      </c>
      <c r="K124" s="474"/>
    </row>
    <row r="125" spans="1:11" x14ac:dyDescent="0.25">
      <c r="A125" s="561"/>
      <c r="B125" s="826"/>
      <c r="C125" s="562" t="s">
        <v>932</v>
      </c>
      <c r="D125" s="470">
        <v>3113</v>
      </c>
      <c r="E125" s="470">
        <v>5336</v>
      </c>
      <c r="F125" s="565">
        <v>108100104</v>
      </c>
      <c r="G125" s="441" t="s">
        <v>922</v>
      </c>
      <c r="H125" s="477" t="s">
        <v>933</v>
      </c>
      <c r="I125" s="566"/>
      <c r="J125" s="567">
        <v>186100</v>
      </c>
      <c r="K125" s="474"/>
    </row>
    <row r="126" spans="1:11" x14ac:dyDescent="0.25">
      <c r="A126" s="561"/>
      <c r="B126" s="826"/>
      <c r="C126" s="562" t="s">
        <v>932</v>
      </c>
      <c r="D126" s="470">
        <v>3113</v>
      </c>
      <c r="E126" s="470">
        <v>6356</v>
      </c>
      <c r="F126" s="565">
        <v>108517985</v>
      </c>
      <c r="G126" s="441" t="s">
        <v>922</v>
      </c>
      <c r="H126" s="477" t="s">
        <v>166</v>
      </c>
      <c r="I126" s="566"/>
      <c r="J126" s="567">
        <v>27200</v>
      </c>
      <c r="K126" s="474"/>
    </row>
    <row r="127" spans="1:11" x14ac:dyDescent="0.25">
      <c r="A127" s="561"/>
      <c r="B127" s="826"/>
      <c r="C127" s="562" t="s">
        <v>932</v>
      </c>
      <c r="D127" s="470">
        <v>3113</v>
      </c>
      <c r="E127" s="470">
        <v>6356</v>
      </c>
      <c r="F127" s="565">
        <v>108100105</v>
      </c>
      <c r="G127" s="441" t="s">
        <v>922</v>
      </c>
      <c r="H127" s="477" t="s">
        <v>166</v>
      </c>
      <c r="I127" s="566"/>
      <c r="J127" s="567">
        <v>21800</v>
      </c>
      <c r="K127" s="474"/>
    </row>
    <row r="128" spans="1:11" x14ac:dyDescent="0.25">
      <c r="A128" s="561"/>
      <c r="B128" s="826"/>
      <c r="C128" s="562" t="s">
        <v>934</v>
      </c>
      <c r="D128" s="470">
        <v>3113</v>
      </c>
      <c r="E128" s="470">
        <v>5336</v>
      </c>
      <c r="F128" s="563" t="s">
        <v>128</v>
      </c>
      <c r="G128" s="441" t="s">
        <v>922</v>
      </c>
      <c r="H128" s="477" t="s">
        <v>935</v>
      </c>
      <c r="I128" s="566"/>
      <c r="J128" s="567">
        <v>412500</v>
      </c>
      <c r="K128" s="474"/>
    </row>
    <row r="129" spans="1:11" x14ac:dyDescent="0.25">
      <c r="A129" s="561"/>
      <c r="B129" s="826"/>
      <c r="C129" s="562" t="s">
        <v>934</v>
      </c>
      <c r="D129" s="470">
        <v>3113</v>
      </c>
      <c r="E129" s="470">
        <v>5336</v>
      </c>
      <c r="F129" s="563" t="s">
        <v>127</v>
      </c>
      <c r="G129" s="441" t="s">
        <v>922</v>
      </c>
      <c r="H129" s="477" t="s">
        <v>935</v>
      </c>
      <c r="I129" s="566"/>
      <c r="J129" s="567">
        <v>330000</v>
      </c>
      <c r="K129" s="474"/>
    </row>
    <row r="130" spans="1:11" x14ac:dyDescent="0.25">
      <c r="A130" s="561"/>
      <c r="B130" s="826"/>
      <c r="C130" s="562" t="s">
        <v>934</v>
      </c>
      <c r="D130" s="470">
        <v>3113</v>
      </c>
      <c r="E130" s="470">
        <v>6356</v>
      </c>
      <c r="F130" s="565">
        <v>108517985</v>
      </c>
      <c r="G130" s="441" t="s">
        <v>922</v>
      </c>
      <c r="H130" s="477" t="s">
        <v>168</v>
      </c>
      <c r="I130" s="566"/>
      <c r="J130" s="567">
        <v>90000</v>
      </c>
      <c r="K130" s="474"/>
    </row>
    <row r="131" spans="1:11" x14ac:dyDescent="0.25">
      <c r="A131" s="561"/>
      <c r="B131" s="826"/>
      <c r="C131" s="562" t="s">
        <v>934</v>
      </c>
      <c r="D131" s="470">
        <v>3113</v>
      </c>
      <c r="E131" s="470">
        <v>6356</v>
      </c>
      <c r="F131" s="565">
        <v>108100105</v>
      </c>
      <c r="G131" s="441" t="s">
        <v>922</v>
      </c>
      <c r="H131" s="477" t="s">
        <v>168</v>
      </c>
      <c r="I131" s="566"/>
      <c r="J131" s="567">
        <v>72000</v>
      </c>
      <c r="K131" s="474"/>
    </row>
    <row r="132" spans="1:11" x14ac:dyDescent="0.25">
      <c r="A132" s="561"/>
      <c r="B132" s="826"/>
      <c r="C132" s="568" t="s">
        <v>936</v>
      </c>
      <c r="D132" s="470"/>
      <c r="E132" s="470"/>
      <c r="F132" s="569"/>
      <c r="G132" s="570"/>
      <c r="H132" s="477"/>
      <c r="I132" s="566"/>
      <c r="J132" s="571"/>
      <c r="K132" s="474"/>
    </row>
    <row r="133" spans="1:11" x14ac:dyDescent="0.25">
      <c r="A133" s="561"/>
      <c r="B133" s="826"/>
      <c r="C133" s="562" t="s">
        <v>937</v>
      </c>
      <c r="D133" s="470">
        <v>6409</v>
      </c>
      <c r="E133" s="470">
        <v>5901</v>
      </c>
      <c r="F133" s="470">
        <v>108517050</v>
      </c>
      <c r="G133" s="470">
        <v>1051</v>
      </c>
      <c r="H133" s="572">
        <v>2812322000000</v>
      </c>
      <c r="I133" s="566"/>
      <c r="J133" s="567">
        <v>-547500</v>
      </c>
      <c r="K133" s="474"/>
    </row>
    <row r="134" spans="1:11" x14ac:dyDescent="0.25">
      <c r="A134" s="561"/>
      <c r="B134" s="826"/>
      <c r="C134" s="562" t="s">
        <v>937</v>
      </c>
      <c r="D134" s="470">
        <v>6409</v>
      </c>
      <c r="E134" s="470">
        <v>5901</v>
      </c>
      <c r="F134" s="470">
        <v>108100104</v>
      </c>
      <c r="G134" s="470">
        <v>1051</v>
      </c>
      <c r="H134" s="572">
        <v>2812322000000</v>
      </c>
      <c r="I134" s="566"/>
      <c r="J134" s="567">
        <v>-492800</v>
      </c>
      <c r="K134" s="474"/>
    </row>
    <row r="135" spans="1:11" x14ac:dyDescent="0.25">
      <c r="A135" s="561"/>
      <c r="B135" s="826"/>
      <c r="C135" s="562" t="s">
        <v>938</v>
      </c>
      <c r="D135" s="470">
        <v>6409</v>
      </c>
      <c r="E135" s="470">
        <v>5901</v>
      </c>
      <c r="F135" s="470">
        <v>108517050</v>
      </c>
      <c r="G135" s="470">
        <v>1051</v>
      </c>
      <c r="H135" s="572">
        <v>2812323000000</v>
      </c>
      <c r="I135" s="566"/>
      <c r="J135" s="567">
        <v>-547500</v>
      </c>
      <c r="K135" s="474"/>
    </row>
    <row r="136" spans="1:11" x14ac:dyDescent="0.25">
      <c r="A136" s="561"/>
      <c r="B136" s="826"/>
      <c r="C136" s="562" t="s">
        <v>938</v>
      </c>
      <c r="D136" s="470">
        <v>6409</v>
      </c>
      <c r="E136" s="470">
        <v>5901</v>
      </c>
      <c r="F136" s="470">
        <v>108100104</v>
      </c>
      <c r="G136" s="470">
        <v>1051</v>
      </c>
      <c r="H136" s="572">
        <v>2812323000000</v>
      </c>
      <c r="I136" s="566"/>
      <c r="J136" s="567">
        <v>-492800</v>
      </c>
      <c r="K136" s="474"/>
    </row>
    <row r="137" spans="1:11" x14ac:dyDescent="0.25">
      <c r="A137" s="561"/>
      <c r="B137" s="826"/>
      <c r="C137" s="562" t="s">
        <v>939</v>
      </c>
      <c r="D137" s="470">
        <v>6409</v>
      </c>
      <c r="E137" s="470">
        <v>5901</v>
      </c>
      <c r="F137" s="470">
        <v>108517050</v>
      </c>
      <c r="G137" s="470">
        <v>1051</v>
      </c>
      <c r="H137" s="572">
        <v>2812324000000</v>
      </c>
      <c r="I137" s="566"/>
      <c r="J137" s="567">
        <v>-410600</v>
      </c>
      <c r="K137" s="474"/>
    </row>
    <row r="138" spans="1:11" x14ac:dyDescent="0.25">
      <c r="A138" s="561"/>
      <c r="B138" s="826"/>
      <c r="C138" s="542" t="s">
        <v>939</v>
      </c>
      <c r="D138" s="470">
        <v>6409</v>
      </c>
      <c r="E138" s="470">
        <v>5901</v>
      </c>
      <c r="F138" s="470">
        <v>108100104</v>
      </c>
      <c r="G138" s="470">
        <v>1051</v>
      </c>
      <c r="H138" s="572">
        <v>2812324000000</v>
      </c>
      <c r="I138" s="566"/>
      <c r="J138" s="567">
        <v>-369600</v>
      </c>
      <c r="K138" s="474"/>
    </row>
    <row r="139" spans="1:11" x14ac:dyDescent="0.25">
      <c r="A139" s="561"/>
      <c r="B139" s="826"/>
      <c r="C139" s="562" t="s">
        <v>940</v>
      </c>
      <c r="D139" s="573">
        <v>4339</v>
      </c>
      <c r="E139" s="573">
        <v>5336</v>
      </c>
      <c r="F139" s="470">
        <v>108517050</v>
      </c>
      <c r="G139" s="509" t="s">
        <v>941</v>
      </c>
      <c r="H139" s="572">
        <v>2812322000000</v>
      </c>
      <c r="I139" s="574"/>
      <c r="J139" s="567">
        <v>547500</v>
      </c>
      <c r="K139" s="474"/>
    </row>
    <row r="140" spans="1:11" x14ac:dyDescent="0.25">
      <c r="A140" s="561"/>
      <c r="B140" s="826"/>
      <c r="C140" s="562" t="s">
        <v>940</v>
      </c>
      <c r="D140" s="573">
        <v>4339</v>
      </c>
      <c r="E140" s="573">
        <v>5336</v>
      </c>
      <c r="F140" s="470">
        <v>108100104</v>
      </c>
      <c r="G140" s="442" t="s">
        <v>941</v>
      </c>
      <c r="H140" s="572">
        <v>2812322000000</v>
      </c>
      <c r="I140" s="566"/>
      <c r="J140" s="567">
        <v>492800</v>
      </c>
      <c r="K140" s="474"/>
    </row>
    <row r="141" spans="1:11" x14ac:dyDescent="0.25">
      <c r="A141" s="561"/>
      <c r="B141" s="826"/>
      <c r="C141" s="562" t="s">
        <v>940</v>
      </c>
      <c r="D141" s="573">
        <v>4339</v>
      </c>
      <c r="E141" s="573">
        <v>5336</v>
      </c>
      <c r="F141" s="470">
        <v>108517050</v>
      </c>
      <c r="G141" s="442" t="s">
        <v>941</v>
      </c>
      <c r="H141" s="572">
        <v>2812323000000</v>
      </c>
      <c r="I141" s="566"/>
      <c r="J141" s="567">
        <v>547500</v>
      </c>
      <c r="K141" s="474"/>
    </row>
    <row r="142" spans="1:11" x14ac:dyDescent="0.25">
      <c r="A142" s="561"/>
      <c r="B142" s="826"/>
      <c r="C142" s="562" t="s">
        <v>940</v>
      </c>
      <c r="D142" s="573">
        <v>4339</v>
      </c>
      <c r="E142" s="573">
        <v>5336</v>
      </c>
      <c r="F142" s="470">
        <v>108100104</v>
      </c>
      <c r="G142" s="442" t="s">
        <v>941</v>
      </c>
      <c r="H142" s="572">
        <v>2812323000000</v>
      </c>
      <c r="I142" s="566"/>
      <c r="J142" s="567">
        <v>492800</v>
      </c>
      <c r="K142" s="474"/>
    </row>
    <row r="143" spans="1:11" x14ac:dyDescent="0.25">
      <c r="A143" s="561"/>
      <c r="B143" s="826"/>
      <c r="C143" s="562" t="s">
        <v>940</v>
      </c>
      <c r="D143" s="573">
        <v>4339</v>
      </c>
      <c r="E143" s="573">
        <v>5336</v>
      </c>
      <c r="F143" s="470">
        <v>108517050</v>
      </c>
      <c r="G143" s="442" t="s">
        <v>941</v>
      </c>
      <c r="H143" s="572">
        <v>2812324000000</v>
      </c>
      <c r="I143" s="566"/>
      <c r="J143" s="567">
        <v>410600</v>
      </c>
      <c r="K143" s="474"/>
    </row>
    <row r="144" spans="1:11" ht="15.75" thickBot="1" x14ac:dyDescent="0.3">
      <c r="A144" s="561"/>
      <c r="B144" s="826"/>
      <c r="C144" s="575" t="s">
        <v>940</v>
      </c>
      <c r="D144" s="576">
        <v>4339</v>
      </c>
      <c r="E144" s="576">
        <v>5336</v>
      </c>
      <c r="F144" s="470">
        <v>108100104</v>
      </c>
      <c r="G144" s="577" t="s">
        <v>941</v>
      </c>
      <c r="H144" s="572">
        <v>2812324000000</v>
      </c>
      <c r="I144" s="578"/>
      <c r="J144" s="579">
        <v>369600</v>
      </c>
      <c r="K144" s="474"/>
    </row>
    <row r="145" spans="1:11" ht="15.75" thickBot="1" x14ac:dyDescent="0.3">
      <c r="A145" s="764"/>
      <c r="B145" s="484"/>
      <c r="C145" s="503"/>
      <c r="D145" s="485"/>
      <c r="E145" s="485"/>
      <c r="F145" s="486"/>
      <c r="G145" s="486"/>
      <c r="H145" s="487"/>
      <c r="I145" s="488">
        <f>I140+I141</f>
        <v>0</v>
      </c>
      <c r="J145" s="460">
        <v>0</v>
      </c>
      <c r="K145" s="489">
        <f>K140+K141</f>
        <v>0</v>
      </c>
    </row>
    <row r="146" spans="1:11" x14ac:dyDescent="0.25">
      <c r="A146" s="818" t="s">
        <v>833</v>
      </c>
      <c r="B146" s="820" t="s">
        <v>786</v>
      </c>
      <c r="C146" s="497" t="s">
        <v>787</v>
      </c>
      <c r="D146" s="431"/>
      <c r="E146" s="431"/>
      <c r="F146" s="432"/>
      <c r="G146" s="431"/>
      <c r="H146" s="433"/>
      <c r="I146" s="434"/>
      <c r="J146" s="435"/>
      <c r="K146" s="436"/>
    </row>
    <row r="147" spans="1:11" x14ac:dyDescent="0.25">
      <c r="A147" s="819"/>
      <c r="B147" s="821"/>
      <c r="C147" s="580" t="s">
        <v>788</v>
      </c>
      <c r="D147" s="440"/>
      <c r="E147" s="440"/>
      <c r="F147" s="441"/>
      <c r="G147" s="442"/>
      <c r="H147" s="443"/>
      <c r="I147" s="444"/>
      <c r="J147" s="445"/>
      <c r="K147" s="446"/>
    </row>
    <row r="148" spans="1:11" x14ac:dyDescent="0.25">
      <c r="A148" s="819"/>
      <c r="B148" s="821"/>
      <c r="C148" s="499" t="s">
        <v>942</v>
      </c>
      <c r="D148" s="448">
        <v>6330</v>
      </c>
      <c r="E148" s="448">
        <v>4137</v>
      </c>
      <c r="F148" s="449" t="s">
        <v>943</v>
      </c>
      <c r="G148" s="449" t="s">
        <v>881</v>
      </c>
      <c r="H148" s="450"/>
      <c r="I148" s="444">
        <v>6983000</v>
      </c>
      <c r="J148" s="521"/>
      <c r="K148" s="523">
        <v>6983000</v>
      </c>
    </row>
    <row r="149" spans="1:11" x14ac:dyDescent="0.25">
      <c r="A149" s="819"/>
      <c r="B149" s="821"/>
      <c r="C149" s="581" t="s">
        <v>944</v>
      </c>
      <c r="D149" s="470">
        <v>3113</v>
      </c>
      <c r="E149" s="582">
        <v>5336</v>
      </c>
      <c r="F149" s="440" t="s">
        <v>945</v>
      </c>
      <c r="G149" s="441" t="s">
        <v>922</v>
      </c>
      <c r="H149" s="583" t="s">
        <v>946</v>
      </c>
      <c r="I149" s="444"/>
      <c r="J149" s="445">
        <v>860400</v>
      </c>
      <c r="K149" s="446"/>
    </row>
    <row r="150" spans="1:11" x14ac:dyDescent="0.25">
      <c r="A150" s="819"/>
      <c r="B150" s="821"/>
      <c r="C150" s="581" t="s">
        <v>944</v>
      </c>
      <c r="D150" s="584">
        <v>3113</v>
      </c>
      <c r="E150" s="585">
        <v>5336</v>
      </c>
      <c r="F150" s="586" t="s">
        <v>947</v>
      </c>
      <c r="G150" s="441" t="s">
        <v>922</v>
      </c>
      <c r="H150" s="583" t="s">
        <v>946</v>
      </c>
      <c r="I150" s="444"/>
      <c r="J150" s="445">
        <v>2838200</v>
      </c>
      <c r="K150" s="446"/>
    </row>
    <row r="151" spans="1:11" x14ac:dyDescent="0.25">
      <c r="A151" s="819"/>
      <c r="B151" s="821"/>
      <c r="C151" s="587" t="s">
        <v>948</v>
      </c>
      <c r="D151" s="584">
        <v>3113</v>
      </c>
      <c r="E151" s="582">
        <v>5336</v>
      </c>
      <c r="F151" s="588" t="s">
        <v>945</v>
      </c>
      <c r="G151" s="589" t="s">
        <v>922</v>
      </c>
      <c r="H151" s="590" t="s">
        <v>949</v>
      </c>
      <c r="I151" s="444"/>
      <c r="J151" s="445">
        <v>764100</v>
      </c>
      <c r="K151" s="446"/>
    </row>
    <row r="152" spans="1:11" ht="15.75" thickBot="1" x14ac:dyDescent="0.3">
      <c r="A152" s="819"/>
      <c r="B152" s="821"/>
      <c r="C152" s="591" t="s">
        <v>948</v>
      </c>
      <c r="D152" s="592">
        <v>3113</v>
      </c>
      <c r="E152" s="593">
        <v>5336</v>
      </c>
      <c r="F152" s="546" t="s">
        <v>947</v>
      </c>
      <c r="G152" s="594" t="s">
        <v>922</v>
      </c>
      <c r="H152" s="595" t="s">
        <v>949</v>
      </c>
      <c r="I152" s="444"/>
      <c r="J152" s="445">
        <v>2520300</v>
      </c>
      <c r="K152" s="446"/>
    </row>
    <row r="153" spans="1:11" ht="15.75" thickBot="1" x14ac:dyDescent="0.3">
      <c r="A153" s="763"/>
      <c r="B153" s="596"/>
      <c r="C153" s="455"/>
      <c r="D153" s="485"/>
      <c r="E153" s="485"/>
      <c r="F153" s="486"/>
      <c r="G153" s="486"/>
      <c r="H153" s="487"/>
      <c r="I153" s="488">
        <f>I148</f>
        <v>6983000</v>
      </c>
      <c r="J153" s="597">
        <f>SUM(J149:J152)</f>
        <v>6983000</v>
      </c>
      <c r="K153" s="598">
        <f>K148</f>
        <v>6983000</v>
      </c>
    </row>
    <row r="154" spans="1:11" x14ac:dyDescent="0.25">
      <c r="A154" s="818" t="s">
        <v>837</v>
      </c>
      <c r="B154" s="820" t="s">
        <v>791</v>
      </c>
      <c r="C154" s="497" t="s">
        <v>792</v>
      </c>
      <c r="D154" s="431"/>
      <c r="E154" s="431"/>
      <c r="F154" s="432"/>
      <c r="G154" s="431"/>
      <c r="H154" s="433"/>
      <c r="I154" s="434"/>
      <c r="J154" s="435"/>
      <c r="K154" s="436"/>
    </row>
    <row r="155" spans="1:11" x14ac:dyDescent="0.25">
      <c r="A155" s="819"/>
      <c r="B155" s="821"/>
      <c r="C155" s="599" t="s">
        <v>793</v>
      </c>
      <c r="D155" s="440"/>
      <c r="E155" s="440"/>
      <c r="F155" s="441"/>
      <c r="G155" s="442"/>
      <c r="H155" s="443"/>
      <c r="I155" s="444"/>
      <c r="J155" s="445"/>
      <c r="K155" s="446"/>
    </row>
    <row r="156" spans="1:11" x14ac:dyDescent="0.25">
      <c r="A156" s="819"/>
      <c r="B156" s="821"/>
      <c r="C156" s="499" t="s">
        <v>950</v>
      </c>
      <c r="D156" s="448">
        <v>6330</v>
      </c>
      <c r="E156" s="448">
        <v>4137</v>
      </c>
      <c r="F156" s="449" t="s">
        <v>674</v>
      </c>
      <c r="G156" s="449" t="s">
        <v>951</v>
      </c>
      <c r="H156" s="583" t="s">
        <v>172</v>
      </c>
      <c r="I156" s="444">
        <v>186400</v>
      </c>
      <c r="J156" s="521"/>
      <c r="K156" s="523">
        <v>186400</v>
      </c>
    </row>
    <row r="157" spans="1:11" x14ac:dyDescent="0.25">
      <c r="A157" s="819"/>
      <c r="B157" s="821"/>
      <c r="C157" s="581" t="s">
        <v>875</v>
      </c>
      <c r="D157" s="470">
        <v>3299</v>
      </c>
      <c r="E157" s="582">
        <v>5021</v>
      </c>
      <c r="F157" s="440" t="s">
        <v>156</v>
      </c>
      <c r="G157" s="441" t="s">
        <v>952</v>
      </c>
      <c r="H157" s="583" t="s">
        <v>172</v>
      </c>
      <c r="I157" s="444"/>
      <c r="J157" s="445">
        <v>88300</v>
      </c>
      <c r="K157" s="446"/>
    </row>
    <row r="158" spans="1:11" ht="15.75" thickBot="1" x14ac:dyDescent="0.3">
      <c r="A158" s="819"/>
      <c r="B158" s="821"/>
      <c r="C158" s="581" t="s">
        <v>875</v>
      </c>
      <c r="D158" s="584">
        <v>3299</v>
      </c>
      <c r="E158" s="585">
        <v>5021</v>
      </c>
      <c r="F158" s="586" t="s">
        <v>157</v>
      </c>
      <c r="G158" s="441" t="s">
        <v>952</v>
      </c>
      <c r="H158" s="583" t="s">
        <v>172</v>
      </c>
      <c r="I158" s="444"/>
      <c r="J158" s="445">
        <v>98100</v>
      </c>
      <c r="K158" s="446"/>
    </row>
    <row r="159" spans="1:11" ht="15.75" thickBot="1" x14ac:dyDescent="0.3">
      <c r="A159" s="763"/>
      <c r="B159" s="596"/>
      <c r="C159" s="455"/>
      <c r="D159" s="485"/>
      <c r="E159" s="485"/>
      <c r="F159" s="486"/>
      <c r="G159" s="486"/>
      <c r="H159" s="487"/>
      <c r="I159" s="488">
        <f>I156</f>
        <v>186400</v>
      </c>
      <c r="J159" s="597">
        <f>SUM(J157:J158)</f>
        <v>186400</v>
      </c>
      <c r="K159" s="598">
        <f>K156</f>
        <v>186400</v>
      </c>
    </row>
    <row r="160" spans="1:11" x14ac:dyDescent="0.25">
      <c r="A160" s="818" t="s">
        <v>840</v>
      </c>
      <c r="B160" s="820" t="s">
        <v>796</v>
      </c>
      <c r="C160" s="497" t="s">
        <v>797</v>
      </c>
      <c r="D160" s="431"/>
      <c r="E160" s="431"/>
      <c r="F160" s="432"/>
      <c r="G160" s="431"/>
      <c r="H160" s="433"/>
      <c r="I160" s="434"/>
      <c r="J160" s="435"/>
      <c r="K160" s="436"/>
    </row>
    <row r="161" spans="1:11" x14ac:dyDescent="0.25">
      <c r="A161" s="819"/>
      <c r="B161" s="821"/>
      <c r="C161" s="599" t="s">
        <v>798</v>
      </c>
      <c r="D161" s="440"/>
      <c r="E161" s="440"/>
      <c r="F161" s="441"/>
      <c r="G161" s="442"/>
      <c r="H161" s="443"/>
      <c r="I161" s="444"/>
      <c r="J161" s="445"/>
      <c r="K161" s="446"/>
    </row>
    <row r="162" spans="1:11" x14ac:dyDescent="0.25">
      <c r="A162" s="819"/>
      <c r="B162" s="821"/>
      <c r="C162" s="499" t="s">
        <v>953</v>
      </c>
      <c r="D162" s="448">
        <v>6330</v>
      </c>
      <c r="E162" s="448">
        <v>4137</v>
      </c>
      <c r="F162" s="449" t="s">
        <v>212</v>
      </c>
      <c r="G162" s="449" t="s">
        <v>886</v>
      </c>
      <c r="H162" s="450"/>
      <c r="I162" s="444">
        <v>356400</v>
      </c>
      <c r="J162" s="521"/>
      <c r="K162" s="523">
        <v>356400</v>
      </c>
    </row>
    <row r="163" spans="1:11" x14ac:dyDescent="0.25">
      <c r="A163" s="819"/>
      <c r="B163" s="821"/>
      <c r="C163" s="581" t="s">
        <v>875</v>
      </c>
      <c r="D163" s="448">
        <v>4339</v>
      </c>
      <c r="E163" s="448">
        <v>5136</v>
      </c>
      <c r="F163" s="449" t="s">
        <v>212</v>
      </c>
      <c r="G163" s="449" t="s">
        <v>941</v>
      </c>
      <c r="H163" s="600"/>
      <c r="I163" s="444"/>
      <c r="J163" s="521">
        <v>6400</v>
      </c>
      <c r="K163" s="523"/>
    </row>
    <row r="164" spans="1:11" x14ac:dyDescent="0.25">
      <c r="A164" s="819"/>
      <c r="B164" s="821"/>
      <c r="C164" s="581" t="s">
        <v>875</v>
      </c>
      <c r="D164" s="448">
        <v>4339</v>
      </c>
      <c r="E164" s="448">
        <v>5166</v>
      </c>
      <c r="F164" s="449" t="s">
        <v>212</v>
      </c>
      <c r="G164" s="449" t="s">
        <v>941</v>
      </c>
      <c r="H164" s="600"/>
      <c r="I164" s="444"/>
      <c r="J164" s="521">
        <v>50000</v>
      </c>
      <c r="K164" s="523"/>
    </row>
    <row r="165" spans="1:11" x14ac:dyDescent="0.25">
      <c r="A165" s="819"/>
      <c r="B165" s="821"/>
      <c r="C165" s="581" t="s">
        <v>875</v>
      </c>
      <c r="D165" s="448">
        <v>4339</v>
      </c>
      <c r="E165" s="448">
        <v>5167</v>
      </c>
      <c r="F165" s="449" t="s">
        <v>212</v>
      </c>
      <c r="G165" s="449" t="s">
        <v>941</v>
      </c>
      <c r="H165" s="600"/>
      <c r="I165" s="444"/>
      <c r="J165" s="521">
        <v>75000</v>
      </c>
      <c r="K165" s="523"/>
    </row>
    <row r="166" spans="1:11" x14ac:dyDescent="0.25">
      <c r="A166" s="819"/>
      <c r="B166" s="821"/>
      <c r="C166" s="581" t="s">
        <v>875</v>
      </c>
      <c r="D166" s="448">
        <v>4339</v>
      </c>
      <c r="E166" s="448">
        <v>5169</v>
      </c>
      <c r="F166" s="449" t="s">
        <v>212</v>
      </c>
      <c r="G166" s="449" t="s">
        <v>941</v>
      </c>
      <c r="H166" s="600"/>
      <c r="I166" s="444"/>
      <c r="J166" s="521">
        <v>75000</v>
      </c>
      <c r="K166" s="523"/>
    </row>
    <row r="167" spans="1:11" x14ac:dyDescent="0.25">
      <c r="A167" s="819"/>
      <c r="B167" s="821"/>
      <c r="C167" s="581" t="s">
        <v>875</v>
      </c>
      <c r="D167" s="448">
        <v>6171</v>
      </c>
      <c r="E167" s="448">
        <v>5011</v>
      </c>
      <c r="F167" s="449" t="s">
        <v>212</v>
      </c>
      <c r="G167" s="449" t="s">
        <v>876</v>
      </c>
      <c r="H167" s="600"/>
      <c r="I167" s="444"/>
      <c r="J167" s="445">
        <v>112000</v>
      </c>
      <c r="K167" s="446"/>
    </row>
    <row r="168" spans="1:11" x14ac:dyDescent="0.25">
      <c r="A168" s="819"/>
      <c r="B168" s="821"/>
      <c r="C168" s="581" t="s">
        <v>875</v>
      </c>
      <c r="D168" s="448">
        <v>6171</v>
      </c>
      <c r="E168" s="448">
        <v>5031</v>
      </c>
      <c r="F168" s="449" t="s">
        <v>212</v>
      </c>
      <c r="G168" s="449" t="s">
        <v>876</v>
      </c>
      <c r="H168" s="600"/>
      <c r="I168" s="444"/>
      <c r="J168" s="445">
        <v>28000</v>
      </c>
      <c r="K168" s="446"/>
    </row>
    <row r="169" spans="1:11" ht="15.75" thickBot="1" x14ac:dyDescent="0.3">
      <c r="A169" s="819"/>
      <c r="B169" s="821"/>
      <c r="C169" s="581" t="s">
        <v>875</v>
      </c>
      <c r="D169" s="448">
        <v>6171</v>
      </c>
      <c r="E169" s="448">
        <v>5032</v>
      </c>
      <c r="F169" s="449" t="s">
        <v>212</v>
      </c>
      <c r="G169" s="449" t="s">
        <v>876</v>
      </c>
      <c r="H169" s="600"/>
      <c r="I169" s="444"/>
      <c r="J169" s="445">
        <v>10000</v>
      </c>
      <c r="K169" s="446"/>
    </row>
    <row r="170" spans="1:11" ht="15.75" thickBot="1" x14ac:dyDescent="0.3">
      <c r="A170" s="764"/>
      <c r="B170" s="596"/>
      <c r="C170" s="455"/>
      <c r="D170" s="485"/>
      <c r="E170" s="485"/>
      <c r="F170" s="486"/>
      <c r="G170" s="486"/>
      <c r="H170" s="487"/>
      <c r="I170" s="488">
        <f>I162</f>
        <v>356400</v>
      </c>
      <c r="J170" s="597">
        <f>SUM(J162:J169)</f>
        <v>356400</v>
      </c>
      <c r="K170" s="598">
        <f>K162</f>
        <v>356400</v>
      </c>
    </row>
    <row r="171" spans="1:11" x14ac:dyDescent="0.25">
      <c r="A171" s="818" t="s">
        <v>843</v>
      </c>
      <c r="B171" s="820" t="s">
        <v>800</v>
      </c>
      <c r="C171" s="497" t="s">
        <v>801</v>
      </c>
      <c r="D171" s="431"/>
      <c r="E171" s="431"/>
      <c r="F171" s="432"/>
      <c r="G171" s="431"/>
      <c r="H171" s="433"/>
      <c r="I171" s="434"/>
      <c r="J171" s="435"/>
      <c r="K171" s="436"/>
    </row>
    <row r="172" spans="1:11" x14ac:dyDescent="0.25">
      <c r="A172" s="819"/>
      <c r="B172" s="821"/>
      <c r="C172" s="599" t="s">
        <v>954</v>
      </c>
      <c r="D172" s="440"/>
      <c r="E172" s="440"/>
      <c r="F172" s="441"/>
      <c r="G172" s="442"/>
      <c r="H172" s="443"/>
      <c r="I172" s="444"/>
      <c r="J172" s="445"/>
      <c r="K172" s="446"/>
    </row>
    <row r="173" spans="1:11" x14ac:dyDescent="0.25">
      <c r="A173" s="819"/>
      <c r="B173" s="821"/>
      <c r="C173" s="499" t="s">
        <v>955</v>
      </c>
      <c r="D173" s="448">
        <v>6330</v>
      </c>
      <c r="E173" s="448">
        <v>4137</v>
      </c>
      <c r="F173" s="449" t="s">
        <v>131</v>
      </c>
      <c r="G173" s="449" t="s">
        <v>886</v>
      </c>
      <c r="H173" s="450"/>
      <c r="I173" s="444">
        <v>17800</v>
      </c>
      <c r="J173" s="521"/>
      <c r="K173" s="523">
        <v>17800</v>
      </c>
    </row>
    <row r="174" spans="1:11" ht="15.75" thickBot="1" x14ac:dyDescent="0.3">
      <c r="A174" s="819"/>
      <c r="B174" s="821"/>
      <c r="C174" s="581" t="s">
        <v>875</v>
      </c>
      <c r="D174" s="470">
        <v>3632</v>
      </c>
      <c r="E174" s="582">
        <v>5169</v>
      </c>
      <c r="F174" s="449" t="s">
        <v>131</v>
      </c>
      <c r="G174" s="441" t="s">
        <v>956</v>
      </c>
      <c r="H174" s="583"/>
      <c r="I174" s="444"/>
      <c r="J174" s="445">
        <v>17800</v>
      </c>
      <c r="K174" s="446"/>
    </row>
    <row r="175" spans="1:11" ht="15.75" thickBot="1" x14ac:dyDescent="0.3">
      <c r="A175" s="763"/>
      <c r="B175" s="596"/>
      <c r="C175" s="455"/>
      <c r="D175" s="485"/>
      <c r="E175" s="485"/>
      <c r="F175" s="486"/>
      <c r="G175" s="486"/>
      <c r="H175" s="487"/>
      <c r="I175" s="488">
        <f>I173</f>
        <v>17800</v>
      </c>
      <c r="J175" s="597">
        <f>SUM(J174:J174)</f>
        <v>17800</v>
      </c>
      <c r="K175" s="598">
        <f>K173</f>
        <v>17800</v>
      </c>
    </row>
    <row r="176" spans="1:11" x14ac:dyDescent="0.25">
      <c r="A176" s="534" t="s">
        <v>846</v>
      </c>
      <c r="B176" s="541" t="s">
        <v>957</v>
      </c>
      <c r="C176" s="601" t="s">
        <v>958</v>
      </c>
      <c r="D176" s="602"/>
      <c r="E176" s="602"/>
      <c r="F176" s="603"/>
      <c r="G176" s="603"/>
      <c r="H176" s="539"/>
      <c r="I176" s="604"/>
      <c r="J176" s="559"/>
      <c r="K176" s="474"/>
    </row>
    <row r="177" spans="1:11" x14ac:dyDescent="0.25">
      <c r="A177" s="534"/>
      <c r="B177" s="541"/>
      <c r="C177" s="542" t="s">
        <v>959</v>
      </c>
      <c r="D177" s="605">
        <v>6409</v>
      </c>
      <c r="E177" s="605">
        <v>5901</v>
      </c>
      <c r="F177" s="606" t="s">
        <v>126</v>
      </c>
      <c r="G177" s="606" t="s">
        <v>886</v>
      </c>
      <c r="H177" s="607"/>
      <c r="I177" s="608"/>
      <c r="J177" s="473">
        <v>-39500</v>
      </c>
      <c r="K177" s="520"/>
    </row>
    <row r="178" spans="1:11" x14ac:dyDescent="0.25">
      <c r="A178" s="534"/>
      <c r="B178" s="541"/>
      <c r="C178" s="542" t="s">
        <v>940</v>
      </c>
      <c r="D178" s="605">
        <v>3541</v>
      </c>
      <c r="E178" s="605">
        <v>5169</v>
      </c>
      <c r="F178" s="606" t="s">
        <v>126</v>
      </c>
      <c r="G178" s="606" t="s">
        <v>941</v>
      </c>
      <c r="H178" s="607"/>
      <c r="I178" s="608"/>
      <c r="J178" s="473">
        <v>24500</v>
      </c>
      <c r="K178" s="520"/>
    </row>
    <row r="179" spans="1:11" ht="15.75" thickBot="1" x14ac:dyDescent="0.3">
      <c r="A179" s="534"/>
      <c r="B179" s="541"/>
      <c r="C179" s="581" t="s">
        <v>940</v>
      </c>
      <c r="D179" s="609">
        <v>3541</v>
      </c>
      <c r="E179" s="609">
        <v>5194</v>
      </c>
      <c r="F179" s="606" t="s">
        <v>126</v>
      </c>
      <c r="G179" s="606" t="s">
        <v>941</v>
      </c>
      <c r="H179" s="607"/>
      <c r="I179" s="608"/>
      <c r="J179" s="473">
        <v>15000</v>
      </c>
      <c r="K179" s="474"/>
    </row>
    <row r="180" spans="1:11" ht="15.75" thickBot="1" x14ac:dyDescent="0.3">
      <c r="A180" s="763"/>
      <c r="B180" s="484"/>
      <c r="C180" s="503"/>
      <c r="D180" s="485"/>
      <c r="E180" s="485"/>
      <c r="F180" s="486"/>
      <c r="G180" s="486"/>
      <c r="H180" s="532"/>
      <c r="I180" s="533">
        <v>0</v>
      </c>
      <c r="J180" s="460">
        <v>0</v>
      </c>
      <c r="K180" s="489">
        <v>0</v>
      </c>
    </row>
    <row r="181" spans="1:11" x14ac:dyDescent="0.25">
      <c r="A181" s="554" t="s">
        <v>849</v>
      </c>
      <c r="B181" s="610" t="s">
        <v>960</v>
      </c>
      <c r="C181" s="611" t="s">
        <v>961</v>
      </c>
      <c r="D181" s="537"/>
      <c r="E181" s="537"/>
      <c r="F181" s="538"/>
      <c r="G181" s="538"/>
      <c r="H181" s="539"/>
      <c r="I181" s="540"/>
      <c r="J181" s="467"/>
      <c r="K181" s="612"/>
    </row>
    <row r="182" spans="1:11" x14ac:dyDescent="0.25">
      <c r="A182" s="534"/>
      <c r="B182" s="613"/>
      <c r="C182" s="614" t="s">
        <v>962</v>
      </c>
      <c r="D182" s="615">
        <v>6409</v>
      </c>
      <c r="E182" s="615">
        <v>5901</v>
      </c>
      <c r="F182" s="589" t="s">
        <v>219</v>
      </c>
      <c r="G182" s="589" t="s">
        <v>886</v>
      </c>
      <c r="H182" s="616"/>
      <c r="I182" s="617"/>
      <c r="J182" s="618">
        <v>-61150000</v>
      </c>
      <c r="K182" s="478"/>
    </row>
    <row r="183" spans="1:11" x14ac:dyDescent="0.25">
      <c r="A183" s="534"/>
      <c r="B183" s="613"/>
      <c r="C183" s="619" t="s">
        <v>875</v>
      </c>
      <c r="D183" s="470">
        <v>4350</v>
      </c>
      <c r="E183" s="470">
        <v>5336</v>
      </c>
      <c r="F183" s="441" t="s">
        <v>219</v>
      </c>
      <c r="G183" s="441" t="s">
        <v>941</v>
      </c>
      <c r="H183" s="607"/>
      <c r="I183" s="620"/>
      <c r="J183" s="473">
        <v>23010000</v>
      </c>
      <c r="K183" s="478"/>
    </row>
    <row r="184" spans="1:11" x14ac:dyDescent="0.25">
      <c r="A184" s="534"/>
      <c r="B184" s="613"/>
      <c r="C184" s="619" t="s">
        <v>875</v>
      </c>
      <c r="D184" s="470">
        <v>4351</v>
      </c>
      <c r="E184" s="470">
        <v>5336</v>
      </c>
      <c r="F184" s="441" t="s">
        <v>219</v>
      </c>
      <c r="G184" s="441" t="s">
        <v>941</v>
      </c>
      <c r="H184" s="607"/>
      <c r="I184" s="620"/>
      <c r="J184" s="473">
        <v>18737000</v>
      </c>
      <c r="K184" s="478"/>
    </row>
    <row r="185" spans="1:11" x14ac:dyDescent="0.25">
      <c r="A185" s="534"/>
      <c r="B185" s="613"/>
      <c r="C185" s="619" t="s">
        <v>875</v>
      </c>
      <c r="D185" s="470">
        <v>4357</v>
      </c>
      <c r="E185" s="470">
        <v>5336</v>
      </c>
      <c r="F185" s="441" t="s">
        <v>219</v>
      </c>
      <c r="G185" s="441" t="s">
        <v>941</v>
      </c>
      <c r="H185" s="607"/>
      <c r="I185" s="620"/>
      <c r="J185" s="473">
        <v>15965000</v>
      </c>
      <c r="K185" s="478"/>
    </row>
    <row r="186" spans="1:11" ht="15.75" thickBot="1" x14ac:dyDescent="0.3">
      <c r="A186" s="534"/>
      <c r="B186" s="613"/>
      <c r="C186" s="621" t="s">
        <v>940</v>
      </c>
      <c r="D186" s="622">
        <v>4359</v>
      </c>
      <c r="E186" s="622">
        <v>5336</v>
      </c>
      <c r="F186" s="623" t="s">
        <v>219</v>
      </c>
      <c r="G186" s="623" t="s">
        <v>941</v>
      </c>
      <c r="H186" s="624"/>
      <c r="I186" s="625"/>
      <c r="J186" s="626">
        <v>3438000</v>
      </c>
      <c r="K186" s="612"/>
    </row>
    <row r="187" spans="1:11" ht="15.75" thickBot="1" x14ac:dyDescent="0.3">
      <c r="A187" s="763"/>
      <c r="B187" s="484"/>
      <c r="C187" s="503"/>
      <c r="D187" s="485"/>
      <c r="E187" s="485"/>
      <c r="F187" s="486"/>
      <c r="G187" s="486"/>
      <c r="H187" s="532"/>
      <c r="I187" s="533">
        <v>0</v>
      </c>
      <c r="J187" s="460">
        <f>SUM(J182:J186)</f>
        <v>0</v>
      </c>
      <c r="K187" s="627">
        <v>0</v>
      </c>
    </row>
    <row r="188" spans="1:11" x14ac:dyDescent="0.25">
      <c r="A188" s="554" t="s">
        <v>852</v>
      </c>
      <c r="B188" s="610" t="s">
        <v>963</v>
      </c>
      <c r="C188" s="611" t="s">
        <v>964</v>
      </c>
      <c r="D188" s="537"/>
      <c r="E188" s="537"/>
      <c r="F188" s="538"/>
      <c r="G188" s="538"/>
      <c r="H188" s="539"/>
      <c r="I188" s="540"/>
      <c r="J188" s="467"/>
      <c r="K188" s="628"/>
    </row>
    <row r="189" spans="1:11" x14ac:dyDescent="0.25">
      <c r="A189" s="534"/>
      <c r="B189" s="613"/>
      <c r="C189" s="614" t="s">
        <v>965</v>
      </c>
      <c r="D189" s="512">
        <v>6409</v>
      </c>
      <c r="E189" s="512">
        <v>5901</v>
      </c>
      <c r="F189" s="440" t="s">
        <v>126</v>
      </c>
      <c r="G189" s="440" t="s">
        <v>886</v>
      </c>
      <c r="H189" s="477"/>
      <c r="I189" s="543"/>
      <c r="J189" s="445">
        <v>-25493000</v>
      </c>
      <c r="K189" s="612"/>
    </row>
    <row r="190" spans="1:11" x14ac:dyDescent="0.25">
      <c r="A190" s="534"/>
      <c r="B190" s="613"/>
      <c r="C190" s="619" t="s">
        <v>875</v>
      </c>
      <c r="D190" s="629">
        <v>4350</v>
      </c>
      <c r="E190" s="629">
        <v>5336</v>
      </c>
      <c r="F190" s="440" t="s">
        <v>126</v>
      </c>
      <c r="G190" s="588" t="s">
        <v>941</v>
      </c>
      <c r="H190" s="630"/>
      <c r="I190" s="631"/>
      <c r="J190" s="632">
        <v>9495000</v>
      </c>
      <c r="K190" s="612"/>
    </row>
    <row r="191" spans="1:11" x14ac:dyDescent="0.25">
      <c r="A191" s="534"/>
      <c r="B191" s="613"/>
      <c r="C191" s="619" t="s">
        <v>875</v>
      </c>
      <c r="D191" s="629">
        <v>4351</v>
      </c>
      <c r="E191" s="629">
        <v>5336</v>
      </c>
      <c r="F191" s="440" t="s">
        <v>126</v>
      </c>
      <c r="G191" s="588" t="s">
        <v>941</v>
      </c>
      <c r="H191" s="630"/>
      <c r="I191" s="631"/>
      <c r="J191" s="445">
        <v>7000000</v>
      </c>
      <c r="K191" s="612"/>
    </row>
    <row r="192" spans="1:11" x14ac:dyDescent="0.25">
      <c r="A192" s="561"/>
      <c r="B192" s="613"/>
      <c r="C192" s="619" t="s">
        <v>875</v>
      </c>
      <c r="D192" s="629">
        <v>4357</v>
      </c>
      <c r="E192" s="629">
        <v>5336</v>
      </c>
      <c r="F192" s="440" t="s">
        <v>126</v>
      </c>
      <c r="G192" s="588" t="s">
        <v>941</v>
      </c>
      <c r="H192" s="630"/>
      <c r="I192" s="631"/>
      <c r="J192" s="632">
        <v>7221000</v>
      </c>
      <c r="K192" s="474"/>
    </row>
    <row r="193" spans="1:11" ht="15.75" thickBot="1" x14ac:dyDescent="0.3">
      <c r="A193" s="561"/>
      <c r="B193" s="613"/>
      <c r="C193" s="621" t="s">
        <v>875</v>
      </c>
      <c r="D193" s="633">
        <v>4359</v>
      </c>
      <c r="E193" s="633">
        <v>5336</v>
      </c>
      <c r="F193" s="546" t="s">
        <v>126</v>
      </c>
      <c r="G193" s="546" t="s">
        <v>941</v>
      </c>
      <c r="H193" s="547"/>
      <c r="I193" s="548"/>
      <c r="J193" s="549">
        <v>1777000</v>
      </c>
      <c r="K193" s="634"/>
    </row>
    <row r="194" spans="1:11" ht="15.75" thickBot="1" x14ac:dyDescent="0.3">
      <c r="A194" s="764"/>
      <c r="B194" s="484"/>
      <c r="C194" s="503"/>
      <c r="D194" s="485"/>
      <c r="E194" s="485"/>
      <c r="F194" s="486"/>
      <c r="G194" s="486"/>
      <c r="H194" s="532"/>
      <c r="I194" s="533">
        <f>I186+I187</f>
        <v>0</v>
      </c>
      <c r="J194" s="460">
        <f>SUM(J189:J193)</f>
        <v>0</v>
      </c>
      <c r="K194" s="489">
        <f>K186+K187</f>
        <v>0</v>
      </c>
    </row>
    <row r="195" spans="1:11" x14ac:dyDescent="0.25">
      <c r="A195" s="554" t="s">
        <v>855</v>
      </c>
      <c r="B195" s="535" t="s">
        <v>966</v>
      </c>
      <c r="C195" s="601" t="s">
        <v>967</v>
      </c>
      <c r="D195" s="537"/>
      <c r="E195" s="537"/>
      <c r="F195" s="538"/>
      <c r="G195" s="538"/>
      <c r="H195" s="539"/>
      <c r="I195" s="540"/>
      <c r="J195" s="467"/>
      <c r="K195" s="474"/>
    </row>
    <row r="196" spans="1:11" x14ac:dyDescent="0.25">
      <c r="A196" s="534"/>
      <c r="B196" s="541"/>
      <c r="C196" s="635" t="s">
        <v>968</v>
      </c>
      <c r="D196" s="512">
        <v>6409</v>
      </c>
      <c r="E196" s="512">
        <v>5901</v>
      </c>
      <c r="F196" s="440" t="s">
        <v>70</v>
      </c>
      <c r="G196" s="440" t="s">
        <v>886</v>
      </c>
      <c r="H196" s="477"/>
      <c r="I196" s="543"/>
      <c r="J196" s="445">
        <v>-327000</v>
      </c>
      <c r="K196" s="474"/>
    </row>
    <row r="197" spans="1:11" x14ac:dyDescent="0.25">
      <c r="A197" s="534"/>
      <c r="B197" s="541"/>
      <c r="C197" s="542" t="s">
        <v>969</v>
      </c>
      <c r="D197" s="629"/>
      <c r="E197" s="629"/>
      <c r="F197" s="440"/>
      <c r="G197" s="588"/>
      <c r="H197" s="630"/>
      <c r="I197" s="631"/>
      <c r="J197" s="632"/>
      <c r="K197" s="474"/>
    </row>
    <row r="198" spans="1:11" x14ac:dyDescent="0.25">
      <c r="A198" s="534"/>
      <c r="B198" s="541"/>
      <c r="C198" s="542" t="s">
        <v>875</v>
      </c>
      <c r="D198" s="636">
        <v>4378</v>
      </c>
      <c r="E198" s="636">
        <v>5169</v>
      </c>
      <c r="F198" s="440" t="s">
        <v>70</v>
      </c>
      <c r="G198" s="588" t="s">
        <v>941</v>
      </c>
      <c r="H198" s="630"/>
      <c r="I198" s="631"/>
      <c r="J198" s="632">
        <v>200000</v>
      </c>
      <c r="K198" s="474"/>
    </row>
    <row r="199" spans="1:11" ht="15.75" thickBot="1" x14ac:dyDescent="0.3">
      <c r="A199" s="534"/>
      <c r="B199" s="541"/>
      <c r="C199" s="575" t="s">
        <v>875</v>
      </c>
      <c r="D199" s="637">
        <v>4399</v>
      </c>
      <c r="E199" s="637">
        <v>5194</v>
      </c>
      <c r="F199" s="546" t="s">
        <v>70</v>
      </c>
      <c r="G199" s="546" t="s">
        <v>941</v>
      </c>
      <c r="H199" s="547"/>
      <c r="I199" s="548"/>
      <c r="J199" s="549">
        <v>127000</v>
      </c>
      <c r="K199" s="474"/>
    </row>
    <row r="200" spans="1:11" ht="15.75" thickBot="1" x14ac:dyDescent="0.3">
      <c r="A200" s="763"/>
      <c r="B200" s="484"/>
      <c r="C200" s="503"/>
      <c r="D200" s="485"/>
      <c r="E200" s="485"/>
      <c r="F200" s="486"/>
      <c r="G200" s="486"/>
      <c r="H200" s="532"/>
      <c r="I200" s="533">
        <f>I195+I196</f>
        <v>0</v>
      </c>
      <c r="J200" s="460">
        <v>0</v>
      </c>
      <c r="K200" s="489">
        <f>K195+K196</f>
        <v>0</v>
      </c>
    </row>
    <row r="201" spans="1:11" x14ac:dyDescent="0.25">
      <c r="A201" s="554" t="s">
        <v>970</v>
      </c>
      <c r="B201" s="535" t="s">
        <v>971</v>
      </c>
      <c r="C201" s="601" t="s">
        <v>972</v>
      </c>
      <c r="D201" s="638"/>
      <c r="E201" s="638"/>
      <c r="F201" s="639"/>
      <c r="G201" s="639"/>
      <c r="H201" s="539"/>
      <c r="I201" s="540"/>
      <c r="J201" s="467"/>
      <c r="K201" s="474"/>
    </row>
    <row r="202" spans="1:11" x14ac:dyDescent="0.25">
      <c r="A202" s="534"/>
      <c r="B202" s="541"/>
      <c r="C202" s="640" t="s">
        <v>973</v>
      </c>
      <c r="D202" s="605">
        <v>6409</v>
      </c>
      <c r="E202" s="605">
        <v>5901</v>
      </c>
      <c r="F202" s="606" t="s">
        <v>889</v>
      </c>
      <c r="G202" s="606" t="s">
        <v>886</v>
      </c>
      <c r="H202" s="607" t="s">
        <v>718</v>
      </c>
      <c r="I202" s="608"/>
      <c r="J202" s="473">
        <v>-527300</v>
      </c>
      <c r="K202" s="520"/>
    </row>
    <row r="203" spans="1:11" x14ac:dyDescent="0.25">
      <c r="A203" s="534"/>
      <c r="B203" s="541"/>
      <c r="C203" s="641" t="s">
        <v>973</v>
      </c>
      <c r="D203" s="605">
        <v>6409</v>
      </c>
      <c r="E203" s="605">
        <v>5901</v>
      </c>
      <c r="F203" s="606" t="s">
        <v>891</v>
      </c>
      <c r="G203" s="606" t="s">
        <v>886</v>
      </c>
      <c r="H203" s="607" t="s">
        <v>718</v>
      </c>
      <c r="I203" s="608"/>
      <c r="J203" s="473">
        <v>-27700</v>
      </c>
      <c r="K203" s="474"/>
    </row>
    <row r="204" spans="1:11" x14ac:dyDescent="0.25">
      <c r="A204" s="534"/>
      <c r="B204" s="541"/>
      <c r="C204" s="642" t="s">
        <v>940</v>
      </c>
      <c r="D204" s="609">
        <v>6171</v>
      </c>
      <c r="E204" s="609">
        <v>5011</v>
      </c>
      <c r="F204" s="643" t="s">
        <v>244</v>
      </c>
      <c r="G204" s="643" t="s">
        <v>974</v>
      </c>
      <c r="H204" s="607" t="s">
        <v>718</v>
      </c>
      <c r="I204" s="608"/>
      <c r="J204" s="473">
        <v>504300</v>
      </c>
      <c r="K204" s="474"/>
    </row>
    <row r="205" spans="1:11" x14ac:dyDescent="0.25">
      <c r="A205" s="534"/>
      <c r="B205" s="541"/>
      <c r="C205" s="644" t="s">
        <v>940</v>
      </c>
      <c r="D205" s="609">
        <v>6171</v>
      </c>
      <c r="E205" s="609">
        <v>5011</v>
      </c>
      <c r="F205" s="643" t="s">
        <v>243</v>
      </c>
      <c r="G205" s="643" t="s">
        <v>974</v>
      </c>
      <c r="H205" s="607" t="s">
        <v>718</v>
      </c>
      <c r="I205" s="608"/>
      <c r="J205" s="473">
        <v>23000</v>
      </c>
      <c r="K205" s="474"/>
    </row>
    <row r="206" spans="1:11" ht="15.75" thickBot="1" x14ac:dyDescent="0.3">
      <c r="A206" s="765"/>
      <c r="B206" s="541"/>
      <c r="C206" s="544" t="s">
        <v>940</v>
      </c>
      <c r="D206" s="637">
        <v>6171</v>
      </c>
      <c r="E206" s="637">
        <v>5011</v>
      </c>
      <c r="F206" s="577" t="s">
        <v>241</v>
      </c>
      <c r="G206" s="645" t="s">
        <v>974</v>
      </c>
      <c r="H206" s="646" t="s">
        <v>718</v>
      </c>
      <c r="I206" s="647"/>
      <c r="J206" s="648">
        <v>27700</v>
      </c>
      <c r="K206" s="520"/>
    </row>
    <row r="207" spans="1:11" ht="15.75" thickBot="1" x14ac:dyDescent="0.3">
      <c r="A207" s="765"/>
      <c r="B207" s="484"/>
      <c r="C207" s="503"/>
      <c r="D207" s="485"/>
      <c r="E207" s="485"/>
      <c r="F207" s="486"/>
      <c r="G207" s="486"/>
      <c r="H207" s="532"/>
      <c r="I207" s="533">
        <f>I201+I202</f>
        <v>0</v>
      </c>
      <c r="J207" s="460">
        <f>SUM(J201:J206)</f>
        <v>0</v>
      </c>
      <c r="K207" s="489">
        <f>K201+K202</f>
        <v>0</v>
      </c>
    </row>
    <row r="208" spans="1:11" x14ac:dyDescent="0.25">
      <c r="A208" s="554" t="s">
        <v>975</v>
      </c>
      <c r="B208" s="649" t="s">
        <v>804</v>
      </c>
      <c r="C208" s="497" t="s">
        <v>805</v>
      </c>
      <c r="D208" s="638"/>
      <c r="E208" s="638"/>
      <c r="F208" s="639"/>
      <c r="G208" s="639"/>
      <c r="H208" s="539"/>
      <c r="I208" s="540"/>
      <c r="J208" s="467"/>
      <c r="K208" s="474"/>
    </row>
    <row r="209" spans="1:11" x14ac:dyDescent="0.25">
      <c r="A209" s="534"/>
      <c r="B209" s="541"/>
      <c r="C209" s="599" t="s">
        <v>806</v>
      </c>
      <c r="D209" s="605"/>
      <c r="E209" s="605"/>
      <c r="F209" s="606"/>
      <c r="G209" s="606"/>
      <c r="H209" s="607"/>
      <c r="I209" s="608"/>
      <c r="J209" s="473"/>
      <c r="K209" s="520"/>
    </row>
    <row r="210" spans="1:11" x14ac:dyDescent="0.25">
      <c r="A210" s="534"/>
      <c r="B210" s="541"/>
      <c r="C210" s="641" t="s">
        <v>976</v>
      </c>
      <c r="D210" s="605">
        <v>6330</v>
      </c>
      <c r="E210" s="605">
        <v>4137</v>
      </c>
      <c r="F210" s="606" t="s">
        <v>943</v>
      </c>
      <c r="G210" s="606" t="s">
        <v>881</v>
      </c>
      <c r="H210" s="607" t="s">
        <v>977</v>
      </c>
      <c r="I210" s="650">
        <v>914100</v>
      </c>
      <c r="J210" s="473"/>
      <c r="K210" s="474">
        <v>914100</v>
      </c>
    </row>
    <row r="211" spans="1:11" x14ac:dyDescent="0.25">
      <c r="A211" s="534"/>
      <c r="B211" s="541"/>
      <c r="C211" s="642" t="s">
        <v>875</v>
      </c>
      <c r="D211" s="609">
        <v>3111</v>
      </c>
      <c r="E211" s="609">
        <v>5336</v>
      </c>
      <c r="F211" s="643" t="s">
        <v>945</v>
      </c>
      <c r="G211" s="643" t="s">
        <v>922</v>
      </c>
      <c r="H211" s="607" t="s">
        <v>977</v>
      </c>
      <c r="I211" s="608"/>
      <c r="J211" s="473">
        <v>212700</v>
      </c>
      <c r="K211" s="474"/>
    </row>
    <row r="212" spans="1:11" ht="15.75" thickBot="1" x14ac:dyDescent="0.3">
      <c r="A212" s="534"/>
      <c r="B212" s="541"/>
      <c r="C212" s="644" t="s">
        <v>875</v>
      </c>
      <c r="D212" s="609">
        <v>3111</v>
      </c>
      <c r="E212" s="609">
        <v>5336</v>
      </c>
      <c r="F212" s="643" t="s">
        <v>947</v>
      </c>
      <c r="G212" s="643" t="s">
        <v>922</v>
      </c>
      <c r="H212" s="607" t="s">
        <v>977</v>
      </c>
      <c r="I212" s="608"/>
      <c r="J212" s="473">
        <v>701400</v>
      </c>
      <c r="K212" s="474"/>
    </row>
    <row r="213" spans="1:11" ht="15.75" thickBot="1" x14ac:dyDescent="0.3">
      <c r="A213" s="765"/>
      <c r="B213" s="484"/>
      <c r="C213" s="503"/>
      <c r="D213" s="485"/>
      <c r="E213" s="485"/>
      <c r="F213" s="486"/>
      <c r="G213" s="486"/>
      <c r="H213" s="532"/>
      <c r="I213" s="533">
        <f>I208+I209</f>
        <v>0</v>
      </c>
      <c r="J213" s="460">
        <f>SUM(J208:J212)</f>
        <v>914100</v>
      </c>
      <c r="K213" s="489">
        <f>K210+K211+K212</f>
        <v>914100</v>
      </c>
    </row>
    <row r="214" spans="1:11" x14ac:dyDescent="0.25">
      <c r="A214" s="554" t="s">
        <v>978</v>
      </c>
      <c r="B214" s="649" t="s">
        <v>808</v>
      </c>
      <c r="C214" s="497" t="s">
        <v>809</v>
      </c>
      <c r="D214" s="638"/>
      <c r="E214" s="638"/>
      <c r="F214" s="639"/>
      <c r="G214" s="639"/>
      <c r="H214" s="539"/>
      <c r="I214" s="540"/>
      <c r="J214" s="467"/>
      <c r="K214" s="474"/>
    </row>
    <row r="215" spans="1:11" x14ac:dyDescent="0.25">
      <c r="A215" s="534"/>
      <c r="B215" s="541"/>
      <c r="C215" s="599" t="s">
        <v>810</v>
      </c>
      <c r="D215" s="605"/>
      <c r="E215" s="605"/>
      <c r="F215" s="606"/>
      <c r="G215" s="606"/>
      <c r="H215" s="607"/>
      <c r="I215" s="608"/>
      <c r="J215" s="473"/>
      <c r="K215" s="520"/>
    </row>
    <row r="216" spans="1:11" x14ac:dyDescent="0.25">
      <c r="A216" s="534"/>
      <c r="B216" s="541"/>
      <c r="C216" s="641" t="s">
        <v>979</v>
      </c>
      <c r="D216" s="605">
        <v>6330</v>
      </c>
      <c r="E216" s="605">
        <v>4137</v>
      </c>
      <c r="F216" s="606" t="s">
        <v>604</v>
      </c>
      <c r="G216" s="606" t="s">
        <v>881</v>
      </c>
      <c r="H216" s="607"/>
      <c r="I216" s="650">
        <v>1117500</v>
      </c>
      <c r="J216" s="473"/>
      <c r="K216" s="474">
        <v>1117500</v>
      </c>
    </row>
    <row r="217" spans="1:11" x14ac:dyDescent="0.25">
      <c r="A217" s="561"/>
      <c r="B217" s="541"/>
      <c r="C217" s="581" t="s">
        <v>875</v>
      </c>
      <c r="D217" s="609">
        <v>3111</v>
      </c>
      <c r="E217" s="609">
        <v>5336</v>
      </c>
      <c r="F217" s="606" t="s">
        <v>604</v>
      </c>
      <c r="G217" s="643" t="s">
        <v>922</v>
      </c>
      <c r="H217" s="607"/>
      <c r="I217" s="608"/>
      <c r="J217" s="473">
        <v>360000</v>
      </c>
      <c r="K217" s="474"/>
    </row>
    <row r="218" spans="1:11" x14ac:dyDescent="0.25">
      <c r="A218" s="561"/>
      <c r="B218" s="541"/>
      <c r="C218" s="581" t="s">
        <v>875</v>
      </c>
      <c r="D218" s="609">
        <v>3113</v>
      </c>
      <c r="E218" s="609">
        <v>5336</v>
      </c>
      <c r="F218" s="606" t="s">
        <v>604</v>
      </c>
      <c r="G218" s="643" t="s">
        <v>922</v>
      </c>
      <c r="H218" s="607"/>
      <c r="I218" s="608"/>
      <c r="J218" s="473">
        <v>165000</v>
      </c>
      <c r="K218" s="474"/>
    </row>
    <row r="219" spans="1:11" x14ac:dyDescent="0.25">
      <c r="A219" s="766"/>
      <c r="B219" s="541"/>
      <c r="C219" s="581" t="s">
        <v>875</v>
      </c>
      <c r="D219" s="636">
        <v>3113</v>
      </c>
      <c r="E219" s="636">
        <v>5336</v>
      </c>
      <c r="F219" s="606" t="s">
        <v>604</v>
      </c>
      <c r="G219" s="651" t="s">
        <v>922</v>
      </c>
      <c r="H219" s="646"/>
      <c r="I219" s="652"/>
      <c r="J219" s="653">
        <v>60000</v>
      </c>
      <c r="K219" s="560"/>
    </row>
    <row r="220" spans="1:11" x14ac:dyDescent="0.25">
      <c r="A220" s="766"/>
      <c r="B220" s="541"/>
      <c r="C220" s="581" t="s">
        <v>875</v>
      </c>
      <c r="D220" s="636">
        <v>3113</v>
      </c>
      <c r="E220" s="636">
        <v>5336</v>
      </c>
      <c r="F220" s="606" t="s">
        <v>604</v>
      </c>
      <c r="G220" s="651" t="s">
        <v>922</v>
      </c>
      <c r="H220" s="646"/>
      <c r="I220" s="652"/>
      <c r="J220" s="653">
        <v>172500</v>
      </c>
      <c r="K220" s="560"/>
    </row>
    <row r="221" spans="1:11" ht="15.75" thickBot="1" x14ac:dyDescent="0.3">
      <c r="A221" s="453"/>
      <c r="B221" s="541"/>
      <c r="C221" s="581" t="s">
        <v>875</v>
      </c>
      <c r="D221" s="637">
        <v>3113</v>
      </c>
      <c r="E221" s="637">
        <v>5336</v>
      </c>
      <c r="F221" s="606" t="s">
        <v>604</v>
      </c>
      <c r="G221" s="645" t="s">
        <v>922</v>
      </c>
      <c r="H221" s="646"/>
      <c r="I221" s="647"/>
      <c r="J221" s="648">
        <v>360000</v>
      </c>
      <c r="K221" s="520"/>
    </row>
    <row r="222" spans="1:11" ht="15.75" thickBot="1" x14ac:dyDescent="0.3">
      <c r="A222" s="453"/>
      <c r="B222" s="484"/>
      <c r="C222" s="503"/>
      <c r="D222" s="485"/>
      <c r="E222" s="485"/>
      <c r="F222" s="486"/>
      <c r="G222" s="486"/>
      <c r="H222" s="532"/>
      <c r="I222" s="533">
        <f>I216+I217+I218+I219+I220+I221</f>
        <v>1117500</v>
      </c>
      <c r="J222" s="460">
        <f>SUM(J214:J221)</f>
        <v>1117500</v>
      </c>
      <c r="K222" s="489">
        <f>K216+K217+K218+K219+K220+K221</f>
        <v>1117500</v>
      </c>
    </row>
    <row r="223" spans="1:11" x14ac:dyDescent="0.25">
      <c r="A223" s="554" t="s">
        <v>980</v>
      </c>
      <c r="B223" s="649" t="s">
        <v>813</v>
      </c>
      <c r="C223" s="497" t="s">
        <v>814</v>
      </c>
      <c r="D223" s="638"/>
      <c r="E223" s="638"/>
      <c r="F223" s="639"/>
      <c r="G223" s="639"/>
      <c r="H223" s="539"/>
      <c r="I223" s="540"/>
      <c r="J223" s="467"/>
      <c r="K223" s="474"/>
    </row>
    <row r="224" spans="1:11" x14ac:dyDescent="0.25">
      <c r="A224" s="534"/>
      <c r="B224" s="541"/>
      <c r="C224" s="599" t="s">
        <v>815</v>
      </c>
      <c r="D224" s="605"/>
      <c r="E224" s="605"/>
      <c r="F224" s="606"/>
      <c r="G224" s="606"/>
      <c r="H224" s="607"/>
      <c r="I224" s="608"/>
      <c r="J224" s="473"/>
      <c r="K224" s="520"/>
    </row>
    <row r="225" spans="1:11" x14ac:dyDescent="0.25">
      <c r="A225" s="534"/>
      <c r="B225" s="541"/>
      <c r="C225" s="641" t="s">
        <v>816</v>
      </c>
      <c r="D225" s="605">
        <v>6330</v>
      </c>
      <c r="E225" s="605">
        <v>4251</v>
      </c>
      <c r="F225" s="606" t="s">
        <v>97</v>
      </c>
      <c r="G225" s="606" t="s">
        <v>981</v>
      </c>
      <c r="H225" s="607" t="s">
        <v>982</v>
      </c>
      <c r="I225" s="650">
        <v>20000000</v>
      </c>
      <c r="J225" s="473"/>
      <c r="K225" s="474">
        <v>20000000</v>
      </c>
    </row>
    <row r="226" spans="1:11" ht="15.75" thickBot="1" x14ac:dyDescent="0.3">
      <c r="A226" s="534"/>
      <c r="B226" s="541"/>
      <c r="C226" s="642" t="s">
        <v>875</v>
      </c>
      <c r="D226" s="609">
        <v>3113</v>
      </c>
      <c r="E226" s="609">
        <v>6121</v>
      </c>
      <c r="F226" s="606" t="s">
        <v>97</v>
      </c>
      <c r="G226" s="643" t="s">
        <v>983</v>
      </c>
      <c r="H226" s="607" t="s">
        <v>418</v>
      </c>
      <c r="I226" s="608"/>
      <c r="J226" s="473">
        <v>20000000</v>
      </c>
      <c r="K226" s="474"/>
    </row>
    <row r="227" spans="1:11" ht="15.75" thickBot="1" x14ac:dyDescent="0.3">
      <c r="A227" s="765"/>
      <c r="B227" s="484"/>
      <c r="C227" s="503"/>
      <c r="D227" s="485"/>
      <c r="E227" s="485"/>
      <c r="F227" s="486"/>
      <c r="G227" s="486"/>
      <c r="H227" s="532"/>
      <c r="I227" s="533">
        <f>I225+I226</f>
        <v>20000000</v>
      </c>
      <c r="J227" s="460">
        <f>SUM(J223:J226)</f>
        <v>20000000</v>
      </c>
      <c r="K227" s="489">
        <f>K225+K226</f>
        <v>20000000</v>
      </c>
    </row>
    <row r="228" spans="1:11" x14ac:dyDescent="0.25">
      <c r="A228" s="554" t="s">
        <v>984</v>
      </c>
      <c r="B228" s="649" t="s">
        <v>819</v>
      </c>
      <c r="C228" s="497" t="s">
        <v>820</v>
      </c>
      <c r="D228" s="638"/>
      <c r="E228" s="638"/>
      <c r="F228" s="639"/>
      <c r="G228" s="639"/>
      <c r="H228" s="539"/>
      <c r="I228" s="540"/>
      <c r="J228" s="467"/>
      <c r="K228" s="474"/>
    </row>
    <row r="229" spans="1:11" x14ac:dyDescent="0.25">
      <c r="A229" s="534"/>
      <c r="B229" s="541"/>
      <c r="C229" s="599" t="s">
        <v>821</v>
      </c>
      <c r="D229" s="605"/>
      <c r="E229" s="605"/>
      <c r="F229" s="606"/>
      <c r="G229" s="606"/>
      <c r="H229" s="607"/>
      <c r="I229" s="608"/>
      <c r="J229" s="473"/>
      <c r="K229" s="520"/>
    </row>
    <row r="230" spans="1:11" x14ac:dyDescent="0.25">
      <c r="A230" s="534"/>
      <c r="B230" s="541"/>
      <c r="C230" s="499" t="s">
        <v>955</v>
      </c>
      <c r="D230" s="448">
        <v>6330</v>
      </c>
      <c r="E230" s="448">
        <v>4137</v>
      </c>
      <c r="F230" s="449" t="s">
        <v>131</v>
      </c>
      <c r="G230" s="449" t="s">
        <v>886</v>
      </c>
      <c r="H230" s="450"/>
      <c r="I230" s="444">
        <v>6300</v>
      </c>
      <c r="J230" s="521"/>
      <c r="K230" s="474">
        <v>6300</v>
      </c>
    </row>
    <row r="231" spans="1:11" ht="15.75" thickBot="1" x14ac:dyDescent="0.3">
      <c r="A231" s="534"/>
      <c r="B231" s="541"/>
      <c r="C231" s="581" t="s">
        <v>875</v>
      </c>
      <c r="D231" s="470">
        <v>3632</v>
      </c>
      <c r="E231" s="582">
        <v>5169</v>
      </c>
      <c r="F231" s="449" t="s">
        <v>131</v>
      </c>
      <c r="G231" s="441" t="s">
        <v>956</v>
      </c>
      <c r="H231" s="583"/>
      <c r="I231" s="444"/>
      <c r="J231" s="445">
        <v>6300</v>
      </c>
      <c r="K231" s="474"/>
    </row>
    <row r="232" spans="1:11" ht="15.75" thickBot="1" x14ac:dyDescent="0.3">
      <c r="A232" s="765"/>
      <c r="B232" s="484"/>
      <c r="C232" s="503"/>
      <c r="D232" s="485"/>
      <c r="E232" s="485"/>
      <c r="F232" s="486"/>
      <c r="G232" s="486"/>
      <c r="H232" s="532"/>
      <c r="I232" s="533">
        <f>I230+I231</f>
        <v>6300</v>
      </c>
      <c r="J232" s="460">
        <f>SUM(J228:J231)</f>
        <v>6300</v>
      </c>
      <c r="K232" s="489">
        <f>K230+K231</f>
        <v>6300</v>
      </c>
    </row>
    <row r="233" spans="1:11" x14ac:dyDescent="0.25">
      <c r="A233" s="554" t="s">
        <v>985</v>
      </c>
      <c r="B233" s="649" t="s">
        <v>986</v>
      </c>
      <c r="C233" s="599" t="s">
        <v>987</v>
      </c>
      <c r="D233" s="638"/>
      <c r="E233" s="638"/>
      <c r="F233" s="639"/>
      <c r="G233" s="639"/>
      <c r="H233" s="539"/>
      <c r="I233" s="540"/>
      <c r="J233" s="467"/>
      <c r="K233" s="474"/>
    </row>
    <row r="234" spans="1:11" x14ac:dyDescent="0.25">
      <c r="A234" s="534"/>
      <c r="B234" s="541"/>
      <c r="C234" s="542" t="s">
        <v>927</v>
      </c>
      <c r="D234" s="605">
        <v>6409</v>
      </c>
      <c r="E234" s="605">
        <v>5901</v>
      </c>
      <c r="F234" s="606"/>
      <c r="G234" s="606" t="s">
        <v>988</v>
      </c>
      <c r="H234" s="607"/>
      <c r="I234" s="608"/>
      <c r="J234" s="473">
        <v>-1511000</v>
      </c>
      <c r="K234" s="520"/>
    </row>
    <row r="235" spans="1:11" x14ac:dyDescent="0.25">
      <c r="A235" s="534"/>
      <c r="B235" s="541"/>
      <c r="C235" s="642" t="s">
        <v>875</v>
      </c>
      <c r="D235" s="605">
        <v>3745</v>
      </c>
      <c r="E235" s="605">
        <v>5192</v>
      </c>
      <c r="F235" s="606"/>
      <c r="G235" s="606" t="s">
        <v>989</v>
      </c>
      <c r="H235" s="607"/>
      <c r="I235" s="650"/>
      <c r="J235" s="473">
        <v>1240000</v>
      </c>
      <c r="K235" s="474"/>
    </row>
    <row r="236" spans="1:11" ht="15.75" thickBot="1" x14ac:dyDescent="0.3">
      <c r="A236" s="534"/>
      <c r="B236" s="541"/>
      <c r="C236" s="654" t="s">
        <v>875</v>
      </c>
      <c r="D236" s="609">
        <v>3745</v>
      </c>
      <c r="E236" s="609">
        <v>5191</v>
      </c>
      <c r="F236" s="606"/>
      <c r="G236" s="643" t="s">
        <v>989</v>
      </c>
      <c r="H236" s="607"/>
      <c r="I236" s="608"/>
      <c r="J236" s="473">
        <v>271000</v>
      </c>
      <c r="K236" s="474"/>
    </row>
    <row r="237" spans="1:11" ht="15.75" thickBot="1" x14ac:dyDescent="0.3">
      <c r="A237" s="765"/>
      <c r="B237" s="484"/>
      <c r="C237" s="503"/>
      <c r="D237" s="485"/>
      <c r="E237" s="485"/>
      <c r="F237" s="486"/>
      <c r="G237" s="486"/>
      <c r="H237" s="532"/>
      <c r="I237" s="533">
        <f>I233+I234</f>
        <v>0</v>
      </c>
      <c r="J237" s="460">
        <f>SUM(J233:J236)</f>
        <v>0</v>
      </c>
      <c r="K237" s="489">
        <f>K233+K234</f>
        <v>0</v>
      </c>
    </row>
    <row r="238" spans="1:11" x14ac:dyDescent="0.25">
      <c r="A238" s="554" t="s">
        <v>990</v>
      </c>
      <c r="B238" s="649" t="s">
        <v>991</v>
      </c>
      <c r="C238" s="497" t="s">
        <v>992</v>
      </c>
      <c r="D238" s="638"/>
      <c r="E238" s="638"/>
      <c r="F238" s="639"/>
      <c r="G238" s="639"/>
      <c r="H238" s="539"/>
      <c r="I238" s="540"/>
      <c r="J238" s="467"/>
      <c r="K238" s="474"/>
    </row>
    <row r="239" spans="1:11" x14ac:dyDescent="0.25">
      <c r="A239" s="561"/>
      <c r="B239" s="541"/>
      <c r="C239" s="599" t="s">
        <v>993</v>
      </c>
      <c r="D239" s="605"/>
      <c r="E239" s="605"/>
      <c r="F239" s="606"/>
      <c r="G239" s="606"/>
      <c r="H239" s="607"/>
      <c r="I239" s="608"/>
      <c r="J239" s="473"/>
      <c r="K239" s="520"/>
    </row>
    <row r="240" spans="1:11" x14ac:dyDescent="0.25">
      <c r="A240" s="561"/>
      <c r="B240" s="541"/>
      <c r="C240" s="641" t="s">
        <v>994</v>
      </c>
      <c r="D240" s="605"/>
      <c r="E240" s="605">
        <v>8115</v>
      </c>
      <c r="F240" s="606" t="s">
        <v>89</v>
      </c>
      <c r="G240" s="606" t="s">
        <v>988</v>
      </c>
      <c r="H240" s="607" t="s">
        <v>995</v>
      </c>
      <c r="I240" s="650">
        <v>91573700</v>
      </c>
      <c r="J240" s="473"/>
      <c r="K240" s="474"/>
    </row>
    <row r="241" spans="1:11" x14ac:dyDescent="0.25">
      <c r="A241" s="561"/>
      <c r="B241" s="541"/>
      <c r="C241" s="641" t="s">
        <v>875</v>
      </c>
      <c r="D241" s="605">
        <v>6171</v>
      </c>
      <c r="E241" s="605">
        <v>6121</v>
      </c>
      <c r="F241" s="606" t="s">
        <v>89</v>
      </c>
      <c r="G241" s="606" t="s">
        <v>996</v>
      </c>
      <c r="H241" s="607" t="s">
        <v>381</v>
      </c>
      <c r="I241" s="650"/>
      <c r="J241" s="473">
        <v>91573700</v>
      </c>
      <c r="K241" s="474"/>
    </row>
    <row r="242" spans="1:11" x14ac:dyDescent="0.25">
      <c r="A242" s="561"/>
      <c r="B242" s="541"/>
      <c r="C242" s="641" t="s">
        <v>997</v>
      </c>
      <c r="D242" s="605"/>
      <c r="E242" s="605">
        <v>8115</v>
      </c>
      <c r="F242" s="606" t="s">
        <v>89</v>
      </c>
      <c r="G242" s="606" t="s">
        <v>988</v>
      </c>
      <c r="H242" s="607" t="s">
        <v>998</v>
      </c>
      <c r="I242" s="650">
        <v>7680300</v>
      </c>
      <c r="J242" s="473"/>
      <c r="K242" s="474"/>
    </row>
    <row r="243" spans="1:11" x14ac:dyDescent="0.25">
      <c r="A243" s="561"/>
      <c r="B243" s="541"/>
      <c r="C243" s="641" t="s">
        <v>875</v>
      </c>
      <c r="D243" s="605">
        <v>6171</v>
      </c>
      <c r="E243" s="605">
        <v>6121</v>
      </c>
      <c r="F243" s="606" t="s">
        <v>89</v>
      </c>
      <c r="G243" s="606" t="s">
        <v>996</v>
      </c>
      <c r="H243" s="607" t="s">
        <v>381</v>
      </c>
      <c r="I243" s="650"/>
      <c r="J243" s="473">
        <v>7680300</v>
      </c>
      <c r="K243" s="474"/>
    </row>
    <row r="244" spans="1:11" x14ac:dyDescent="0.25">
      <c r="A244" s="561"/>
      <c r="B244" s="541"/>
      <c r="C244" s="641" t="s">
        <v>999</v>
      </c>
      <c r="D244" s="605"/>
      <c r="E244" s="605">
        <v>8115</v>
      </c>
      <c r="F244" s="606" t="s">
        <v>89</v>
      </c>
      <c r="G244" s="606" t="s">
        <v>988</v>
      </c>
      <c r="H244" s="607" t="s">
        <v>1000</v>
      </c>
      <c r="I244" s="650">
        <v>9014500</v>
      </c>
      <c r="J244" s="473"/>
      <c r="K244" s="474"/>
    </row>
    <row r="245" spans="1:11" x14ac:dyDescent="0.25">
      <c r="A245" s="561"/>
      <c r="B245" s="541"/>
      <c r="C245" s="641" t="s">
        <v>875</v>
      </c>
      <c r="D245" s="605">
        <v>3113</v>
      </c>
      <c r="E245" s="605">
        <v>6121</v>
      </c>
      <c r="F245" s="606" t="s">
        <v>89</v>
      </c>
      <c r="G245" s="606" t="s">
        <v>983</v>
      </c>
      <c r="H245" s="607" t="s">
        <v>416</v>
      </c>
      <c r="I245" s="650"/>
      <c r="J245" s="473">
        <v>9014500</v>
      </c>
      <c r="K245" s="474"/>
    </row>
    <row r="246" spans="1:11" x14ac:dyDescent="0.25">
      <c r="A246" s="561"/>
      <c r="B246" s="541"/>
      <c r="C246" s="641" t="s">
        <v>816</v>
      </c>
      <c r="D246" s="605"/>
      <c r="E246" s="605">
        <v>8115</v>
      </c>
      <c r="F246" s="606" t="s">
        <v>89</v>
      </c>
      <c r="G246" s="606" t="s">
        <v>988</v>
      </c>
      <c r="H246" s="607" t="s">
        <v>982</v>
      </c>
      <c r="I246" s="650">
        <v>41635300</v>
      </c>
      <c r="J246" s="473"/>
      <c r="K246" s="474"/>
    </row>
    <row r="247" spans="1:11" x14ac:dyDescent="0.25">
      <c r="A247" s="561"/>
      <c r="B247" s="541"/>
      <c r="C247" s="641" t="s">
        <v>875</v>
      </c>
      <c r="D247" s="605">
        <v>3113</v>
      </c>
      <c r="E247" s="605">
        <v>6121</v>
      </c>
      <c r="F247" s="606" t="s">
        <v>89</v>
      </c>
      <c r="G247" s="606" t="s">
        <v>983</v>
      </c>
      <c r="H247" s="607" t="s">
        <v>418</v>
      </c>
      <c r="I247" s="650"/>
      <c r="J247" s="473">
        <v>41635300</v>
      </c>
      <c r="K247" s="474"/>
    </row>
    <row r="248" spans="1:11" x14ac:dyDescent="0.25">
      <c r="A248" s="561"/>
      <c r="B248" s="541"/>
      <c r="C248" s="641" t="s">
        <v>816</v>
      </c>
      <c r="D248" s="605"/>
      <c r="E248" s="605">
        <v>8115</v>
      </c>
      <c r="F248" s="606" t="s">
        <v>89</v>
      </c>
      <c r="G248" s="606" t="s">
        <v>988</v>
      </c>
      <c r="H248" s="607" t="s">
        <v>982</v>
      </c>
      <c r="I248" s="650">
        <v>100000000</v>
      </c>
      <c r="J248" s="473"/>
      <c r="K248" s="474"/>
    </row>
    <row r="249" spans="1:11" x14ac:dyDescent="0.25">
      <c r="A249" s="561"/>
      <c r="B249" s="541"/>
      <c r="C249" s="641" t="s">
        <v>875</v>
      </c>
      <c r="D249" s="605">
        <v>3113</v>
      </c>
      <c r="E249" s="605">
        <v>6121</v>
      </c>
      <c r="F249" s="606" t="s">
        <v>89</v>
      </c>
      <c r="G249" s="606" t="s">
        <v>983</v>
      </c>
      <c r="H249" s="607" t="s">
        <v>418</v>
      </c>
      <c r="I249" s="650"/>
      <c r="J249" s="473">
        <v>100000000</v>
      </c>
      <c r="K249" s="474"/>
    </row>
    <row r="250" spans="1:11" x14ac:dyDescent="0.25">
      <c r="A250" s="561"/>
      <c r="B250" s="541"/>
      <c r="C250" s="599" t="s">
        <v>1001</v>
      </c>
      <c r="D250" s="605"/>
      <c r="E250" s="605"/>
      <c r="F250" s="606"/>
      <c r="G250" s="606"/>
      <c r="H250" s="607"/>
      <c r="I250" s="650"/>
      <c r="J250" s="473"/>
      <c r="K250" s="474"/>
    </row>
    <row r="251" spans="1:11" x14ac:dyDescent="0.25">
      <c r="A251" s="561"/>
      <c r="B251" s="541"/>
      <c r="C251" s="758" t="s">
        <v>1002</v>
      </c>
      <c r="D251" s="605"/>
      <c r="E251" s="605">
        <v>8115</v>
      </c>
      <c r="F251" s="606" t="s">
        <v>89</v>
      </c>
      <c r="G251" s="606" t="s">
        <v>988</v>
      </c>
      <c r="H251" s="607" t="s">
        <v>1003</v>
      </c>
      <c r="I251" s="650">
        <v>5919200</v>
      </c>
      <c r="J251" s="473"/>
      <c r="K251" s="474"/>
    </row>
    <row r="252" spans="1:11" x14ac:dyDescent="0.25">
      <c r="A252" s="561"/>
      <c r="B252" s="541"/>
      <c r="C252" s="641" t="s">
        <v>875</v>
      </c>
      <c r="D252" s="605">
        <v>2241</v>
      </c>
      <c r="E252" s="605">
        <v>6121</v>
      </c>
      <c r="F252" s="606" t="s">
        <v>89</v>
      </c>
      <c r="G252" s="606" t="s">
        <v>1004</v>
      </c>
      <c r="H252" s="607" t="s">
        <v>111</v>
      </c>
      <c r="I252" s="650"/>
      <c r="J252" s="473">
        <v>5919200</v>
      </c>
      <c r="K252" s="474"/>
    </row>
    <row r="253" spans="1:11" x14ac:dyDescent="0.25">
      <c r="A253" s="561"/>
      <c r="B253" s="541"/>
      <c r="C253" s="599" t="s">
        <v>1005</v>
      </c>
      <c r="D253" s="605"/>
      <c r="E253" s="605"/>
      <c r="F253" s="606"/>
      <c r="G253" s="606"/>
      <c r="H253" s="607"/>
      <c r="I253" s="650"/>
      <c r="J253" s="473"/>
      <c r="K253" s="474"/>
    </row>
    <row r="254" spans="1:11" x14ac:dyDescent="0.25">
      <c r="A254" s="561"/>
      <c r="B254" s="541"/>
      <c r="C254" s="641" t="s">
        <v>1006</v>
      </c>
      <c r="D254" s="605"/>
      <c r="E254" s="605">
        <v>8115</v>
      </c>
      <c r="F254" s="606" t="s">
        <v>657</v>
      </c>
      <c r="G254" s="606" t="s">
        <v>988</v>
      </c>
      <c r="H254" s="607"/>
      <c r="I254" s="650">
        <v>19747800</v>
      </c>
      <c r="J254" s="473"/>
      <c r="K254" s="474"/>
    </row>
    <row r="255" spans="1:11" x14ac:dyDescent="0.25">
      <c r="A255" s="561"/>
      <c r="B255" s="541"/>
      <c r="C255" s="641" t="s">
        <v>875</v>
      </c>
      <c r="D255" s="605">
        <v>3299</v>
      </c>
      <c r="E255" s="605">
        <v>5336</v>
      </c>
      <c r="F255" s="606" t="s">
        <v>657</v>
      </c>
      <c r="G255" s="606" t="s">
        <v>922</v>
      </c>
      <c r="H255" s="607"/>
      <c r="I255" s="650"/>
      <c r="J255" s="473">
        <v>19747800</v>
      </c>
      <c r="K255" s="474"/>
    </row>
    <row r="256" spans="1:11" x14ac:dyDescent="0.25">
      <c r="A256" s="561"/>
      <c r="B256" s="541"/>
      <c r="C256" s="599" t="s">
        <v>1007</v>
      </c>
      <c r="D256" s="605"/>
      <c r="E256" s="605"/>
      <c r="F256" s="606"/>
      <c r="G256" s="606"/>
      <c r="H256" s="607"/>
      <c r="I256" s="650"/>
      <c r="J256" s="473"/>
      <c r="K256" s="474"/>
    </row>
    <row r="257" spans="1:11" x14ac:dyDescent="0.25">
      <c r="A257" s="561"/>
      <c r="B257" s="541"/>
      <c r="C257" s="641" t="s">
        <v>1008</v>
      </c>
      <c r="D257" s="605"/>
      <c r="E257" s="605">
        <v>8115</v>
      </c>
      <c r="F257" s="606" t="s">
        <v>89</v>
      </c>
      <c r="G257" s="606" t="s">
        <v>988</v>
      </c>
      <c r="H257" s="607" t="s">
        <v>1009</v>
      </c>
      <c r="I257" s="650">
        <v>2924900</v>
      </c>
      <c r="J257" s="473"/>
      <c r="K257" s="474"/>
    </row>
    <row r="258" spans="1:11" x14ac:dyDescent="0.25">
      <c r="A258" s="561"/>
      <c r="B258" s="541"/>
      <c r="C258" s="641" t="s">
        <v>875</v>
      </c>
      <c r="D258" s="605">
        <v>3745</v>
      </c>
      <c r="E258" s="605">
        <v>6121</v>
      </c>
      <c r="F258" s="606" t="s">
        <v>89</v>
      </c>
      <c r="G258" s="606" t="s">
        <v>989</v>
      </c>
      <c r="H258" s="607" t="s">
        <v>92</v>
      </c>
      <c r="I258" s="650"/>
      <c r="J258" s="473">
        <v>2924900</v>
      </c>
      <c r="K258" s="474"/>
    </row>
    <row r="259" spans="1:11" x14ac:dyDescent="0.25">
      <c r="A259" s="561"/>
      <c r="B259" s="541"/>
      <c r="C259" s="641" t="s">
        <v>99</v>
      </c>
      <c r="D259" s="605"/>
      <c r="E259" s="605">
        <v>8115</v>
      </c>
      <c r="F259" s="606" t="s">
        <v>89</v>
      </c>
      <c r="G259" s="606" t="s">
        <v>988</v>
      </c>
      <c r="H259" s="607" t="s">
        <v>1010</v>
      </c>
      <c r="I259" s="650">
        <v>314500</v>
      </c>
      <c r="J259" s="473"/>
      <c r="K259" s="474"/>
    </row>
    <row r="260" spans="1:11" x14ac:dyDescent="0.25">
      <c r="A260" s="561"/>
      <c r="B260" s="541"/>
      <c r="C260" s="641" t="s">
        <v>875</v>
      </c>
      <c r="D260" s="605">
        <v>3745</v>
      </c>
      <c r="E260" s="605">
        <v>6121</v>
      </c>
      <c r="F260" s="606" t="s">
        <v>89</v>
      </c>
      <c r="G260" s="606" t="s">
        <v>989</v>
      </c>
      <c r="H260" s="607" t="s">
        <v>98</v>
      </c>
      <c r="I260" s="650"/>
      <c r="J260" s="473">
        <v>314500</v>
      </c>
      <c r="K260" s="474"/>
    </row>
    <row r="261" spans="1:11" x14ac:dyDescent="0.25">
      <c r="A261" s="561"/>
      <c r="B261" s="541"/>
      <c r="C261" s="599" t="s">
        <v>1011</v>
      </c>
      <c r="D261" s="605"/>
      <c r="E261" s="605"/>
      <c r="F261" s="606"/>
      <c r="G261" s="606"/>
      <c r="H261" s="607"/>
      <c r="I261" s="650"/>
      <c r="J261" s="473"/>
      <c r="K261" s="474"/>
    </row>
    <row r="262" spans="1:11" x14ac:dyDescent="0.25">
      <c r="A262" s="561"/>
      <c r="B262" s="541"/>
      <c r="C262" s="758" t="s">
        <v>1012</v>
      </c>
      <c r="D262" s="605"/>
      <c r="E262" s="605">
        <v>8115</v>
      </c>
      <c r="F262" s="606" t="s">
        <v>150</v>
      </c>
      <c r="G262" s="606" t="s">
        <v>988</v>
      </c>
      <c r="H262" s="607"/>
      <c r="I262" s="650">
        <v>2455500</v>
      </c>
      <c r="J262" s="473"/>
      <c r="K262" s="474"/>
    </row>
    <row r="263" spans="1:11" x14ac:dyDescent="0.25">
      <c r="A263" s="561"/>
      <c r="B263" s="541"/>
      <c r="C263" s="641" t="s">
        <v>875</v>
      </c>
      <c r="D263" s="605">
        <v>3612</v>
      </c>
      <c r="E263" s="605">
        <v>5169</v>
      </c>
      <c r="F263" s="606" t="s">
        <v>150</v>
      </c>
      <c r="G263" s="606" t="s">
        <v>1013</v>
      </c>
      <c r="H263" s="607"/>
      <c r="I263" s="650"/>
      <c r="J263" s="473">
        <v>1085500</v>
      </c>
      <c r="K263" s="474"/>
    </row>
    <row r="264" spans="1:11" x14ac:dyDescent="0.25">
      <c r="A264" s="561"/>
      <c r="B264" s="541"/>
      <c r="C264" s="641" t="s">
        <v>875</v>
      </c>
      <c r="D264" s="605">
        <v>3612</v>
      </c>
      <c r="E264" s="605">
        <v>5171</v>
      </c>
      <c r="F264" s="606" t="s">
        <v>150</v>
      </c>
      <c r="G264" s="606" t="s">
        <v>1013</v>
      </c>
      <c r="H264" s="607"/>
      <c r="I264" s="650"/>
      <c r="J264" s="473">
        <v>30000</v>
      </c>
      <c r="K264" s="474"/>
    </row>
    <row r="265" spans="1:11" x14ac:dyDescent="0.25">
      <c r="A265" s="561"/>
      <c r="B265" s="541"/>
      <c r="C265" s="641" t="s">
        <v>875</v>
      </c>
      <c r="D265" s="605">
        <v>3612</v>
      </c>
      <c r="E265" s="605">
        <v>5151</v>
      </c>
      <c r="F265" s="606" t="s">
        <v>150</v>
      </c>
      <c r="G265" s="606" t="s">
        <v>1013</v>
      </c>
      <c r="H265" s="607"/>
      <c r="I265" s="650"/>
      <c r="J265" s="473">
        <v>180000</v>
      </c>
      <c r="K265" s="474"/>
    </row>
    <row r="266" spans="1:11" x14ac:dyDescent="0.25">
      <c r="A266" s="561"/>
      <c r="B266" s="541"/>
      <c r="C266" s="641" t="s">
        <v>875</v>
      </c>
      <c r="D266" s="605">
        <v>3612</v>
      </c>
      <c r="E266" s="605">
        <v>5157</v>
      </c>
      <c r="F266" s="606" t="s">
        <v>150</v>
      </c>
      <c r="G266" s="606" t="s">
        <v>1013</v>
      </c>
      <c r="H266" s="607"/>
      <c r="I266" s="650"/>
      <c r="J266" s="473">
        <v>360000</v>
      </c>
      <c r="K266" s="474"/>
    </row>
    <row r="267" spans="1:11" x14ac:dyDescent="0.25">
      <c r="A267" s="561"/>
      <c r="B267" s="541"/>
      <c r="C267" s="641" t="s">
        <v>875</v>
      </c>
      <c r="D267" s="605">
        <v>3612</v>
      </c>
      <c r="E267" s="605">
        <v>5152</v>
      </c>
      <c r="F267" s="606" t="s">
        <v>150</v>
      </c>
      <c r="G267" s="606" t="s">
        <v>1013</v>
      </c>
      <c r="H267" s="607"/>
      <c r="I267" s="650"/>
      <c r="J267" s="473">
        <v>200000</v>
      </c>
      <c r="K267" s="474"/>
    </row>
    <row r="268" spans="1:11" x14ac:dyDescent="0.25">
      <c r="A268" s="561"/>
      <c r="B268" s="541"/>
      <c r="C268" s="641" t="s">
        <v>875</v>
      </c>
      <c r="D268" s="605">
        <v>3612</v>
      </c>
      <c r="E268" s="605">
        <v>5154</v>
      </c>
      <c r="F268" s="606" t="s">
        <v>150</v>
      </c>
      <c r="G268" s="606" t="s">
        <v>1013</v>
      </c>
      <c r="H268" s="607"/>
      <c r="I268" s="650"/>
      <c r="J268" s="473">
        <v>600000</v>
      </c>
      <c r="K268" s="474"/>
    </row>
    <row r="269" spans="1:11" x14ac:dyDescent="0.25">
      <c r="A269" s="561"/>
      <c r="B269" s="541"/>
      <c r="C269" s="601" t="s">
        <v>1014</v>
      </c>
      <c r="D269" s="605"/>
      <c r="E269" s="605"/>
      <c r="F269" s="606"/>
      <c r="G269" s="606"/>
      <c r="H269" s="607"/>
      <c r="I269" s="650"/>
      <c r="J269" s="473"/>
      <c r="K269" s="474"/>
    </row>
    <row r="270" spans="1:11" x14ac:dyDescent="0.25">
      <c r="A270" s="561"/>
      <c r="B270" s="541"/>
      <c r="C270" s="641" t="s">
        <v>1015</v>
      </c>
      <c r="D270" s="605"/>
      <c r="E270" s="605">
        <v>8115</v>
      </c>
      <c r="F270" s="606" t="s">
        <v>64</v>
      </c>
      <c r="G270" s="606" t="s">
        <v>988</v>
      </c>
      <c r="H270" s="607"/>
      <c r="I270" s="650">
        <v>36100</v>
      </c>
      <c r="J270" s="473"/>
      <c r="K270" s="474"/>
    </row>
    <row r="271" spans="1:11" ht="15.75" thickBot="1" x14ac:dyDescent="0.3">
      <c r="A271" s="561"/>
      <c r="B271" s="541"/>
      <c r="C271" s="641" t="s">
        <v>875</v>
      </c>
      <c r="D271" s="605">
        <v>6409</v>
      </c>
      <c r="E271" s="605">
        <v>5901</v>
      </c>
      <c r="F271" s="606" t="s">
        <v>64</v>
      </c>
      <c r="G271" s="643" t="s">
        <v>981</v>
      </c>
      <c r="H271" s="607"/>
      <c r="I271" s="608"/>
      <c r="J271" s="473">
        <v>36100</v>
      </c>
      <c r="K271" s="474"/>
    </row>
    <row r="272" spans="1:11" ht="15.75" thickBot="1" x14ac:dyDescent="0.3">
      <c r="A272" s="453"/>
      <c r="B272" s="484"/>
      <c r="C272" s="503"/>
      <c r="D272" s="485"/>
      <c r="E272" s="485"/>
      <c r="F272" s="486"/>
      <c r="G272" s="486"/>
      <c r="H272" s="532"/>
      <c r="I272" s="533">
        <f>I240+I241+I242+I243+I244+I245+I246+I247+I248+I249+I250+I251+I252+I253+I254+I255+I256+I257+I258+I259+I260+I261+I262+I263+I264+I265+I266+I267+I268+I269+I270+I271</f>
        <v>281301800</v>
      </c>
      <c r="J272" s="460">
        <f>SUM(J238:J271)</f>
        <v>281301800</v>
      </c>
      <c r="K272" s="489">
        <f>K238+K239</f>
        <v>0</v>
      </c>
    </row>
    <row r="273" spans="1:11" x14ac:dyDescent="0.25">
      <c r="A273" s="554" t="s">
        <v>1016</v>
      </c>
      <c r="B273" s="649" t="s">
        <v>1017</v>
      </c>
      <c r="C273" s="430" t="s">
        <v>1018</v>
      </c>
      <c r="D273" s="638"/>
      <c r="E273" s="638"/>
      <c r="F273" s="639"/>
      <c r="G273" s="639"/>
      <c r="H273" s="539"/>
      <c r="I273" s="540"/>
      <c r="J273" s="467"/>
      <c r="K273" s="474"/>
    </row>
    <row r="274" spans="1:11" x14ac:dyDescent="0.25">
      <c r="A274" s="561"/>
      <c r="B274" s="541"/>
      <c r="C274" s="439" t="s">
        <v>1019</v>
      </c>
      <c r="D274" s="605"/>
      <c r="E274" s="605"/>
      <c r="F274" s="606"/>
      <c r="G274" s="606"/>
      <c r="H274" s="607"/>
      <c r="I274" s="608"/>
      <c r="J274" s="473"/>
      <c r="K274" s="520"/>
    </row>
    <row r="275" spans="1:11" x14ac:dyDescent="0.25">
      <c r="A275" s="561"/>
      <c r="B275" s="541"/>
      <c r="C275" s="447" t="s">
        <v>1020</v>
      </c>
      <c r="D275" s="603"/>
      <c r="E275" s="602"/>
      <c r="F275" s="603"/>
      <c r="G275" s="603"/>
      <c r="H275" s="557"/>
      <c r="I275" s="650"/>
      <c r="J275" s="559"/>
      <c r="K275" s="520"/>
    </row>
    <row r="276" spans="1:11" x14ac:dyDescent="0.25">
      <c r="A276" s="561"/>
      <c r="B276" s="541"/>
      <c r="C276" s="642" t="s">
        <v>1021</v>
      </c>
      <c r="D276" s="603" t="s">
        <v>1022</v>
      </c>
      <c r="E276" s="602">
        <v>1349</v>
      </c>
      <c r="F276" s="603"/>
      <c r="G276" s="603" t="s">
        <v>988</v>
      </c>
      <c r="H276" s="557"/>
      <c r="I276" s="650">
        <v>-29850000</v>
      </c>
      <c r="J276" s="559"/>
      <c r="K276" s="520"/>
    </row>
    <row r="277" spans="1:11" x14ac:dyDescent="0.25">
      <c r="A277" s="561"/>
      <c r="B277" s="541"/>
      <c r="C277" s="655"/>
      <c r="D277" s="603" t="s">
        <v>1022</v>
      </c>
      <c r="E277" s="602">
        <v>8115</v>
      </c>
      <c r="F277" s="603"/>
      <c r="G277" s="603" t="s">
        <v>988</v>
      </c>
      <c r="H277" s="557"/>
      <c r="I277" s="650">
        <v>29850000</v>
      </c>
      <c r="J277" s="559"/>
      <c r="K277" s="520"/>
    </row>
    <row r="278" spans="1:11" x14ac:dyDescent="0.25">
      <c r="A278" s="561"/>
      <c r="B278" s="541"/>
      <c r="C278" s="504" t="s">
        <v>1023</v>
      </c>
      <c r="D278" s="602">
        <v>6409</v>
      </c>
      <c r="E278" s="602">
        <v>5901</v>
      </c>
      <c r="F278" s="603" t="s">
        <v>669</v>
      </c>
      <c r="G278" s="603" t="s">
        <v>881</v>
      </c>
      <c r="H278" s="557"/>
      <c r="I278" s="650"/>
      <c r="J278" s="559">
        <v>-69250000</v>
      </c>
      <c r="K278" s="520"/>
    </row>
    <row r="279" spans="1:11" x14ac:dyDescent="0.25">
      <c r="A279" s="561"/>
      <c r="B279" s="541"/>
      <c r="C279" s="439"/>
      <c r="D279" s="602">
        <v>3111</v>
      </c>
      <c r="E279" s="602">
        <v>5331</v>
      </c>
      <c r="F279" s="603"/>
      <c r="G279" s="603" t="s">
        <v>922</v>
      </c>
      <c r="H279" s="557"/>
      <c r="I279" s="650"/>
      <c r="J279" s="559">
        <v>4085000</v>
      </c>
      <c r="K279" s="520"/>
    </row>
    <row r="280" spans="1:11" x14ac:dyDescent="0.25">
      <c r="A280" s="561"/>
      <c r="B280" s="541"/>
      <c r="C280" s="439"/>
      <c r="D280" s="602">
        <v>3113</v>
      </c>
      <c r="E280" s="602">
        <v>5331</v>
      </c>
      <c r="F280" s="603"/>
      <c r="G280" s="603" t="s">
        <v>922</v>
      </c>
      <c r="H280" s="557"/>
      <c r="I280" s="650"/>
      <c r="J280" s="559">
        <v>8624000</v>
      </c>
      <c r="K280" s="520"/>
    </row>
    <row r="281" spans="1:11" x14ac:dyDescent="0.25">
      <c r="A281" s="561"/>
      <c r="B281" s="541"/>
      <c r="C281" s="439"/>
      <c r="D281" s="602">
        <v>3141</v>
      </c>
      <c r="E281" s="602">
        <v>5331</v>
      </c>
      <c r="F281" s="603"/>
      <c r="G281" s="603" t="s">
        <v>922</v>
      </c>
      <c r="H281" s="557"/>
      <c r="I281" s="650"/>
      <c r="J281" s="559">
        <v>4188000</v>
      </c>
      <c r="K281" s="520"/>
    </row>
    <row r="282" spans="1:11" x14ac:dyDescent="0.25">
      <c r="A282" s="561"/>
      <c r="B282" s="541"/>
      <c r="C282" s="439"/>
      <c r="D282" s="602">
        <v>3319</v>
      </c>
      <c r="E282" s="602">
        <v>5331</v>
      </c>
      <c r="F282" s="603"/>
      <c r="G282" s="603" t="s">
        <v>1024</v>
      </c>
      <c r="H282" s="557"/>
      <c r="I282" s="650"/>
      <c r="J282" s="559">
        <v>353000</v>
      </c>
      <c r="K282" s="520"/>
    </row>
    <row r="283" spans="1:11" x14ac:dyDescent="0.25">
      <c r="A283" s="561"/>
      <c r="B283" s="541"/>
      <c r="C283" s="504" t="s">
        <v>1025</v>
      </c>
      <c r="D283" s="603" t="s">
        <v>1022</v>
      </c>
      <c r="E283" s="602">
        <v>8115</v>
      </c>
      <c r="F283" s="603"/>
      <c r="G283" s="603" t="s">
        <v>988</v>
      </c>
      <c r="H283" s="557"/>
      <c r="I283" s="650">
        <v>1455200</v>
      </c>
      <c r="J283" s="559"/>
      <c r="K283" s="520"/>
    </row>
    <row r="284" spans="1:11" x14ac:dyDescent="0.25">
      <c r="A284" s="561"/>
      <c r="B284" s="541"/>
      <c r="C284" s="439"/>
      <c r="D284" s="602">
        <v>4339</v>
      </c>
      <c r="E284" s="602">
        <v>5136</v>
      </c>
      <c r="F284" s="449" t="s">
        <v>212</v>
      </c>
      <c r="G284" s="603" t="s">
        <v>941</v>
      </c>
      <c r="H284" s="557"/>
      <c r="I284" s="650"/>
      <c r="J284" s="559">
        <v>55200</v>
      </c>
      <c r="K284" s="520"/>
    </row>
    <row r="285" spans="1:11" x14ac:dyDescent="0.25">
      <c r="A285" s="561"/>
      <c r="B285" s="541"/>
      <c r="C285" s="439"/>
      <c r="D285" s="602">
        <v>4339</v>
      </c>
      <c r="E285" s="602">
        <v>5166</v>
      </c>
      <c r="F285" s="449" t="s">
        <v>212</v>
      </c>
      <c r="G285" s="603" t="s">
        <v>941</v>
      </c>
      <c r="H285" s="557"/>
      <c r="I285" s="650"/>
      <c r="J285" s="559">
        <v>100000</v>
      </c>
      <c r="K285" s="520"/>
    </row>
    <row r="286" spans="1:11" x14ac:dyDescent="0.25">
      <c r="A286" s="561"/>
      <c r="B286" s="541"/>
      <c r="C286" s="439"/>
      <c r="D286" s="602">
        <v>4339</v>
      </c>
      <c r="E286" s="602">
        <v>5167</v>
      </c>
      <c r="F286" s="449" t="s">
        <v>212</v>
      </c>
      <c r="G286" s="603" t="s">
        <v>941</v>
      </c>
      <c r="H286" s="557"/>
      <c r="I286" s="650"/>
      <c r="J286" s="559">
        <v>100000</v>
      </c>
      <c r="K286" s="520"/>
    </row>
    <row r="287" spans="1:11" x14ac:dyDescent="0.25">
      <c r="A287" s="561"/>
      <c r="B287" s="541"/>
      <c r="C287" s="439"/>
      <c r="D287" s="602">
        <v>4339</v>
      </c>
      <c r="E287" s="602">
        <v>5169</v>
      </c>
      <c r="F287" s="449" t="s">
        <v>212</v>
      </c>
      <c r="G287" s="603" t="s">
        <v>941</v>
      </c>
      <c r="H287" s="557"/>
      <c r="I287" s="650"/>
      <c r="J287" s="559">
        <v>1200000</v>
      </c>
      <c r="K287" s="520"/>
    </row>
    <row r="288" spans="1:11" x14ac:dyDescent="0.25">
      <c r="A288" s="561"/>
      <c r="B288" s="541"/>
      <c r="C288" s="504" t="s">
        <v>1026</v>
      </c>
      <c r="D288" s="602">
        <v>3111</v>
      </c>
      <c r="E288" s="602">
        <v>5171</v>
      </c>
      <c r="F288" s="603"/>
      <c r="G288" s="603" t="s">
        <v>1027</v>
      </c>
      <c r="H288" s="557"/>
      <c r="I288" s="650"/>
      <c r="J288" s="559">
        <v>6000000</v>
      </c>
      <c r="K288" s="520"/>
    </row>
    <row r="289" spans="1:11" x14ac:dyDescent="0.25">
      <c r="A289" s="561"/>
      <c r="B289" s="541"/>
      <c r="C289" s="447"/>
      <c r="D289" s="448">
        <v>3113</v>
      </c>
      <c r="E289" s="448">
        <v>5171</v>
      </c>
      <c r="F289" s="449"/>
      <c r="G289" s="449" t="s">
        <v>1027</v>
      </c>
      <c r="H289" s="481"/>
      <c r="I289" s="525"/>
      <c r="J289" s="521">
        <v>6000000</v>
      </c>
      <c r="K289" s="474"/>
    </row>
    <row r="290" spans="1:11" ht="15.75" thickBot="1" x14ac:dyDescent="0.3">
      <c r="A290" s="561"/>
      <c r="B290" s="541"/>
      <c r="C290" s="656" t="s">
        <v>1028</v>
      </c>
      <c r="D290" s="594" t="s">
        <v>1029</v>
      </c>
      <c r="E290" s="576">
        <v>6121</v>
      </c>
      <c r="F290" s="657"/>
      <c r="G290" s="594" t="s">
        <v>983</v>
      </c>
      <c r="H290" s="658" t="s">
        <v>412</v>
      </c>
      <c r="I290" s="525"/>
      <c r="J290" s="445">
        <v>40000000</v>
      </c>
      <c r="K290" s="474"/>
    </row>
    <row r="291" spans="1:11" ht="15.75" thickBot="1" x14ac:dyDescent="0.3">
      <c r="A291" s="453"/>
      <c r="B291" s="484"/>
      <c r="C291" s="503"/>
      <c r="D291" s="485"/>
      <c r="E291" s="485"/>
      <c r="F291" s="486"/>
      <c r="G291" s="486"/>
      <c r="H291" s="532"/>
      <c r="I291" s="533">
        <f>I276+I277+I278+I279+I280+I281+I282+I283+I284+I285+I286+I287+I288+I289+I290</f>
        <v>1455200</v>
      </c>
      <c r="J291" s="460">
        <f>SUM(J273:J290)</f>
        <v>1455200</v>
      </c>
      <c r="K291" s="489">
        <f>K289+K290</f>
        <v>0</v>
      </c>
    </row>
    <row r="292" spans="1:11" x14ac:dyDescent="0.25">
      <c r="A292" s="428" t="s">
        <v>1030</v>
      </c>
      <c r="B292" s="429">
        <v>8012</v>
      </c>
      <c r="C292" s="430" t="s">
        <v>1031</v>
      </c>
      <c r="D292" s="490"/>
      <c r="E292" s="490"/>
      <c r="F292" s="491"/>
      <c r="G292" s="490"/>
      <c r="H292" s="516"/>
      <c r="I292" s="517"/>
      <c r="J292" s="494"/>
      <c r="K292" s="498"/>
    </row>
    <row r="293" spans="1:11" x14ac:dyDescent="0.25">
      <c r="A293" s="437"/>
      <c r="B293" s="438"/>
      <c r="C293" s="499" t="s">
        <v>955</v>
      </c>
      <c r="D293" s="448">
        <v>6330</v>
      </c>
      <c r="E293" s="448">
        <v>4137</v>
      </c>
      <c r="F293" s="449" t="s">
        <v>131</v>
      </c>
      <c r="G293" s="449" t="s">
        <v>886</v>
      </c>
      <c r="H293" s="481"/>
      <c r="I293" s="519">
        <v>17800</v>
      </c>
      <c r="J293" s="445"/>
      <c r="K293" s="520">
        <v>17800</v>
      </c>
    </row>
    <row r="294" spans="1:11" ht="15.75" thickBot="1" x14ac:dyDescent="0.3">
      <c r="A294" s="437"/>
      <c r="B294" s="438"/>
      <c r="C294" s="447" t="s">
        <v>875</v>
      </c>
      <c r="D294" s="448">
        <v>6409</v>
      </c>
      <c r="E294" s="448">
        <v>5901</v>
      </c>
      <c r="F294" s="449" t="s">
        <v>131</v>
      </c>
      <c r="G294" s="449" t="s">
        <v>886</v>
      </c>
      <c r="H294" s="481"/>
      <c r="I294" s="519"/>
      <c r="J294" s="521">
        <v>17800</v>
      </c>
      <c r="K294" s="520"/>
    </row>
    <row r="295" spans="1:11" ht="15.75" thickBot="1" x14ac:dyDescent="0.3">
      <c r="A295" s="453"/>
      <c r="B295" s="484"/>
      <c r="C295" s="503"/>
      <c r="D295" s="485"/>
      <c r="E295" s="485"/>
      <c r="F295" s="486"/>
      <c r="G295" s="486"/>
      <c r="H295" s="532"/>
      <c r="I295" s="533">
        <f>I293+I294</f>
        <v>17800</v>
      </c>
      <c r="J295" s="460">
        <f>J293+J294</f>
        <v>17800</v>
      </c>
      <c r="K295" s="489">
        <v>17800</v>
      </c>
    </row>
    <row r="296" spans="1:11" x14ac:dyDescent="0.25">
      <c r="A296" s="428" t="s">
        <v>1032</v>
      </c>
      <c r="B296" s="429">
        <v>2020</v>
      </c>
      <c r="C296" s="430" t="s">
        <v>1033</v>
      </c>
      <c r="D296" s="490"/>
      <c r="E296" s="490"/>
      <c r="F296" s="491"/>
      <c r="G296" s="490"/>
      <c r="H296" s="516"/>
      <c r="I296" s="517"/>
      <c r="J296" s="494"/>
      <c r="K296" s="498"/>
    </row>
    <row r="297" spans="1:11" x14ac:dyDescent="0.25">
      <c r="A297" s="437"/>
      <c r="B297" s="438"/>
      <c r="C297" s="499" t="s">
        <v>1034</v>
      </c>
      <c r="D297" s="448">
        <v>6330</v>
      </c>
      <c r="E297" s="448">
        <v>4137</v>
      </c>
      <c r="F297" s="449" t="s">
        <v>684</v>
      </c>
      <c r="G297" s="449" t="s">
        <v>1035</v>
      </c>
      <c r="H297" s="481"/>
      <c r="I297" s="519">
        <v>1627400</v>
      </c>
      <c r="J297" s="445"/>
      <c r="K297" s="520">
        <v>1627400</v>
      </c>
    </row>
    <row r="298" spans="1:11" ht="15.75" thickBot="1" x14ac:dyDescent="0.3">
      <c r="A298" s="437"/>
      <c r="B298" s="438"/>
      <c r="C298" s="447" t="s">
        <v>875</v>
      </c>
      <c r="D298" s="448">
        <v>6409</v>
      </c>
      <c r="E298" s="448">
        <v>5901</v>
      </c>
      <c r="F298" s="449" t="s">
        <v>684</v>
      </c>
      <c r="G298" s="449" t="s">
        <v>1035</v>
      </c>
      <c r="H298" s="481"/>
      <c r="I298" s="519"/>
      <c r="J298" s="521">
        <v>1627400</v>
      </c>
      <c r="K298" s="520"/>
    </row>
    <row r="299" spans="1:11" ht="15.75" thickBot="1" x14ac:dyDescent="0.3">
      <c r="A299" s="453"/>
      <c r="B299" s="484"/>
      <c r="C299" s="503"/>
      <c r="D299" s="485"/>
      <c r="E299" s="485"/>
      <c r="F299" s="486"/>
      <c r="G299" s="486"/>
      <c r="H299" s="532"/>
      <c r="I299" s="533">
        <f>I297+I298</f>
        <v>1627400</v>
      </c>
      <c r="J299" s="460">
        <f>J297+J298</f>
        <v>1627400</v>
      </c>
      <c r="K299" s="489">
        <v>1627400</v>
      </c>
    </row>
    <row r="300" spans="1:11" x14ac:dyDescent="0.25">
      <c r="A300" s="554" t="s">
        <v>1036</v>
      </c>
      <c r="B300" s="649" t="s">
        <v>1037</v>
      </c>
      <c r="C300" s="430" t="s">
        <v>1038</v>
      </c>
      <c r="D300" s="638"/>
      <c r="E300" s="638"/>
      <c r="F300" s="639"/>
      <c r="G300" s="639"/>
      <c r="H300" s="539"/>
      <c r="I300" s="540"/>
      <c r="J300" s="467"/>
      <c r="K300" s="474"/>
    </row>
    <row r="301" spans="1:11" x14ac:dyDescent="0.25">
      <c r="A301" s="561"/>
      <c r="B301" s="541"/>
      <c r="C301" s="504" t="s">
        <v>1039</v>
      </c>
      <c r="D301" s="605">
        <v>6330</v>
      </c>
      <c r="E301" s="605">
        <v>4251</v>
      </c>
      <c r="F301" s="606" t="s">
        <v>904</v>
      </c>
      <c r="G301" s="606" t="s">
        <v>881</v>
      </c>
      <c r="H301" s="607" t="s">
        <v>652</v>
      </c>
      <c r="I301" s="659">
        <v>325000</v>
      </c>
      <c r="J301" s="660"/>
      <c r="K301" s="520">
        <v>325000</v>
      </c>
    </row>
    <row r="302" spans="1:11" x14ac:dyDescent="0.25">
      <c r="A302" s="561"/>
      <c r="B302" s="541"/>
      <c r="C302" s="504" t="s">
        <v>1039</v>
      </c>
      <c r="D302" s="603" t="s">
        <v>896</v>
      </c>
      <c r="E302" s="602">
        <v>4137</v>
      </c>
      <c r="F302" s="603" t="s">
        <v>906</v>
      </c>
      <c r="G302" s="606" t="s">
        <v>881</v>
      </c>
      <c r="H302" s="607" t="s">
        <v>652</v>
      </c>
      <c r="I302" s="650">
        <v>25000</v>
      </c>
      <c r="J302" s="559"/>
      <c r="K302" s="520">
        <v>25000</v>
      </c>
    </row>
    <row r="303" spans="1:11" x14ac:dyDescent="0.25">
      <c r="A303" s="561"/>
      <c r="B303" s="541"/>
      <c r="C303" s="504" t="s">
        <v>1039</v>
      </c>
      <c r="D303" s="603" t="s">
        <v>896</v>
      </c>
      <c r="E303" s="602">
        <v>4251</v>
      </c>
      <c r="F303" s="603" t="s">
        <v>907</v>
      </c>
      <c r="G303" s="606" t="s">
        <v>881</v>
      </c>
      <c r="H303" s="607" t="s">
        <v>652</v>
      </c>
      <c r="I303" s="650">
        <v>260000</v>
      </c>
      <c r="J303" s="559"/>
      <c r="K303" s="520">
        <v>260000</v>
      </c>
    </row>
    <row r="304" spans="1:11" x14ac:dyDescent="0.25">
      <c r="A304" s="561"/>
      <c r="B304" s="541"/>
      <c r="C304" s="504" t="s">
        <v>1039</v>
      </c>
      <c r="D304" s="603" t="s">
        <v>896</v>
      </c>
      <c r="E304" s="602">
        <v>4137</v>
      </c>
      <c r="F304" s="603" t="s">
        <v>908</v>
      </c>
      <c r="G304" s="606" t="s">
        <v>881</v>
      </c>
      <c r="H304" s="607" t="s">
        <v>652</v>
      </c>
      <c r="I304" s="650">
        <v>20000</v>
      </c>
      <c r="J304" s="559"/>
      <c r="K304" s="520">
        <v>20000</v>
      </c>
    </row>
    <row r="305" spans="1:11" x14ac:dyDescent="0.25">
      <c r="A305" s="561"/>
      <c r="B305" s="541"/>
      <c r="C305" s="641" t="s">
        <v>875</v>
      </c>
      <c r="D305" s="602">
        <v>6409</v>
      </c>
      <c r="E305" s="602">
        <v>6901</v>
      </c>
      <c r="F305" s="603" t="s">
        <v>165</v>
      </c>
      <c r="G305" s="606" t="s">
        <v>881</v>
      </c>
      <c r="H305" s="607" t="s">
        <v>652</v>
      </c>
      <c r="I305" s="650"/>
      <c r="J305" s="559">
        <v>325000</v>
      </c>
      <c r="K305" s="520"/>
    </row>
    <row r="306" spans="1:11" x14ac:dyDescent="0.25">
      <c r="A306" s="561"/>
      <c r="B306" s="541"/>
      <c r="C306" s="641" t="s">
        <v>875</v>
      </c>
      <c r="D306" s="602">
        <v>6409</v>
      </c>
      <c r="E306" s="602">
        <v>6901</v>
      </c>
      <c r="F306" s="603" t="s">
        <v>162</v>
      </c>
      <c r="G306" s="606" t="s">
        <v>881</v>
      </c>
      <c r="H306" s="607" t="s">
        <v>652</v>
      </c>
      <c r="I306" s="650"/>
      <c r="J306" s="559">
        <v>260000</v>
      </c>
      <c r="K306" s="520"/>
    </row>
    <row r="307" spans="1:11" x14ac:dyDescent="0.25">
      <c r="A307" s="561"/>
      <c r="B307" s="541"/>
      <c r="C307" s="641" t="s">
        <v>875</v>
      </c>
      <c r="D307" s="602">
        <v>6409</v>
      </c>
      <c r="E307" s="602">
        <v>5901</v>
      </c>
      <c r="F307" s="603" t="s">
        <v>128</v>
      </c>
      <c r="G307" s="606" t="s">
        <v>881</v>
      </c>
      <c r="H307" s="607" t="s">
        <v>652</v>
      </c>
      <c r="I307" s="650"/>
      <c r="J307" s="559">
        <v>25000</v>
      </c>
      <c r="K307" s="520"/>
    </row>
    <row r="308" spans="1:11" ht="15.75" thickBot="1" x14ac:dyDescent="0.3">
      <c r="A308" s="561"/>
      <c r="B308" s="541"/>
      <c r="C308" s="641" t="s">
        <v>875</v>
      </c>
      <c r="D308" s="602">
        <v>6409</v>
      </c>
      <c r="E308" s="602">
        <v>5901</v>
      </c>
      <c r="F308" s="603" t="s">
        <v>127</v>
      </c>
      <c r="G308" s="606" t="s">
        <v>881</v>
      </c>
      <c r="H308" s="607" t="s">
        <v>652</v>
      </c>
      <c r="I308" s="650"/>
      <c r="J308" s="559">
        <v>20000</v>
      </c>
      <c r="K308" s="520"/>
    </row>
    <row r="309" spans="1:11" ht="15.75" thickBot="1" x14ac:dyDescent="0.3">
      <c r="A309" s="453"/>
      <c r="B309" s="484"/>
      <c r="C309" s="503"/>
      <c r="D309" s="485"/>
      <c r="E309" s="485"/>
      <c r="F309" s="486"/>
      <c r="G309" s="486"/>
      <c r="H309" s="532"/>
      <c r="I309" s="533">
        <f>I301+I302+I303+I304+I305+I306+I307+I308</f>
        <v>630000</v>
      </c>
      <c r="J309" s="460">
        <f>J301+J302+J303+J304+J305+J306+J307+J308</f>
        <v>630000</v>
      </c>
      <c r="K309" s="489">
        <f>K301+K302+K303+K304</f>
        <v>630000</v>
      </c>
    </row>
    <row r="310" spans="1:11" x14ac:dyDescent="0.25">
      <c r="A310" s="428" t="s">
        <v>1040</v>
      </c>
      <c r="B310" s="429">
        <v>2022</v>
      </c>
      <c r="C310" s="497" t="s">
        <v>1041</v>
      </c>
      <c r="D310" s="490"/>
      <c r="E310" s="490"/>
      <c r="F310" s="491"/>
      <c r="G310" s="490"/>
      <c r="H310" s="516"/>
      <c r="I310" s="517"/>
      <c r="J310" s="494"/>
      <c r="K310" s="498"/>
    </row>
    <row r="311" spans="1:11" x14ac:dyDescent="0.25">
      <c r="A311" s="437"/>
      <c r="B311" s="438"/>
      <c r="C311" s="499" t="s">
        <v>1042</v>
      </c>
      <c r="D311" s="661">
        <v>6330</v>
      </c>
      <c r="E311" s="661">
        <v>4137</v>
      </c>
      <c r="F311" s="662" t="s">
        <v>943</v>
      </c>
      <c r="G311" s="663">
        <v>1041</v>
      </c>
      <c r="H311" s="664" t="s">
        <v>1043</v>
      </c>
      <c r="I311" s="659">
        <v>3662600</v>
      </c>
      <c r="J311" s="665"/>
      <c r="K311" s="666">
        <v>3662600</v>
      </c>
    </row>
    <row r="312" spans="1:11" x14ac:dyDescent="0.25">
      <c r="A312" s="437"/>
      <c r="B312" s="438"/>
      <c r="C312" s="499" t="s">
        <v>1044</v>
      </c>
      <c r="D312" s="661">
        <v>6330</v>
      </c>
      <c r="E312" s="661">
        <v>4137</v>
      </c>
      <c r="F312" s="662" t="s">
        <v>943</v>
      </c>
      <c r="G312" s="663">
        <v>1041</v>
      </c>
      <c r="H312" s="664" t="s">
        <v>1045</v>
      </c>
      <c r="I312" s="667">
        <v>3702300</v>
      </c>
      <c r="J312" s="665"/>
      <c r="K312" s="666">
        <v>3702300</v>
      </c>
    </row>
    <row r="313" spans="1:11" x14ac:dyDescent="0.25">
      <c r="A313" s="437"/>
      <c r="B313" s="438"/>
      <c r="C313" s="641" t="s">
        <v>875</v>
      </c>
      <c r="D313" s="661">
        <v>6409</v>
      </c>
      <c r="E313" s="661">
        <v>5901</v>
      </c>
      <c r="F313" s="662" t="s">
        <v>945</v>
      </c>
      <c r="G313" s="663">
        <v>1041</v>
      </c>
      <c r="H313" s="664" t="s">
        <v>1043</v>
      </c>
      <c r="I313" s="668"/>
      <c r="J313" s="559">
        <v>852100</v>
      </c>
      <c r="K313" s="669"/>
    </row>
    <row r="314" spans="1:11" x14ac:dyDescent="0.25">
      <c r="A314" s="437"/>
      <c r="B314" s="438"/>
      <c r="C314" s="641" t="s">
        <v>875</v>
      </c>
      <c r="D314" s="661">
        <v>6409</v>
      </c>
      <c r="E314" s="661">
        <v>5901</v>
      </c>
      <c r="F314" s="662" t="s">
        <v>947</v>
      </c>
      <c r="G314" s="663">
        <v>1041</v>
      </c>
      <c r="H314" s="664" t="s">
        <v>1043</v>
      </c>
      <c r="I314" s="668"/>
      <c r="J314" s="670">
        <v>2810500</v>
      </c>
      <c r="K314" s="669"/>
    </row>
    <row r="315" spans="1:11" x14ac:dyDescent="0.25">
      <c r="A315" s="437"/>
      <c r="B315" s="438"/>
      <c r="C315" s="641" t="s">
        <v>875</v>
      </c>
      <c r="D315" s="661">
        <v>6409</v>
      </c>
      <c r="E315" s="661">
        <v>5901</v>
      </c>
      <c r="F315" s="662" t="s">
        <v>945</v>
      </c>
      <c r="G315" s="663">
        <v>1041</v>
      </c>
      <c r="H315" s="664" t="s">
        <v>1045</v>
      </c>
      <c r="I315" s="668"/>
      <c r="J315" s="671">
        <v>861400</v>
      </c>
      <c r="K315" s="669"/>
    </row>
    <row r="316" spans="1:11" ht="15.75" thickBot="1" x14ac:dyDescent="0.3">
      <c r="A316" s="437"/>
      <c r="B316" s="438"/>
      <c r="C316" s="641" t="s">
        <v>875</v>
      </c>
      <c r="D316" s="661">
        <v>6409</v>
      </c>
      <c r="E316" s="661">
        <v>5901</v>
      </c>
      <c r="F316" s="662" t="s">
        <v>947</v>
      </c>
      <c r="G316" s="663">
        <v>1041</v>
      </c>
      <c r="H316" s="664" t="s">
        <v>1045</v>
      </c>
      <c r="I316" s="668"/>
      <c r="J316" s="671">
        <v>2840900</v>
      </c>
      <c r="K316" s="669"/>
    </row>
    <row r="317" spans="1:11" ht="15.75" thickBot="1" x14ac:dyDescent="0.3">
      <c r="A317" s="453"/>
      <c r="B317" s="484"/>
      <c r="C317" s="503"/>
      <c r="D317" s="485"/>
      <c r="E317" s="485"/>
      <c r="F317" s="486"/>
      <c r="G317" s="486"/>
      <c r="H317" s="532"/>
      <c r="I317" s="533">
        <f>I311+I312+I313+I314+I315+I316</f>
        <v>7364900</v>
      </c>
      <c r="J317" s="460">
        <f>J311+J312+J313+J314+J315+J316</f>
        <v>7364900</v>
      </c>
      <c r="K317" s="489">
        <f>K311+K312</f>
        <v>7364900</v>
      </c>
    </row>
    <row r="318" spans="1:11" x14ac:dyDescent="0.25">
      <c r="A318" s="554" t="s">
        <v>1046</v>
      </c>
      <c r="B318" s="535" t="s">
        <v>1047</v>
      </c>
      <c r="C318" s="601" t="s">
        <v>1048</v>
      </c>
      <c r="D318" s="638"/>
      <c r="E318" s="638"/>
      <c r="F318" s="639"/>
      <c r="G318" s="639"/>
      <c r="H318" s="539"/>
      <c r="I318" s="540"/>
      <c r="J318" s="467"/>
      <c r="K318" s="474"/>
    </row>
    <row r="319" spans="1:11" x14ac:dyDescent="0.25">
      <c r="A319" s="534"/>
      <c r="B319" s="541"/>
      <c r="C319" s="672" t="s">
        <v>1039</v>
      </c>
      <c r="D319" s="470">
        <v>6409</v>
      </c>
      <c r="E319" s="470">
        <v>5901</v>
      </c>
      <c r="F319" s="441" t="s">
        <v>128</v>
      </c>
      <c r="G319" s="606" t="s">
        <v>881</v>
      </c>
      <c r="H319" s="607" t="s">
        <v>652</v>
      </c>
      <c r="I319" s="650"/>
      <c r="J319" s="559">
        <v>-25000</v>
      </c>
      <c r="K319" s="520"/>
    </row>
    <row r="320" spans="1:11" x14ac:dyDescent="0.25">
      <c r="A320" s="534"/>
      <c r="B320" s="541"/>
      <c r="C320" s="672" t="s">
        <v>1039</v>
      </c>
      <c r="D320" s="602">
        <v>6409</v>
      </c>
      <c r="E320" s="602">
        <v>5901</v>
      </c>
      <c r="F320" s="603" t="s">
        <v>127</v>
      </c>
      <c r="G320" s="606" t="s">
        <v>881</v>
      </c>
      <c r="H320" s="607" t="s">
        <v>652</v>
      </c>
      <c r="I320" s="650"/>
      <c r="J320" s="559">
        <v>-20000</v>
      </c>
      <c r="K320" s="474"/>
    </row>
    <row r="321" spans="1:11" x14ac:dyDescent="0.25">
      <c r="A321" s="534"/>
      <c r="B321" s="541"/>
      <c r="C321" s="672" t="s">
        <v>1039</v>
      </c>
      <c r="D321" s="602">
        <v>6409</v>
      </c>
      <c r="E321" s="602">
        <v>6901</v>
      </c>
      <c r="F321" s="603" t="s">
        <v>165</v>
      </c>
      <c r="G321" s="606" t="s">
        <v>881</v>
      </c>
      <c r="H321" s="607" t="s">
        <v>652</v>
      </c>
      <c r="I321" s="650"/>
      <c r="J321" s="559">
        <v>-325000</v>
      </c>
      <c r="K321" s="474"/>
    </row>
    <row r="322" spans="1:11" x14ac:dyDescent="0.25">
      <c r="A322" s="534"/>
      <c r="B322" s="541"/>
      <c r="C322" s="672" t="s">
        <v>1039</v>
      </c>
      <c r="D322" s="602">
        <v>6409</v>
      </c>
      <c r="E322" s="602">
        <v>6901</v>
      </c>
      <c r="F322" s="603" t="s">
        <v>162</v>
      </c>
      <c r="G322" s="606" t="s">
        <v>881</v>
      </c>
      <c r="H322" s="607" t="s">
        <v>652</v>
      </c>
      <c r="I322" s="650"/>
      <c r="J322" s="559">
        <v>-260000</v>
      </c>
      <c r="K322" s="474"/>
    </row>
    <row r="323" spans="1:11" x14ac:dyDescent="0.25">
      <c r="A323" s="534"/>
      <c r="B323" s="541"/>
      <c r="C323" s="641" t="s">
        <v>875</v>
      </c>
      <c r="D323" s="609">
        <v>3111</v>
      </c>
      <c r="E323" s="609">
        <v>5336</v>
      </c>
      <c r="F323" s="441" t="s">
        <v>128</v>
      </c>
      <c r="G323" s="643" t="s">
        <v>922</v>
      </c>
      <c r="H323" s="607" t="s">
        <v>652</v>
      </c>
      <c r="I323" s="608"/>
      <c r="J323" s="473">
        <v>25000</v>
      </c>
      <c r="K323" s="474"/>
    </row>
    <row r="324" spans="1:11" x14ac:dyDescent="0.25">
      <c r="A324" s="534"/>
      <c r="B324" s="541"/>
      <c r="C324" s="641" t="s">
        <v>875</v>
      </c>
      <c r="D324" s="609">
        <v>3111</v>
      </c>
      <c r="E324" s="609">
        <v>5336</v>
      </c>
      <c r="F324" s="643" t="s">
        <v>127</v>
      </c>
      <c r="G324" s="643" t="s">
        <v>922</v>
      </c>
      <c r="H324" s="607" t="s">
        <v>652</v>
      </c>
      <c r="I324" s="608"/>
      <c r="J324" s="473">
        <v>20000</v>
      </c>
      <c r="K324" s="474"/>
    </row>
    <row r="325" spans="1:11" x14ac:dyDescent="0.25">
      <c r="A325" s="534"/>
      <c r="B325" s="541"/>
      <c r="C325" s="641" t="s">
        <v>875</v>
      </c>
      <c r="D325" s="609">
        <v>3111</v>
      </c>
      <c r="E325" s="609">
        <v>6356</v>
      </c>
      <c r="F325" s="603" t="s">
        <v>165</v>
      </c>
      <c r="G325" s="643" t="s">
        <v>922</v>
      </c>
      <c r="H325" s="607" t="s">
        <v>163</v>
      </c>
      <c r="I325" s="608"/>
      <c r="J325" s="473">
        <v>325000</v>
      </c>
      <c r="K325" s="474"/>
    </row>
    <row r="326" spans="1:11" ht="15.75" thickBot="1" x14ac:dyDescent="0.3">
      <c r="A326" s="534"/>
      <c r="B326" s="541"/>
      <c r="C326" s="581" t="s">
        <v>940</v>
      </c>
      <c r="D326" s="609">
        <v>3111</v>
      </c>
      <c r="E326" s="609">
        <v>6356</v>
      </c>
      <c r="F326" s="643" t="s">
        <v>162</v>
      </c>
      <c r="G326" s="643" t="s">
        <v>922</v>
      </c>
      <c r="H326" s="607" t="s">
        <v>163</v>
      </c>
      <c r="I326" s="608"/>
      <c r="J326" s="473">
        <v>260000</v>
      </c>
      <c r="K326" s="474"/>
    </row>
    <row r="327" spans="1:11" ht="15.75" thickBot="1" x14ac:dyDescent="0.3">
      <c r="A327" s="765"/>
      <c r="B327" s="484"/>
      <c r="C327" s="503"/>
      <c r="D327" s="485"/>
      <c r="E327" s="485"/>
      <c r="F327" s="486"/>
      <c r="G327" s="486"/>
      <c r="H327" s="532"/>
      <c r="I327" s="533">
        <f>I318+I319</f>
        <v>0</v>
      </c>
      <c r="J327" s="460">
        <f>SUM(J318:J326)</f>
        <v>0</v>
      </c>
      <c r="K327" s="489">
        <f>K318+K319</f>
        <v>0</v>
      </c>
    </row>
    <row r="328" spans="1:11" x14ac:dyDescent="0.25">
      <c r="A328" s="554" t="s">
        <v>1049</v>
      </c>
      <c r="B328" s="535" t="s">
        <v>1050</v>
      </c>
      <c r="C328" s="601" t="s">
        <v>1051</v>
      </c>
      <c r="D328" s="638"/>
      <c r="E328" s="638"/>
      <c r="F328" s="639"/>
      <c r="G328" s="639"/>
      <c r="H328" s="539"/>
      <c r="I328" s="540"/>
      <c r="J328" s="467"/>
      <c r="K328" s="474"/>
    </row>
    <row r="329" spans="1:11" x14ac:dyDescent="0.25">
      <c r="A329" s="534"/>
      <c r="B329" s="541"/>
      <c r="C329" s="499" t="s">
        <v>955</v>
      </c>
      <c r="D329" s="470">
        <v>6409</v>
      </c>
      <c r="E329" s="470">
        <v>5901</v>
      </c>
      <c r="F329" s="441" t="s">
        <v>131</v>
      </c>
      <c r="G329" s="606" t="s">
        <v>886</v>
      </c>
      <c r="H329" s="607"/>
      <c r="I329" s="650"/>
      <c r="J329" s="559">
        <v>-17800</v>
      </c>
      <c r="K329" s="520"/>
    </row>
    <row r="330" spans="1:11" ht="15.75" thickBot="1" x14ac:dyDescent="0.3">
      <c r="A330" s="534"/>
      <c r="B330" s="541"/>
      <c r="C330" s="447" t="s">
        <v>875</v>
      </c>
      <c r="D330" s="602">
        <v>3632</v>
      </c>
      <c r="E330" s="602">
        <v>5169</v>
      </c>
      <c r="F330" s="603" t="s">
        <v>131</v>
      </c>
      <c r="G330" s="606" t="s">
        <v>956</v>
      </c>
      <c r="H330" s="607"/>
      <c r="I330" s="650"/>
      <c r="J330" s="559">
        <v>17800</v>
      </c>
      <c r="K330" s="474"/>
    </row>
    <row r="331" spans="1:11" ht="15.75" thickBot="1" x14ac:dyDescent="0.3">
      <c r="A331" s="765"/>
      <c r="B331" s="484"/>
      <c r="C331" s="503"/>
      <c r="D331" s="485"/>
      <c r="E331" s="485"/>
      <c r="F331" s="486"/>
      <c r="G331" s="486"/>
      <c r="H331" s="532"/>
      <c r="I331" s="533">
        <f>I328+I329</f>
        <v>0</v>
      </c>
      <c r="J331" s="460">
        <f>SUM(J328:J330)</f>
        <v>0</v>
      </c>
      <c r="K331" s="489">
        <f>K328+K329</f>
        <v>0</v>
      </c>
    </row>
    <row r="332" spans="1:11" x14ac:dyDescent="0.25">
      <c r="A332" s="428" t="s">
        <v>1052</v>
      </c>
      <c r="B332" s="429">
        <v>2027</v>
      </c>
      <c r="C332" s="497" t="s">
        <v>823</v>
      </c>
      <c r="D332" s="490"/>
      <c r="E332" s="490"/>
      <c r="F332" s="491"/>
      <c r="G332" s="490"/>
      <c r="H332" s="516"/>
      <c r="I332" s="517"/>
      <c r="J332" s="494"/>
      <c r="K332" s="498"/>
    </row>
    <row r="333" spans="1:11" x14ac:dyDescent="0.25">
      <c r="A333" s="437"/>
      <c r="B333" s="438"/>
      <c r="C333" s="599" t="s">
        <v>824</v>
      </c>
      <c r="D333" s="448"/>
      <c r="E333" s="448"/>
      <c r="F333" s="449"/>
      <c r="G333" s="449"/>
      <c r="H333" s="481"/>
      <c r="I333" s="519"/>
      <c r="J333" s="445"/>
      <c r="K333" s="520"/>
    </row>
    <row r="334" spans="1:11" x14ac:dyDescent="0.25">
      <c r="A334" s="437"/>
      <c r="B334" s="438"/>
      <c r="C334" s="499" t="s">
        <v>1053</v>
      </c>
      <c r="D334" s="448">
        <v>6330</v>
      </c>
      <c r="E334" s="448">
        <v>4137</v>
      </c>
      <c r="F334" s="449" t="s">
        <v>438</v>
      </c>
      <c r="G334" s="449" t="s">
        <v>874</v>
      </c>
      <c r="H334" s="481"/>
      <c r="I334" s="519">
        <v>3534100</v>
      </c>
      <c r="J334" s="521"/>
      <c r="K334" s="520">
        <v>3534100</v>
      </c>
    </row>
    <row r="335" spans="1:11" x14ac:dyDescent="0.25">
      <c r="A335" s="437"/>
      <c r="B335" s="438"/>
      <c r="C335" s="641" t="s">
        <v>875</v>
      </c>
      <c r="D335" s="448">
        <v>6171</v>
      </c>
      <c r="E335" s="448">
        <v>5011</v>
      </c>
      <c r="F335" s="449" t="s">
        <v>438</v>
      </c>
      <c r="G335" s="449" t="s">
        <v>876</v>
      </c>
      <c r="H335" s="481"/>
      <c r="I335" s="519"/>
      <c r="J335" s="521">
        <v>2611500</v>
      </c>
      <c r="K335" s="520"/>
    </row>
    <row r="336" spans="1:11" x14ac:dyDescent="0.25">
      <c r="A336" s="437"/>
      <c r="B336" s="438"/>
      <c r="C336" s="641" t="s">
        <v>875</v>
      </c>
      <c r="D336" s="448">
        <v>6171</v>
      </c>
      <c r="E336" s="448">
        <v>5031</v>
      </c>
      <c r="F336" s="449" t="s">
        <v>438</v>
      </c>
      <c r="G336" s="449" t="s">
        <v>876</v>
      </c>
      <c r="H336" s="481"/>
      <c r="I336" s="519"/>
      <c r="J336" s="521">
        <v>647600</v>
      </c>
      <c r="K336" s="520"/>
    </row>
    <row r="337" spans="1:11" x14ac:dyDescent="0.25">
      <c r="A337" s="437"/>
      <c r="B337" s="438"/>
      <c r="C337" s="641" t="s">
        <v>875</v>
      </c>
      <c r="D337" s="448">
        <v>6171</v>
      </c>
      <c r="E337" s="448">
        <v>5032</v>
      </c>
      <c r="F337" s="449" t="s">
        <v>438</v>
      </c>
      <c r="G337" s="449" t="s">
        <v>876</v>
      </c>
      <c r="H337" s="481"/>
      <c r="I337" s="519"/>
      <c r="J337" s="521">
        <v>235000</v>
      </c>
      <c r="K337" s="520"/>
    </row>
    <row r="338" spans="1:11" ht="15.75" thickBot="1" x14ac:dyDescent="0.3">
      <c r="A338" s="437"/>
      <c r="B338" s="438"/>
      <c r="C338" s="641" t="s">
        <v>875</v>
      </c>
      <c r="D338" s="448">
        <v>6171</v>
      </c>
      <c r="E338" s="448">
        <v>5167</v>
      </c>
      <c r="F338" s="449" t="s">
        <v>438</v>
      </c>
      <c r="G338" s="449" t="s">
        <v>876</v>
      </c>
      <c r="H338" s="481"/>
      <c r="I338" s="519"/>
      <c r="J338" s="521">
        <v>40000</v>
      </c>
      <c r="K338" s="520"/>
    </row>
    <row r="339" spans="1:11" ht="15.75" thickBot="1" x14ac:dyDescent="0.3">
      <c r="A339" s="453"/>
      <c r="B339" s="484"/>
      <c r="C339" s="503"/>
      <c r="D339" s="485"/>
      <c r="E339" s="485"/>
      <c r="F339" s="486"/>
      <c r="G339" s="486"/>
      <c r="H339" s="532"/>
      <c r="I339" s="533">
        <f>I334+I335+I336+I337+I338</f>
        <v>3534100</v>
      </c>
      <c r="J339" s="460">
        <f>J334+J335+J336+J337+J338</f>
        <v>3534100</v>
      </c>
      <c r="K339" s="489">
        <v>3534100</v>
      </c>
    </row>
    <row r="340" spans="1:11" x14ac:dyDescent="0.25">
      <c r="A340" s="428" t="s">
        <v>1054</v>
      </c>
      <c r="B340" s="429">
        <v>3014</v>
      </c>
      <c r="C340" s="497" t="s">
        <v>826</v>
      </c>
      <c r="D340" s="490"/>
      <c r="E340" s="490"/>
      <c r="F340" s="491"/>
      <c r="G340" s="490"/>
      <c r="H340" s="516"/>
      <c r="I340" s="517"/>
      <c r="J340" s="494"/>
      <c r="K340" s="498"/>
    </row>
    <row r="341" spans="1:11" x14ac:dyDescent="0.25">
      <c r="A341" s="437"/>
      <c r="B341" s="438"/>
      <c r="C341" s="599" t="s">
        <v>827</v>
      </c>
      <c r="D341" s="448"/>
      <c r="E341" s="448"/>
      <c r="F341" s="449"/>
      <c r="G341" s="449"/>
      <c r="H341" s="481"/>
      <c r="I341" s="519"/>
      <c r="J341" s="445"/>
      <c r="K341" s="520"/>
    </row>
    <row r="342" spans="1:11" x14ac:dyDescent="0.25">
      <c r="A342" s="437"/>
      <c r="B342" s="438"/>
      <c r="C342" s="672" t="s">
        <v>1055</v>
      </c>
      <c r="D342" s="448">
        <v>6330</v>
      </c>
      <c r="E342" s="448">
        <v>4137</v>
      </c>
      <c r="F342" s="449" t="s">
        <v>828</v>
      </c>
      <c r="G342" s="449" t="s">
        <v>881</v>
      </c>
      <c r="H342" s="481"/>
      <c r="I342" s="519">
        <v>24839600</v>
      </c>
      <c r="J342" s="521"/>
      <c r="K342" s="520">
        <v>24839600</v>
      </c>
    </row>
    <row r="343" spans="1:11" x14ac:dyDescent="0.25">
      <c r="A343" s="437"/>
      <c r="B343" s="438"/>
      <c r="C343" s="641" t="s">
        <v>875</v>
      </c>
      <c r="D343" s="448">
        <v>3111</v>
      </c>
      <c r="E343" s="448">
        <v>5336</v>
      </c>
      <c r="F343" s="449" t="s">
        <v>828</v>
      </c>
      <c r="G343" s="449" t="s">
        <v>922</v>
      </c>
      <c r="H343" s="481"/>
      <c r="I343" s="519"/>
      <c r="J343" s="521">
        <v>8236800</v>
      </c>
      <c r="K343" s="520"/>
    </row>
    <row r="344" spans="1:11" x14ac:dyDescent="0.25">
      <c r="A344" s="437"/>
      <c r="B344" s="438"/>
      <c r="C344" s="641" t="s">
        <v>875</v>
      </c>
      <c r="D344" s="448">
        <v>3113</v>
      </c>
      <c r="E344" s="448">
        <v>5336</v>
      </c>
      <c r="F344" s="449" t="s">
        <v>828</v>
      </c>
      <c r="G344" s="449" t="s">
        <v>922</v>
      </c>
      <c r="H344" s="481"/>
      <c r="I344" s="519"/>
      <c r="J344" s="521">
        <v>14330800</v>
      </c>
      <c r="K344" s="520"/>
    </row>
    <row r="345" spans="1:11" ht="15.75" thickBot="1" x14ac:dyDescent="0.3">
      <c r="A345" s="437"/>
      <c r="B345" s="438"/>
      <c r="C345" s="641" t="s">
        <v>875</v>
      </c>
      <c r="D345" s="448">
        <v>3141</v>
      </c>
      <c r="E345" s="448">
        <v>5336</v>
      </c>
      <c r="F345" s="449" t="s">
        <v>828</v>
      </c>
      <c r="G345" s="449" t="s">
        <v>922</v>
      </c>
      <c r="H345" s="481"/>
      <c r="I345" s="519"/>
      <c r="J345" s="521">
        <v>1822000</v>
      </c>
      <c r="K345" s="520"/>
    </row>
    <row r="346" spans="1:11" ht="15.75" thickBot="1" x14ac:dyDescent="0.3">
      <c r="A346" s="453"/>
      <c r="B346" s="484"/>
      <c r="C346" s="503"/>
      <c r="D346" s="485"/>
      <c r="E346" s="485"/>
      <c r="F346" s="486"/>
      <c r="G346" s="486"/>
      <c r="H346" s="532"/>
      <c r="I346" s="533">
        <f>I342+I343+I344+I345</f>
        <v>24839600</v>
      </c>
      <c r="J346" s="460">
        <f>J341+J345</f>
        <v>1822000</v>
      </c>
      <c r="K346" s="489">
        <v>24839600</v>
      </c>
    </row>
    <row r="347" spans="1:11" x14ac:dyDescent="0.25">
      <c r="A347" s="428" t="s">
        <v>1056</v>
      </c>
      <c r="B347" s="429">
        <v>3015</v>
      </c>
      <c r="C347" s="497" t="s">
        <v>830</v>
      </c>
      <c r="D347" s="490"/>
      <c r="E347" s="490"/>
      <c r="F347" s="491"/>
      <c r="G347" s="490"/>
      <c r="H347" s="516"/>
      <c r="I347" s="517"/>
      <c r="J347" s="494"/>
      <c r="K347" s="498"/>
    </row>
    <row r="348" spans="1:11" x14ac:dyDescent="0.25">
      <c r="A348" s="437"/>
      <c r="B348" s="438"/>
      <c r="C348" s="599" t="s">
        <v>831</v>
      </c>
      <c r="D348" s="448"/>
      <c r="E348" s="448"/>
      <c r="F348" s="449"/>
      <c r="G348" s="449"/>
      <c r="H348" s="481"/>
      <c r="I348" s="519"/>
      <c r="J348" s="445"/>
      <c r="K348" s="520"/>
    </row>
    <row r="349" spans="1:11" x14ac:dyDescent="0.25">
      <c r="A349" s="437"/>
      <c r="B349" s="438"/>
      <c r="C349" s="672" t="s">
        <v>1057</v>
      </c>
      <c r="D349" s="448">
        <v>6330</v>
      </c>
      <c r="E349" s="448">
        <v>4137</v>
      </c>
      <c r="F349" s="449" t="s">
        <v>832</v>
      </c>
      <c r="G349" s="449" t="s">
        <v>874</v>
      </c>
      <c r="H349" s="481"/>
      <c r="I349" s="519">
        <v>300000</v>
      </c>
      <c r="J349" s="521"/>
      <c r="K349" s="520">
        <v>300000</v>
      </c>
    </row>
    <row r="350" spans="1:11" ht="15.75" thickBot="1" x14ac:dyDescent="0.3">
      <c r="A350" s="437"/>
      <c r="B350" s="438"/>
      <c r="C350" s="447" t="s">
        <v>875</v>
      </c>
      <c r="D350" s="448">
        <v>6171</v>
      </c>
      <c r="E350" s="448">
        <v>5167</v>
      </c>
      <c r="F350" s="449" t="s">
        <v>832</v>
      </c>
      <c r="G350" s="449" t="s">
        <v>876</v>
      </c>
      <c r="H350" s="481"/>
      <c r="I350" s="519"/>
      <c r="J350" s="521">
        <v>300000</v>
      </c>
      <c r="K350" s="520"/>
    </row>
    <row r="351" spans="1:11" ht="15.75" thickBot="1" x14ac:dyDescent="0.3">
      <c r="A351" s="453"/>
      <c r="B351" s="484"/>
      <c r="C351" s="503"/>
      <c r="D351" s="485"/>
      <c r="E351" s="485"/>
      <c r="F351" s="486"/>
      <c r="G351" s="486"/>
      <c r="H351" s="532"/>
      <c r="I351" s="533">
        <f>I349+I350</f>
        <v>300000</v>
      </c>
      <c r="J351" s="460">
        <f>J348+J350</f>
        <v>300000</v>
      </c>
      <c r="K351" s="489">
        <v>300000</v>
      </c>
    </row>
    <row r="352" spans="1:11" x14ac:dyDescent="0.25">
      <c r="A352" s="428" t="s">
        <v>1058</v>
      </c>
      <c r="B352" s="429">
        <v>3016</v>
      </c>
      <c r="C352" s="497" t="s">
        <v>834</v>
      </c>
      <c r="D352" s="490"/>
      <c r="E352" s="490"/>
      <c r="F352" s="491"/>
      <c r="G352" s="490"/>
      <c r="H352" s="516"/>
      <c r="I352" s="517"/>
      <c r="J352" s="494"/>
      <c r="K352" s="498"/>
    </row>
    <row r="353" spans="1:11" x14ac:dyDescent="0.25">
      <c r="A353" s="437"/>
      <c r="B353" s="438"/>
      <c r="C353" s="599" t="s">
        <v>835</v>
      </c>
      <c r="D353" s="448"/>
      <c r="E353" s="448"/>
      <c r="F353" s="449"/>
      <c r="G353" s="449"/>
      <c r="H353" s="481"/>
      <c r="I353" s="519"/>
      <c r="J353" s="445"/>
      <c r="K353" s="520"/>
    </row>
    <row r="354" spans="1:11" x14ac:dyDescent="0.25">
      <c r="A354" s="437"/>
      <c r="B354" s="438"/>
      <c r="C354" s="672" t="s">
        <v>1059</v>
      </c>
      <c r="D354" s="448">
        <v>6330</v>
      </c>
      <c r="E354" s="448">
        <v>4137</v>
      </c>
      <c r="F354" s="449" t="s">
        <v>836</v>
      </c>
      <c r="G354" s="449" t="s">
        <v>886</v>
      </c>
      <c r="H354" s="481"/>
      <c r="I354" s="519">
        <v>57000</v>
      </c>
      <c r="J354" s="521"/>
      <c r="K354" s="520">
        <v>57000</v>
      </c>
    </row>
    <row r="355" spans="1:11" ht="15.75" thickBot="1" x14ac:dyDescent="0.3">
      <c r="A355" s="437"/>
      <c r="B355" s="438"/>
      <c r="C355" s="447" t="s">
        <v>875</v>
      </c>
      <c r="D355" s="448">
        <v>4379</v>
      </c>
      <c r="E355" s="448">
        <v>5169</v>
      </c>
      <c r="F355" s="449" t="s">
        <v>836</v>
      </c>
      <c r="G355" s="449" t="s">
        <v>941</v>
      </c>
      <c r="H355" s="481"/>
      <c r="I355" s="519"/>
      <c r="J355" s="521">
        <v>57000</v>
      </c>
      <c r="K355" s="520"/>
    </row>
    <row r="356" spans="1:11" ht="15.75" thickBot="1" x14ac:dyDescent="0.3">
      <c r="A356" s="453"/>
      <c r="B356" s="484"/>
      <c r="C356" s="503"/>
      <c r="D356" s="485"/>
      <c r="E356" s="485"/>
      <c r="F356" s="486"/>
      <c r="G356" s="486"/>
      <c r="H356" s="532"/>
      <c r="I356" s="533">
        <f>I354+I355</f>
        <v>57000</v>
      </c>
      <c r="J356" s="460">
        <f>J353+J355</f>
        <v>57000</v>
      </c>
      <c r="K356" s="489">
        <v>57000</v>
      </c>
    </row>
    <row r="357" spans="1:11" x14ac:dyDescent="0.25">
      <c r="A357" s="428" t="s">
        <v>1060</v>
      </c>
      <c r="B357" s="429">
        <v>8013</v>
      </c>
      <c r="C357" s="497" t="s">
        <v>838</v>
      </c>
      <c r="D357" s="490"/>
      <c r="E357" s="490"/>
      <c r="F357" s="491"/>
      <c r="G357" s="490"/>
      <c r="H357" s="516"/>
      <c r="I357" s="517"/>
      <c r="J357" s="494"/>
      <c r="K357" s="498"/>
    </row>
    <row r="358" spans="1:11" x14ac:dyDescent="0.25">
      <c r="A358" s="437"/>
      <c r="B358" s="438"/>
      <c r="C358" s="599" t="s">
        <v>839</v>
      </c>
      <c r="D358" s="448"/>
      <c r="E358" s="448"/>
      <c r="F358" s="449"/>
      <c r="G358" s="449"/>
      <c r="H358" s="481"/>
      <c r="I358" s="519"/>
      <c r="J358" s="445"/>
      <c r="K358" s="520"/>
    </row>
    <row r="359" spans="1:11" x14ac:dyDescent="0.25">
      <c r="A359" s="437"/>
      <c r="B359" s="438"/>
      <c r="C359" s="672" t="s">
        <v>955</v>
      </c>
      <c r="D359" s="448">
        <v>6330</v>
      </c>
      <c r="E359" s="448">
        <v>4137</v>
      </c>
      <c r="F359" s="449" t="s">
        <v>802</v>
      </c>
      <c r="G359" s="449" t="s">
        <v>886</v>
      </c>
      <c r="H359" s="481"/>
      <c r="I359" s="519">
        <v>71300</v>
      </c>
      <c r="J359" s="521"/>
      <c r="K359" s="520">
        <v>71300</v>
      </c>
    </row>
    <row r="360" spans="1:11" ht="15.75" thickBot="1" x14ac:dyDescent="0.3">
      <c r="A360" s="437"/>
      <c r="B360" s="438"/>
      <c r="C360" s="447" t="s">
        <v>875</v>
      </c>
      <c r="D360" s="448">
        <v>3632</v>
      </c>
      <c r="E360" s="448">
        <v>5169</v>
      </c>
      <c r="F360" s="449" t="s">
        <v>802</v>
      </c>
      <c r="G360" s="449" t="s">
        <v>956</v>
      </c>
      <c r="H360" s="481"/>
      <c r="I360" s="519"/>
      <c r="J360" s="521">
        <v>71300</v>
      </c>
      <c r="K360" s="520"/>
    </row>
    <row r="361" spans="1:11" ht="15.75" thickBot="1" x14ac:dyDescent="0.3">
      <c r="A361" s="453"/>
      <c r="B361" s="484"/>
      <c r="C361" s="503"/>
      <c r="D361" s="485"/>
      <c r="E361" s="485"/>
      <c r="F361" s="486"/>
      <c r="G361" s="486"/>
      <c r="H361" s="532"/>
      <c r="I361" s="533">
        <f>I359+I360</f>
        <v>71300</v>
      </c>
      <c r="J361" s="460">
        <f>J358+J360</f>
        <v>71300</v>
      </c>
      <c r="K361" s="489">
        <v>71300</v>
      </c>
    </row>
    <row r="362" spans="1:11" x14ac:dyDescent="0.25">
      <c r="A362" s="428" t="s">
        <v>1061</v>
      </c>
      <c r="B362" s="429">
        <v>8020</v>
      </c>
      <c r="C362" s="497" t="s">
        <v>841</v>
      </c>
      <c r="D362" s="490"/>
      <c r="E362" s="490"/>
      <c r="F362" s="491"/>
      <c r="G362" s="490"/>
      <c r="H362" s="516"/>
      <c r="I362" s="517"/>
      <c r="J362" s="494"/>
      <c r="K362" s="498"/>
    </row>
    <row r="363" spans="1:11" x14ac:dyDescent="0.25">
      <c r="A363" s="437"/>
      <c r="B363" s="438"/>
      <c r="C363" s="599" t="s">
        <v>842</v>
      </c>
      <c r="D363" s="448"/>
      <c r="E363" s="448"/>
      <c r="F363" s="449"/>
      <c r="G363" s="449"/>
      <c r="H363" s="481"/>
      <c r="I363" s="519"/>
      <c r="J363" s="445"/>
      <c r="K363" s="520"/>
    </row>
    <row r="364" spans="1:11" x14ac:dyDescent="0.25">
      <c r="A364" s="437"/>
      <c r="B364" s="438"/>
      <c r="C364" s="672" t="s">
        <v>955</v>
      </c>
      <c r="D364" s="448">
        <v>6330</v>
      </c>
      <c r="E364" s="448">
        <v>4137</v>
      </c>
      <c r="F364" s="449" t="s">
        <v>802</v>
      </c>
      <c r="G364" s="449" t="s">
        <v>886</v>
      </c>
      <c r="H364" s="481"/>
      <c r="I364" s="519">
        <v>71300</v>
      </c>
      <c r="J364" s="521"/>
      <c r="K364" s="520">
        <v>71300</v>
      </c>
    </row>
    <row r="365" spans="1:11" ht="15.75" thickBot="1" x14ac:dyDescent="0.3">
      <c r="A365" s="437"/>
      <c r="B365" s="438"/>
      <c r="C365" s="447" t="s">
        <v>875</v>
      </c>
      <c r="D365" s="448">
        <v>3632</v>
      </c>
      <c r="E365" s="448">
        <v>5169</v>
      </c>
      <c r="F365" s="449" t="s">
        <v>802</v>
      </c>
      <c r="G365" s="449" t="s">
        <v>956</v>
      </c>
      <c r="H365" s="481"/>
      <c r="I365" s="519"/>
      <c r="J365" s="521">
        <v>71300</v>
      </c>
      <c r="K365" s="520"/>
    </row>
    <row r="366" spans="1:11" ht="15.75" thickBot="1" x14ac:dyDescent="0.3">
      <c r="A366" s="453"/>
      <c r="B366" s="484"/>
      <c r="C366" s="503"/>
      <c r="D366" s="485"/>
      <c r="E366" s="485"/>
      <c r="F366" s="486"/>
      <c r="G366" s="486"/>
      <c r="H366" s="532"/>
      <c r="I366" s="533">
        <f>I364+I365</f>
        <v>71300</v>
      </c>
      <c r="J366" s="460">
        <f>J363+J365</f>
        <v>71300</v>
      </c>
      <c r="K366" s="489">
        <v>71300</v>
      </c>
    </row>
    <row r="367" spans="1:11" x14ac:dyDescent="0.25">
      <c r="A367" s="428" t="s">
        <v>1062</v>
      </c>
      <c r="B367" s="429">
        <v>8021</v>
      </c>
      <c r="C367" s="497" t="s">
        <v>844</v>
      </c>
      <c r="D367" s="490"/>
      <c r="E367" s="490"/>
      <c r="F367" s="491"/>
      <c r="G367" s="490"/>
      <c r="H367" s="516"/>
      <c r="I367" s="517"/>
      <c r="J367" s="494"/>
      <c r="K367" s="498"/>
    </row>
    <row r="368" spans="1:11" x14ac:dyDescent="0.25">
      <c r="A368" s="437"/>
      <c r="B368" s="438"/>
      <c r="C368" s="599" t="s">
        <v>845</v>
      </c>
      <c r="D368" s="448"/>
      <c r="E368" s="448"/>
      <c r="F368" s="449"/>
      <c r="G368" s="449"/>
      <c r="H368" s="481"/>
      <c r="I368" s="519"/>
      <c r="J368" s="445"/>
      <c r="K368" s="520"/>
    </row>
    <row r="369" spans="1:11" x14ac:dyDescent="0.25">
      <c r="A369" s="437"/>
      <c r="B369" s="438"/>
      <c r="C369" s="672" t="s">
        <v>955</v>
      </c>
      <c r="D369" s="448">
        <v>6330</v>
      </c>
      <c r="E369" s="448">
        <v>4137</v>
      </c>
      <c r="F369" s="449" t="s">
        <v>802</v>
      </c>
      <c r="G369" s="449" t="s">
        <v>886</v>
      </c>
      <c r="H369" s="481"/>
      <c r="I369" s="519">
        <v>29700</v>
      </c>
      <c r="J369" s="521"/>
      <c r="K369" s="520">
        <v>29700</v>
      </c>
    </row>
    <row r="370" spans="1:11" ht="15.75" thickBot="1" x14ac:dyDescent="0.3">
      <c r="A370" s="437"/>
      <c r="B370" s="438"/>
      <c r="C370" s="447" t="s">
        <v>875</v>
      </c>
      <c r="D370" s="448">
        <v>3632</v>
      </c>
      <c r="E370" s="448">
        <v>5169</v>
      </c>
      <c r="F370" s="449" t="s">
        <v>802</v>
      </c>
      <c r="G370" s="449" t="s">
        <v>956</v>
      </c>
      <c r="H370" s="481"/>
      <c r="I370" s="519"/>
      <c r="J370" s="521">
        <v>29700</v>
      </c>
      <c r="K370" s="520"/>
    </row>
    <row r="371" spans="1:11" ht="15.75" thickBot="1" x14ac:dyDescent="0.3">
      <c r="A371" s="453"/>
      <c r="B371" s="484"/>
      <c r="C371" s="503"/>
      <c r="D371" s="485"/>
      <c r="E371" s="485"/>
      <c r="F371" s="486"/>
      <c r="G371" s="486"/>
      <c r="H371" s="532"/>
      <c r="I371" s="533">
        <f>I369+I370</f>
        <v>29700</v>
      </c>
      <c r="J371" s="460">
        <f>J368+J370</f>
        <v>29700</v>
      </c>
      <c r="K371" s="489">
        <v>29700</v>
      </c>
    </row>
    <row r="372" spans="1:11" x14ac:dyDescent="0.25">
      <c r="A372" s="428" t="s">
        <v>1063</v>
      </c>
      <c r="B372" s="673" t="s">
        <v>1064</v>
      </c>
      <c r="C372" s="599" t="s">
        <v>1065</v>
      </c>
      <c r="D372" s="490"/>
      <c r="E372" s="490"/>
      <c r="F372" s="491"/>
      <c r="G372" s="490"/>
      <c r="H372" s="516"/>
      <c r="I372" s="517"/>
      <c r="J372" s="494"/>
      <c r="K372" s="498"/>
    </row>
    <row r="373" spans="1:11" x14ac:dyDescent="0.25">
      <c r="A373" s="437"/>
      <c r="B373" s="438"/>
      <c r="C373" s="760" t="s">
        <v>1066</v>
      </c>
      <c r="D373" s="448">
        <v>6409</v>
      </c>
      <c r="E373" s="448">
        <v>5901</v>
      </c>
      <c r="F373" s="449" t="s">
        <v>1067</v>
      </c>
      <c r="G373" s="449" t="s">
        <v>1035</v>
      </c>
      <c r="H373" s="481"/>
      <c r="I373" s="519"/>
      <c r="J373" s="445">
        <v>-1627400</v>
      </c>
      <c r="K373" s="520"/>
    </row>
    <row r="374" spans="1:11" ht="15.75" thickBot="1" x14ac:dyDescent="0.3">
      <c r="A374" s="437"/>
      <c r="B374" s="438"/>
      <c r="C374" s="447" t="s">
        <v>875</v>
      </c>
      <c r="D374" s="448">
        <v>6330</v>
      </c>
      <c r="E374" s="448">
        <v>5347</v>
      </c>
      <c r="F374" s="449" t="s">
        <v>1068</v>
      </c>
      <c r="G374" s="449" t="s">
        <v>1035</v>
      </c>
      <c r="H374" s="481"/>
      <c r="I374" s="519"/>
      <c r="J374" s="521">
        <v>1627400</v>
      </c>
      <c r="K374" s="520"/>
    </row>
    <row r="375" spans="1:11" ht="15.75" thickBot="1" x14ac:dyDescent="0.3">
      <c r="A375" s="453"/>
      <c r="B375" s="484"/>
      <c r="C375" s="503"/>
      <c r="D375" s="485"/>
      <c r="E375" s="485"/>
      <c r="F375" s="486"/>
      <c r="G375" s="486"/>
      <c r="H375" s="532"/>
      <c r="I375" s="533">
        <v>0</v>
      </c>
      <c r="J375" s="460">
        <f>J373+J374</f>
        <v>0</v>
      </c>
      <c r="K375" s="489">
        <v>0</v>
      </c>
    </row>
    <row r="376" spans="1:11" x14ac:dyDescent="0.25">
      <c r="A376" s="428" t="s">
        <v>1069</v>
      </c>
      <c r="B376" s="673" t="s">
        <v>1070</v>
      </c>
      <c r="C376" s="599" t="s">
        <v>1071</v>
      </c>
      <c r="D376" s="490"/>
      <c r="E376" s="490"/>
      <c r="F376" s="491"/>
      <c r="G376" s="490"/>
      <c r="H376" s="516"/>
      <c r="I376" s="517"/>
      <c r="J376" s="494"/>
      <c r="K376" s="498"/>
    </row>
    <row r="377" spans="1:11" x14ac:dyDescent="0.25">
      <c r="A377" s="437"/>
      <c r="B377" s="438"/>
      <c r="C377" s="499" t="s">
        <v>1042</v>
      </c>
      <c r="D377" s="661">
        <v>6409</v>
      </c>
      <c r="E377" s="661">
        <v>5901</v>
      </c>
      <c r="F377" s="662" t="s">
        <v>945</v>
      </c>
      <c r="G377" s="663">
        <v>1041</v>
      </c>
      <c r="H377" s="664" t="s">
        <v>1043</v>
      </c>
      <c r="I377" s="659"/>
      <c r="J377" s="559">
        <v>-852100</v>
      </c>
      <c r="K377" s="666"/>
    </row>
    <row r="378" spans="1:11" x14ac:dyDescent="0.25">
      <c r="A378" s="437"/>
      <c r="B378" s="438"/>
      <c r="C378" s="499" t="s">
        <v>1042</v>
      </c>
      <c r="D378" s="661">
        <v>6409</v>
      </c>
      <c r="E378" s="661">
        <v>5901</v>
      </c>
      <c r="F378" s="662" t="s">
        <v>947</v>
      </c>
      <c r="G378" s="663">
        <v>1041</v>
      </c>
      <c r="H378" s="664" t="s">
        <v>1043</v>
      </c>
      <c r="I378" s="667"/>
      <c r="J378" s="670">
        <v>-2810500</v>
      </c>
      <c r="K378" s="666"/>
    </row>
    <row r="379" spans="1:11" x14ac:dyDescent="0.25">
      <c r="A379" s="437"/>
      <c r="B379" s="438"/>
      <c r="C379" s="499" t="s">
        <v>1044</v>
      </c>
      <c r="D379" s="661">
        <v>6409</v>
      </c>
      <c r="E379" s="661">
        <v>5901</v>
      </c>
      <c r="F379" s="662" t="s">
        <v>945</v>
      </c>
      <c r="G379" s="663">
        <v>1041</v>
      </c>
      <c r="H379" s="664" t="s">
        <v>1045</v>
      </c>
      <c r="I379" s="668"/>
      <c r="J379" s="671">
        <v>-861400</v>
      </c>
      <c r="K379" s="669"/>
    </row>
    <row r="380" spans="1:11" x14ac:dyDescent="0.25">
      <c r="A380" s="437"/>
      <c r="B380" s="438"/>
      <c r="C380" s="499" t="s">
        <v>1044</v>
      </c>
      <c r="D380" s="661">
        <v>6409</v>
      </c>
      <c r="E380" s="661">
        <v>5901</v>
      </c>
      <c r="F380" s="662" t="s">
        <v>947</v>
      </c>
      <c r="G380" s="663">
        <v>1041</v>
      </c>
      <c r="H380" s="664" t="s">
        <v>1045</v>
      </c>
      <c r="I380" s="668"/>
      <c r="J380" s="671">
        <v>-2840900</v>
      </c>
      <c r="K380" s="669"/>
    </row>
    <row r="381" spans="1:11" x14ac:dyDescent="0.25">
      <c r="A381" s="437"/>
      <c r="B381" s="438"/>
      <c r="C381" s="641" t="s">
        <v>875</v>
      </c>
      <c r="D381" s="661">
        <v>3113</v>
      </c>
      <c r="E381" s="661">
        <v>5336</v>
      </c>
      <c r="F381" s="662" t="s">
        <v>945</v>
      </c>
      <c r="G381" s="662" t="s">
        <v>922</v>
      </c>
      <c r="H381" s="664" t="s">
        <v>1043</v>
      </c>
      <c r="I381" s="668"/>
      <c r="J381" s="671">
        <v>852100</v>
      </c>
      <c r="K381" s="669"/>
    </row>
    <row r="382" spans="1:11" x14ac:dyDescent="0.25">
      <c r="A382" s="437"/>
      <c r="B382" s="438"/>
      <c r="C382" s="641" t="s">
        <v>875</v>
      </c>
      <c r="D382" s="661">
        <v>3113</v>
      </c>
      <c r="E382" s="661">
        <v>5336</v>
      </c>
      <c r="F382" s="662" t="s">
        <v>947</v>
      </c>
      <c r="G382" s="662" t="s">
        <v>922</v>
      </c>
      <c r="H382" s="664" t="s">
        <v>1043</v>
      </c>
      <c r="I382" s="668"/>
      <c r="J382" s="671">
        <v>2810500</v>
      </c>
      <c r="K382" s="669"/>
    </row>
    <row r="383" spans="1:11" x14ac:dyDescent="0.25">
      <c r="A383" s="437"/>
      <c r="B383" s="438"/>
      <c r="C383" s="641" t="s">
        <v>875</v>
      </c>
      <c r="D383" s="661">
        <v>3113</v>
      </c>
      <c r="E383" s="661">
        <v>5336</v>
      </c>
      <c r="F383" s="662" t="s">
        <v>945</v>
      </c>
      <c r="G383" s="662" t="s">
        <v>922</v>
      </c>
      <c r="H383" s="664" t="s">
        <v>1045</v>
      </c>
      <c r="I383" s="668"/>
      <c r="J383" s="671">
        <v>861400</v>
      </c>
      <c r="K383" s="669"/>
    </row>
    <row r="384" spans="1:11" ht="15.75" thickBot="1" x14ac:dyDescent="0.3">
      <c r="A384" s="437"/>
      <c r="B384" s="438"/>
      <c r="C384" s="641" t="s">
        <v>875</v>
      </c>
      <c r="D384" s="661">
        <v>3113</v>
      </c>
      <c r="E384" s="661">
        <v>5336</v>
      </c>
      <c r="F384" s="662" t="s">
        <v>947</v>
      </c>
      <c r="G384" s="662" t="s">
        <v>922</v>
      </c>
      <c r="H384" s="664" t="s">
        <v>1045</v>
      </c>
      <c r="I384" s="668"/>
      <c r="J384" s="671">
        <v>2840900</v>
      </c>
      <c r="K384" s="669"/>
    </row>
    <row r="385" spans="1:11" ht="15.75" thickBot="1" x14ac:dyDescent="0.3">
      <c r="A385" s="453"/>
      <c r="B385" s="484"/>
      <c r="C385" s="503"/>
      <c r="D385" s="485"/>
      <c r="E385" s="485"/>
      <c r="F385" s="486"/>
      <c r="G385" s="486"/>
      <c r="H385" s="532"/>
      <c r="I385" s="533">
        <v>0</v>
      </c>
      <c r="J385" s="460">
        <f>SUM(J377:J384)</f>
        <v>0</v>
      </c>
      <c r="K385" s="489">
        <f>K377+K378</f>
        <v>0</v>
      </c>
    </row>
    <row r="386" spans="1:11" x14ac:dyDescent="0.25">
      <c r="A386" s="428" t="s">
        <v>1072</v>
      </c>
      <c r="B386" s="429">
        <v>3024</v>
      </c>
      <c r="C386" s="497" t="s">
        <v>847</v>
      </c>
      <c r="D386" s="490"/>
      <c r="E386" s="490"/>
      <c r="F386" s="491"/>
      <c r="G386" s="490"/>
      <c r="H386" s="516"/>
      <c r="I386" s="517"/>
      <c r="J386" s="494"/>
      <c r="K386" s="498"/>
    </row>
    <row r="387" spans="1:11" x14ac:dyDescent="0.25">
      <c r="A387" s="437"/>
      <c r="B387" s="438"/>
      <c r="C387" s="599" t="s">
        <v>848</v>
      </c>
      <c r="D387" s="448"/>
      <c r="E387" s="448"/>
      <c r="F387" s="449"/>
      <c r="G387" s="449"/>
      <c r="H387" s="481"/>
      <c r="I387" s="519"/>
      <c r="J387" s="445"/>
      <c r="K387" s="520"/>
    </row>
    <row r="388" spans="1:11" x14ac:dyDescent="0.25">
      <c r="A388" s="437"/>
      <c r="B388" s="438"/>
      <c r="C388" s="672" t="s">
        <v>1073</v>
      </c>
      <c r="D388" s="448">
        <v>6330</v>
      </c>
      <c r="E388" s="448">
        <v>4137</v>
      </c>
      <c r="F388" s="449" t="s">
        <v>836</v>
      </c>
      <c r="G388" s="449" t="s">
        <v>881</v>
      </c>
      <c r="H388" s="481"/>
      <c r="I388" s="519">
        <v>250000</v>
      </c>
      <c r="J388" s="521"/>
      <c r="K388" s="520">
        <v>250000</v>
      </c>
    </row>
    <row r="389" spans="1:11" ht="15.75" thickBot="1" x14ac:dyDescent="0.3">
      <c r="A389" s="437"/>
      <c r="B389" s="438"/>
      <c r="C389" s="447" t="s">
        <v>875</v>
      </c>
      <c r="D389" s="448">
        <v>3111</v>
      </c>
      <c r="E389" s="448">
        <v>5336</v>
      </c>
      <c r="F389" s="449" t="s">
        <v>836</v>
      </c>
      <c r="G389" s="449" t="s">
        <v>922</v>
      </c>
      <c r="H389" s="481"/>
      <c r="I389" s="519"/>
      <c r="J389" s="521">
        <v>250000</v>
      </c>
      <c r="K389" s="520"/>
    </row>
    <row r="390" spans="1:11" ht="15.75" thickBot="1" x14ac:dyDescent="0.3">
      <c r="A390" s="453"/>
      <c r="B390" s="484"/>
      <c r="C390" s="503"/>
      <c r="D390" s="485"/>
      <c r="E390" s="485"/>
      <c r="F390" s="486"/>
      <c r="G390" s="486"/>
      <c r="H390" s="532"/>
      <c r="I390" s="533">
        <f>I388+I389</f>
        <v>250000</v>
      </c>
      <c r="J390" s="460">
        <f>J387+J389</f>
        <v>250000</v>
      </c>
      <c r="K390" s="489">
        <v>250000</v>
      </c>
    </row>
    <row r="391" spans="1:11" x14ac:dyDescent="0.25">
      <c r="A391" s="428" t="s">
        <v>1074</v>
      </c>
      <c r="B391" s="429">
        <v>3026</v>
      </c>
      <c r="C391" s="497" t="s">
        <v>850</v>
      </c>
      <c r="D391" s="490"/>
      <c r="E391" s="490"/>
      <c r="F391" s="491"/>
      <c r="G391" s="490"/>
      <c r="H391" s="516"/>
      <c r="I391" s="517"/>
      <c r="J391" s="494"/>
      <c r="K391" s="498"/>
    </row>
    <row r="392" spans="1:11" x14ac:dyDescent="0.25">
      <c r="A392" s="437"/>
      <c r="B392" s="438"/>
      <c r="C392" s="599" t="s">
        <v>851</v>
      </c>
      <c r="D392" s="448"/>
      <c r="E392" s="448"/>
      <c r="F392" s="449"/>
      <c r="G392" s="449"/>
      <c r="H392" s="481"/>
      <c r="I392" s="519"/>
      <c r="J392" s="445"/>
      <c r="K392" s="520"/>
    </row>
    <row r="393" spans="1:11" x14ac:dyDescent="0.25">
      <c r="A393" s="437"/>
      <c r="B393" s="438"/>
      <c r="C393" s="672" t="s">
        <v>1075</v>
      </c>
      <c r="D393" s="448">
        <v>6330</v>
      </c>
      <c r="E393" s="448">
        <v>4137</v>
      </c>
      <c r="F393" s="449" t="s">
        <v>836</v>
      </c>
      <c r="G393" s="449" t="s">
        <v>881</v>
      </c>
      <c r="H393" s="481"/>
      <c r="I393" s="519">
        <v>128000</v>
      </c>
      <c r="J393" s="521"/>
      <c r="K393" s="520">
        <v>128000</v>
      </c>
    </row>
    <row r="394" spans="1:11" ht="15.75" thickBot="1" x14ac:dyDescent="0.3">
      <c r="A394" s="437"/>
      <c r="B394" s="438"/>
      <c r="C394" s="447" t="s">
        <v>875</v>
      </c>
      <c r="D394" s="448">
        <v>3113</v>
      </c>
      <c r="E394" s="448">
        <v>5336</v>
      </c>
      <c r="F394" s="449" t="s">
        <v>836</v>
      </c>
      <c r="G394" s="449" t="s">
        <v>922</v>
      </c>
      <c r="H394" s="481"/>
      <c r="I394" s="519"/>
      <c r="J394" s="521">
        <v>128000</v>
      </c>
      <c r="K394" s="520"/>
    </row>
    <row r="395" spans="1:11" ht="15.75" thickBot="1" x14ac:dyDescent="0.3">
      <c r="A395" s="453"/>
      <c r="B395" s="484"/>
      <c r="C395" s="503"/>
      <c r="D395" s="485"/>
      <c r="E395" s="485"/>
      <c r="F395" s="486"/>
      <c r="G395" s="486"/>
      <c r="H395" s="532"/>
      <c r="I395" s="533">
        <f>I393+I394</f>
        <v>128000</v>
      </c>
      <c r="J395" s="460">
        <f>J392+J394</f>
        <v>128000</v>
      </c>
      <c r="K395" s="489">
        <v>128000</v>
      </c>
    </row>
    <row r="396" spans="1:11" x14ac:dyDescent="0.25">
      <c r="A396" s="428" t="s">
        <v>1076</v>
      </c>
      <c r="B396" s="429">
        <v>200017</v>
      </c>
      <c r="C396" s="599" t="s">
        <v>1077</v>
      </c>
      <c r="D396" s="490"/>
      <c r="E396" s="490"/>
      <c r="F396" s="491"/>
      <c r="G396" s="490"/>
      <c r="H396" s="516"/>
      <c r="I396" s="517"/>
      <c r="J396" s="494"/>
      <c r="K396" s="498"/>
    </row>
    <row r="397" spans="1:11" x14ac:dyDescent="0.25">
      <c r="A397" s="437"/>
      <c r="B397" s="438"/>
      <c r="C397" s="674" t="s">
        <v>1078</v>
      </c>
      <c r="D397" s="448"/>
      <c r="E397" s="448"/>
      <c r="F397" s="449"/>
      <c r="G397" s="449"/>
      <c r="H397" s="481"/>
      <c r="I397" s="519"/>
      <c r="J397" s="445"/>
      <c r="K397" s="520"/>
    </row>
    <row r="398" spans="1:11" x14ac:dyDescent="0.25">
      <c r="A398" s="437"/>
      <c r="B398" s="438"/>
      <c r="C398" s="674" t="s">
        <v>927</v>
      </c>
      <c r="D398" s="448">
        <v>3113</v>
      </c>
      <c r="E398" s="448">
        <v>6121</v>
      </c>
      <c r="F398" s="449" t="s">
        <v>1079</v>
      </c>
      <c r="G398" s="449" t="s">
        <v>983</v>
      </c>
      <c r="H398" s="481" t="s">
        <v>418</v>
      </c>
      <c r="I398" s="519"/>
      <c r="J398" s="445">
        <v>-4900000</v>
      </c>
      <c r="K398" s="520"/>
    </row>
    <row r="399" spans="1:11" ht="15.75" thickBot="1" x14ac:dyDescent="0.3">
      <c r="A399" s="437"/>
      <c r="B399" s="438"/>
      <c r="C399" s="447" t="s">
        <v>875</v>
      </c>
      <c r="D399" s="448">
        <v>6171</v>
      </c>
      <c r="E399" s="448">
        <v>6121</v>
      </c>
      <c r="F399" s="449"/>
      <c r="G399" s="449" t="s">
        <v>996</v>
      </c>
      <c r="H399" s="481" t="s">
        <v>379</v>
      </c>
      <c r="I399" s="519"/>
      <c r="J399" s="521">
        <v>4900000</v>
      </c>
      <c r="K399" s="520"/>
    </row>
    <row r="400" spans="1:11" ht="15.75" thickBot="1" x14ac:dyDescent="0.3">
      <c r="A400" s="453"/>
      <c r="B400" s="484"/>
      <c r="C400" s="503"/>
      <c r="D400" s="485"/>
      <c r="E400" s="485"/>
      <c r="F400" s="486"/>
      <c r="G400" s="486"/>
      <c r="H400" s="532"/>
      <c r="I400" s="533">
        <v>0</v>
      </c>
      <c r="J400" s="460">
        <f>J398+J399</f>
        <v>0</v>
      </c>
      <c r="K400" s="489">
        <v>0</v>
      </c>
    </row>
    <row r="401" spans="1:11" x14ac:dyDescent="0.25">
      <c r="A401" s="428" t="s">
        <v>1080</v>
      </c>
      <c r="B401" s="429">
        <v>200018</v>
      </c>
      <c r="C401" s="599" t="s">
        <v>1081</v>
      </c>
      <c r="D401" s="490"/>
      <c r="E401" s="490"/>
      <c r="F401" s="491"/>
      <c r="G401" s="490"/>
      <c r="H401" s="516"/>
      <c r="I401" s="517"/>
      <c r="J401" s="494"/>
      <c r="K401" s="498"/>
    </row>
    <row r="402" spans="1:11" x14ac:dyDescent="0.25">
      <c r="A402" s="437"/>
      <c r="B402" s="438"/>
      <c r="C402" s="674" t="s">
        <v>1082</v>
      </c>
      <c r="D402" s="448"/>
      <c r="E402" s="448"/>
      <c r="F402" s="449"/>
      <c r="G402" s="449"/>
      <c r="H402" s="481"/>
      <c r="I402" s="519"/>
      <c r="J402" s="445"/>
      <c r="K402" s="520"/>
    </row>
    <row r="403" spans="1:11" x14ac:dyDescent="0.25">
      <c r="A403" s="437"/>
      <c r="B403" s="438"/>
      <c r="C403" s="672" t="s">
        <v>927</v>
      </c>
      <c r="D403" s="448">
        <v>6409</v>
      </c>
      <c r="E403" s="448">
        <v>6901</v>
      </c>
      <c r="F403" s="449"/>
      <c r="G403" s="449" t="s">
        <v>988</v>
      </c>
      <c r="H403" s="481" t="s">
        <v>622</v>
      </c>
      <c r="I403" s="519"/>
      <c r="J403" s="445">
        <v>-1400000</v>
      </c>
      <c r="K403" s="520"/>
    </row>
    <row r="404" spans="1:11" ht="15.75" thickBot="1" x14ac:dyDescent="0.3">
      <c r="A404" s="437"/>
      <c r="B404" s="438"/>
      <c r="C404" s="447" t="s">
        <v>875</v>
      </c>
      <c r="D404" s="448">
        <v>6171</v>
      </c>
      <c r="E404" s="448">
        <v>6119</v>
      </c>
      <c r="F404" s="449"/>
      <c r="G404" s="449" t="s">
        <v>876</v>
      </c>
      <c r="H404" s="481" t="s">
        <v>697</v>
      </c>
      <c r="I404" s="519"/>
      <c r="J404" s="521">
        <v>1400000</v>
      </c>
      <c r="K404" s="520"/>
    </row>
    <row r="405" spans="1:11" ht="15.75" thickBot="1" x14ac:dyDescent="0.3">
      <c r="A405" s="453"/>
      <c r="B405" s="484"/>
      <c r="C405" s="503"/>
      <c r="D405" s="485"/>
      <c r="E405" s="485"/>
      <c r="F405" s="486"/>
      <c r="G405" s="486"/>
      <c r="H405" s="532"/>
      <c r="I405" s="533">
        <v>0</v>
      </c>
      <c r="J405" s="460">
        <f>J403+J404</f>
        <v>0</v>
      </c>
      <c r="K405" s="489">
        <v>0</v>
      </c>
    </row>
    <row r="406" spans="1:11" x14ac:dyDescent="0.25">
      <c r="A406" s="428" t="s">
        <v>1083</v>
      </c>
      <c r="B406" s="429">
        <v>200019</v>
      </c>
      <c r="C406" s="599" t="s">
        <v>1084</v>
      </c>
      <c r="D406" s="490"/>
      <c r="E406" s="490"/>
      <c r="F406" s="491"/>
      <c r="G406" s="490"/>
      <c r="H406" s="516"/>
      <c r="I406" s="517"/>
      <c r="J406" s="494"/>
      <c r="K406" s="498"/>
    </row>
    <row r="407" spans="1:11" x14ac:dyDescent="0.25">
      <c r="A407" s="437"/>
      <c r="B407" s="438"/>
      <c r="C407" s="674" t="s">
        <v>1085</v>
      </c>
      <c r="D407" s="448"/>
      <c r="E407" s="448"/>
      <c r="F407" s="449"/>
      <c r="G407" s="449"/>
      <c r="H407" s="481"/>
      <c r="I407" s="519"/>
      <c r="J407" s="445"/>
      <c r="K407" s="520"/>
    </row>
    <row r="408" spans="1:11" x14ac:dyDescent="0.25">
      <c r="A408" s="437"/>
      <c r="B408" s="438"/>
      <c r="C408" s="674" t="s">
        <v>927</v>
      </c>
      <c r="D408" s="448">
        <v>6409</v>
      </c>
      <c r="E408" s="448">
        <v>6901</v>
      </c>
      <c r="F408" s="449" t="s">
        <v>1086</v>
      </c>
      <c r="G408" s="449" t="s">
        <v>881</v>
      </c>
      <c r="H408" s="481" t="s">
        <v>646</v>
      </c>
      <c r="I408" s="519"/>
      <c r="J408" s="445">
        <v>-400000</v>
      </c>
      <c r="K408" s="520"/>
    </row>
    <row r="409" spans="1:11" ht="15.75" thickBot="1" x14ac:dyDescent="0.3">
      <c r="A409" s="437"/>
      <c r="B409" s="438"/>
      <c r="C409" s="447" t="s">
        <v>875</v>
      </c>
      <c r="D409" s="448">
        <v>3111</v>
      </c>
      <c r="E409" s="448">
        <v>6351</v>
      </c>
      <c r="F409" s="449"/>
      <c r="G409" s="449" t="s">
        <v>922</v>
      </c>
      <c r="H409" s="481" t="s">
        <v>642</v>
      </c>
      <c r="I409" s="519"/>
      <c r="J409" s="521">
        <v>400000</v>
      </c>
      <c r="K409" s="520"/>
    </row>
    <row r="410" spans="1:11" ht="15.75" thickBot="1" x14ac:dyDescent="0.3">
      <c r="A410" s="453"/>
      <c r="B410" s="484"/>
      <c r="C410" s="503"/>
      <c r="D410" s="485"/>
      <c r="E410" s="485"/>
      <c r="F410" s="486"/>
      <c r="G410" s="486"/>
      <c r="H410" s="532"/>
      <c r="I410" s="533">
        <v>0</v>
      </c>
      <c r="J410" s="460">
        <f>J408+J409</f>
        <v>0</v>
      </c>
      <c r="K410" s="489">
        <v>0</v>
      </c>
    </row>
    <row r="411" spans="1:11" x14ac:dyDescent="0.25">
      <c r="A411" s="428" t="s">
        <v>1087</v>
      </c>
      <c r="B411" s="429">
        <v>2045</v>
      </c>
      <c r="C411" s="497" t="s">
        <v>853</v>
      </c>
      <c r="D411" s="490"/>
      <c r="E411" s="490"/>
      <c r="F411" s="491"/>
      <c r="G411" s="490"/>
      <c r="H411" s="516"/>
      <c r="I411" s="517"/>
      <c r="J411" s="494"/>
      <c r="K411" s="498"/>
    </row>
    <row r="412" spans="1:11" x14ac:dyDescent="0.25">
      <c r="A412" s="437"/>
      <c r="B412" s="438"/>
      <c r="C412" s="599" t="s">
        <v>854</v>
      </c>
      <c r="D412" s="675"/>
      <c r="E412" s="675"/>
      <c r="F412" s="676"/>
      <c r="G412" s="677"/>
      <c r="H412" s="678"/>
      <c r="I412" s="679"/>
      <c r="J412" s="680"/>
      <c r="K412" s="669"/>
    </row>
    <row r="413" spans="1:11" x14ac:dyDescent="0.25">
      <c r="A413" s="437"/>
      <c r="B413" s="438"/>
      <c r="C413" s="499" t="s">
        <v>1088</v>
      </c>
      <c r="D413" s="661">
        <v>6330</v>
      </c>
      <c r="E413" s="661">
        <v>4137</v>
      </c>
      <c r="F413" s="662" t="s">
        <v>789</v>
      </c>
      <c r="G413" s="663">
        <v>1041</v>
      </c>
      <c r="H413" s="664" t="s">
        <v>1089</v>
      </c>
      <c r="I413" s="681" t="s">
        <v>1090</v>
      </c>
      <c r="J413" s="671"/>
      <c r="K413" s="682">
        <v>4216500</v>
      </c>
    </row>
    <row r="414" spans="1:11" x14ac:dyDescent="0.25">
      <c r="A414" s="437"/>
      <c r="B414" s="438"/>
      <c r="C414" s="499" t="s">
        <v>1091</v>
      </c>
      <c r="D414" s="661">
        <v>6330</v>
      </c>
      <c r="E414" s="661">
        <v>4137</v>
      </c>
      <c r="F414" s="662" t="s">
        <v>789</v>
      </c>
      <c r="G414" s="663">
        <v>1041</v>
      </c>
      <c r="H414" s="664" t="s">
        <v>1092</v>
      </c>
      <c r="I414" s="681" t="s">
        <v>1093</v>
      </c>
      <c r="J414" s="671"/>
      <c r="K414" s="682">
        <v>900700</v>
      </c>
    </row>
    <row r="415" spans="1:11" x14ac:dyDescent="0.25">
      <c r="A415" s="437"/>
      <c r="B415" s="438"/>
      <c r="C415" s="447" t="s">
        <v>875</v>
      </c>
      <c r="D415" s="661">
        <v>3113</v>
      </c>
      <c r="E415" s="661">
        <v>5336</v>
      </c>
      <c r="F415" s="662" t="s">
        <v>945</v>
      </c>
      <c r="G415" s="663">
        <v>441</v>
      </c>
      <c r="H415" s="664" t="s">
        <v>1089</v>
      </c>
      <c r="I415" s="668"/>
      <c r="J415" s="671">
        <v>981000</v>
      </c>
      <c r="K415" s="666"/>
    </row>
    <row r="416" spans="1:11" x14ac:dyDescent="0.25">
      <c r="A416" s="437"/>
      <c r="B416" s="438"/>
      <c r="C416" s="447" t="s">
        <v>875</v>
      </c>
      <c r="D416" s="661">
        <v>3113</v>
      </c>
      <c r="E416" s="661">
        <v>5336</v>
      </c>
      <c r="F416" s="662" t="s">
        <v>947</v>
      </c>
      <c r="G416" s="663">
        <v>441</v>
      </c>
      <c r="H416" s="664" t="s">
        <v>1089</v>
      </c>
      <c r="I416" s="668"/>
      <c r="J416" s="671">
        <v>3235500</v>
      </c>
      <c r="K416" s="666"/>
    </row>
    <row r="417" spans="1:11" x14ac:dyDescent="0.25">
      <c r="A417" s="437"/>
      <c r="B417" s="438"/>
      <c r="C417" s="447" t="s">
        <v>875</v>
      </c>
      <c r="D417" s="661">
        <v>3111</v>
      </c>
      <c r="E417" s="661">
        <v>5336</v>
      </c>
      <c r="F417" s="662" t="s">
        <v>945</v>
      </c>
      <c r="G417" s="663">
        <v>441</v>
      </c>
      <c r="H417" s="664" t="s">
        <v>1092</v>
      </c>
      <c r="I417" s="668"/>
      <c r="J417" s="671">
        <v>209500</v>
      </c>
      <c r="K417" s="666"/>
    </row>
    <row r="418" spans="1:11" ht="15.75" thickBot="1" x14ac:dyDescent="0.3">
      <c r="A418" s="437"/>
      <c r="B418" s="438"/>
      <c r="C418" s="447" t="s">
        <v>875</v>
      </c>
      <c r="D418" s="661">
        <v>3111</v>
      </c>
      <c r="E418" s="661">
        <v>5336</v>
      </c>
      <c r="F418" s="662" t="s">
        <v>947</v>
      </c>
      <c r="G418" s="663">
        <v>441</v>
      </c>
      <c r="H418" s="664" t="s">
        <v>1092</v>
      </c>
      <c r="I418" s="668"/>
      <c r="J418" s="671">
        <v>691200</v>
      </c>
      <c r="K418" s="666"/>
    </row>
    <row r="419" spans="1:11" ht="15.75" thickBot="1" x14ac:dyDescent="0.3">
      <c r="A419" s="453"/>
      <c r="B419" s="484"/>
      <c r="C419" s="503"/>
      <c r="D419" s="485"/>
      <c r="E419" s="485"/>
      <c r="F419" s="486"/>
      <c r="G419" s="486"/>
      <c r="H419" s="532"/>
      <c r="I419" s="533">
        <f>I413+I414+I415+I416+I417+I418</f>
        <v>5117200</v>
      </c>
      <c r="J419" s="460">
        <f>J413+J414+J415+J416+J417+J418</f>
        <v>5117200</v>
      </c>
      <c r="K419" s="489">
        <v>5117200</v>
      </c>
    </row>
    <row r="420" spans="1:11" x14ac:dyDescent="0.25">
      <c r="A420" s="428" t="s">
        <v>1094</v>
      </c>
      <c r="B420" s="429">
        <v>2053</v>
      </c>
      <c r="C420" s="497" t="s">
        <v>856</v>
      </c>
      <c r="D420" s="490"/>
      <c r="E420" s="490"/>
      <c r="F420" s="491"/>
      <c r="G420" s="490"/>
      <c r="H420" s="516"/>
      <c r="I420" s="517"/>
      <c r="J420" s="494"/>
      <c r="K420" s="498"/>
    </row>
    <row r="421" spans="1:11" x14ac:dyDescent="0.25">
      <c r="A421" s="437"/>
      <c r="B421" s="438"/>
      <c r="C421" s="599" t="s">
        <v>857</v>
      </c>
      <c r="D421" s="675"/>
      <c r="E421" s="675"/>
      <c r="F421" s="676"/>
      <c r="G421" s="677"/>
      <c r="H421" s="678"/>
      <c r="I421" s="679"/>
      <c r="J421" s="680"/>
      <c r="K421" s="669"/>
    </row>
    <row r="422" spans="1:11" x14ac:dyDescent="0.25">
      <c r="A422" s="437"/>
      <c r="B422" s="438"/>
      <c r="C422" s="672" t="s">
        <v>1095</v>
      </c>
      <c r="D422" s="661">
        <v>6330</v>
      </c>
      <c r="E422" s="661">
        <v>4137</v>
      </c>
      <c r="F422" s="662" t="s">
        <v>858</v>
      </c>
      <c r="G422" s="663">
        <v>1091</v>
      </c>
      <c r="H422" s="664"/>
      <c r="I422" s="671">
        <v>12096200</v>
      </c>
      <c r="J422" s="671"/>
      <c r="K422" s="682">
        <v>12096200</v>
      </c>
    </row>
    <row r="423" spans="1:11" x14ac:dyDescent="0.25">
      <c r="A423" s="437"/>
      <c r="B423" s="438"/>
      <c r="C423" s="447" t="s">
        <v>875</v>
      </c>
      <c r="D423" s="661">
        <v>6171</v>
      </c>
      <c r="E423" s="661">
        <v>5011</v>
      </c>
      <c r="F423" s="662" t="s">
        <v>858</v>
      </c>
      <c r="G423" s="662" t="s">
        <v>876</v>
      </c>
      <c r="H423" s="664"/>
      <c r="I423" s="668"/>
      <c r="J423" s="671">
        <v>8700000</v>
      </c>
      <c r="K423" s="666"/>
    </row>
    <row r="424" spans="1:11" x14ac:dyDescent="0.25">
      <c r="A424" s="437"/>
      <c r="B424" s="438"/>
      <c r="C424" s="447" t="s">
        <v>875</v>
      </c>
      <c r="D424" s="661">
        <v>6171</v>
      </c>
      <c r="E424" s="661">
        <v>5031</v>
      </c>
      <c r="F424" s="662" t="s">
        <v>858</v>
      </c>
      <c r="G424" s="662" t="s">
        <v>876</v>
      </c>
      <c r="H424" s="664"/>
      <c r="I424" s="668"/>
      <c r="J424" s="671">
        <v>2157600</v>
      </c>
      <c r="K424" s="666"/>
    </row>
    <row r="425" spans="1:11" x14ac:dyDescent="0.25">
      <c r="A425" s="437"/>
      <c r="B425" s="438"/>
      <c r="C425" s="447" t="s">
        <v>875</v>
      </c>
      <c r="D425" s="661">
        <v>6171</v>
      </c>
      <c r="E425" s="661">
        <v>5032</v>
      </c>
      <c r="F425" s="662" t="s">
        <v>858</v>
      </c>
      <c r="G425" s="662" t="s">
        <v>876</v>
      </c>
      <c r="H425" s="664"/>
      <c r="I425" s="668"/>
      <c r="J425" s="671">
        <v>783000</v>
      </c>
      <c r="K425" s="666"/>
    </row>
    <row r="426" spans="1:11" x14ac:dyDescent="0.25">
      <c r="A426" s="437"/>
      <c r="B426" s="438"/>
      <c r="C426" s="447" t="s">
        <v>875</v>
      </c>
      <c r="D426" s="661">
        <v>6171</v>
      </c>
      <c r="E426" s="661">
        <v>5136</v>
      </c>
      <c r="F426" s="662" t="s">
        <v>858</v>
      </c>
      <c r="G426" s="662" t="s">
        <v>876</v>
      </c>
      <c r="H426" s="664"/>
      <c r="I426" s="668"/>
      <c r="J426" s="671">
        <v>15000</v>
      </c>
      <c r="K426" s="666"/>
    </row>
    <row r="427" spans="1:11" x14ac:dyDescent="0.25">
      <c r="A427" s="437"/>
      <c r="B427" s="438"/>
      <c r="C427" s="447" t="s">
        <v>875</v>
      </c>
      <c r="D427" s="661">
        <v>6171</v>
      </c>
      <c r="E427" s="661">
        <v>5137</v>
      </c>
      <c r="F427" s="662" t="s">
        <v>858</v>
      </c>
      <c r="G427" s="662" t="s">
        <v>876</v>
      </c>
      <c r="H427" s="664"/>
      <c r="I427" s="668"/>
      <c r="J427" s="671">
        <v>100000</v>
      </c>
      <c r="K427" s="666"/>
    </row>
    <row r="428" spans="1:11" x14ac:dyDescent="0.25">
      <c r="A428" s="437"/>
      <c r="B428" s="438"/>
      <c r="C428" s="447" t="s">
        <v>875</v>
      </c>
      <c r="D428" s="661">
        <v>6171</v>
      </c>
      <c r="E428" s="661">
        <v>5139</v>
      </c>
      <c r="F428" s="662" t="s">
        <v>858</v>
      </c>
      <c r="G428" s="662" t="s">
        <v>876</v>
      </c>
      <c r="H428" s="664"/>
      <c r="I428" s="668"/>
      <c r="J428" s="671">
        <v>50000</v>
      </c>
      <c r="K428" s="666"/>
    </row>
    <row r="429" spans="1:11" x14ac:dyDescent="0.25">
      <c r="A429" s="437"/>
      <c r="B429" s="438"/>
      <c r="C429" s="447" t="s">
        <v>875</v>
      </c>
      <c r="D429" s="661">
        <v>6171</v>
      </c>
      <c r="E429" s="661">
        <v>5167</v>
      </c>
      <c r="F429" s="662" t="s">
        <v>858</v>
      </c>
      <c r="G429" s="662" t="s">
        <v>876</v>
      </c>
      <c r="H429" s="664"/>
      <c r="I429" s="668"/>
      <c r="J429" s="671">
        <v>80000</v>
      </c>
      <c r="K429" s="666"/>
    </row>
    <row r="430" spans="1:11" x14ac:dyDescent="0.25">
      <c r="A430" s="437"/>
      <c r="B430" s="438"/>
      <c r="C430" s="447" t="s">
        <v>875</v>
      </c>
      <c r="D430" s="661">
        <v>6171</v>
      </c>
      <c r="E430" s="661">
        <v>5169</v>
      </c>
      <c r="F430" s="662" t="s">
        <v>858</v>
      </c>
      <c r="G430" s="662" t="s">
        <v>876</v>
      </c>
      <c r="H430" s="664"/>
      <c r="I430" s="668"/>
      <c r="J430" s="671">
        <v>35000</v>
      </c>
      <c r="K430" s="666"/>
    </row>
    <row r="431" spans="1:11" x14ac:dyDescent="0.25">
      <c r="A431" s="437"/>
      <c r="B431" s="438"/>
      <c r="C431" s="447" t="s">
        <v>875</v>
      </c>
      <c r="D431" s="661">
        <v>6171</v>
      </c>
      <c r="E431" s="661">
        <v>5173</v>
      </c>
      <c r="F431" s="662" t="s">
        <v>858</v>
      </c>
      <c r="G431" s="662" t="s">
        <v>876</v>
      </c>
      <c r="H431" s="664"/>
      <c r="I431" s="668"/>
      <c r="J431" s="671">
        <v>80000</v>
      </c>
      <c r="K431" s="666"/>
    </row>
    <row r="432" spans="1:11" ht="15.75" thickBot="1" x14ac:dyDescent="0.3">
      <c r="A432" s="437"/>
      <c r="B432" s="438"/>
      <c r="C432" s="447" t="s">
        <v>875</v>
      </c>
      <c r="D432" s="661">
        <v>6171</v>
      </c>
      <c r="E432" s="661">
        <v>5424</v>
      </c>
      <c r="F432" s="662" t="s">
        <v>858</v>
      </c>
      <c r="G432" s="662" t="s">
        <v>876</v>
      </c>
      <c r="H432" s="664"/>
      <c r="I432" s="668"/>
      <c r="J432" s="671">
        <v>95600</v>
      </c>
      <c r="K432" s="666"/>
    </row>
    <row r="433" spans="1:11" ht="15.75" thickBot="1" x14ac:dyDescent="0.3">
      <c r="A433" s="453"/>
      <c r="B433" s="484"/>
      <c r="C433" s="503"/>
      <c r="D433" s="485"/>
      <c r="E433" s="485"/>
      <c r="F433" s="486"/>
      <c r="G433" s="486"/>
      <c r="H433" s="532"/>
      <c r="I433" s="533">
        <f>I422+I423+I424+I425+I426+I427+I428+I429+I430+I431+I432</f>
        <v>12096200</v>
      </c>
      <c r="J433" s="460">
        <f>J422+J423+J424+J425+J426+J427+J428+J429+J430+J431+J432</f>
        <v>12096200</v>
      </c>
      <c r="K433" s="489">
        <v>12096200</v>
      </c>
    </row>
    <row r="434" spans="1:11" x14ac:dyDescent="0.25">
      <c r="A434" s="496" t="s">
        <v>1096</v>
      </c>
      <c r="B434" s="429">
        <v>200021</v>
      </c>
      <c r="C434" s="599" t="s">
        <v>1097</v>
      </c>
      <c r="D434" s="490"/>
      <c r="E434" s="490"/>
      <c r="F434" s="491"/>
      <c r="G434" s="490"/>
      <c r="H434" s="516"/>
      <c r="I434" s="517"/>
      <c r="J434" s="494"/>
      <c r="K434" s="498"/>
    </row>
    <row r="435" spans="1:11" x14ac:dyDescent="0.25">
      <c r="A435" s="419"/>
      <c r="B435" s="438"/>
      <c r="C435" s="674" t="s">
        <v>1098</v>
      </c>
      <c r="D435" s="661"/>
      <c r="E435" s="661"/>
      <c r="F435" s="662"/>
      <c r="G435" s="662"/>
      <c r="H435" s="664"/>
      <c r="I435" s="668"/>
      <c r="J435" s="671"/>
      <c r="K435" s="666"/>
    </row>
    <row r="436" spans="1:11" x14ac:dyDescent="0.25">
      <c r="A436" s="419"/>
      <c r="B436" s="438"/>
      <c r="C436" s="683" t="s">
        <v>927</v>
      </c>
      <c r="D436" s="661">
        <v>3113</v>
      </c>
      <c r="E436" s="661">
        <v>6121</v>
      </c>
      <c r="F436" s="662"/>
      <c r="G436" s="662" t="s">
        <v>983</v>
      </c>
      <c r="H436" s="664" t="s">
        <v>414</v>
      </c>
      <c r="I436" s="668"/>
      <c r="J436" s="671">
        <v>-350000</v>
      </c>
      <c r="K436" s="666"/>
    </row>
    <row r="437" spans="1:11" ht="15.75" thickBot="1" x14ac:dyDescent="0.3">
      <c r="A437" s="419"/>
      <c r="B437" s="438"/>
      <c r="C437" s="499" t="s">
        <v>875</v>
      </c>
      <c r="D437" s="661">
        <v>3745</v>
      </c>
      <c r="E437" s="661">
        <v>6121</v>
      </c>
      <c r="F437" s="662" t="s">
        <v>1079</v>
      </c>
      <c r="G437" s="662" t="s">
        <v>989</v>
      </c>
      <c r="H437" s="664" t="s">
        <v>92</v>
      </c>
      <c r="I437" s="681"/>
      <c r="J437" s="671">
        <v>350000</v>
      </c>
      <c r="K437" s="666"/>
    </row>
    <row r="438" spans="1:11" ht="15.75" thickBot="1" x14ac:dyDescent="0.3">
      <c r="A438" s="764"/>
      <c r="B438" s="484"/>
      <c r="C438" s="503"/>
      <c r="D438" s="485"/>
      <c r="E438" s="485"/>
      <c r="F438" s="486"/>
      <c r="G438" s="486"/>
      <c r="H438" s="532"/>
      <c r="I438" s="533">
        <v>0</v>
      </c>
      <c r="J438" s="460">
        <f>J435+J437</f>
        <v>350000</v>
      </c>
      <c r="K438" s="489">
        <v>0</v>
      </c>
    </row>
    <row r="439" spans="1:11" x14ac:dyDescent="0.25">
      <c r="A439" s="496" t="s">
        <v>1099</v>
      </c>
      <c r="B439" s="438">
        <v>200022</v>
      </c>
      <c r="C439" s="599" t="s">
        <v>1100</v>
      </c>
      <c r="D439" s="661"/>
      <c r="E439" s="661"/>
      <c r="F439" s="662"/>
      <c r="G439" s="662"/>
      <c r="H439" s="664"/>
      <c r="I439" s="668"/>
      <c r="J439" s="671"/>
      <c r="K439" s="666"/>
    </row>
    <row r="440" spans="1:11" x14ac:dyDescent="0.25">
      <c r="A440" s="419"/>
      <c r="B440" s="438"/>
      <c r="C440" s="674" t="s">
        <v>1101</v>
      </c>
      <c r="D440" s="661"/>
      <c r="E440" s="661"/>
      <c r="F440" s="662"/>
      <c r="G440" s="662"/>
      <c r="H440" s="664"/>
      <c r="I440" s="668"/>
      <c r="J440" s="671"/>
      <c r="K440" s="666"/>
    </row>
    <row r="441" spans="1:11" x14ac:dyDescent="0.25">
      <c r="A441" s="419"/>
      <c r="B441" s="438"/>
      <c r="C441" s="447" t="s">
        <v>927</v>
      </c>
      <c r="D441" s="661">
        <v>2219</v>
      </c>
      <c r="E441" s="661">
        <v>5171</v>
      </c>
      <c r="F441" s="662"/>
      <c r="G441" s="662" t="s">
        <v>1004</v>
      </c>
      <c r="H441" s="664"/>
      <c r="I441" s="668"/>
      <c r="J441" s="671">
        <v>-3000000</v>
      </c>
      <c r="K441" s="666"/>
    </row>
    <row r="442" spans="1:11" x14ac:dyDescent="0.25">
      <c r="A442" s="419"/>
      <c r="B442" s="438"/>
      <c r="C442" s="447" t="s">
        <v>875</v>
      </c>
      <c r="D442" s="661">
        <v>6171</v>
      </c>
      <c r="E442" s="661">
        <v>6122</v>
      </c>
      <c r="F442" s="662"/>
      <c r="G442" s="662" t="s">
        <v>1102</v>
      </c>
      <c r="H442" s="664" t="s">
        <v>1103</v>
      </c>
      <c r="I442" s="668"/>
      <c r="J442" s="671">
        <v>2500000</v>
      </c>
      <c r="K442" s="666"/>
    </row>
    <row r="443" spans="1:11" ht="15.75" thickBot="1" x14ac:dyDescent="0.3">
      <c r="A443" s="419"/>
      <c r="B443" s="438"/>
      <c r="C443" s="447" t="s">
        <v>875</v>
      </c>
      <c r="D443" s="661">
        <v>6171</v>
      </c>
      <c r="E443" s="661">
        <v>6122</v>
      </c>
      <c r="F443" s="662"/>
      <c r="G443" s="662" t="s">
        <v>1102</v>
      </c>
      <c r="H443" s="664" t="s">
        <v>1104</v>
      </c>
      <c r="I443" s="668"/>
      <c r="J443" s="671">
        <v>500000</v>
      </c>
      <c r="K443" s="666"/>
    </row>
    <row r="444" spans="1:11" ht="15.75" thickBot="1" x14ac:dyDescent="0.3">
      <c r="A444" s="764"/>
      <c r="B444" s="484"/>
      <c r="C444" s="503"/>
      <c r="D444" s="485"/>
      <c r="E444" s="485"/>
      <c r="F444" s="486"/>
      <c r="G444" s="486"/>
      <c r="H444" s="532"/>
      <c r="I444" s="533">
        <f>I437+I438+I439+I440+I441+I443</f>
        <v>0</v>
      </c>
      <c r="J444" s="460">
        <f>J440+J441+J442+J443</f>
        <v>0</v>
      </c>
      <c r="K444" s="489">
        <v>0</v>
      </c>
    </row>
    <row r="445" spans="1:11" x14ac:dyDescent="0.25">
      <c r="A445" s="496" t="s">
        <v>1105</v>
      </c>
      <c r="B445" s="438">
        <v>200023</v>
      </c>
      <c r="C445" s="599" t="s">
        <v>1106</v>
      </c>
      <c r="D445" s="661"/>
      <c r="E445" s="661"/>
      <c r="F445" s="662"/>
      <c r="G445" s="662"/>
      <c r="H445" s="664"/>
      <c r="I445" s="668"/>
      <c r="J445" s="671"/>
      <c r="K445" s="666"/>
    </row>
    <row r="446" spans="1:11" x14ac:dyDescent="0.25">
      <c r="A446" s="419"/>
      <c r="B446" s="438"/>
      <c r="C446" s="674" t="s">
        <v>1107</v>
      </c>
      <c r="D446" s="661"/>
      <c r="E446" s="661"/>
      <c r="F446" s="662"/>
      <c r="G446" s="662"/>
      <c r="H446" s="664"/>
      <c r="I446" s="668"/>
      <c r="J446" s="671"/>
      <c r="K446" s="666"/>
    </row>
    <row r="447" spans="1:11" x14ac:dyDescent="0.25">
      <c r="A447" s="419"/>
      <c r="B447" s="438"/>
      <c r="C447" s="447" t="s">
        <v>927</v>
      </c>
      <c r="D447" s="661">
        <v>6409</v>
      </c>
      <c r="E447" s="661">
        <v>5901</v>
      </c>
      <c r="F447" s="662" t="s">
        <v>1108</v>
      </c>
      <c r="G447" s="662" t="s">
        <v>881</v>
      </c>
      <c r="H447" s="664"/>
      <c r="I447" s="668"/>
      <c r="J447" s="671">
        <v>-2000000</v>
      </c>
      <c r="K447" s="666"/>
    </row>
    <row r="448" spans="1:11" ht="15.75" thickBot="1" x14ac:dyDescent="0.3">
      <c r="A448" s="419"/>
      <c r="B448" s="438"/>
      <c r="C448" s="447" t="s">
        <v>875</v>
      </c>
      <c r="D448" s="661">
        <v>6171</v>
      </c>
      <c r="E448" s="661">
        <v>6122</v>
      </c>
      <c r="F448" s="662"/>
      <c r="G448" s="662" t="s">
        <v>1102</v>
      </c>
      <c r="H448" s="664" t="s">
        <v>1104</v>
      </c>
      <c r="I448" s="668"/>
      <c r="J448" s="671">
        <v>2000000</v>
      </c>
      <c r="K448" s="666"/>
    </row>
    <row r="449" spans="1:11" ht="15.75" thickBot="1" x14ac:dyDescent="0.3">
      <c r="A449" s="764"/>
      <c r="B449" s="484"/>
      <c r="C449" s="503"/>
      <c r="D449" s="485"/>
      <c r="E449" s="485"/>
      <c r="F449" s="486"/>
      <c r="G449" s="486"/>
      <c r="H449" s="532"/>
      <c r="I449" s="533">
        <v>0</v>
      </c>
      <c r="J449" s="460">
        <f>J447+J448</f>
        <v>0</v>
      </c>
      <c r="K449" s="489">
        <v>0</v>
      </c>
    </row>
    <row r="450" spans="1:11" x14ac:dyDescent="0.25">
      <c r="A450" s="496" t="s">
        <v>1109</v>
      </c>
      <c r="B450" s="438">
        <v>2055</v>
      </c>
      <c r="C450" s="684" t="s">
        <v>1110</v>
      </c>
      <c r="D450" s="661"/>
      <c r="E450" s="661"/>
      <c r="F450" s="662"/>
      <c r="G450" s="662"/>
      <c r="H450" s="664"/>
      <c r="I450" s="668"/>
      <c r="J450" s="671"/>
      <c r="K450" s="666"/>
    </row>
    <row r="451" spans="1:11" x14ac:dyDescent="0.25">
      <c r="A451" s="419"/>
      <c r="B451" s="438"/>
      <c r="C451" s="685" t="s">
        <v>1111</v>
      </c>
      <c r="D451" s="661">
        <v>6330</v>
      </c>
      <c r="E451" s="661">
        <v>4251</v>
      </c>
      <c r="F451" s="662" t="s">
        <v>1112</v>
      </c>
      <c r="G451" s="662" t="s">
        <v>981</v>
      </c>
      <c r="H451" s="664" t="s">
        <v>689</v>
      </c>
      <c r="I451" s="681" t="s">
        <v>1113</v>
      </c>
      <c r="J451" s="671"/>
      <c r="K451" s="682">
        <v>220100</v>
      </c>
    </row>
    <row r="452" spans="1:11" x14ac:dyDescent="0.25">
      <c r="A452" s="419"/>
      <c r="B452" s="438"/>
      <c r="C452" s="685" t="s">
        <v>1114</v>
      </c>
      <c r="D452" s="661">
        <v>6330</v>
      </c>
      <c r="E452" s="661">
        <v>4251</v>
      </c>
      <c r="F452" s="662" t="s">
        <v>1112</v>
      </c>
      <c r="G452" s="662" t="s">
        <v>981</v>
      </c>
      <c r="H452" s="664" t="s">
        <v>690</v>
      </c>
      <c r="I452" s="681" t="s">
        <v>1115</v>
      </c>
      <c r="J452" s="671"/>
      <c r="K452" s="682">
        <v>1672600</v>
      </c>
    </row>
    <row r="453" spans="1:11" x14ac:dyDescent="0.25">
      <c r="A453" s="419"/>
      <c r="B453" s="438"/>
      <c r="C453" s="447" t="s">
        <v>875</v>
      </c>
      <c r="D453" s="661">
        <v>6409</v>
      </c>
      <c r="E453" s="661">
        <v>6901</v>
      </c>
      <c r="F453" s="662" t="s">
        <v>1112</v>
      </c>
      <c r="G453" s="662" t="s">
        <v>981</v>
      </c>
      <c r="H453" s="664" t="s">
        <v>689</v>
      </c>
      <c r="I453" s="681"/>
      <c r="J453" s="671">
        <v>220100</v>
      </c>
      <c r="K453" s="666"/>
    </row>
    <row r="454" spans="1:11" ht="15.75" thickBot="1" x14ac:dyDescent="0.3">
      <c r="A454" s="419"/>
      <c r="B454" s="438"/>
      <c r="C454" s="447" t="s">
        <v>875</v>
      </c>
      <c r="D454" s="661">
        <v>6409</v>
      </c>
      <c r="E454" s="661">
        <v>6901</v>
      </c>
      <c r="F454" s="662" t="s">
        <v>1112</v>
      </c>
      <c r="G454" s="662" t="s">
        <v>981</v>
      </c>
      <c r="H454" s="664" t="s">
        <v>690</v>
      </c>
      <c r="I454" s="681"/>
      <c r="J454" s="671">
        <v>1672600</v>
      </c>
      <c r="K454" s="666"/>
    </row>
    <row r="455" spans="1:11" ht="15.75" thickBot="1" x14ac:dyDescent="0.3">
      <c r="A455" s="764"/>
      <c r="B455" s="484"/>
      <c r="C455" s="503"/>
      <c r="D455" s="485"/>
      <c r="E455" s="485"/>
      <c r="F455" s="486"/>
      <c r="G455" s="486"/>
      <c r="H455" s="532"/>
      <c r="I455" s="533">
        <f>I451+I452+I453+I454</f>
        <v>1892700</v>
      </c>
      <c r="J455" s="460">
        <f>J453+J454</f>
        <v>1892700</v>
      </c>
      <c r="K455" s="489">
        <f>K451+K452</f>
        <v>1892700</v>
      </c>
    </row>
    <row r="456" spans="1:11" x14ac:dyDescent="0.25">
      <c r="A456" s="496" t="s">
        <v>1116</v>
      </c>
      <c r="B456" s="438">
        <v>3033</v>
      </c>
      <c r="C456" s="599" t="s">
        <v>1117</v>
      </c>
      <c r="D456" s="661"/>
      <c r="E456" s="661"/>
      <c r="F456" s="662"/>
      <c r="G456" s="662"/>
      <c r="H456" s="664"/>
      <c r="I456" s="668"/>
      <c r="J456" s="671"/>
      <c r="K456" s="666"/>
    </row>
    <row r="457" spans="1:11" x14ac:dyDescent="0.25">
      <c r="A457" s="419"/>
      <c r="B457" s="438"/>
      <c r="C457" s="447" t="s">
        <v>1118</v>
      </c>
      <c r="D457" s="661">
        <v>6330</v>
      </c>
      <c r="E457" s="661">
        <v>4137</v>
      </c>
      <c r="F457" s="662" t="s">
        <v>1119</v>
      </c>
      <c r="G457" s="662" t="s">
        <v>1120</v>
      </c>
      <c r="H457" s="664"/>
      <c r="I457" s="681">
        <v>2415000</v>
      </c>
      <c r="J457" s="671"/>
      <c r="K457" s="682">
        <v>2415000</v>
      </c>
    </row>
    <row r="458" spans="1:11" ht="15.75" thickBot="1" x14ac:dyDescent="0.3">
      <c r="A458" s="419"/>
      <c r="B458" s="438"/>
      <c r="C458" s="447" t="s">
        <v>875</v>
      </c>
      <c r="D458" s="661">
        <v>6409</v>
      </c>
      <c r="E458" s="661">
        <v>5901</v>
      </c>
      <c r="F458" s="662" t="s">
        <v>1119</v>
      </c>
      <c r="G458" s="662" t="s">
        <v>1120</v>
      </c>
      <c r="H458" s="664"/>
      <c r="I458" s="668"/>
      <c r="J458" s="671">
        <v>2415000</v>
      </c>
      <c r="K458" s="666"/>
    </row>
    <row r="459" spans="1:11" ht="15.75" thickBot="1" x14ac:dyDescent="0.3">
      <c r="A459" s="764"/>
      <c r="B459" s="484"/>
      <c r="C459" s="503"/>
      <c r="D459" s="485"/>
      <c r="E459" s="485"/>
      <c r="F459" s="486"/>
      <c r="G459" s="486"/>
      <c r="H459" s="532"/>
      <c r="I459" s="533">
        <f>I457+I458</f>
        <v>2415000</v>
      </c>
      <c r="J459" s="460">
        <f>J457+J458</f>
        <v>2415000</v>
      </c>
      <c r="K459" s="489">
        <v>2415000</v>
      </c>
    </row>
    <row r="460" spans="1:11" x14ac:dyDescent="0.25">
      <c r="A460" s="496" t="s">
        <v>1121</v>
      </c>
      <c r="B460" s="438">
        <v>3037</v>
      </c>
      <c r="C460" s="599" t="s">
        <v>1122</v>
      </c>
      <c r="D460" s="661"/>
      <c r="E460" s="661"/>
      <c r="F460" s="662"/>
      <c r="G460" s="662"/>
      <c r="H460" s="664"/>
      <c r="I460" s="668"/>
      <c r="J460" s="671"/>
      <c r="K460" s="666"/>
    </row>
    <row r="461" spans="1:11" x14ac:dyDescent="0.25">
      <c r="A461" s="419"/>
      <c r="B461" s="438"/>
      <c r="C461" s="447" t="s">
        <v>1123</v>
      </c>
      <c r="D461" s="661">
        <v>6330</v>
      </c>
      <c r="E461" s="661">
        <v>4137</v>
      </c>
      <c r="F461" s="662" t="s">
        <v>832</v>
      </c>
      <c r="G461" s="662" t="s">
        <v>881</v>
      </c>
      <c r="H461" s="664"/>
      <c r="I461" s="681" t="s">
        <v>1124</v>
      </c>
      <c r="J461" s="671"/>
      <c r="K461" s="682">
        <v>375000</v>
      </c>
    </row>
    <row r="462" spans="1:11" ht="15.75" thickBot="1" x14ac:dyDescent="0.3">
      <c r="A462" s="419"/>
      <c r="B462" s="438"/>
      <c r="C462" s="447" t="s">
        <v>875</v>
      </c>
      <c r="D462" s="661">
        <v>6409</v>
      </c>
      <c r="E462" s="661">
        <v>5901</v>
      </c>
      <c r="F462" s="662" t="s">
        <v>832</v>
      </c>
      <c r="G462" s="662" t="s">
        <v>881</v>
      </c>
      <c r="H462" s="664"/>
      <c r="I462" s="668"/>
      <c r="J462" s="671">
        <v>375000</v>
      </c>
      <c r="K462" s="666"/>
    </row>
    <row r="463" spans="1:11" ht="15.75" thickBot="1" x14ac:dyDescent="0.3">
      <c r="A463" s="764"/>
      <c r="B463" s="484"/>
      <c r="C463" s="503"/>
      <c r="D463" s="485"/>
      <c r="E463" s="485"/>
      <c r="F463" s="486"/>
      <c r="G463" s="486"/>
      <c r="H463" s="532"/>
      <c r="I463" s="533">
        <f>I461+I462</f>
        <v>375000</v>
      </c>
      <c r="J463" s="460">
        <f>J461+J462</f>
        <v>375000</v>
      </c>
      <c r="K463" s="489">
        <v>375000</v>
      </c>
    </row>
    <row r="464" spans="1:11" x14ac:dyDescent="0.25">
      <c r="A464" s="496" t="s">
        <v>1125</v>
      </c>
      <c r="B464" s="438">
        <v>3039</v>
      </c>
      <c r="C464" s="599" t="s">
        <v>1126</v>
      </c>
      <c r="D464" s="661"/>
      <c r="E464" s="661"/>
      <c r="F464" s="662"/>
      <c r="G464" s="662"/>
      <c r="H464" s="664"/>
      <c r="I464" s="668"/>
      <c r="J464" s="671"/>
      <c r="K464" s="666"/>
    </row>
    <row r="465" spans="1:11" x14ac:dyDescent="0.25">
      <c r="A465" s="419"/>
      <c r="B465" s="438"/>
      <c r="C465" s="447" t="s">
        <v>1127</v>
      </c>
      <c r="D465" s="661">
        <v>6330</v>
      </c>
      <c r="E465" s="661">
        <v>4137</v>
      </c>
      <c r="F465" s="662" t="s">
        <v>1128</v>
      </c>
      <c r="G465" s="662" t="s">
        <v>988</v>
      </c>
      <c r="H465" s="664"/>
      <c r="I465" s="681" t="s">
        <v>1129</v>
      </c>
      <c r="J465" s="671"/>
      <c r="K465" s="682">
        <v>26100</v>
      </c>
    </row>
    <row r="466" spans="1:11" ht="15.75" thickBot="1" x14ac:dyDescent="0.3">
      <c r="A466" s="419"/>
      <c r="B466" s="438"/>
      <c r="C466" s="447" t="s">
        <v>875</v>
      </c>
      <c r="D466" s="661">
        <v>6409</v>
      </c>
      <c r="E466" s="661">
        <v>5901</v>
      </c>
      <c r="F466" s="662" t="s">
        <v>1128</v>
      </c>
      <c r="G466" s="662" t="s">
        <v>988</v>
      </c>
      <c r="H466" s="664"/>
      <c r="I466" s="668"/>
      <c r="J466" s="671">
        <v>26100</v>
      </c>
      <c r="K466" s="666"/>
    </row>
    <row r="467" spans="1:11" ht="15.75" thickBot="1" x14ac:dyDescent="0.3">
      <c r="A467" s="764"/>
      <c r="B467" s="484"/>
      <c r="C467" s="503"/>
      <c r="D467" s="485"/>
      <c r="E467" s="485"/>
      <c r="F467" s="486"/>
      <c r="G467" s="486"/>
      <c r="H467" s="532"/>
      <c r="I467" s="533">
        <f>I465+I466</f>
        <v>26100</v>
      </c>
      <c r="J467" s="460">
        <f>J465+J466</f>
        <v>26100</v>
      </c>
      <c r="K467" s="489">
        <v>26100</v>
      </c>
    </row>
    <row r="468" spans="1:11" x14ac:dyDescent="0.25">
      <c r="A468" s="496" t="s">
        <v>1130</v>
      </c>
      <c r="B468" s="438">
        <v>3040</v>
      </c>
      <c r="C468" s="599" t="s">
        <v>1131</v>
      </c>
      <c r="D468" s="661"/>
      <c r="E468" s="661"/>
      <c r="F468" s="662"/>
      <c r="G468" s="662"/>
      <c r="H468" s="664"/>
      <c r="I468" s="668"/>
      <c r="J468" s="671"/>
      <c r="K468" s="666"/>
    </row>
    <row r="469" spans="1:11" x14ac:dyDescent="0.25">
      <c r="A469" s="419"/>
      <c r="B469" s="438"/>
      <c r="C469" s="447" t="s">
        <v>1132</v>
      </c>
      <c r="D469" s="661">
        <v>6330</v>
      </c>
      <c r="E469" s="661">
        <v>4137</v>
      </c>
      <c r="F469" s="662" t="s">
        <v>1133</v>
      </c>
      <c r="G469" s="662" t="s">
        <v>988</v>
      </c>
      <c r="H469" s="664"/>
      <c r="I469" s="681" t="s">
        <v>1134</v>
      </c>
      <c r="J469" s="671"/>
      <c r="K469" s="682">
        <v>47637800</v>
      </c>
    </row>
    <row r="470" spans="1:11" ht="15.75" thickBot="1" x14ac:dyDescent="0.3">
      <c r="A470" s="419"/>
      <c r="B470" s="438"/>
      <c r="C470" s="447" t="s">
        <v>875</v>
      </c>
      <c r="D470" s="661">
        <v>6409</v>
      </c>
      <c r="E470" s="661">
        <v>5901</v>
      </c>
      <c r="F470" s="662" t="s">
        <v>1133</v>
      </c>
      <c r="G470" s="662" t="s">
        <v>988</v>
      </c>
      <c r="H470" s="664"/>
      <c r="I470" s="668"/>
      <c r="J470" s="671">
        <v>47637800</v>
      </c>
      <c r="K470" s="666"/>
    </row>
    <row r="471" spans="1:11" ht="15.75" thickBot="1" x14ac:dyDescent="0.3">
      <c r="A471" s="764"/>
      <c r="B471" s="484"/>
      <c r="C471" s="503"/>
      <c r="D471" s="485"/>
      <c r="E471" s="485"/>
      <c r="F471" s="486"/>
      <c r="G471" s="486"/>
      <c r="H471" s="532"/>
      <c r="I471" s="533">
        <f>I469+I470</f>
        <v>47637800</v>
      </c>
      <c r="J471" s="460">
        <f>J469+J470</f>
        <v>47637800</v>
      </c>
      <c r="K471" s="489">
        <v>47637800</v>
      </c>
    </row>
    <row r="472" spans="1:11" x14ac:dyDescent="0.25">
      <c r="A472" s="496" t="s">
        <v>1135</v>
      </c>
      <c r="B472" s="438">
        <v>3042</v>
      </c>
      <c r="C472" s="599" t="s">
        <v>1136</v>
      </c>
      <c r="D472" s="661"/>
      <c r="E472" s="661"/>
      <c r="F472" s="662"/>
      <c r="G472" s="662"/>
      <c r="H472" s="664"/>
      <c r="I472" s="668"/>
      <c r="J472" s="671"/>
      <c r="K472" s="666"/>
    </row>
    <row r="473" spans="1:11" x14ac:dyDescent="0.25">
      <c r="A473" s="419"/>
      <c r="B473" s="438"/>
      <c r="C473" s="447" t="s">
        <v>1137</v>
      </c>
      <c r="D473" s="661">
        <v>6330</v>
      </c>
      <c r="E473" s="661">
        <v>4137</v>
      </c>
      <c r="F473" s="662" t="s">
        <v>1138</v>
      </c>
      <c r="G473" s="662" t="s">
        <v>988</v>
      </c>
      <c r="H473" s="664"/>
      <c r="I473" s="681" t="s">
        <v>1139</v>
      </c>
      <c r="J473" s="671"/>
      <c r="K473" s="682">
        <v>19052000</v>
      </c>
    </row>
    <row r="474" spans="1:11" ht="15.75" thickBot="1" x14ac:dyDescent="0.3">
      <c r="A474" s="419"/>
      <c r="B474" s="438"/>
      <c r="C474" s="447" t="s">
        <v>875</v>
      </c>
      <c r="D474" s="661">
        <v>6409</v>
      </c>
      <c r="E474" s="661">
        <v>5901</v>
      </c>
      <c r="F474" s="662" t="s">
        <v>1138</v>
      </c>
      <c r="G474" s="662" t="s">
        <v>988</v>
      </c>
      <c r="H474" s="664"/>
      <c r="I474" s="668"/>
      <c r="J474" s="671">
        <v>19052000</v>
      </c>
      <c r="K474" s="666"/>
    </row>
    <row r="475" spans="1:11" ht="15.75" thickBot="1" x14ac:dyDescent="0.3">
      <c r="A475" s="764"/>
      <c r="B475" s="484"/>
      <c r="C475" s="503"/>
      <c r="D475" s="485"/>
      <c r="E475" s="485"/>
      <c r="F475" s="486"/>
      <c r="G475" s="486"/>
      <c r="H475" s="532"/>
      <c r="I475" s="533">
        <f>I473+I474</f>
        <v>19052000</v>
      </c>
      <c r="J475" s="460">
        <f>J473+J474</f>
        <v>19052000</v>
      </c>
      <c r="K475" s="489">
        <v>19052000</v>
      </c>
    </row>
    <row r="476" spans="1:11" x14ac:dyDescent="0.25">
      <c r="A476" s="496" t="s">
        <v>1140</v>
      </c>
      <c r="B476" s="438">
        <v>3043</v>
      </c>
      <c r="C476" s="599" t="s">
        <v>1141</v>
      </c>
      <c r="D476" s="661"/>
      <c r="E476" s="661"/>
      <c r="F476" s="662"/>
      <c r="G476" s="662"/>
      <c r="H476" s="664"/>
      <c r="I476" s="668"/>
      <c r="J476" s="671"/>
      <c r="K476" s="666"/>
    </row>
    <row r="477" spans="1:11" x14ac:dyDescent="0.25">
      <c r="A477" s="419"/>
      <c r="B477" s="438"/>
      <c r="C477" s="447" t="s">
        <v>1142</v>
      </c>
      <c r="D477" s="661">
        <v>6330</v>
      </c>
      <c r="E477" s="661">
        <v>4137</v>
      </c>
      <c r="F477" s="662" t="s">
        <v>1068</v>
      </c>
      <c r="G477" s="662" t="s">
        <v>1035</v>
      </c>
      <c r="H477" s="664"/>
      <c r="I477" s="681" t="s">
        <v>1143</v>
      </c>
      <c r="J477" s="671"/>
      <c r="K477" s="682">
        <v>2616400</v>
      </c>
    </row>
    <row r="478" spans="1:11" ht="15.75" thickBot="1" x14ac:dyDescent="0.3">
      <c r="A478" s="419"/>
      <c r="B478" s="438"/>
      <c r="C478" s="447" t="s">
        <v>875</v>
      </c>
      <c r="D478" s="661">
        <v>6409</v>
      </c>
      <c r="E478" s="661">
        <v>5901</v>
      </c>
      <c r="F478" s="662" t="s">
        <v>1068</v>
      </c>
      <c r="G478" s="662" t="s">
        <v>1035</v>
      </c>
      <c r="H478" s="664"/>
      <c r="I478" s="668"/>
      <c r="J478" s="671">
        <v>2616400</v>
      </c>
      <c r="K478" s="666"/>
    </row>
    <row r="479" spans="1:11" ht="15.75" thickBot="1" x14ac:dyDescent="0.3">
      <c r="A479" s="764"/>
      <c r="B479" s="484"/>
      <c r="C479" s="503"/>
      <c r="D479" s="485"/>
      <c r="E479" s="485"/>
      <c r="F479" s="486"/>
      <c r="G479" s="486"/>
      <c r="H479" s="532"/>
      <c r="I479" s="533">
        <f>I477+I478</f>
        <v>2616400</v>
      </c>
      <c r="J479" s="460">
        <f>J477+J478</f>
        <v>2616400</v>
      </c>
      <c r="K479" s="489">
        <f>K477+K478</f>
        <v>2616400</v>
      </c>
    </row>
    <row r="480" spans="1:11" x14ac:dyDescent="0.25">
      <c r="A480" s="496" t="s">
        <v>1144</v>
      </c>
      <c r="B480" s="713">
        <v>3052</v>
      </c>
      <c r="C480" s="599" t="s">
        <v>1184</v>
      </c>
      <c r="D480" s="661"/>
      <c r="E480" s="661"/>
      <c r="F480" s="662"/>
      <c r="G480" s="662"/>
      <c r="H480" s="664"/>
      <c r="I480" s="668"/>
      <c r="J480" s="671"/>
      <c r="K480" s="666"/>
    </row>
    <row r="481" spans="1:11" x14ac:dyDescent="0.25">
      <c r="A481" s="419"/>
      <c r="B481" s="438"/>
      <c r="C481" s="447" t="s">
        <v>1145</v>
      </c>
      <c r="D481" s="661"/>
      <c r="E481" s="661">
        <v>8115</v>
      </c>
      <c r="F481" s="662" t="s">
        <v>1182</v>
      </c>
      <c r="G481" s="662" t="s">
        <v>988</v>
      </c>
      <c r="H481" s="664"/>
      <c r="I481" s="671">
        <v>-10178000</v>
      </c>
      <c r="J481" s="671"/>
      <c r="K481" s="666"/>
    </row>
    <row r="482" spans="1:11" ht="15.75" thickBot="1" x14ac:dyDescent="0.3">
      <c r="A482" s="419"/>
      <c r="B482" s="438"/>
      <c r="C482" s="759" t="s">
        <v>1146</v>
      </c>
      <c r="D482" s="661"/>
      <c r="E482" s="661">
        <v>8115</v>
      </c>
      <c r="F482" s="662" t="s">
        <v>1183</v>
      </c>
      <c r="G482" s="662" t="s">
        <v>988</v>
      </c>
      <c r="H482" s="664"/>
      <c r="I482" s="671">
        <v>10178000</v>
      </c>
      <c r="J482" s="671"/>
      <c r="K482" s="666"/>
    </row>
    <row r="483" spans="1:11" ht="15.75" thickBot="1" x14ac:dyDescent="0.3">
      <c r="A483" s="764"/>
      <c r="B483" s="484"/>
      <c r="C483" s="503"/>
      <c r="D483" s="485"/>
      <c r="E483" s="485"/>
      <c r="F483" s="486"/>
      <c r="G483" s="486"/>
      <c r="H483" s="532"/>
      <c r="I483" s="533">
        <v>0</v>
      </c>
      <c r="J483" s="460">
        <f>J481+J482</f>
        <v>0</v>
      </c>
      <c r="K483" s="489">
        <v>0</v>
      </c>
    </row>
    <row r="484" spans="1:11" x14ac:dyDescent="0.25">
      <c r="A484" s="496" t="s">
        <v>1147</v>
      </c>
      <c r="B484" s="438">
        <v>7005</v>
      </c>
      <c r="C484" s="599" t="s">
        <v>1148</v>
      </c>
      <c r="D484" s="661"/>
      <c r="E484" s="661"/>
      <c r="F484" s="662"/>
      <c r="G484" s="662"/>
      <c r="H484" s="664"/>
      <c r="I484" s="668"/>
      <c r="J484" s="671"/>
      <c r="K484" s="666"/>
    </row>
    <row r="485" spans="1:11" x14ac:dyDescent="0.25">
      <c r="A485" s="419"/>
      <c r="B485" s="438"/>
      <c r="C485" s="672" t="s">
        <v>1149</v>
      </c>
      <c r="D485" s="661">
        <v>6330</v>
      </c>
      <c r="E485" s="661">
        <v>5347</v>
      </c>
      <c r="F485" s="662" t="s">
        <v>1150</v>
      </c>
      <c r="G485" s="662" t="s">
        <v>881</v>
      </c>
      <c r="H485" s="664" t="s">
        <v>661</v>
      </c>
      <c r="I485" s="668"/>
      <c r="J485" s="671">
        <v>13900</v>
      </c>
      <c r="K485" s="666"/>
    </row>
    <row r="486" spans="1:11" x14ac:dyDescent="0.25">
      <c r="A486" s="419"/>
      <c r="B486" s="438"/>
      <c r="C486" s="672" t="s">
        <v>1149</v>
      </c>
      <c r="D486" s="661">
        <v>6330</v>
      </c>
      <c r="E486" s="661">
        <v>5347</v>
      </c>
      <c r="F486" s="662" t="s">
        <v>1151</v>
      </c>
      <c r="G486" s="662" t="s">
        <v>881</v>
      </c>
      <c r="H486" s="664" t="s">
        <v>661</v>
      </c>
      <c r="I486" s="668"/>
      <c r="J486" s="671">
        <v>13900</v>
      </c>
      <c r="K486" s="666"/>
    </row>
    <row r="487" spans="1:11" x14ac:dyDescent="0.25">
      <c r="A487" s="419"/>
      <c r="B487" s="438"/>
      <c r="C487" s="672" t="s">
        <v>1152</v>
      </c>
      <c r="D487" s="661">
        <v>6330</v>
      </c>
      <c r="E487" s="661">
        <v>5347</v>
      </c>
      <c r="F487" s="662" t="s">
        <v>1150</v>
      </c>
      <c r="G487" s="662" t="s">
        <v>881</v>
      </c>
      <c r="H487" s="664" t="s">
        <v>658</v>
      </c>
      <c r="I487" s="668"/>
      <c r="J487" s="671">
        <v>800</v>
      </c>
      <c r="K487" s="666"/>
    </row>
    <row r="488" spans="1:11" x14ac:dyDescent="0.25">
      <c r="A488" s="419"/>
      <c r="B488" s="438"/>
      <c r="C488" s="672" t="s">
        <v>1152</v>
      </c>
      <c r="D488" s="661">
        <v>6330</v>
      </c>
      <c r="E488" s="661">
        <v>5347</v>
      </c>
      <c r="F488" s="662" t="s">
        <v>1151</v>
      </c>
      <c r="G488" s="662" t="s">
        <v>881</v>
      </c>
      <c r="H488" s="664" t="s">
        <v>658</v>
      </c>
      <c r="I488" s="668"/>
      <c r="J488" s="671">
        <v>800</v>
      </c>
      <c r="K488" s="666"/>
    </row>
    <row r="489" spans="1:11" x14ac:dyDescent="0.25">
      <c r="A489" s="419"/>
      <c r="B489" s="438"/>
      <c r="C489" s="672" t="s">
        <v>927</v>
      </c>
      <c r="D489" s="661">
        <v>6409</v>
      </c>
      <c r="E489" s="661">
        <v>5901</v>
      </c>
      <c r="F489" s="662" t="s">
        <v>1150</v>
      </c>
      <c r="G489" s="662" t="s">
        <v>881</v>
      </c>
      <c r="H489" s="664" t="s">
        <v>661</v>
      </c>
      <c r="I489" s="668"/>
      <c r="J489" s="671">
        <v>-13900</v>
      </c>
      <c r="K489" s="666"/>
    </row>
    <row r="490" spans="1:11" x14ac:dyDescent="0.25">
      <c r="A490" s="419"/>
      <c r="B490" s="438"/>
      <c r="C490" s="672" t="s">
        <v>927</v>
      </c>
      <c r="D490" s="661">
        <v>6409</v>
      </c>
      <c r="E490" s="661">
        <v>5901</v>
      </c>
      <c r="F490" s="662" t="s">
        <v>1151</v>
      </c>
      <c r="G490" s="662" t="s">
        <v>881</v>
      </c>
      <c r="H490" s="664" t="s">
        <v>661</v>
      </c>
      <c r="I490" s="668"/>
      <c r="J490" s="671">
        <v>-13900</v>
      </c>
      <c r="K490" s="666"/>
    </row>
    <row r="491" spans="1:11" x14ac:dyDescent="0.25">
      <c r="A491" s="419"/>
      <c r="B491" s="438"/>
      <c r="C491" s="672" t="s">
        <v>927</v>
      </c>
      <c r="D491" s="661">
        <v>6409</v>
      </c>
      <c r="E491" s="661">
        <v>5901</v>
      </c>
      <c r="F491" s="662" t="s">
        <v>1150</v>
      </c>
      <c r="G491" s="662" t="s">
        <v>881</v>
      </c>
      <c r="H491" s="664" t="s">
        <v>658</v>
      </c>
      <c r="I491" s="668"/>
      <c r="J491" s="671">
        <v>-800</v>
      </c>
      <c r="K491" s="666"/>
    </row>
    <row r="492" spans="1:11" ht="15.75" thickBot="1" x14ac:dyDescent="0.3">
      <c r="A492" s="419"/>
      <c r="B492" s="438"/>
      <c r="C492" s="672" t="s">
        <v>927</v>
      </c>
      <c r="D492" s="661">
        <v>6409</v>
      </c>
      <c r="E492" s="661">
        <v>5901</v>
      </c>
      <c r="F492" s="662" t="s">
        <v>1151</v>
      </c>
      <c r="G492" s="662" t="s">
        <v>881</v>
      </c>
      <c r="H492" s="664" t="s">
        <v>658</v>
      </c>
      <c r="I492" s="668"/>
      <c r="J492" s="671">
        <v>-800</v>
      </c>
      <c r="K492" s="666"/>
    </row>
    <row r="493" spans="1:11" ht="15.75" thickBot="1" x14ac:dyDescent="0.3">
      <c r="A493" s="764"/>
      <c r="B493" s="484"/>
      <c r="C493" s="503"/>
      <c r="D493" s="485"/>
      <c r="E493" s="485"/>
      <c r="F493" s="486"/>
      <c r="G493" s="486"/>
      <c r="H493" s="532"/>
      <c r="I493" s="533">
        <v>0</v>
      </c>
      <c r="J493" s="460">
        <f>J488+J492</f>
        <v>0</v>
      </c>
      <c r="K493" s="489">
        <v>0</v>
      </c>
    </row>
    <row r="494" spans="1:11" x14ac:dyDescent="0.25">
      <c r="A494" s="496" t="s">
        <v>1153</v>
      </c>
      <c r="B494" s="438">
        <v>8030</v>
      </c>
      <c r="C494" s="599" t="s">
        <v>1154</v>
      </c>
      <c r="D494" s="661"/>
      <c r="E494" s="661"/>
      <c r="F494" s="662"/>
      <c r="G494" s="662"/>
      <c r="H494" s="664"/>
      <c r="I494" s="668"/>
      <c r="J494" s="671"/>
      <c r="K494" s="666"/>
    </row>
    <row r="495" spans="1:11" x14ac:dyDescent="0.25">
      <c r="A495" s="419"/>
      <c r="B495" s="438"/>
      <c r="C495" s="672" t="s">
        <v>1155</v>
      </c>
      <c r="D495" s="661">
        <v>6330</v>
      </c>
      <c r="E495" s="661">
        <v>5437</v>
      </c>
      <c r="F495" s="662" t="s">
        <v>794</v>
      </c>
      <c r="G495" s="662" t="s">
        <v>881</v>
      </c>
      <c r="H495" s="664" t="s">
        <v>676</v>
      </c>
      <c r="I495" s="668"/>
      <c r="J495" s="671">
        <v>17100</v>
      </c>
      <c r="K495" s="666"/>
    </row>
    <row r="496" spans="1:11" x14ac:dyDescent="0.25">
      <c r="A496" s="419"/>
      <c r="B496" s="438"/>
      <c r="C496" s="672" t="s">
        <v>927</v>
      </c>
      <c r="D496" s="661">
        <v>6409</v>
      </c>
      <c r="E496" s="661">
        <v>5901</v>
      </c>
      <c r="F496" s="662" t="s">
        <v>794</v>
      </c>
      <c r="G496" s="662" t="s">
        <v>881</v>
      </c>
      <c r="H496" s="664" t="s">
        <v>676</v>
      </c>
      <c r="I496" s="668"/>
      <c r="J496" s="671">
        <v>-17100</v>
      </c>
      <c r="K496" s="666"/>
    </row>
    <row r="497" spans="1:11" x14ac:dyDescent="0.25">
      <c r="A497" s="419"/>
      <c r="B497" s="438"/>
      <c r="C497" s="672" t="s">
        <v>1156</v>
      </c>
      <c r="D497" s="661">
        <v>6330</v>
      </c>
      <c r="E497" s="661">
        <v>5437</v>
      </c>
      <c r="F497" s="662" t="s">
        <v>794</v>
      </c>
      <c r="G497" s="662" t="s">
        <v>881</v>
      </c>
      <c r="H497" s="664" t="s">
        <v>675</v>
      </c>
      <c r="I497" s="668"/>
      <c r="J497" s="671">
        <v>181300</v>
      </c>
      <c r="K497" s="666"/>
    </row>
    <row r="498" spans="1:11" ht="15.75" thickBot="1" x14ac:dyDescent="0.3">
      <c r="A498" s="419"/>
      <c r="B498" s="438"/>
      <c r="C498" s="672" t="s">
        <v>927</v>
      </c>
      <c r="D498" s="661">
        <v>6409</v>
      </c>
      <c r="E498" s="661">
        <v>5901</v>
      </c>
      <c r="F498" s="662" t="s">
        <v>794</v>
      </c>
      <c r="G498" s="662" t="s">
        <v>881</v>
      </c>
      <c r="H498" s="664" t="s">
        <v>675</v>
      </c>
      <c r="I498" s="668"/>
      <c r="J498" s="671">
        <v>-181300</v>
      </c>
      <c r="K498" s="666"/>
    </row>
    <row r="499" spans="1:11" ht="15.75" thickBot="1" x14ac:dyDescent="0.3">
      <c r="A499" s="764"/>
      <c r="B499" s="484"/>
      <c r="C499" s="503"/>
      <c r="D499" s="485"/>
      <c r="E499" s="485"/>
      <c r="F499" s="486"/>
      <c r="G499" s="486"/>
      <c r="H499" s="532"/>
      <c r="I499" s="533">
        <v>0</v>
      </c>
      <c r="J499" s="460">
        <f>J495+J496+J497+J498</f>
        <v>0</v>
      </c>
      <c r="K499" s="489">
        <v>0</v>
      </c>
    </row>
    <row r="500" spans="1:11" x14ac:dyDescent="0.25">
      <c r="A500" s="496" t="s">
        <v>1157</v>
      </c>
      <c r="B500" s="438">
        <v>8033</v>
      </c>
      <c r="C500" s="599" t="s">
        <v>1158</v>
      </c>
      <c r="D500" s="661"/>
      <c r="E500" s="661"/>
      <c r="F500" s="662"/>
      <c r="G500" s="662"/>
      <c r="H500" s="664"/>
      <c r="I500" s="668"/>
      <c r="J500" s="671"/>
      <c r="K500" s="666"/>
    </row>
    <row r="501" spans="1:11" x14ac:dyDescent="0.25">
      <c r="A501" s="419"/>
      <c r="B501" s="438"/>
      <c r="C501" s="686" t="s">
        <v>1159</v>
      </c>
      <c r="D501" s="661"/>
      <c r="E501" s="661"/>
      <c r="F501" s="662"/>
      <c r="G501" s="662"/>
      <c r="H501" s="664"/>
      <c r="I501" s="668"/>
      <c r="J501" s="671"/>
      <c r="K501" s="666"/>
    </row>
    <row r="502" spans="1:11" x14ac:dyDescent="0.25">
      <c r="A502" s="419"/>
      <c r="B502" s="438"/>
      <c r="C502" s="447" t="s">
        <v>1160</v>
      </c>
      <c r="D502" s="661">
        <v>6330</v>
      </c>
      <c r="E502" s="661">
        <v>5347</v>
      </c>
      <c r="F502" s="662" t="s">
        <v>1161</v>
      </c>
      <c r="G502" s="662" t="s">
        <v>988</v>
      </c>
      <c r="H502" s="664"/>
      <c r="I502" s="668"/>
      <c r="J502" s="671">
        <v>771500</v>
      </c>
      <c r="K502" s="666"/>
    </row>
    <row r="503" spans="1:11" x14ac:dyDescent="0.25">
      <c r="A503" s="419"/>
      <c r="B503" s="438"/>
      <c r="C503" s="447" t="s">
        <v>1162</v>
      </c>
      <c r="D503" s="661">
        <v>6330</v>
      </c>
      <c r="E503" s="661">
        <v>6363</v>
      </c>
      <c r="F503" s="662" t="s">
        <v>1112</v>
      </c>
      <c r="G503" s="662" t="s">
        <v>988</v>
      </c>
      <c r="H503" s="664"/>
      <c r="I503" s="668"/>
      <c r="J503" s="671">
        <v>1801900</v>
      </c>
      <c r="K503" s="666"/>
    </row>
    <row r="504" spans="1:11" x14ac:dyDescent="0.25">
      <c r="A504" s="419"/>
      <c r="B504" s="438"/>
      <c r="C504" s="447" t="s">
        <v>1163</v>
      </c>
      <c r="D504" s="661">
        <v>6330</v>
      </c>
      <c r="E504" s="661">
        <v>5347</v>
      </c>
      <c r="F504" s="662" t="s">
        <v>811</v>
      </c>
      <c r="G504" s="662" t="s">
        <v>988</v>
      </c>
      <c r="H504" s="664"/>
      <c r="I504" s="668"/>
      <c r="J504" s="671">
        <v>890400</v>
      </c>
      <c r="K504" s="666"/>
    </row>
    <row r="505" spans="1:11" x14ac:dyDescent="0.25">
      <c r="A505" s="419"/>
      <c r="B505" s="438"/>
      <c r="C505" s="447" t="s">
        <v>1164</v>
      </c>
      <c r="D505" s="661">
        <v>6330</v>
      </c>
      <c r="E505" s="661">
        <v>5347</v>
      </c>
      <c r="F505" s="662" t="s">
        <v>784</v>
      </c>
      <c r="G505" s="662" t="s">
        <v>988</v>
      </c>
      <c r="H505" s="664"/>
      <c r="I505" s="668"/>
      <c r="J505" s="671">
        <v>828500</v>
      </c>
      <c r="K505" s="666"/>
    </row>
    <row r="506" spans="1:11" x14ac:dyDescent="0.25">
      <c r="A506" s="419"/>
      <c r="B506" s="438"/>
      <c r="C506" s="672" t="s">
        <v>927</v>
      </c>
      <c r="D506" s="661">
        <v>6409</v>
      </c>
      <c r="E506" s="661">
        <v>5901</v>
      </c>
      <c r="F506" s="662" t="s">
        <v>1161</v>
      </c>
      <c r="G506" s="662" t="s">
        <v>988</v>
      </c>
      <c r="H506" s="664"/>
      <c r="I506" s="668"/>
      <c r="J506" s="671">
        <v>-771500</v>
      </c>
      <c r="K506" s="666"/>
    </row>
    <row r="507" spans="1:11" x14ac:dyDescent="0.25">
      <c r="A507" s="419"/>
      <c r="B507" s="438"/>
      <c r="C507" s="672" t="s">
        <v>927</v>
      </c>
      <c r="D507" s="661">
        <v>6409</v>
      </c>
      <c r="E507" s="661">
        <v>6901</v>
      </c>
      <c r="F507" s="662" t="s">
        <v>1112</v>
      </c>
      <c r="G507" s="662" t="s">
        <v>988</v>
      </c>
      <c r="H507" s="664"/>
      <c r="I507" s="668"/>
      <c r="J507" s="671">
        <v>-1801900</v>
      </c>
      <c r="K507" s="666"/>
    </row>
    <row r="508" spans="1:11" x14ac:dyDescent="0.25">
      <c r="A508" s="419"/>
      <c r="B508" s="438"/>
      <c r="C508" s="672" t="s">
        <v>927</v>
      </c>
      <c r="D508" s="661">
        <v>6409</v>
      </c>
      <c r="E508" s="661">
        <v>5901</v>
      </c>
      <c r="F508" s="662" t="s">
        <v>811</v>
      </c>
      <c r="G508" s="662" t="s">
        <v>988</v>
      </c>
      <c r="H508" s="664"/>
      <c r="I508" s="668"/>
      <c r="J508" s="671">
        <v>-890400</v>
      </c>
      <c r="K508" s="666"/>
    </row>
    <row r="509" spans="1:11" x14ac:dyDescent="0.25">
      <c r="A509" s="419"/>
      <c r="B509" s="438"/>
      <c r="C509" s="672" t="s">
        <v>927</v>
      </c>
      <c r="D509" s="661">
        <v>6409</v>
      </c>
      <c r="E509" s="661">
        <v>5901</v>
      </c>
      <c r="F509" s="662" t="s">
        <v>784</v>
      </c>
      <c r="G509" s="662" t="s">
        <v>988</v>
      </c>
      <c r="H509" s="664"/>
      <c r="I509" s="668"/>
      <c r="J509" s="671">
        <v>-828500</v>
      </c>
      <c r="K509" s="666"/>
    </row>
    <row r="510" spans="1:11" x14ac:dyDescent="0.25">
      <c r="A510" s="419"/>
      <c r="B510" s="438"/>
      <c r="C510" s="686" t="s">
        <v>1165</v>
      </c>
      <c r="D510" s="661"/>
      <c r="E510" s="661"/>
      <c r="F510" s="662"/>
      <c r="G510" s="662"/>
      <c r="H510" s="664"/>
      <c r="I510" s="668"/>
      <c r="J510" s="671"/>
      <c r="K510" s="666"/>
    </row>
    <row r="511" spans="1:11" x14ac:dyDescent="0.25">
      <c r="A511" s="419"/>
      <c r="B511" s="438"/>
      <c r="C511" s="447" t="s">
        <v>1166</v>
      </c>
      <c r="D511" s="661">
        <v>6330</v>
      </c>
      <c r="E511" s="661">
        <v>4137</v>
      </c>
      <c r="F511" s="662" t="s">
        <v>1167</v>
      </c>
      <c r="G511" s="662" t="s">
        <v>988</v>
      </c>
      <c r="H511" s="664"/>
      <c r="I511" s="681">
        <v>2894000</v>
      </c>
      <c r="J511" s="671"/>
      <c r="K511" s="682">
        <v>2894000</v>
      </c>
    </row>
    <row r="512" spans="1:11" ht="15.75" thickBot="1" x14ac:dyDescent="0.3">
      <c r="A512" s="419"/>
      <c r="B512" s="438"/>
      <c r="C512" s="447" t="s">
        <v>875</v>
      </c>
      <c r="D512" s="661">
        <v>6409</v>
      </c>
      <c r="E512" s="661">
        <v>5901</v>
      </c>
      <c r="F512" s="662" t="s">
        <v>1167</v>
      </c>
      <c r="G512" s="662" t="s">
        <v>988</v>
      </c>
      <c r="H512" s="664"/>
      <c r="I512" s="668"/>
      <c r="J512" s="671">
        <v>2894000</v>
      </c>
      <c r="K512" s="666"/>
    </row>
    <row r="513" spans="1:11" ht="15.75" thickBot="1" x14ac:dyDescent="0.3">
      <c r="A513" s="764"/>
      <c r="B513" s="484"/>
      <c r="C513" s="503"/>
      <c r="D513" s="485"/>
      <c r="E513" s="485"/>
      <c r="F513" s="486"/>
      <c r="G513" s="486"/>
      <c r="H513" s="532"/>
      <c r="I513" s="533">
        <f>I511+I512</f>
        <v>2894000</v>
      </c>
      <c r="J513" s="460">
        <f>J501+J512</f>
        <v>2894000</v>
      </c>
      <c r="K513" s="489">
        <v>2894000</v>
      </c>
    </row>
    <row r="514" spans="1:11" x14ac:dyDescent="0.25">
      <c r="A514" s="496" t="s">
        <v>1168</v>
      </c>
      <c r="B514" s="429">
        <v>8034</v>
      </c>
      <c r="C514" s="687" t="s">
        <v>1158</v>
      </c>
      <c r="D514" s="688"/>
      <c r="E514" s="688"/>
      <c r="F514" s="689"/>
      <c r="G514" s="689"/>
      <c r="H514" s="690"/>
      <c r="I514" s="691"/>
      <c r="J514" s="692"/>
      <c r="K514" s="693"/>
    </row>
    <row r="515" spans="1:11" x14ac:dyDescent="0.25">
      <c r="A515" s="419"/>
      <c r="B515" s="438"/>
      <c r="C515" s="686" t="s">
        <v>1169</v>
      </c>
      <c r="D515" s="661"/>
      <c r="E515" s="661"/>
      <c r="F515" s="662"/>
      <c r="G515" s="662"/>
      <c r="H515" s="664"/>
      <c r="I515" s="668"/>
      <c r="J515" s="671"/>
      <c r="K515" s="666"/>
    </row>
    <row r="516" spans="1:11" x14ac:dyDescent="0.25">
      <c r="A516" s="419"/>
      <c r="B516" s="438"/>
      <c r="C516" s="447" t="s">
        <v>1170</v>
      </c>
      <c r="D516" s="661">
        <v>6330</v>
      </c>
      <c r="E516" s="661">
        <v>5347</v>
      </c>
      <c r="F516" s="662" t="s">
        <v>832</v>
      </c>
      <c r="G516" s="662" t="s">
        <v>988</v>
      </c>
      <c r="H516" s="664"/>
      <c r="I516" s="668"/>
      <c r="J516" s="671">
        <v>395800</v>
      </c>
      <c r="K516" s="666"/>
    </row>
    <row r="517" spans="1:11" x14ac:dyDescent="0.25">
      <c r="A517" s="419"/>
      <c r="B517" s="438"/>
      <c r="C517" s="447" t="s">
        <v>1171</v>
      </c>
      <c r="D517" s="661">
        <v>6330</v>
      </c>
      <c r="E517" s="661">
        <v>5347</v>
      </c>
      <c r="F517" s="662" t="s">
        <v>1068</v>
      </c>
      <c r="G517" s="662" t="s">
        <v>988</v>
      </c>
      <c r="H517" s="664"/>
      <c r="I517" s="668"/>
      <c r="J517" s="671">
        <v>35000</v>
      </c>
      <c r="K517" s="666"/>
    </row>
    <row r="518" spans="1:11" x14ac:dyDescent="0.25">
      <c r="A518" s="419"/>
      <c r="B518" s="438"/>
      <c r="C518" s="447" t="s">
        <v>1172</v>
      </c>
      <c r="D518" s="661">
        <v>6330</v>
      </c>
      <c r="E518" s="661">
        <v>5347</v>
      </c>
      <c r="F518" s="662" t="s">
        <v>1173</v>
      </c>
      <c r="G518" s="662" t="s">
        <v>988</v>
      </c>
      <c r="H518" s="664"/>
      <c r="I518" s="668"/>
      <c r="J518" s="671">
        <v>2285600</v>
      </c>
      <c r="K518" s="666"/>
    </row>
    <row r="519" spans="1:11" x14ac:dyDescent="0.25">
      <c r="A519" s="419"/>
      <c r="B519" s="438"/>
      <c r="C519" s="447" t="s">
        <v>1174</v>
      </c>
      <c r="D519" s="661">
        <v>6330</v>
      </c>
      <c r="E519" s="661">
        <v>5347</v>
      </c>
      <c r="F519" s="662"/>
      <c r="G519" s="662" t="s">
        <v>988</v>
      </c>
      <c r="H519" s="664"/>
      <c r="I519" s="668"/>
      <c r="J519" s="671">
        <v>123000</v>
      </c>
      <c r="K519" s="666"/>
    </row>
    <row r="520" spans="1:11" x14ac:dyDescent="0.25">
      <c r="A520" s="419"/>
      <c r="B520" s="438"/>
      <c r="C520" s="447" t="s">
        <v>1170</v>
      </c>
      <c r="D520" s="661">
        <v>6330</v>
      </c>
      <c r="E520" s="661">
        <v>6363</v>
      </c>
      <c r="F520" s="662" t="s">
        <v>817</v>
      </c>
      <c r="G520" s="662" t="s">
        <v>988</v>
      </c>
      <c r="H520" s="664"/>
      <c r="I520" s="668"/>
      <c r="J520" s="671">
        <v>112600</v>
      </c>
      <c r="K520" s="666"/>
    </row>
    <row r="521" spans="1:11" x14ac:dyDescent="0.25">
      <c r="A521" s="419"/>
      <c r="B521" s="438"/>
      <c r="C521" s="447" t="s">
        <v>1172</v>
      </c>
      <c r="D521" s="661">
        <v>6330</v>
      </c>
      <c r="E521" s="661">
        <v>6363</v>
      </c>
      <c r="F521" s="662" t="s">
        <v>1175</v>
      </c>
      <c r="G521" s="662" t="s">
        <v>988</v>
      </c>
      <c r="H521" s="664"/>
      <c r="I521" s="668"/>
      <c r="J521" s="671">
        <v>250300</v>
      </c>
      <c r="K521" s="666"/>
    </row>
    <row r="522" spans="1:11" x14ac:dyDescent="0.25">
      <c r="A522" s="419"/>
      <c r="B522" s="438"/>
      <c r="C522" s="672" t="s">
        <v>927</v>
      </c>
      <c r="D522" s="661">
        <v>6409</v>
      </c>
      <c r="E522" s="661">
        <v>5901</v>
      </c>
      <c r="F522" s="662" t="s">
        <v>832</v>
      </c>
      <c r="G522" s="662" t="s">
        <v>988</v>
      </c>
      <c r="H522" s="664"/>
      <c r="I522" s="668"/>
      <c r="J522" s="671">
        <v>-395800</v>
      </c>
      <c r="K522" s="666"/>
    </row>
    <row r="523" spans="1:11" x14ac:dyDescent="0.25">
      <c r="A523" s="419"/>
      <c r="B523" s="438"/>
      <c r="C523" s="672" t="s">
        <v>927</v>
      </c>
      <c r="D523" s="661">
        <v>6409</v>
      </c>
      <c r="E523" s="661">
        <v>5901</v>
      </c>
      <c r="F523" s="662" t="s">
        <v>1068</v>
      </c>
      <c r="G523" s="662" t="s">
        <v>988</v>
      </c>
      <c r="H523" s="664"/>
      <c r="I523" s="668"/>
      <c r="J523" s="671">
        <v>-35000</v>
      </c>
      <c r="K523" s="666"/>
    </row>
    <row r="524" spans="1:11" x14ac:dyDescent="0.25">
      <c r="A524" s="419"/>
      <c r="B524" s="438"/>
      <c r="C524" s="672" t="s">
        <v>927</v>
      </c>
      <c r="D524" s="661">
        <v>6409</v>
      </c>
      <c r="E524" s="661">
        <v>5901</v>
      </c>
      <c r="F524" s="662" t="s">
        <v>1173</v>
      </c>
      <c r="G524" s="662" t="s">
        <v>988</v>
      </c>
      <c r="H524" s="664"/>
      <c r="I524" s="668"/>
      <c r="J524" s="671">
        <v>-2285600</v>
      </c>
      <c r="K524" s="666"/>
    </row>
    <row r="525" spans="1:11" x14ac:dyDescent="0.25">
      <c r="A525" s="419"/>
      <c r="B525" s="438"/>
      <c r="C525" s="672" t="s">
        <v>927</v>
      </c>
      <c r="D525" s="661">
        <v>6409</v>
      </c>
      <c r="E525" s="661">
        <v>5901</v>
      </c>
      <c r="F525" s="662"/>
      <c r="G525" s="662" t="s">
        <v>988</v>
      </c>
      <c r="H525" s="664"/>
      <c r="I525" s="668"/>
      <c r="J525" s="671">
        <v>-123000</v>
      </c>
      <c r="K525" s="666"/>
    </row>
    <row r="526" spans="1:11" x14ac:dyDescent="0.25">
      <c r="A526" s="419"/>
      <c r="B526" s="438"/>
      <c r="C526" s="672" t="s">
        <v>927</v>
      </c>
      <c r="D526" s="661">
        <v>6409</v>
      </c>
      <c r="E526" s="661">
        <v>6901</v>
      </c>
      <c r="F526" s="662" t="s">
        <v>817</v>
      </c>
      <c r="G526" s="662" t="s">
        <v>988</v>
      </c>
      <c r="H526" s="664"/>
      <c r="I526" s="668"/>
      <c r="J526" s="671">
        <v>-112600</v>
      </c>
      <c r="K526" s="666"/>
    </row>
    <row r="527" spans="1:11" x14ac:dyDescent="0.25">
      <c r="A527" s="419"/>
      <c r="B527" s="438"/>
      <c r="C527" s="672" t="s">
        <v>927</v>
      </c>
      <c r="D527" s="661">
        <v>6409</v>
      </c>
      <c r="E527" s="661">
        <v>6901</v>
      </c>
      <c r="F527" s="662" t="s">
        <v>1175</v>
      </c>
      <c r="G527" s="662" t="s">
        <v>988</v>
      </c>
      <c r="H527" s="664"/>
      <c r="I527" s="668"/>
      <c r="J527" s="671">
        <v>-250300</v>
      </c>
      <c r="K527" s="666"/>
    </row>
    <row r="528" spans="1:11" x14ac:dyDescent="0.25">
      <c r="A528" s="419"/>
      <c r="B528" s="438"/>
      <c r="C528" s="686" t="s">
        <v>1176</v>
      </c>
      <c r="D528" s="661"/>
      <c r="E528" s="661"/>
      <c r="F528" s="662"/>
      <c r="G528" s="662"/>
      <c r="H528" s="664"/>
      <c r="I528" s="668"/>
      <c r="J528" s="671"/>
      <c r="K528" s="666"/>
    </row>
    <row r="529" spans="1:11" x14ac:dyDescent="0.25">
      <c r="A529" s="419"/>
      <c r="B529" s="438"/>
      <c r="C529" s="447" t="s">
        <v>1177</v>
      </c>
      <c r="D529" s="661">
        <v>6330</v>
      </c>
      <c r="E529" s="661">
        <v>4251</v>
      </c>
      <c r="F529" s="662" t="s">
        <v>1178</v>
      </c>
      <c r="G529" s="662" t="s">
        <v>988</v>
      </c>
      <c r="H529" s="664"/>
      <c r="I529" s="681">
        <v>794100</v>
      </c>
      <c r="J529" s="671"/>
      <c r="K529" s="682">
        <v>794100</v>
      </c>
    </row>
    <row r="530" spans="1:11" ht="15.75" thickBot="1" x14ac:dyDescent="0.3">
      <c r="A530" s="419"/>
      <c r="B530" s="438"/>
      <c r="C530" s="447" t="s">
        <v>875</v>
      </c>
      <c r="D530" s="661">
        <v>6409</v>
      </c>
      <c r="E530" s="661">
        <v>6901</v>
      </c>
      <c r="F530" s="662" t="s">
        <v>1178</v>
      </c>
      <c r="G530" s="662" t="s">
        <v>988</v>
      </c>
      <c r="H530" s="664"/>
      <c r="I530" s="668"/>
      <c r="J530" s="671">
        <v>794100</v>
      </c>
      <c r="K530" s="666"/>
    </row>
    <row r="531" spans="1:11" ht="15.75" thickBot="1" x14ac:dyDescent="0.3">
      <c r="A531" s="764"/>
      <c r="B531" s="484"/>
      <c r="C531" s="503"/>
      <c r="D531" s="485"/>
      <c r="E531" s="485"/>
      <c r="F531" s="486"/>
      <c r="G531" s="486"/>
      <c r="H531" s="532"/>
      <c r="I531" s="533">
        <f>I529+I530</f>
        <v>794100</v>
      </c>
      <c r="J531" s="460">
        <f>J515+J530</f>
        <v>794100</v>
      </c>
      <c r="K531" s="489">
        <v>794100</v>
      </c>
    </row>
    <row r="532" spans="1:11" x14ac:dyDescent="0.25">
      <c r="A532" s="496" t="s">
        <v>1179</v>
      </c>
      <c r="B532" s="438">
        <v>8029</v>
      </c>
      <c r="C532" s="687" t="s">
        <v>1180</v>
      </c>
      <c r="D532" s="661"/>
      <c r="E532" s="661"/>
      <c r="F532" s="662"/>
      <c r="G532" s="662"/>
      <c r="H532" s="664"/>
      <c r="I532" s="668"/>
      <c r="J532" s="671"/>
      <c r="K532" s="666"/>
    </row>
    <row r="533" spans="1:11" x14ac:dyDescent="0.25">
      <c r="A533" s="419"/>
      <c r="B533" s="438"/>
      <c r="C533" s="447" t="s">
        <v>1181</v>
      </c>
      <c r="D533" s="661">
        <v>6330</v>
      </c>
      <c r="E533" s="661">
        <v>5347</v>
      </c>
      <c r="F533" s="662" t="s">
        <v>1068</v>
      </c>
      <c r="G533" s="662" t="s">
        <v>1035</v>
      </c>
      <c r="H533" s="664"/>
      <c r="I533" s="668"/>
      <c r="J533" s="671">
        <v>1627400</v>
      </c>
      <c r="K533" s="666"/>
    </row>
    <row r="534" spans="1:11" ht="15.75" thickBot="1" x14ac:dyDescent="0.3">
      <c r="A534" s="419"/>
      <c r="B534" s="438"/>
      <c r="C534" s="447" t="s">
        <v>927</v>
      </c>
      <c r="D534" s="661">
        <v>6409</v>
      </c>
      <c r="E534" s="661">
        <v>5901</v>
      </c>
      <c r="F534" s="662" t="s">
        <v>1068</v>
      </c>
      <c r="G534" s="662" t="s">
        <v>1035</v>
      </c>
      <c r="H534" s="664"/>
      <c r="I534" s="668"/>
      <c r="J534" s="671">
        <v>-1627400</v>
      </c>
      <c r="K534" s="666"/>
    </row>
    <row r="535" spans="1:11" ht="15.75" thickBot="1" x14ac:dyDescent="0.3">
      <c r="A535" s="764"/>
      <c r="B535" s="484"/>
      <c r="C535" s="503"/>
      <c r="D535" s="485"/>
      <c r="E535" s="485"/>
      <c r="F535" s="486"/>
      <c r="G535" s="486"/>
      <c r="H535" s="532"/>
      <c r="I535" s="533">
        <v>0</v>
      </c>
      <c r="J535" s="460">
        <f>J533+J534</f>
        <v>0</v>
      </c>
      <c r="K535" s="489">
        <v>0</v>
      </c>
    </row>
    <row r="536" spans="1:11" x14ac:dyDescent="0.25">
      <c r="A536" s="694"/>
      <c r="B536" s="695"/>
      <c r="C536" s="696"/>
      <c r="D536" s="697"/>
      <c r="E536" s="697"/>
      <c r="F536" s="698"/>
      <c r="G536" s="698"/>
      <c r="H536" s="698"/>
      <c r="I536" s="699"/>
      <c r="J536" s="700"/>
      <c r="K536" s="701"/>
    </row>
    <row r="537" spans="1:11" x14ac:dyDescent="0.25">
      <c r="A537" s="694"/>
      <c r="B537" s="695"/>
      <c r="C537" s="696"/>
      <c r="D537" s="697"/>
      <c r="E537" s="697"/>
      <c r="F537" s="698"/>
      <c r="G537" s="698"/>
      <c r="H537" s="698"/>
      <c r="I537" s="699"/>
      <c r="J537" s="700"/>
      <c r="K537" s="701"/>
    </row>
    <row r="538" spans="1:11" x14ac:dyDescent="0.25">
      <c r="A538" s="694"/>
      <c r="B538" s="695"/>
      <c r="C538" s="702"/>
      <c r="D538" s="697"/>
      <c r="E538" s="697"/>
      <c r="F538" s="698"/>
      <c r="G538" s="698"/>
      <c r="H538" s="698"/>
      <c r="I538" s="699"/>
      <c r="J538" s="700"/>
      <c r="K538" s="701"/>
    </row>
    <row r="539" spans="1:11" x14ac:dyDescent="0.25">
      <c r="A539" s="694"/>
      <c r="B539" s="695"/>
      <c r="C539" s="702"/>
      <c r="D539" s="697"/>
      <c r="E539" s="697"/>
      <c r="F539" s="698"/>
      <c r="G539" s="698"/>
      <c r="H539" s="698"/>
      <c r="I539" s="699"/>
      <c r="J539" s="700"/>
      <c r="K539" s="701"/>
    </row>
    <row r="540" spans="1:11" x14ac:dyDescent="0.25">
      <c r="A540" s="132"/>
      <c r="B540" s="703"/>
      <c r="C540" s="704"/>
      <c r="D540" s="705"/>
      <c r="E540" s="705"/>
      <c r="F540" s="706"/>
      <c r="G540" s="706"/>
      <c r="H540" s="706"/>
      <c r="I540" s="707"/>
      <c r="J540" s="708"/>
      <c r="K540" s="709"/>
    </row>
    <row r="541" spans="1:11" x14ac:dyDescent="0.25">
      <c r="A541" s="694"/>
      <c r="B541" s="695"/>
      <c r="C541" s="696"/>
      <c r="D541" s="697"/>
      <c r="E541" s="697"/>
      <c r="F541" s="698"/>
      <c r="G541" s="698"/>
      <c r="H541" s="698"/>
      <c r="I541" s="699"/>
      <c r="J541" s="700"/>
      <c r="K541" s="701"/>
    </row>
    <row r="542" spans="1:11" x14ac:dyDescent="0.25">
      <c r="A542" s="694"/>
      <c r="B542" s="695"/>
      <c r="C542" s="696"/>
      <c r="D542" s="697"/>
      <c r="E542" s="697"/>
      <c r="F542" s="698"/>
      <c r="G542" s="698"/>
      <c r="H542" s="698"/>
      <c r="I542" s="699"/>
      <c r="J542" s="700"/>
      <c r="K542" s="701"/>
    </row>
    <row r="543" spans="1:11" x14ac:dyDescent="0.25">
      <c r="A543" s="694"/>
      <c r="B543" s="695"/>
      <c r="C543" s="702"/>
      <c r="D543" s="697"/>
      <c r="E543" s="697"/>
      <c r="F543" s="698"/>
      <c r="G543" s="698"/>
      <c r="H543" s="698"/>
      <c r="I543" s="699"/>
      <c r="J543" s="700"/>
      <c r="K543" s="701"/>
    </row>
    <row r="544" spans="1:11" x14ac:dyDescent="0.25">
      <c r="A544" s="694"/>
      <c r="B544" s="695"/>
      <c r="C544" s="702"/>
      <c r="D544" s="697"/>
      <c r="E544" s="697"/>
      <c r="F544" s="698"/>
      <c r="G544" s="698"/>
      <c r="H544" s="698"/>
      <c r="I544" s="699"/>
      <c r="J544" s="700"/>
      <c r="K544" s="701"/>
    </row>
    <row r="545" spans="1:11" x14ac:dyDescent="0.25">
      <c r="A545" s="132"/>
      <c r="B545" s="703"/>
      <c r="C545" s="704"/>
      <c r="D545" s="705"/>
      <c r="E545" s="705"/>
      <c r="F545" s="706"/>
      <c r="G545" s="706"/>
      <c r="H545" s="706"/>
      <c r="I545" s="707"/>
      <c r="J545" s="708"/>
      <c r="K545" s="709"/>
    </row>
    <row r="546" spans="1:11" x14ac:dyDescent="0.25">
      <c r="A546" s="694"/>
      <c r="B546" s="710"/>
      <c r="C546" s="696"/>
      <c r="D546" s="697"/>
      <c r="E546" s="697"/>
      <c r="F546" s="698"/>
      <c r="G546" s="698"/>
      <c r="H546" s="698"/>
      <c r="I546" s="699"/>
      <c r="J546" s="700"/>
      <c r="K546" s="701"/>
    </row>
    <row r="547" spans="1:11" x14ac:dyDescent="0.25">
      <c r="A547" s="694"/>
      <c r="B547" s="695"/>
      <c r="C547" s="702"/>
      <c r="D547" s="697"/>
      <c r="E547" s="697"/>
      <c r="F547" s="698"/>
      <c r="G547" s="698"/>
      <c r="H547" s="698"/>
      <c r="I547" s="699"/>
      <c r="J547" s="700"/>
      <c r="K547" s="701"/>
    </row>
    <row r="548" spans="1:11" x14ac:dyDescent="0.25">
      <c r="A548" s="694"/>
      <c r="B548" s="695"/>
      <c r="C548" s="702"/>
      <c r="D548" s="697"/>
      <c r="E548" s="697"/>
      <c r="F548" s="698"/>
      <c r="G548" s="698"/>
      <c r="H548" s="698"/>
      <c r="I548" s="699"/>
      <c r="J548" s="700"/>
      <c r="K548" s="701"/>
    </row>
    <row r="549" spans="1:11" x14ac:dyDescent="0.25">
      <c r="A549" s="132"/>
      <c r="B549" s="703"/>
      <c r="C549" s="704"/>
      <c r="D549" s="705"/>
      <c r="E549" s="705"/>
      <c r="F549" s="706"/>
      <c r="G549" s="706"/>
      <c r="H549" s="706"/>
      <c r="I549" s="707"/>
      <c r="J549" s="708"/>
      <c r="K549" s="709"/>
    </row>
    <row r="550" spans="1:11" x14ac:dyDescent="0.25">
      <c r="A550" s="694"/>
      <c r="B550" s="710"/>
      <c r="C550" s="696"/>
      <c r="D550" s="697"/>
      <c r="E550" s="697"/>
      <c r="F550" s="698"/>
      <c r="G550" s="698"/>
      <c r="H550" s="698"/>
      <c r="I550" s="699"/>
      <c r="J550" s="700"/>
      <c r="K550" s="701"/>
    </row>
    <row r="551" spans="1:11" x14ac:dyDescent="0.25">
      <c r="A551" s="694"/>
      <c r="B551" s="695"/>
      <c r="C551" s="702"/>
      <c r="D551" s="697"/>
      <c r="E551" s="697"/>
      <c r="F551" s="698"/>
      <c r="G551" s="698"/>
      <c r="H551" s="698"/>
      <c r="I551" s="699"/>
      <c r="J551" s="700"/>
      <c r="K551" s="701"/>
    </row>
    <row r="552" spans="1:11" x14ac:dyDescent="0.25">
      <c r="A552" s="694"/>
      <c r="B552" s="695"/>
      <c r="C552" s="702"/>
      <c r="D552" s="697"/>
      <c r="E552" s="697"/>
      <c r="F552" s="698"/>
      <c r="G552" s="698"/>
      <c r="H552" s="698"/>
      <c r="I552" s="699"/>
      <c r="J552" s="700"/>
      <c r="K552" s="701"/>
    </row>
    <row r="553" spans="1:11" x14ac:dyDescent="0.25">
      <c r="A553" s="132"/>
      <c r="B553" s="703"/>
      <c r="C553" s="704"/>
      <c r="D553" s="705"/>
      <c r="E553" s="705"/>
      <c r="F553" s="706"/>
      <c r="G553" s="706"/>
      <c r="H553" s="706"/>
      <c r="I553" s="707"/>
      <c r="J553" s="708"/>
      <c r="K553" s="709"/>
    </row>
    <row r="554" spans="1:11" x14ac:dyDescent="0.25">
      <c r="A554" s="694"/>
      <c r="B554" s="710"/>
      <c r="C554" s="696"/>
      <c r="D554" s="697"/>
      <c r="E554" s="697"/>
      <c r="F554" s="698"/>
      <c r="G554" s="698"/>
      <c r="H554" s="698"/>
      <c r="I554" s="699"/>
      <c r="J554" s="700"/>
      <c r="K554" s="701"/>
    </row>
    <row r="555" spans="1:11" x14ac:dyDescent="0.25">
      <c r="A555" s="694"/>
      <c r="B555" s="695"/>
      <c r="C555" s="702"/>
      <c r="D555" s="697"/>
      <c r="E555" s="697"/>
      <c r="F555" s="698"/>
      <c r="G555" s="698"/>
      <c r="H555" s="698"/>
      <c r="I555" s="699"/>
      <c r="J555" s="700"/>
      <c r="K555" s="701"/>
    </row>
    <row r="556" spans="1:11" x14ac:dyDescent="0.25">
      <c r="A556" s="694"/>
      <c r="B556" s="695"/>
      <c r="C556" s="702"/>
      <c r="D556" s="697"/>
      <c r="E556" s="697"/>
      <c r="F556" s="698"/>
      <c r="G556" s="698"/>
      <c r="H556" s="698"/>
      <c r="I556" s="699"/>
      <c r="J556" s="700"/>
      <c r="K556" s="701"/>
    </row>
    <row r="557" spans="1:11" x14ac:dyDescent="0.25">
      <c r="A557" s="132"/>
      <c r="B557" s="703"/>
      <c r="C557" s="704"/>
      <c r="D557" s="705"/>
      <c r="E557" s="705"/>
      <c r="F557" s="706"/>
      <c r="G557" s="706"/>
      <c r="H557" s="706"/>
      <c r="I557" s="707"/>
      <c r="J557" s="708"/>
      <c r="K557" s="709"/>
    </row>
    <row r="558" spans="1:11" x14ac:dyDescent="0.25">
      <c r="A558" s="694"/>
      <c r="B558" s="710"/>
      <c r="C558" s="696"/>
      <c r="D558" s="697"/>
      <c r="E558" s="697"/>
      <c r="F558" s="698"/>
      <c r="G558" s="698"/>
      <c r="H558" s="698"/>
      <c r="I558" s="699"/>
      <c r="J558" s="700"/>
      <c r="K558" s="701"/>
    </row>
    <row r="559" spans="1:11" x14ac:dyDescent="0.25">
      <c r="A559" s="694"/>
      <c r="B559" s="695"/>
      <c r="C559" s="702"/>
      <c r="D559" s="697"/>
      <c r="E559" s="697"/>
      <c r="F559" s="698"/>
      <c r="G559" s="698"/>
      <c r="H559" s="698"/>
      <c r="I559" s="699"/>
      <c r="J559" s="700"/>
      <c r="K559" s="701"/>
    </row>
    <row r="560" spans="1:11" x14ac:dyDescent="0.25">
      <c r="A560" s="694"/>
      <c r="B560" s="695"/>
      <c r="C560" s="702"/>
      <c r="D560" s="697"/>
      <c r="E560" s="697"/>
      <c r="F560" s="698"/>
      <c r="G560" s="698"/>
      <c r="H560" s="698"/>
      <c r="I560" s="699"/>
      <c r="J560" s="700"/>
      <c r="K560" s="701"/>
    </row>
    <row r="561" spans="1:11" x14ac:dyDescent="0.25">
      <c r="A561" s="132"/>
      <c r="B561" s="703"/>
      <c r="C561" s="704"/>
      <c r="D561" s="705"/>
      <c r="E561" s="705"/>
      <c r="F561" s="706"/>
      <c r="G561" s="706"/>
      <c r="H561" s="706"/>
      <c r="I561" s="707"/>
      <c r="J561" s="708"/>
      <c r="K561" s="709"/>
    </row>
    <row r="562" spans="1:11" x14ac:dyDescent="0.25">
      <c r="A562" s="694"/>
      <c r="B562" s="710"/>
      <c r="C562" s="696"/>
      <c r="D562" s="697"/>
      <c r="E562" s="697"/>
      <c r="F562" s="698"/>
      <c r="G562" s="698"/>
      <c r="H562" s="698"/>
      <c r="I562" s="699"/>
      <c r="J562" s="700"/>
      <c r="K562" s="701"/>
    </row>
    <row r="563" spans="1:11" x14ac:dyDescent="0.25">
      <c r="A563" s="694"/>
      <c r="B563" s="695"/>
      <c r="C563" s="702"/>
      <c r="D563" s="697"/>
      <c r="E563" s="697"/>
      <c r="F563" s="698"/>
      <c r="G563" s="698"/>
      <c r="H563" s="698"/>
      <c r="I563" s="699"/>
      <c r="J563" s="700"/>
      <c r="K563" s="701"/>
    </row>
    <row r="564" spans="1:11" x14ac:dyDescent="0.25">
      <c r="A564" s="694"/>
      <c r="B564" s="695"/>
      <c r="C564" s="702"/>
      <c r="D564" s="697"/>
      <c r="E564" s="697"/>
      <c r="F564" s="698"/>
      <c r="G564" s="698"/>
      <c r="H564" s="698"/>
      <c r="I564" s="699"/>
      <c r="J564" s="700"/>
      <c r="K564" s="701"/>
    </row>
    <row r="565" spans="1:11" x14ac:dyDescent="0.25">
      <c r="A565" s="132"/>
      <c r="B565" s="703"/>
      <c r="C565" s="704"/>
      <c r="D565" s="705"/>
      <c r="E565" s="705"/>
      <c r="F565" s="706"/>
      <c r="G565" s="706"/>
      <c r="H565" s="706"/>
      <c r="I565" s="707"/>
      <c r="J565" s="708"/>
      <c r="K565" s="709"/>
    </row>
    <row r="566" spans="1:11" x14ac:dyDescent="0.25">
      <c r="A566" s="694"/>
      <c r="B566" s="710"/>
      <c r="C566" s="696"/>
      <c r="D566" s="697"/>
      <c r="E566" s="697"/>
      <c r="F566" s="698"/>
      <c r="G566" s="698"/>
      <c r="H566" s="698"/>
      <c r="I566" s="699"/>
      <c r="J566" s="700"/>
      <c r="K566" s="701"/>
    </row>
    <row r="567" spans="1:11" x14ac:dyDescent="0.25">
      <c r="A567" s="694"/>
      <c r="B567" s="695"/>
      <c r="C567" s="702"/>
      <c r="D567" s="697"/>
      <c r="E567" s="697"/>
      <c r="F567" s="698"/>
      <c r="G567" s="698"/>
      <c r="H567" s="698"/>
      <c r="I567" s="699"/>
      <c r="J567" s="700"/>
      <c r="K567" s="701"/>
    </row>
    <row r="568" spans="1:11" x14ac:dyDescent="0.25">
      <c r="A568" s="694"/>
      <c r="B568" s="695"/>
      <c r="C568" s="702"/>
      <c r="D568" s="697"/>
      <c r="E568" s="697"/>
      <c r="F568" s="698"/>
      <c r="G568" s="698"/>
      <c r="H568" s="698"/>
      <c r="I568" s="699"/>
      <c r="J568" s="700"/>
      <c r="K568" s="701"/>
    </row>
    <row r="569" spans="1:11" x14ac:dyDescent="0.25">
      <c r="A569" s="132"/>
      <c r="B569" s="703"/>
      <c r="C569" s="704"/>
      <c r="D569" s="705"/>
      <c r="E569" s="705"/>
      <c r="F569" s="706"/>
      <c r="G569" s="706"/>
      <c r="H569" s="706"/>
      <c r="I569" s="707"/>
      <c r="J569" s="708"/>
      <c r="K569" s="709"/>
    </row>
    <row r="570" spans="1:11" x14ac:dyDescent="0.25">
      <c r="A570" s="694"/>
      <c r="B570" s="710"/>
      <c r="C570" s="696"/>
      <c r="D570" s="697"/>
      <c r="E570" s="697"/>
      <c r="F570" s="698"/>
      <c r="G570" s="698"/>
      <c r="H570" s="698"/>
      <c r="I570" s="699"/>
      <c r="J570" s="700"/>
      <c r="K570" s="701"/>
    </row>
    <row r="571" spans="1:11" x14ac:dyDescent="0.25">
      <c r="A571" s="694"/>
      <c r="B571" s="695"/>
      <c r="C571" s="702"/>
      <c r="D571" s="697"/>
      <c r="E571" s="697"/>
      <c r="F571" s="698"/>
      <c r="G571" s="698"/>
      <c r="H571" s="698"/>
      <c r="I571" s="699"/>
      <c r="J571" s="700"/>
      <c r="K571" s="701"/>
    </row>
    <row r="572" spans="1:11" x14ac:dyDescent="0.25">
      <c r="A572" s="694"/>
      <c r="B572" s="695"/>
      <c r="C572" s="702"/>
      <c r="D572" s="697"/>
      <c r="E572" s="697"/>
      <c r="F572" s="698"/>
      <c r="G572" s="698"/>
      <c r="H572" s="698"/>
      <c r="I572" s="699"/>
      <c r="J572" s="700"/>
      <c r="K572" s="701"/>
    </row>
    <row r="573" spans="1:11" x14ac:dyDescent="0.25">
      <c r="A573" s="132"/>
      <c r="B573" s="703"/>
      <c r="C573" s="704"/>
      <c r="D573" s="705"/>
      <c r="E573" s="705"/>
      <c r="F573" s="706"/>
      <c r="G573" s="706"/>
      <c r="H573" s="706"/>
      <c r="I573" s="707"/>
      <c r="J573" s="708"/>
      <c r="K573" s="709"/>
    </row>
  </sheetData>
  <mergeCells count="21">
    <mergeCell ref="A160:A169"/>
    <mergeCell ref="B160:B169"/>
    <mergeCell ref="A171:A174"/>
    <mergeCell ref="B171:B174"/>
    <mergeCell ref="H6:H8"/>
    <mergeCell ref="B107:B144"/>
    <mergeCell ref="A146:A152"/>
    <mergeCell ref="B146:B152"/>
    <mergeCell ref="A154:A158"/>
    <mergeCell ref="B154:B158"/>
    <mergeCell ref="I2:K2"/>
    <mergeCell ref="A3:I3"/>
    <mergeCell ref="A4:I4"/>
    <mergeCell ref="A6:A8"/>
    <mergeCell ref="B6:B8"/>
    <mergeCell ref="C6:C8"/>
    <mergeCell ref="D6:D8"/>
    <mergeCell ref="E6:E8"/>
    <mergeCell ref="F6:F8"/>
    <mergeCell ref="G6:G8"/>
    <mergeCell ref="J6:J8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2"/>
  <sheetViews>
    <sheetView view="pageLayout" zoomScaleNormal="100" workbookViewId="0">
      <selection activeCell="H16" sqref="H16"/>
    </sheetView>
  </sheetViews>
  <sheetFormatPr defaultColWidth="20.7109375" defaultRowHeight="15" x14ac:dyDescent="0.25"/>
  <cols>
    <col min="1" max="2" width="8.7109375" customWidth="1"/>
    <col min="3" max="3" width="10.7109375" customWidth="1"/>
    <col min="4" max="4" width="12.7109375" customWidth="1"/>
    <col min="5" max="5" width="35.7109375" customWidth="1"/>
    <col min="6" max="7" width="10.7109375" customWidth="1"/>
    <col min="8" max="8" width="11.7109375" customWidth="1"/>
    <col min="9" max="9" width="11.85546875" customWidth="1"/>
    <col min="10" max="10" width="6.42578125" customWidth="1"/>
    <col min="11" max="11" width="6.5703125" customWidth="1"/>
    <col min="12" max="12" width="8" customWidth="1"/>
    <col min="13" max="13" width="6.7109375" customWidth="1"/>
    <col min="14" max="14" width="8.85546875" customWidth="1"/>
    <col min="15" max="15" width="8" customWidth="1"/>
    <col min="16" max="16" width="9.42578125" customWidth="1"/>
    <col min="17" max="17" width="33" customWidth="1"/>
  </cols>
  <sheetData>
    <row r="1" spans="1:17" ht="16.5" x14ac:dyDescent="0.25">
      <c r="I1" s="715"/>
    </row>
    <row r="2" spans="1:17" ht="16.5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3" t="s">
        <v>19</v>
      </c>
      <c r="J2" s="723"/>
      <c r="K2" s="723"/>
      <c r="L2" s="723"/>
      <c r="M2" s="723"/>
      <c r="N2" s="723"/>
      <c r="O2" s="723"/>
      <c r="P2" s="723"/>
      <c r="Q2" s="724"/>
    </row>
    <row r="3" spans="1:17" s="11" customFormat="1" ht="31.5" customHeight="1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630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x14ac:dyDescent="0.25">
      <c r="A4" s="8" t="s">
        <v>13</v>
      </c>
      <c r="B4" s="10" t="s">
        <v>11</v>
      </c>
      <c r="C4" s="9"/>
      <c r="D4" s="8"/>
      <c r="E4" s="8" t="s">
        <v>10</v>
      </c>
      <c r="F4" s="17">
        <v>50</v>
      </c>
      <c r="G4" s="17">
        <v>50</v>
      </c>
      <c r="H4" s="17">
        <v>0</v>
      </c>
      <c r="I4" s="17">
        <f>(100/G4)*H4</f>
        <v>0</v>
      </c>
      <c r="J4" s="726"/>
      <c r="K4" s="727"/>
      <c r="L4" s="726"/>
      <c r="M4" s="727"/>
      <c r="N4" s="726"/>
      <c r="O4" s="727"/>
      <c r="P4" s="726"/>
      <c r="Q4" s="728"/>
    </row>
    <row r="5" spans="1:17" x14ac:dyDescent="0.25">
      <c r="A5" s="8" t="s">
        <v>13</v>
      </c>
      <c r="B5" s="10" t="s">
        <v>9</v>
      </c>
      <c r="C5" s="9"/>
      <c r="D5" s="8"/>
      <c r="E5" s="8" t="s">
        <v>8</v>
      </c>
      <c r="F5" s="17">
        <v>100</v>
      </c>
      <c r="G5" s="17">
        <v>100</v>
      </c>
      <c r="H5" s="17">
        <v>0</v>
      </c>
      <c r="I5" s="17">
        <f t="shared" ref="I5:I14" si="0">(100/G5)*H5</f>
        <v>0</v>
      </c>
      <c r="J5" s="726"/>
      <c r="K5" s="727"/>
      <c r="L5" s="726"/>
      <c r="M5" s="727"/>
      <c r="N5" s="726"/>
      <c r="O5" s="727"/>
      <c r="P5" s="726"/>
      <c r="Q5" s="728"/>
    </row>
    <row r="6" spans="1:17" x14ac:dyDescent="0.25">
      <c r="A6" s="6" t="s">
        <v>13</v>
      </c>
      <c r="B6" s="6" t="s">
        <v>12</v>
      </c>
      <c r="C6" s="6"/>
      <c r="D6" s="6"/>
      <c r="E6" s="6"/>
      <c r="F6" s="18">
        <f t="shared" ref="F6:H6" si="1">SUM(F4:F5)</f>
        <v>150</v>
      </c>
      <c r="G6" s="18">
        <f t="shared" si="1"/>
        <v>150</v>
      </c>
      <c r="H6" s="18">
        <f t="shared" si="1"/>
        <v>0</v>
      </c>
      <c r="I6" s="18">
        <f t="shared" si="0"/>
        <v>0</v>
      </c>
      <c r="J6" s="729"/>
      <c r="K6" s="729"/>
      <c r="L6" s="729"/>
      <c r="M6" s="729"/>
      <c r="N6" s="729"/>
      <c r="O6" s="729"/>
      <c r="P6" s="729"/>
      <c r="Q6" s="729"/>
    </row>
    <row r="7" spans="1:17" x14ac:dyDescent="0.25">
      <c r="A7" s="8" t="s">
        <v>2</v>
      </c>
      <c r="B7" s="10" t="s">
        <v>11</v>
      </c>
      <c r="C7" s="9"/>
      <c r="D7" s="8"/>
      <c r="E7" s="8" t="s">
        <v>10</v>
      </c>
      <c r="F7" s="17">
        <v>100</v>
      </c>
      <c r="G7" s="17">
        <v>100</v>
      </c>
      <c r="H7" s="17">
        <v>0</v>
      </c>
      <c r="I7" s="17">
        <f>H7/G7*100</f>
        <v>0</v>
      </c>
      <c r="J7" s="726"/>
      <c r="K7" s="727"/>
      <c r="L7" s="726"/>
      <c r="M7" s="727"/>
      <c r="N7" s="726"/>
      <c r="O7" s="727"/>
      <c r="P7" s="726"/>
      <c r="Q7" s="728"/>
    </row>
    <row r="8" spans="1:17" x14ac:dyDescent="0.25">
      <c r="A8" s="8" t="s">
        <v>2</v>
      </c>
      <c r="B8" s="10" t="s">
        <v>9</v>
      </c>
      <c r="C8" s="9"/>
      <c r="D8" s="8"/>
      <c r="E8" s="8" t="s">
        <v>8</v>
      </c>
      <c r="F8" s="17">
        <v>200</v>
      </c>
      <c r="G8" s="17">
        <v>200</v>
      </c>
      <c r="H8" s="17">
        <v>0</v>
      </c>
      <c r="I8" s="17">
        <f t="shared" si="0"/>
        <v>0</v>
      </c>
      <c r="J8" s="726"/>
      <c r="K8" s="727"/>
      <c r="L8" s="726"/>
      <c r="M8" s="727"/>
      <c r="N8" s="726"/>
      <c r="O8" s="727"/>
      <c r="P8" s="726"/>
      <c r="Q8" s="728"/>
    </row>
    <row r="9" spans="1:17" x14ac:dyDescent="0.25">
      <c r="A9" s="8" t="s">
        <v>2</v>
      </c>
      <c r="B9" s="10" t="s">
        <v>6</v>
      </c>
      <c r="C9" s="9"/>
      <c r="D9" s="8"/>
      <c r="E9" s="8" t="s">
        <v>5</v>
      </c>
      <c r="F9" s="17">
        <v>500</v>
      </c>
      <c r="G9" s="17">
        <v>500</v>
      </c>
      <c r="H9" s="17">
        <v>121</v>
      </c>
      <c r="I9" s="17">
        <f>H9/G9*100</f>
        <v>24.2</v>
      </c>
      <c r="J9" s="726"/>
      <c r="K9" s="727"/>
      <c r="L9" s="726"/>
      <c r="M9" s="727"/>
      <c r="N9" s="726"/>
      <c r="O9" s="727"/>
      <c r="P9" s="726"/>
      <c r="Q9" s="728"/>
    </row>
    <row r="10" spans="1:17" x14ac:dyDescent="0.25">
      <c r="A10" s="8" t="s">
        <v>2</v>
      </c>
      <c r="B10" s="10" t="s">
        <v>6</v>
      </c>
      <c r="C10" s="236" t="s">
        <v>627</v>
      </c>
      <c r="D10" s="9"/>
      <c r="E10" s="8" t="s">
        <v>628</v>
      </c>
      <c r="F10" s="17">
        <v>400</v>
      </c>
      <c r="G10" s="17">
        <v>400</v>
      </c>
      <c r="H10" s="17">
        <v>0</v>
      </c>
      <c r="I10" s="17">
        <f t="shared" si="0"/>
        <v>0</v>
      </c>
      <c r="J10" s="726"/>
      <c r="K10" s="727"/>
      <c r="L10" s="726"/>
      <c r="M10" s="727"/>
      <c r="N10" s="726"/>
      <c r="O10" s="727"/>
      <c r="P10" s="726"/>
      <c r="Q10" s="728"/>
    </row>
    <row r="11" spans="1:17" x14ac:dyDescent="0.25">
      <c r="A11" s="8" t="s">
        <v>2</v>
      </c>
      <c r="B11" s="10" t="s">
        <v>6</v>
      </c>
      <c r="C11" s="236" t="s">
        <v>7</v>
      </c>
      <c r="D11" s="9"/>
      <c r="E11" s="8" t="s">
        <v>629</v>
      </c>
      <c r="F11" s="17">
        <v>20</v>
      </c>
      <c r="G11" s="17">
        <v>20</v>
      </c>
      <c r="H11" s="17">
        <v>0</v>
      </c>
      <c r="I11" s="17">
        <f>H11/G11*100</f>
        <v>0</v>
      </c>
      <c r="J11" s="726"/>
      <c r="K11" s="727"/>
      <c r="L11" s="726"/>
      <c r="M11" s="727"/>
      <c r="N11" s="726"/>
      <c r="O11" s="727"/>
      <c r="P11" s="726"/>
      <c r="Q11" s="728"/>
    </row>
    <row r="12" spans="1:17" x14ac:dyDescent="0.25">
      <c r="A12" s="8" t="s">
        <v>2</v>
      </c>
      <c r="B12" s="10" t="s">
        <v>4</v>
      </c>
      <c r="C12" s="237"/>
      <c r="D12" s="8"/>
      <c r="E12" s="8" t="s">
        <v>3</v>
      </c>
      <c r="F12" s="17">
        <v>20</v>
      </c>
      <c r="G12" s="17">
        <v>20</v>
      </c>
      <c r="H12" s="17">
        <v>0</v>
      </c>
      <c r="I12" s="17">
        <f t="shared" si="0"/>
        <v>0</v>
      </c>
      <c r="J12" s="726"/>
      <c r="K12" s="727"/>
      <c r="L12" s="726"/>
      <c r="M12" s="727"/>
      <c r="N12" s="726"/>
      <c r="O12" s="727"/>
      <c r="P12" s="726"/>
      <c r="Q12" s="728"/>
    </row>
    <row r="13" spans="1:17" x14ac:dyDescent="0.25">
      <c r="A13" s="6" t="s">
        <v>2</v>
      </c>
      <c r="B13" s="769" t="s">
        <v>1</v>
      </c>
      <c r="C13" s="770"/>
      <c r="D13" s="770"/>
      <c r="E13" s="771"/>
      <c r="F13" s="18">
        <f t="shared" ref="F13:H13" si="2">SUM(F7:F12)</f>
        <v>1240</v>
      </c>
      <c r="G13" s="18">
        <f t="shared" si="2"/>
        <v>1240</v>
      </c>
      <c r="H13" s="18">
        <f t="shared" si="2"/>
        <v>121</v>
      </c>
      <c r="I13" s="18">
        <f t="shared" si="0"/>
        <v>9.758064516129032</v>
      </c>
      <c r="J13" s="729"/>
      <c r="K13" s="729"/>
      <c r="L13" s="729"/>
      <c r="M13" s="729"/>
      <c r="N13" s="729"/>
      <c r="O13" s="729"/>
      <c r="P13" s="729"/>
      <c r="Q13" s="729"/>
    </row>
    <row r="14" spans="1:17" s="1" customFormat="1" x14ac:dyDescent="0.25">
      <c r="A14" s="4" t="s">
        <v>0</v>
      </c>
      <c r="B14" s="4"/>
      <c r="C14" s="4"/>
      <c r="D14" s="4"/>
      <c r="E14" s="4"/>
      <c r="F14" s="19">
        <f>F6+F13</f>
        <v>1390</v>
      </c>
      <c r="G14" s="19">
        <f>G6+G13</f>
        <v>1390</v>
      </c>
      <c r="H14" s="19">
        <f>H6+H13</f>
        <v>121</v>
      </c>
      <c r="I14" s="19">
        <f t="shared" si="0"/>
        <v>8.7050359712230208</v>
      </c>
      <c r="J14" s="730"/>
      <c r="K14" s="730"/>
      <c r="L14" s="730"/>
      <c r="M14" s="730"/>
      <c r="N14" s="730"/>
      <c r="O14" s="730"/>
      <c r="P14" s="730"/>
      <c r="Q14" s="731"/>
    </row>
    <row r="32" spans="5:5" x14ac:dyDescent="0.25">
      <c r="E32" s="721"/>
    </row>
  </sheetData>
  <mergeCells count="1">
    <mergeCell ref="B13:E13"/>
  </mergeCells>
  <pageMargins left="0.7" right="0.7" top="0.75" bottom="0.75" header="0.3" footer="0.3"/>
  <pageSetup paperSize="9" fitToHeight="0" orientation="landscape" r:id="rId1"/>
  <headerFooter>
    <oddHeader xml:space="preserve">&amp;R&amp;"Arial,Tučné"&amp;12&amp;K000080IV/4&amp;"-,Obyčejné"&amp;11&amp;K01+000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view="pageLayout" zoomScaleNormal="100" workbookViewId="0">
      <selection activeCell="H20" sqref="H20"/>
    </sheetView>
  </sheetViews>
  <sheetFormatPr defaultColWidth="20.7109375" defaultRowHeight="15" x14ac:dyDescent="0.25"/>
  <cols>
    <col min="1" max="2" width="8.7109375" customWidth="1"/>
    <col min="3" max="3" width="10.7109375" customWidth="1"/>
    <col min="4" max="4" width="13.7109375" customWidth="1"/>
    <col min="5" max="5" width="35.7109375" customWidth="1"/>
    <col min="6" max="6" width="11.7109375" customWidth="1"/>
    <col min="7" max="7" width="12" customWidth="1"/>
    <col min="8" max="8" width="11.28515625" customWidth="1"/>
    <col min="9" max="9" width="10.5703125" customWidth="1"/>
    <col min="10" max="10" width="7.7109375" customWidth="1"/>
    <col min="11" max="11" width="5.5703125" customWidth="1"/>
    <col min="12" max="12" width="8.7109375" customWidth="1"/>
    <col min="13" max="13" width="9.85546875" customWidth="1"/>
    <col min="14" max="14" width="16.42578125" customWidth="1"/>
    <col min="15" max="15" width="11.85546875" customWidth="1"/>
    <col min="16" max="16" width="15.140625" customWidth="1"/>
    <col min="17" max="17" width="10.28515625" customWidth="1"/>
  </cols>
  <sheetData>
    <row r="1" spans="1:17" ht="16.5" x14ac:dyDescent="0.25">
      <c r="I1" s="715"/>
    </row>
    <row r="2" spans="1:17" ht="16.5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3" t="s">
        <v>19</v>
      </c>
      <c r="J2" s="14"/>
      <c r="K2" s="14"/>
      <c r="L2" s="14"/>
      <c r="M2" s="14"/>
      <c r="N2" s="14"/>
      <c r="O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631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ht="15" customHeight="1" x14ac:dyDescent="0.25">
      <c r="A4" s="8" t="s">
        <v>2</v>
      </c>
      <c r="B4" s="10" t="s">
        <v>33</v>
      </c>
      <c r="C4" s="10"/>
      <c r="D4" s="10" t="s">
        <v>37</v>
      </c>
      <c r="E4" s="8" t="s">
        <v>36</v>
      </c>
      <c r="F4" s="17">
        <v>2000</v>
      </c>
      <c r="G4" s="17">
        <v>2000</v>
      </c>
      <c r="H4" s="17">
        <v>26.32</v>
      </c>
      <c r="I4" s="17">
        <f>H4/G4*100</f>
        <v>1.3160000000000001</v>
      </c>
      <c r="J4" s="726"/>
      <c r="K4" s="727"/>
      <c r="L4" s="726"/>
      <c r="M4" s="727"/>
      <c r="N4" s="726"/>
      <c r="O4" s="727"/>
      <c r="P4" s="726"/>
      <c r="Q4" s="728"/>
    </row>
    <row r="5" spans="1:17" ht="15" customHeight="1" x14ac:dyDescent="0.25">
      <c r="A5" s="8" t="s">
        <v>2</v>
      </c>
      <c r="B5" s="10" t="s">
        <v>33</v>
      </c>
      <c r="C5" s="10"/>
      <c r="D5" s="10" t="s">
        <v>35</v>
      </c>
      <c r="E5" s="8" t="s">
        <v>34</v>
      </c>
      <c r="F5" s="17">
        <v>14000</v>
      </c>
      <c r="G5" s="17">
        <v>14000</v>
      </c>
      <c r="H5" s="17">
        <v>0</v>
      </c>
      <c r="I5" s="17">
        <f t="shared" ref="I5:I12" si="0">H5/G5*100</f>
        <v>0</v>
      </c>
      <c r="J5" s="726"/>
      <c r="K5" s="727"/>
      <c r="L5" s="726"/>
      <c r="M5" s="727"/>
      <c r="N5" s="726"/>
      <c r="O5" s="727"/>
      <c r="P5" s="726"/>
      <c r="Q5" s="728"/>
    </row>
    <row r="6" spans="1:17" ht="15" customHeight="1" x14ac:dyDescent="0.25">
      <c r="A6" s="8" t="s">
        <v>2</v>
      </c>
      <c r="B6" s="10" t="s">
        <v>33</v>
      </c>
      <c r="C6" s="8" t="s">
        <v>32</v>
      </c>
      <c r="D6" s="8"/>
      <c r="E6" s="16"/>
      <c r="F6" s="17">
        <f>SUM(F4:F5)</f>
        <v>16000</v>
      </c>
      <c r="G6" s="17">
        <f>SUM(G4:G5)</f>
        <v>16000</v>
      </c>
      <c r="H6" s="17">
        <f>SUM(H4:H5)</f>
        <v>26.32</v>
      </c>
      <c r="I6" s="17">
        <f t="shared" si="0"/>
        <v>0.16450000000000001</v>
      </c>
      <c r="J6" s="728"/>
      <c r="K6" s="728"/>
      <c r="L6" s="728"/>
      <c r="M6" s="728"/>
      <c r="N6" s="728"/>
      <c r="O6" s="728"/>
      <c r="P6" s="728"/>
      <c r="Q6" s="728"/>
    </row>
    <row r="7" spans="1:17" s="15" customFormat="1" ht="15" customHeight="1" x14ac:dyDescent="0.25">
      <c r="A7" s="6" t="s">
        <v>2</v>
      </c>
      <c r="B7" s="6" t="s">
        <v>31</v>
      </c>
      <c r="C7" s="6"/>
      <c r="D7" s="6"/>
      <c r="E7" s="6"/>
      <c r="F7" s="18">
        <f>F6</f>
        <v>16000</v>
      </c>
      <c r="G7" s="18">
        <f>G6</f>
        <v>16000</v>
      </c>
      <c r="H7" s="18">
        <f>H6</f>
        <v>26.32</v>
      </c>
      <c r="I7" s="18">
        <f t="shared" si="0"/>
        <v>0.16450000000000001</v>
      </c>
      <c r="J7" s="729"/>
      <c r="K7" s="729"/>
      <c r="L7" s="729"/>
      <c r="M7" s="729"/>
      <c r="N7" s="729"/>
      <c r="O7" s="729"/>
      <c r="P7" s="729"/>
      <c r="Q7" s="729"/>
    </row>
    <row r="8" spans="1:17" ht="15" customHeight="1" x14ac:dyDescent="0.25">
      <c r="A8" s="8" t="s">
        <v>22</v>
      </c>
      <c r="B8" s="10" t="s">
        <v>24</v>
      </c>
      <c r="C8" s="236"/>
      <c r="D8" s="236" t="s">
        <v>28</v>
      </c>
      <c r="E8" s="8" t="s">
        <v>27</v>
      </c>
      <c r="F8" s="17">
        <v>12000</v>
      </c>
      <c r="G8" s="17">
        <v>12000</v>
      </c>
      <c r="H8" s="17">
        <v>0</v>
      </c>
      <c r="I8" s="17">
        <f t="shared" si="0"/>
        <v>0</v>
      </c>
      <c r="J8" s="726"/>
      <c r="K8" s="727"/>
      <c r="L8" s="726"/>
      <c r="M8" s="727"/>
      <c r="N8" s="726"/>
      <c r="O8" s="727"/>
      <c r="P8" s="726"/>
      <c r="Q8" s="728"/>
    </row>
    <row r="9" spans="1:17" ht="15" customHeight="1" x14ac:dyDescent="0.25">
      <c r="A9" s="8" t="s">
        <v>22</v>
      </c>
      <c r="B9" s="10" t="s">
        <v>24</v>
      </c>
      <c r="C9" s="236"/>
      <c r="D9" s="236" t="s">
        <v>26</v>
      </c>
      <c r="E9" s="8" t="s">
        <v>25</v>
      </c>
      <c r="F9" s="17">
        <v>5000</v>
      </c>
      <c r="G9" s="17">
        <v>5000</v>
      </c>
      <c r="H9" s="17">
        <v>0</v>
      </c>
      <c r="I9" s="17">
        <f t="shared" si="0"/>
        <v>0</v>
      </c>
      <c r="J9" s="726"/>
      <c r="K9" s="727"/>
      <c r="L9" s="726"/>
      <c r="M9" s="727"/>
      <c r="N9" s="726"/>
      <c r="O9" s="727"/>
      <c r="P9" s="726"/>
      <c r="Q9" s="728"/>
    </row>
    <row r="10" spans="1:17" ht="15" customHeight="1" x14ac:dyDescent="0.25">
      <c r="A10" s="8" t="s">
        <v>22</v>
      </c>
      <c r="B10" s="10" t="s">
        <v>24</v>
      </c>
      <c r="C10" s="236"/>
      <c r="D10" s="236" t="s">
        <v>30</v>
      </c>
      <c r="E10" s="8" t="s">
        <v>29</v>
      </c>
      <c r="F10" s="17">
        <v>1500</v>
      </c>
      <c r="G10" s="17">
        <v>1500</v>
      </c>
      <c r="H10" s="17">
        <v>0</v>
      </c>
      <c r="I10" s="17">
        <f t="shared" si="0"/>
        <v>0</v>
      </c>
      <c r="J10" s="726"/>
      <c r="K10" s="727"/>
      <c r="L10" s="726"/>
      <c r="M10" s="727"/>
      <c r="N10" s="726"/>
      <c r="O10" s="727"/>
      <c r="P10" s="726"/>
      <c r="Q10" s="728"/>
    </row>
    <row r="11" spans="1:17" ht="15" customHeight="1" x14ac:dyDescent="0.25">
      <c r="A11" s="8" t="s">
        <v>22</v>
      </c>
      <c r="B11" s="10" t="s">
        <v>24</v>
      </c>
      <c r="C11" s="8" t="s">
        <v>23</v>
      </c>
      <c r="D11" s="8"/>
      <c r="E11" s="8"/>
      <c r="F11" s="17">
        <f>F8+F9+F10</f>
        <v>18500</v>
      </c>
      <c r="G11" s="17">
        <f>G8+G9+G10</f>
        <v>18500</v>
      </c>
      <c r="H11" s="17">
        <v>0</v>
      </c>
      <c r="I11" s="17">
        <f t="shared" si="0"/>
        <v>0</v>
      </c>
      <c r="J11" s="728"/>
      <c r="K11" s="728"/>
      <c r="L11" s="728"/>
      <c r="M11" s="728"/>
      <c r="N11" s="728"/>
      <c r="O11" s="728"/>
      <c r="P11" s="728"/>
      <c r="Q11" s="728"/>
    </row>
    <row r="12" spans="1:17" s="15" customFormat="1" ht="15" customHeight="1" x14ac:dyDescent="0.25">
      <c r="A12" s="6" t="s">
        <v>22</v>
      </c>
      <c r="B12" s="6" t="s">
        <v>21</v>
      </c>
      <c r="C12" s="6"/>
      <c r="D12" s="6"/>
      <c r="E12" s="6"/>
      <c r="F12" s="18">
        <f>F11</f>
        <v>18500</v>
      </c>
      <c r="G12" s="18">
        <f>G11</f>
        <v>18500</v>
      </c>
      <c r="H12" s="18">
        <f>H11</f>
        <v>0</v>
      </c>
      <c r="I12" s="18">
        <f t="shared" si="0"/>
        <v>0</v>
      </c>
      <c r="J12" s="729"/>
      <c r="K12" s="729"/>
      <c r="L12" s="729"/>
      <c r="M12" s="729"/>
      <c r="N12" s="729"/>
      <c r="O12" s="729"/>
      <c r="P12" s="729"/>
      <c r="Q12" s="729"/>
    </row>
    <row r="13" spans="1:17" x14ac:dyDescent="0.25">
      <c r="A13" s="4" t="s">
        <v>0</v>
      </c>
      <c r="B13" s="4"/>
      <c r="C13" s="4"/>
      <c r="D13" s="4"/>
      <c r="E13" s="4"/>
      <c r="F13" s="19">
        <f>F7+F12</f>
        <v>34500</v>
      </c>
      <c r="G13" s="19">
        <f>G7+G12</f>
        <v>34500</v>
      </c>
      <c r="H13" s="19">
        <f>H12+H7</f>
        <v>26.32</v>
      </c>
      <c r="I13" s="19">
        <f t="shared" ref="I13" si="1">(100/G13)*H13</f>
        <v>7.6289855072463775E-2</v>
      </c>
      <c r="J13" s="730"/>
      <c r="K13" s="732"/>
      <c r="L13" s="730"/>
      <c r="M13" s="730"/>
      <c r="N13" s="730"/>
      <c r="O13" s="730"/>
      <c r="P13" s="730"/>
      <c r="Q13" s="732"/>
    </row>
    <row r="31" spans="5:5" x14ac:dyDescent="0.25">
      <c r="E31" s="721"/>
    </row>
  </sheetData>
  <pageMargins left="0.7" right="0.7" top="0.75" bottom="0.75" header="0.3" footer="0.3"/>
  <pageSetup paperSize="9" orientation="landscape" r:id="rId1"/>
  <headerFooter>
    <oddHeader xml:space="preserve">&amp;L
&amp;R&amp;"Arial,Tučné"&amp;12&amp;K000080IV/5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4"/>
  <sheetViews>
    <sheetView view="pageLayout" zoomScaleNormal="100" workbookViewId="0">
      <selection activeCell="F24" sqref="F24"/>
    </sheetView>
  </sheetViews>
  <sheetFormatPr defaultColWidth="20.7109375" defaultRowHeight="15" x14ac:dyDescent="0.25"/>
  <cols>
    <col min="1" max="2" width="8.7109375" customWidth="1"/>
    <col min="3" max="3" width="10.7109375" customWidth="1"/>
    <col min="4" max="4" width="13.7109375" customWidth="1"/>
    <col min="5" max="5" width="35.7109375" customWidth="1"/>
    <col min="6" max="7" width="10.7109375" customWidth="1"/>
    <col min="8" max="8" width="11.7109375" customWidth="1"/>
    <col min="9" max="9" width="12.7109375" customWidth="1"/>
    <col min="10" max="10" width="10.5703125" customWidth="1"/>
    <col min="11" max="11" width="8.7109375" customWidth="1"/>
    <col min="12" max="12" width="10.85546875" customWidth="1"/>
    <col min="13" max="13" width="13.7109375" customWidth="1"/>
    <col min="14" max="14" width="12.42578125" customWidth="1"/>
    <col min="15" max="15" width="16.42578125" customWidth="1"/>
    <col min="16" max="16" width="12.7109375" customWidth="1"/>
    <col min="17" max="17" width="13.42578125" customWidth="1"/>
  </cols>
  <sheetData>
    <row r="1" spans="1:17" ht="16.5" x14ac:dyDescent="0.25">
      <c r="I1" s="715"/>
    </row>
    <row r="2" spans="1:17" ht="16.5" x14ac:dyDescent="0.25">
      <c r="A2" s="14" t="s">
        <v>39</v>
      </c>
      <c r="B2" s="14"/>
      <c r="C2" s="14"/>
      <c r="D2" s="14"/>
      <c r="E2" s="14"/>
      <c r="F2" s="14"/>
      <c r="G2" s="14"/>
      <c r="H2" s="14"/>
      <c r="I2" s="13" t="s">
        <v>19</v>
      </c>
      <c r="J2" s="14"/>
      <c r="L2" s="14"/>
      <c r="N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631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x14ac:dyDescent="0.25">
      <c r="A4" s="23" t="s">
        <v>40</v>
      </c>
      <c r="B4" s="10" t="s">
        <v>6</v>
      </c>
      <c r="C4" s="9"/>
      <c r="D4" s="23"/>
      <c r="E4" s="23" t="s">
        <v>5</v>
      </c>
      <c r="F4" s="24">
        <v>150</v>
      </c>
      <c r="G4" s="24">
        <v>150</v>
      </c>
      <c r="H4" s="24">
        <v>0</v>
      </c>
      <c r="I4" s="24">
        <f>H4/G4*100</f>
        <v>0</v>
      </c>
      <c r="J4" s="733"/>
      <c r="K4" s="401"/>
      <c r="L4" s="733"/>
      <c r="M4" s="401"/>
      <c r="N4" s="733"/>
      <c r="O4" s="401"/>
      <c r="P4" s="733"/>
      <c r="Q4" s="734"/>
    </row>
    <row r="5" spans="1:17" x14ac:dyDescent="0.25">
      <c r="A5" s="25" t="s">
        <v>40</v>
      </c>
      <c r="B5" s="6" t="s">
        <v>41</v>
      </c>
      <c r="C5" s="23"/>
      <c r="D5" s="23"/>
      <c r="E5" s="23"/>
      <c r="F5" s="5">
        <f>F4</f>
        <v>150</v>
      </c>
      <c r="G5" s="5">
        <f>G4</f>
        <v>150</v>
      </c>
      <c r="H5" s="5">
        <f>H4</f>
        <v>0</v>
      </c>
      <c r="I5" s="5">
        <f>H5/G5*100</f>
        <v>0</v>
      </c>
      <c r="J5" s="729"/>
      <c r="K5" s="729"/>
      <c r="L5" s="729"/>
      <c r="M5" s="729"/>
      <c r="N5" s="729"/>
      <c r="O5" s="729"/>
      <c r="P5" s="729"/>
      <c r="Q5" s="729"/>
    </row>
    <row r="6" spans="1:17" s="15" customFormat="1" x14ac:dyDescent="0.25">
      <c r="A6" s="4" t="s">
        <v>0</v>
      </c>
      <c r="B6" s="4"/>
      <c r="C6" s="4"/>
      <c r="D6" s="4"/>
      <c r="E6" s="4"/>
      <c r="F6" s="3">
        <v>150</v>
      </c>
      <c r="G6" s="3">
        <v>150</v>
      </c>
      <c r="H6" s="3">
        <v>0</v>
      </c>
      <c r="I6" s="3">
        <f>H6/G6*100</f>
        <v>0</v>
      </c>
      <c r="J6" s="732"/>
      <c r="K6" s="732"/>
      <c r="L6" s="732"/>
      <c r="M6" s="732"/>
      <c r="N6" s="732"/>
      <c r="O6" s="732"/>
      <c r="P6" s="732"/>
      <c r="Q6" s="730"/>
    </row>
    <row r="7" spans="1:17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16"/>
      <c r="L7" s="26"/>
      <c r="M7" s="16"/>
      <c r="N7" s="26"/>
      <c r="O7" s="16"/>
      <c r="P7" s="26"/>
      <c r="Q7" s="16"/>
    </row>
    <row r="8" spans="1:17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34" spans="5:5" x14ac:dyDescent="0.25">
      <c r="E34" s="721"/>
    </row>
  </sheetData>
  <pageMargins left="0.7" right="0.7" top="0.75" bottom="0.75" header="0.3" footer="0.3"/>
  <pageSetup paperSize="9" fitToWidth="0" fitToHeight="0" orientation="landscape" r:id="rId1"/>
  <headerFooter>
    <oddHeader xml:space="preserve">&amp;R&amp;"Arial,Tučné"&amp;12&amp;K000080IV/6&amp;"-,Obyčejné"&amp;11&amp;K01+000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0"/>
  <sheetViews>
    <sheetView view="pageLayout" zoomScaleNormal="100" workbookViewId="0">
      <selection activeCell="J5" sqref="J5"/>
    </sheetView>
  </sheetViews>
  <sheetFormatPr defaultColWidth="20.7109375" defaultRowHeight="15" x14ac:dyDescent="0.25"/>
  <cols>
    <col min="1" max="1" width="9.42578125" style="28" customWidth="1"/>
    <col min="2" max="2" width="8.7109375" style="28" customWidth="1"/>
    <col min="3" max="3" width="10.7109375" style="28" customWidth="1"/>
    <col min="4" max="4" width="11.28515625" style="28" customWidth="1"/>
    <col min="5" max="5" width="38.28515625" style="28" customWidth="1"/>
    <col min="6" max="7" width="15.7109375" style="28" customWidth="1"/>
    <col min="8" max="8" width="16.140625" style="28" customWidth="1"/>
    <col min="9" max="9" width="15.5703125" style="28" customWidth="1"/>
    <col min="10" max="10" width="12.28515625" style="28" customWidth="1"/>
    <col min="11" max="16384" width="20.7109375" style="28"/>
  </cols>
  <sheetData>
    <row r="1" spans="1:9" ht="16.5" x14ac:dyDescent="0.25">
      <c r="I1" s="715"/>
    </row>
    <row r="2" spans="1:9" ht="16.5" x14ac:dyDescent="0.25">
      <c r="A2" s="27" t="s">
        <v>42</v>
      </c>
      <c r="B2" s="27"/>
      <c r="C2" s="27"/>
      <c r="D2" s="27"/>
      <c r="E2" s="27"/>
      <c r="F2" s="27"/>
      <c r="G2" s="27"/>
      <c r="H2" s="27"/>
      <c r="I2" s="13" t="s">
        <v>19</v>
      </c>
    </row>
    <row r="3" spans="1:9" s="31" customFormat="1" ht="24" x14ac:dyDescent="0.2">
      <c r="A3" s="30" t="s">
        <v>18</v>
      </c>
      <c r="B3" s="30" t="s">
        <v>17</v>
      </c>
      <c r="C3" s="30" t="s">
        <v>16</v>
      </c>
      <c r="D3" s="30" t="s">
        <v>15</v>
      </c>
      <c r="E3" s="30" t="s">
        <v>14</v>
      </c>
      <c r="F3" s="30" t="s">
        <v>599</v>
      </c>
      <c r="G3" s="30" t="s">
        <v>600</v>
      </c>
      <c r="H3" s="30" t="s">
        <v>1185</v>
      </c>
      <c r="I3" s="30" t="s">
        <v>38</v>
      </c>
    </row>
    <row r="4" spans="1:9" s="31" customFormat="1" ht="14.25" customHeight="1" x14ac:dyDescent="0.2">
      <c r="A4" s="44" t="s">
        <v>43</v>
      </c>
      <c r="B4" s="87">
        <v>5164</v>
      </c>
      <c r="C4" s="241"/>
      <c r="D4" s="241"/>
      <c r="E4" s="87" t="s">
        <v>49</v>
      </c>
      <c r="F4" s="242">
        <v>0</v>
      </c>
      <c r="G4" s="242">
        <v>1</v>
      </c>
      <c r="H4" s="243">
        <v>0.18</v>
      </c>
      <c r="I4" s="242">
        <f>H4/G4*100</f>
        <v>18</v>
      </c>
    </row>
    <row r="5" spans="1:9" x14ac:dyDescent="0.25">
      <c r="A5" s="32" t="s">
        <v>43</v>
      </c>
      <c r="B5" s="33" t="s">
        <v>44</v>
      </c>
      <c r="C5" s="34"/>
      <c r="D5" s="32"/>
      <c r="E5" s="32" t="s">
        <v>45</v>
      </c>
      <c r="F5" s="35">
        <v>1</v>
      </c>
      <c r="G5" s="35">
        <v>0</v>
      </c>
      <c r="H5" s="35">
        <v>0</v>
      </c>
      <c r="I5" s="35">
        <v>18</v>
      </c>
    </row>
    <row r="6" spans="1:9" s="38" customFormat="1" x14ac:dyDescent="0.25">
      <c r="A6" s="36" t="s">
        <v>43</v>
      </c>
      <c r="B6" s="36" t="s">
        <v>46</v>
      </c>
      <c r="C6" s="36"/>
      <c r="D6" s="36"/>
      <c r="E6" s="36"/>
      <c r="F6" s="37">
        <f>F4+F5</f>
        <v>1</v>
      </c>
      <c r="G6" s="37">
        <f>G4+G5</f>
        <v>1</v>
      </c>
      <c r="H6" s="37">
        <f>H4+H5</f>
        <v>0.18</v>
      </c>
      <c r="I6" s="37">
        <f>SUM(H6/G6*100)</f>
        <v>18</v>
      </c>
    </row>
    <row r="7" spans="1:9" s="38" customFormat="1" x14ac:dyDescent="0.25">
      <c r="A7" s="32" t="s">
        <v>47</v>
      </c>
      <c r="B7" s="44">
        <v>5137</v>
      </c>
      <c r="C7" s="36"/>
      <c r="D7" s="36"/>
      <c r="E7" s="32" t="s">
        <v>65</v>
      </c>
      <c r="F7" s="46">
        <v>300</v>
      </c>
      <c r="G7" s="46">
        <v>300</v>
      </c>
      <c r="H7" s="46">
        <v>264.72000000000003</v>
      </c>
      <c r="I7" s="46">
        <f t="shared" ref="I7:I15" si="0">H7/G7*100</f>
        <v>88.240000000000009</v>
      </c>
    </row>
    <row r="8" spans="1:9" s="38" customFormat="1" x14ac:dyDescent="0.25">
      <c r="A8" s="32" t="s">
        <v>47</v>
      </c>
      <c r="B8" s="44">
        <v>5139</v>
      </c>
      <c r="C8" s="36"/>
      <c r="D8" s="36"/>
      <c r="E8" s="44" t="s">
        <v>10</v>
      </c>
      <c r="F8" s="46">
        <v>50</v>
      </c>
      <c r="G8" s="46">
        <v>128</v>
      </c>
      <c r="H8" s="46">
        <v>14.59</v>
      </c>
      <c r="I8" s="46">
        <f t="shared" si="0"/>
        <v>11.3984375</v>
      </c>
    </row>
    <row r="9" spans="1:9" x14ac:dyDescent="0.25">
      <c r="A9" s="32" t="s">
        <v>47</v>
      </c>
      <c r="B9" s="33" t="s">
        <v>48</v>
      </c>
      <c r="C9" s="34"/>
      <c r="D9" s="32"/>
      <c r="E9" s="32" t="s">
        <v>49</v>
      </c>
      <c r="F9" s="35">
        <v>146</v>
      </c>
      <c r="G9" s="35">
        <v>146</v>
      </c>
      <c r="H9" s="35">
        <v>72.599999999999994</v>
      </c>
      <c r="I9" s="35">
        <f t="shared" si="0"/>
        <v>49.726027397260268</v>
      </c>
    </row>
    <row r="10" spans="1:9" x14ac:dyDescent="0.25">
      <c r="A10" s="32" t="s">
        <v>47</v>
      </c>
      <c r="B10" s="33" t="s">
        <v>9</v>
      </c>
      <c r="C10" s="34"/>
      <c r="D10" s="32"/>
      <c r="E10" s="32" t="s">
        <v>8</v>
      </c>
      <c r="F10" s="35">
        <v>50</v>
      </c>
      <c r="G10" s="35">
        <v>50</v>
      </c>
      <c r="H10" s="35">
        <v>0</v>
      </c>
      <c r="I10" s="35">
        <f t="shared" si="0"/>
        <v>0</v>
      </c>
    </row>
    <row r="11" spans="1:9" x14ac:dyDescent="0.25">
      <c r="A11" s="32" t="s">
        <v>47</v>
      </c>
      <c r="B11" s="33" t="s">
        <v>6</v>
      </c>
      <c r="C11" s="34"/>
      <c r="D11" s="32"/>
      <c r="E11" s="32" t="s">
        <v>5</v>
      </c>
      <c r="F11" s="35">
        <v>18000</v>
      </c>
      <c r="G11" s="35">
        <v>17922</v>
      </c>
      <c r="H11" s="35">
        <v>8297.7900000000009</v>
      </c>
      <c r="I11" s="35">
        <f t="shared" si="0"/>
        <v>46.299464345497157</v>
      </c>
    </row>
    <row r="12" spans="1:9" x14ac:dyDescent="0.25">
      <c r="A12" s="32" t="s">
        <v>47</v>
      </c>
      <c r="B12" s="33" t="s">
        <v>50</v>
      </c>
      <c r="C12" s="34"/>
      <c r="D12" s="32"/>
      <c r="E12" s="32" t="s">
        <v>51</v>
      </c>
      <c r="F12" s="35">
        <v>2300</v>
      </c>
      <c r="G12" s="35">
        <v>2300</v>
      </c>
      <c r="H12" s="35">
        <v>224.08</v>
      </c>
      <c r="I12" s="35">
        <f t="shared" si="0"/>
        <v>9.7426086956521747</v>
      </c>
    </row>
    <row r="13" spans="1:9" s="38" customFormat="1" x14ac:dyDescent="0.25">
      <c r="A13" s="36" t="s">
        <v>47</v>
      </c>
      <c r="B13" s="36" t="s">
        <v>52</v>
      </c>
      <c r="C13" s="36"/>
      <c r="D13" s="36"/>
      <c r="E13" s="36"/>
      <c r="F13" s="37">
        <f>SUM(F7:F12)</f>
        <v>20846</v>
      </c>
      <c r="G13" s="37">
        <f>SUM(G7:G12)</f>
        <v>20846</v>
      </c>
      <c r="H13" s="37">
        <f>SUM(H7:H12)</f>
        <v>8873.7800000000007</v>
      </c>
      <c r="I13" s="37">
        <f t="shared" si="0"/>
        <v>42.568262496402191</v>
      </c>
    </row>
    <row r="14" spans="1:9" x14ac:dyDescent="0.25">
      <c r="A14" s="32" t="s">
        <v>53</v>
      </c>
      <c r="B14" s="33" t="s">
        <v>6</v>
      </c>
      <c r="C14" s="34"/>
      <c r="D14" s="32"/>
      <c r="E14" s="32" t="s">
        <v>5</v>
      </c>
      <c r="F14" s="35">
        <v>27700</v>
      </c>
      <c r="G14" s="35">
        <v>27500</v>
      </c>
      <c r="H14" s="35">
        <v>11546.14</v>
      </c>
      <c r="I14" s="35">
        <f t="shared" si="0"/>
        <v>41.985963636363635</v>
      </c>
    </row>
    <row r="15" spans="1:9" s="38" customFormat="1" x14ac:dyDescent="0.25">
      <c r="A15" s="36" t="s">
        <v>53</v>
      </c>
      <c r="B15" s="36" t="s">
        <v>54</v>
      </c>
      <c r="C15" s="36"/>
      <c r="D15" s="36"/>
      <c r="E15" s="36"/>
      <c r="F15" s="37">
        <f>SUM(F14)</f>
        <v>27700</v>
      </c>
      <c r="G15" s="37">
        <f t="shared" ref="G15:H15" si="1">SUM(G14)</f>
        <v>27500</v>
      </c>
      <c r="H15" s="37">
        <f t="shared" si="1"/>
        <v>11546.14</v>
      </c>
      <c r="I15" s="37">
        <f t="shared" si="0"/>
        <v>41.985963636363635</v>
      </c>
    </row>
    <row r="16" spans="1:9" x14ac:dyDescent="0.25">
      <c r="A16" s="32" t="s">
        <v>55</v>
      </c>
      <c r="B16" s="33" t="s">
        <v>44</v>
      </c>
      <c r="C16" s="34"/>
      <c r="D16" s="32"/>
      <c r="E16" s="32" t="s">
        <v>45</v>
      </c>
      <c r="F16" s="35">
        <v>30</v>
      </c>
      <c r="G16" s="35">
        <v>0</v>
      </c>
      <c r="H16" s="35">
        <v>0</v>
      </c>
      <c r="I16" s="35">
        <v>0</v>
      </c>
    </row>
    <row r="17" spans="1:9" x14ac:dyDescent="0.25">
      <c r="A17" s="32" t="s">
        <v>55</v>
      </c>
      <c r="B17" s="33" t="s">
        <v>6</v>
      </c>
      <c r="C17" s="34"/>
      <c r="D17" s="32"/>
      <c r="E17" s="32" t="s">
        <v>5</v>
      </c>
      <c r="F17" s="35">
        <v>650</v>
      </c>
      <c r="G17" s="35">
        <v>650</v>
      </c>
      <c r="H17" s="35">
        <v>177.26</v>
      </c>
      <c r="I17" s="35">
        <v>35.28</v>
      </c>
    </row>
    <row r="18" spans="1:9" s="38" customFormat="1" x14ac:dyDescent="0.25">
      <c r="A18" s="39" t="s">
        <v>55</v>
      </c>
      <c r="B18" s="36" t="s">
        <v>56</v>
      </c>
      <c r="C18" s="36"/>
      <c r="D18" s="36"/>
      <c r="E18" s="36"/>
      <c r="F18" s="37">
        <f t="shared" ref="F18:H18" si="2">SUM(F16:F17)</f>
        <v>680</v>
      </c>
      <c r="G18" s="37">
        <f t="shared" si="2"/>
        <v>650</v>
      </c>
      <c r="H18" s="37">
        <f t="shared" si="2"/>
        <v>177.26</v>
      </c>
      <c r="I18" s="37">
        <f>H18/G18*100</f>
        <v>27.270769230769233</v>
      </c>
    </row>
    <row r="19" spans="1:9" x14ac:dyDescent="0.25">
      <c r="A19" s="32" t="s">
        <v>57</v>
      </c>
      <c r="B19" s="33" t="s">
        <v>6</v>
      </c>
      <c r="C19" s="34"/>
      <c r="D19" s="32"/>
      <c r="E19" s="32" t="s">
        <v>5</v>
      </c>
      <c r="F19" s="35">
        <v>100</v>
      </c>
      <c r="G19" s="35">
        <v>100</v>
      </c>
      <c r="H19" s="35">
        <v>0</v>
      </c>
      <c r="I19" s="35">
        <f>H19/G19*100</f>
        <v>0</v>
      </c>
    </row>
    <row r="20" spans="1:9" s="38" customFormat="1" x14ac:dyDescent="0.25">
      <c r="A20" s="36" t="s">
        <v>57</v>
      </c>
      <c r="B20" s="36" t="s">
        <v>58</v>
      </c>
      <c r="C20" s="36"/>
      <c r="D20" s="36"/>
      <c r="E20" s="36"/>
      <c r="F20" s="37">
        <f t="shared" ref="F20:H20" si="3">F19</f>
        <v>100</v>
      </c>
      <c r="G20" s="37">
        <f t="shared" si="3"/>
        <v>100</v>
      </c>
      <c r="H20" s="37">
        <f t="shared" si="3"/>
        <v>0</v>
      </c>
      <c r="I20" s="48">
        <f>H20/G20*100</f>
        <v>0</v>
      </c>
    </row>
    <row r="21" spans="1:9" x14ac:dyDescent="0.25">
      <c r="A21" s="32" t="s">
        <v>22</v>
      </c>
      <c r="B21" s="33" t="s">
        <v>59</v>
      </c>
      <c r="C21" s="34"/>
      <c r="D21" s="32"/>
      <c r="E21" s="32" t="s">
        <v>60</v>
      </c>
      <c r="F21" s="35">
        <v>10</v>
      </c>
      <c r="G21" s="35">
        <v>40</v>
      </c>
      <c r="H21" s="35">
        <v>0</v>
      </c>
      <c r="I21" s="35">
        <v>0</v>
      </c>
    </row>
    <row r="22" spans="1:9" x14ac:dyDescent="0.25">
      <c r="A22" s="32" t="s">
        <v>22</v>
      </c>
      <c r="B22" s="33" t="s">
        <v>61</v>
      </c>
      <c r="C22" s="34"/>
      <c r="D22" s="32"/>
      <c r="E22" s="32" t="s">
        <v>62</v>
      </c>
      <c r="F22" s="35">
        <v>40</v>
      </c>
      <c r="G22" s="35">
        <v>40</v>
      </c>
      <c r="H22" s="35">
        <v>8.6999999999999993</v>
      </c>
      <c r="I22" s="35">
        <f>H22/G22*100</f>
        <v>21.749999999999996</v>
      </c>
    </row>
    <row r="23" spans="1:9" x14ac:dyDescent="0.25">
      <c r="A23" s="32" t="s">
        <v>22</v>
      </c>
      <c r="B23" s="33" t="s">
        <v>63</v>
      </c>
      <c r="C23" s="34"/>
      <c r="D23" s="32"/>
      <c r="E23" s="32" t="s">
        <v>65</v>
      </c>
      <c r="F23" s="35">
        <v>200</v>
      </c>
      <c r="G23" s="35">
        <v>200</v>
      </c>
      <c r="H23" s="35">
        <v>0</v>
      </c>
      <c r="I23" s="35">
        <v>0</v>
      </c>
    </row>
    <row r="24" spans="1:9" x14ac:dyDescent="0.25">
      <c r="A24" s="32" t="s">
        <v>22</v>
      </c>
      <c r="B24" s="33" t="s">
        <v>11</v>
      </c>
      <c r="C24" s="33"/>
      <c r="D24" s="32"/>
      <c r="E24" s="32" t="s">
        <v>10</v>
      </c>
      <c r="F24" s="35">
        <v>2000</v>
      </c>
      <c r="G24" s="35">
        <v>2000</v>
      </c>
      <c r="H24" s="35">
        <v>473</v>
      </c>
      <c r="I24" s="35">
        <f>H24/G24*100</f>
        <v>23.65</v>
      </c>
    </row>
    <row r="25" spans="1:9" x14ac:dyDescent="0.25">
      <c r="A25" s="32" t="s">
        <v>22</v>
      </c>
      <c r="B25" s="33" t="s">
        <v>66</v>
      </c>
      <c r="C25" s="34"/>
      <c r="D25" s="32"/>
      <c r="E25" s="32" t="s">
        <v>67</v>
      </c>
      <c r="F25" s="35">
        <v>1000</v>
      </c>
      <c r="G25" s="35">
        <v>1000</v>
      </c>
      <c r="H25" s="35">
        <v>119.32</v>
      </c>
      <c r="I25" s="35">
        <f t="shared" ref="I25:I37" si="4">H25/G25*100</f>
        <v>11.932</v>
      </c>
    </row>
    <row r="26" spans="1:9" x14ac:dyDescent="0.25">
      <c r="A26" s="32" t="s">
        <v>22</v>
      </c>
      <c r="B26" s="33" t="s">
        <v>68</v>
      </c>
      <c r="C26" s="34"/>
      <c r="D26" s="32"/>
      <c r="E26" s="32" t="s">
        <v>69</v>
      </c>
      <c r="F26" s="35">
        <v>1000</v>
      </c>
      <c r="G26" s="35">
        <v>1000</v>
      </c>
      <c r="H26" s="35">
        <v>547.16999999999996</v>
      </c>
      <c r="I26" s="35">
        <f t="shared" si="4"/>
        <v>54.716999999999992</v>
      </c>
    </row>
    <row r="27" spans="1:9" x14ac:dyDescent="0.25">
      <c r="A27" s="32" t="s">
        <v>22</v>
      </c>
      <c r="B27" s="33" t="s">
        <v>9</v>
      </c>
      <c r="C27" s="34"/>
      <c r="D27" s="32"/>
      <c r="E27" s="32" t="s">
        <v>8</v>
      </c>
      <c r="F27" s="35">
        <v>200</v>
      </c>
      <c r="G27" s="35">
        <v>400</v>
      </c>
      <c r="H27" s="35">
        <v>65.16</v>
      </c>
      <c r="I27" s="35">
        <f t="shared" si="4"/>
        <v>16.29</v>
      </c>
    </row>
    <row r="28" spans="1:9" x14ac:dyDescent="0.25">
      <c r="A28" s="32" t="s">
        <v>22</v>
      </c>
      <c r="B28" s="33" t="s">
        <v>6</v>
      </c>
      <c r="C28" s="33"/>
      <c r="D28" s="32"/>
      <c r="E28" s="32" t="s">
        <v>5</v>
      </c>
      <c r="F28" s="35">
        <v>65000</v>
      </c>
      <c r="G28" s="35">
        <v>64584</v>
      </c>
      <c r="H28" s="35">
        <v>24161.17</v>
      </c>
      <c r="I28" s="35">
        <f t="shared" si="4"/>
        <v>37.410457698501176</v>
      </c>
    </row>
    <row r="29" spans="1:9" x14ac:dyDescent="0.25">
      <c r="A29" s="32" t="s">
        <v>22</v>
      </c>
      <c r="B29" s="33" t="s">
        <v>6</v>
      </c>
      <c r="C29" s="33" t="s">
        <v>71</v>
      </c>
      <c r="D29" s="34"/>
      <c r="E29" s="32" t="s">
        <v>5</v>
      </c>
      <c r="F29" s="35">
        <v>100</v>
      </c>
      <c r="G29" s="35">
        <v>116</v>
      </c>
      <c r="H29" s="35">
        <v>53.76</v>
      </c>
      <c r="I29" s="35">
        <f t="shared" si="4"/>
        <v>46.344827586206897</v>
      </c>
    </row>
    <row r="30" spans="1:9" x14ac:dyDescent="0.25">
      <c r="A30" s="32" t="s">
        <v>22</v>
      </c>
      <c r="B30" s="33" t="s">
        <v>50</v>
      </c>
      <c r="C30" s="34"/>
      <c r="D30" s="32"/>
      <c r="E30" s="32" t="s">
        <v>51</v>
      </c>
      <c r="F30" s="35">
        <v>3000</v>
      </c>
      <c r="G30" s="35">
        <v>3400</v>
      </c>
      <c r="H30" s="35">
        <v>328.35</v>
      </c>
      <c r="I30" s="35">
        <f t="shared" si="4"/>
        <v>9.6573529411764714</v>
      </c>
    </row>
    <row r="31" spans="1:9" x14ac:dyDescent="0.25">
      <c r="A31" s="32" t="s">
        <v>22</v>
      </c>
      <c r="B31" s="33">
        <v>5191</v>
      </c>
      <c r="C31" s="34"/>
      <c r="D31" s="32"/>
      <c r="E31" s="32" t="s">
        <v>342</v>
      </c>
      <c r="F31" s="35">
        <v>0</v>
      </c>
      <c r="G31" s="35">
        <v>271</v>
      </c>
      <c r="H31" s="35">
        <v>270.87</v>
      </c>
      <c r="I31" s="35">
        <f t="shared" si="4"/>
        <v>99.952029520295198</v>
      </c>
    </row>
    <row r="32" spans="1:9" x14ac:dyDescent="0.25">
      <c r="A32" s="32" t="s">
        <v>22</v>
      </c>
      <c r="B32" s="33">
        <v>5192</v>
      </c>
      <c r="C32" s="34"/>
      <c r="D32" s="32"/>
      <c r="E32" s="32" t="s">
        <v>344</v>
      </c>
      <c r="F32" s="35">
        <v>10</v>
      </c>
      <c r="G32" s="35">
        <v>1250</v>
      </c>
      <c r="H32" s="35">
        <v>1249.76</v>
      </c>
      <c r="I32" s="35">
        <f t="shared" si="4"/>
        <v>99.980800000000002</v>
      </c>
    </row>
    <row r="33" spans="1:9" s="38" customFormat="1" x14ac:dyDescent="0.25">
      <c r="A33" s="36" t="s">
        <v>22</v>
      </c>
      <c r="B33" s="36" t="s">
        <v>72</v>
      </c>
      <c r="C33" s="36"/>
      <c r="D33" s="36"/>
      <c r="E33" s="36"/>
      <c r="F33" s="37">
        <f>SUM(F21:F32)</f>
        <v>72560</v>
      </c>
      <c r="G33" s="37">
        <f>SUM(G21:G32)</f>
        <v>74301</v>
      </c>
      <c r="H33" s="37">
        <f>SUM(H21:H32)</f>
        <v>27277.259999999991</v>
      </c>
      <c r="I33" s="48">
        <f t="shared" si="4"/>
        <v>36.711834295635306</v>
      </c>
    </row>
    <row r="34" spans="1:9" x14ac:dyDescent="0.25">
      <c r="A34" s="32" t="s">
        <v>73</v>
      </c>
      <c r="B34" s="33" t="s">
        <v>11</v>
      </c>
      <c r="C34" s="34"/>
      <c r="D34" s="32"/>
      <c r="E34" s="32" t="s">
        <v>10</v>
      </c>
      <c r="F34" s="35">
        <v>100</v>
      </c>
      <c r="G34" s="35">
        <v>100</v>
      </c>
      <c r="H34" s="35">
        <v>38.4</v>
      </c>
      <c r="I34" s="35">
        <f t="shared" si="4"/>
        <v>38.4</v>
      </c>
    </row>
    <row r="35" spans="1:9" x14ac:dyDescent="0.25">
      <c r="A35" s="32" t="s">
        <v>73</v>
      </c>
      <c r="B35" s="33" t="s">
        <v>6</v>
      </c>
      <c r="C35" s="34"/>
      <c r="D35" s="32"/>
      <c r="E35" s="32" t="s">
        <v>5</v>
      </c>
      <c r="F35" s="35">
        <v>150</v>
      </c>
      <c r="G35" s="35">
        <v>150</v>
      </c>
      <c r="H35" s="35">
        <v>86.1</v>
      </c>
      <c r="I35" s="35">
        <f t="shared" si="4"/>
        <v>57.4</v>
      </c>
    </row>
    <row r="36" spans="1:9" s="38" customFormat="1" x14ac:dyDescent="0.25">
      <c r="A36" s="36" t="s">
        <v>73</v>
      </c>
      <c r="B36" s="36" t="s">
        <v>74</v>
      </c>
      <c r="C36" s="36"/>
      <c r="D36" s="36"/>
      <c r="E36" s="36"/>
      <c r="F36" s="37">
        <f>SUM(F34:F35)</f>
        <v>250</v>
      </c>
      <c r="G36" s="37">
        <f t="shared" ref="G36:H36" si="5">SUM(G34:G35)</f>
        <v>250</v>
      </c>
      <c r="H36" s="37">
        <f t="shared" si="5"/>
        <v>124.5</v>
      </c>
      <c r="I36" s="48">
        <f t="shared" si="4"/>
        <v>49.8</v>
      </c>
    </row>
    <row r="37" spans="1:9" s="42" customFormat="1" x14ac:dyDescent="0.25">
      <c r="A37" s="40" t="s">
        <v>0</v>
      </c>
      <c r="B37" s="40"/>
      <c r="C37" s="40"/>
      <c r="D37" s="40"/>
      <c r="E37" s="40"/>
      <c r="F37" s="41">
        <f>F6+F13+F15+F18+F20+F33+F36</f>
        <v>122137</v>
      </c>
      <c r="G37" s="41">
        <f>G6+G13+G15+G18+G20+G33+G36</f>
        <v>123648</v>
      </c>
      <c r="H37" s="41">
        <f>H6+H13+H15+H18+H20+H33+H36</f>
        <v>47999.119999999988</v>
      </c>
      <c r="I37" s="244">
        <f t="shared" si="4"/>
        <v>38.819164078674937</v>
      </c>
    </row>
    <row r="38" spans="1:9" x14ac:dyDescent="0.25">
      <c r="A38" s="43"/>
      <c r="B38" s="43"/>
      <c r="C38" s="43"/>
      <c r="D38" s="43"/>
      <c r="E38" s="43"/>
      <c r="F38" s="43"/>
      <c r="G38" s="43"/>
      <c r="H38" s="43"/>
      <c r="I38" s="43"/>
    </row>
    <row r="40" spans="1:9" x14ac:dyDescent="0.25">
      <c r="E40" s="722"/>
    </row>
  </sheetData>
  <pageMargins left="0.7" right="0.7" top="0.75" bottom="0.75" header="0.3" footer="0.3"/>
  <pageSetup paperSize="9" scale="88" orientation="landscape" r:id="rId1"/>
  <headerFooter>
    <oddHeader xml:space="preserve">&amp;R&amp;"Arial,Tučné"&amp;12&amp;K000080IV/7&amp;"-,Obyčejné"&amp;11&amp;K01+000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DD31"/>
  <sheetViews>
    <sheetView view="pageLayout" zoomScaleNormal="100" workbookViewId="0">
      <selection activeCell="H22" sqref="H22"/>
    </sheetView>
  </sheetViews>
  <sheetFormatPr defaultColWidth="20.7109375" defaultRowHeight="15" x14ac:dyDescent="0.25"/>
  <cols>
    <col min="1" max="2" width="8.7109375" style="28" customWidth="1"/>
    <col min="3" max="3" width="10.7109375" style="28" customWidth="1"/>
    <col min="4" max="4" width="13.7109375" style="28" customWidth="1"/>
    <col min="5" max="5" width="35.7109375" style="28" customWidth="1"/>
    <col min="6" max="6" width="13.7109375" style="28" customWidth="1"/>
    <col min="7" max="7" width="12.85546875" style="28" customWidth="1"/>
    <col min="8" max="8" width="12" style="28" customWidth="1"/>
    <col min="9" max="9" width="11.85546875" style="28" customWidth="1"/>
    <col min="10" max="14516" width="20.7109375" style="28"/>
    <col min="14517" max="14517" width="18.7109375" style="28" customWidth="1"/>
    <col min="14518" max="16384" width="20.7109375" style="28"/>
  </cols>
  <sheetData>
    <row r="1" spans="1:9" ht="16.5" x14ac:dyDescent="0.25">
      <c r="I1" s="715"/>
    </row>
    <row r="2" spans="1:9" ht="16.5" x14ac:dyDescent="0.25">
      <c r="A2" s="27" t="s">
        <v>42</v>
      </c>
      <c r="B2" s="27"/>
      <c r="C2" s="27"/>
      <c r="D2" s="27"/>
      <c r="E2" s="27"/>
      <c r="F2" s="27"/>
      <c r="G2" s="27"/>
      <c r="H2" s="27"/>
      <c r="I2" s="29" t="s">
        <v>19</v>
      </c>
    </row>
    <row r="3" spans="1:9" s="31" customFormat="1" ht="28.5" customHeight="1" x14ac:dyDescent="0.2">
      <c r="A3" s="30" t="s">
        <v>18</v>
      </c>
      <c r="B3" s="30" t="s">
        <v>17</v>
      </c>
      <c r="C3" s="30" t="s">
        <v>16</v>
      </c>
      <c r="D3" s="30" t="s">
        <v>15</v>
      </c>
      <c r="E3" s="30" t="s">
        <v>14</v>
      </c>
      <c r="F3" s="30" t="s">
        <v>599</v>
      </c>
      <c r="G3" s="30" t="s">
        <v>600</v>
      </c>
      <c r="H3" s="30" t="s">
        <v>602</v>
      </c>
      <c r="I3" s="30" t="s">
        <v>38</v>
      </c>
    </row>
    <row r="4" spans="1:9" ht="15.75" customHeight="1" x14ac:dyDescent="0.25">
      <c r="A4" s="44" t="s">
        <v>43</v>
      </c>
      <c r="B4" s="45" t="s">
        <v>24</v>
      </c>
      <c r="C4" s="45"/>
      <c r="D4" s="45" t="s">
        <v>75</v>
      </c>
      <c r="E4" s="44" t="s">
        <v>76</v>
      </c>
      <c r="F4" s="46">
        <v>2000</v>
      </c>
      <c r="G4" s="46">
        <v>0</v>
      </c>
      <c r="H4" s="46">
        <v>0</v>
      </c>
      <c r="I4" s="46">
        <v>0</v>
      </c>
    </row>
    <row r="5" spans="1:9" ht="15" customHeight="1" x14ac:dyDescent="0.25">
      <c r="A5" s="44" t="s">
        <v>43</v>
      </c>
      <c r="B5" s="45" t="s">
        <v>24</v>
      </c>
      <c r="C5" s="775" t="s">
        <v>77</v>
      </c>
      <c r="D5" s="776"/>
      <c r="E5" s="777"/>
      <c r="F5" s="46">
        <v>2000</v>
      </c>
      <c r="G5" s="46">
        <v>0</v>
      </c>
      <c r="H5" s="46">
        <v>0</v>
      </c>
      <c r="I5" s="46">
        <v>0</v>
      </c>
    </row>
    <row r="6" spans="1:9" ht="15" customHeight="1" x14ac:dyDescent="0.25">
      <c r="A6" s="47" t="s">
        <v>43</v>
      </c>
      <c r="B6" s="47" t="s">
        <v>78</v>
      </c>
      <c r="C6" s="47"/>
      <c r="D6" s="47"/>
      <c r="E6" s="47"/>
      <c r="F6" s="48">
        <f>F5</f>
        <v>2000</v>
      </c>
      <c r="G6" s="48">
        <f>G5</f>
        <v>0</v>
      </c>
      <c r="H6" s="48">
        <v>0</v>
      </c>
      <c r="I6" s="48">
        <v>0</v>
      </c>
    </row>
    <row r="7" spans="1:9" ht="15" customHeight="1" x14ac:dyDescent="0.25">
      <c r="A7" s="44" t="s">
        <v>47</v>
      </c>
      <c r="B7" s="45" t="s">
        <v>24</v>
      </c>
      <c r="C7" s="45"/>
      <c r="D7" s="45" t="s">
        <v>79</v>
      </c>
      <c r="E7" s="44" t="s">
        <v>80</v>
      </c>
      <c r="F7" s="46">
        <v>5000</v>
      </c>
      <c r="G7" s="46">
        <v>5000</v>
      </c>
      <c r="H7" s="46">
        <v>0</v>
      </c>
      <c r="I7" s="46">
        <f>H7/G7*100</f>
        <v>0</v>
      </c>
    </row>
    <row r="8" spans="1:9" ht="15.75" customHeight="1" x14ac:dyDescent="0.25">
      <c r="A8" s="44" t="s">
        <v>47</v>
      </c>
      <c r="B8" s="45" t="s">
        <v>24</v>
      </c>
      <c r="C8" s="45"/>
      <c r="D8" s="45" t="s">
        <v>81</v>
      </c>
      <c r="E8" s="44" t="s">
        <v>82</v>
      </c>
      <c r="F8" s="46">
        <v>2000</v>
      </c>
      <c r="G8" s="46">
        <v>2000</v>
      </c>
      <c r="H8" s="46">
        <v>0</v>
      </c>
      <c r="I8" s="46">
        <v>0</v>
      </c>
    </row>
    <row r="9" spans="1:9" ht="15" customHeight="1" x14ac:dyDescent="0.25">
      <c r="A9" s="44" t="s">
        <v>47</v>
      </c>
      <c r="B9" s="45" t="s">
        <v>24</v>
      </c>
      <c r="C9" s="775" t="s">
        <v>77</v>
      </c>
      <c r="D9" s="776"/>
      <c r="E9" s="777"/>
      <c r="F9" s="46">
        <f>F7+F8</f>
        <v>7000</v>
      </c>
      <c r="G9" s="46">
        <f>G7+G8</f>
        <v>7000</v>
      </c>
      <c r="H9" s="46">
        <f>H7</f>
        <v>0</v>
      </c>
      <c r="I9" s="46">
        <f>SUM(H9/G9*100)</f>
        <v>0</v>
      </c>
    </row>
    <row r="10" spans="1:9" ht="15" customHeight="1" x14ac:dyDescent="0.25">
      <c r="A10" s="47" t="s">
        <v>47</v>
      </c>
      <c r="B10" s="772" t="s">
        <v>83</v>
      </c>
      <c r="C10" s="773"/>
      <c r="D10" s="773"/>
      <c r="E10" s="774"/>
      <c r="F10" s="48">
        <f>F9</f>
        <v>7000</v>
      </c>
      <c r="G10" s="48">
        <f>G9</f>
        <v>7000</v>
      </c>
      <c r="H10" s="48">
        <f>H7+H8</f>
        <v>0</v>
      </c>
      <c r="I10" s="48">
        <f>H10/G10*100</f>
        <v>0</v>
      </c>
    </row>
    <row r="11" spans="1:9" ht="15" customHeight="1" x14ac:dyDescent="0.25">
      <c r="A11" s="44" t="s">
        <v>84</v>
      </c>
      <c r="B11" s="45" t="s">
        <v>24</v>
      </c>
      <c r="C11" s="45"/>
      <c r="D11" s="45" t="s">
        <v>85</v>
      </c>
      <c r="E11" s="44" t="s">
        <v>86</v>
      </c>
      <c r="F11" s="46">
        <v>300</v>
      </c>
      <c r="G11" s="46">
        <v>300</v>
      </c>
      <c r="H11" s="46">
        <v>0</v>
      </c>
      <c r="I11" s="46">
        <v>0</v>
      </c>
    </row>
    <row r="12" spans="1:9" ht="15" customHeight="1" x14ac:dyDescent="0.25">
      <c r="A12" s="44" t="s">
        <v>84</v>
      </c>
      <c r="B12" s="45" t="s">
        <v>24</v>
      </c>
      <c r="C12" s="775" t="s">
        <v>77</v>
      </c>
      <c r="D12" s="776"/>
      <c r="E12" s="777"/>
      <c r="F12" s="46">
        <v>300</v>
      </c>
      <c r="G12" s="46">
        <v>300</v>
      </c>
      <c r="H12" s="46">
        <v>0</v>
      </c>
      <c r="I12" s="46">
        <v>0</v>
      </c>
    </row>
    <row r="13" spans="1:9" ht="15" customHeight="1" x14ac:dyDescent="0.25">
      <c r="A13" s="47" t="s">
        <v>84</v>
      </c>
      <c r="B13" s="47" t="s">
        <v>87</v>
      </c>
      <c r="C13" s="47"/>
      <c r="D13" s="47"/>
      <c r="E13" s="47"/>
      <c r="F13" s="48">
        <f>F12</f>
        <v>300</v>
      </c>
      <c r="G13" s="48">
        <f>G12</f>
        <v>300</v>
      </c>
      <c r="H13" s="48">
        <v>0</v>
      </c>
      <c r="I13" s="48">
        <v>0</v>
      </c>
    </row>
    <row r="14" spans="1:9" ht="14.25" customHeight="1" x14ac:dyDescent="0.25">
      <c r="A14" s="44" t="s">
        <v>22</v>
      </c>
      <c r="B14" s="45" t="s">
        <v>24</v>
      </c>
      <c r="C14" s="45" t="s">
        <v>94</v>
      </c>
      <c r="D14" s="45" t="s">
        <v>95</v>
      </c>
      <c r="E14" s="44" t="s">
        <v>96</v>
      </c>
      <c r="F14" s="46">
        <v>1300</v>
      </c>
      <c r="G14" s="46">
        <v>1300</v>
      </c>
      <c r="H14" s="46">
        <v>0</v>
      </c>
      <c r="I14" s="46">
        <v>0</v>
      </c>
    </row>
    <row r="15" spans="1:9" ht="14.25" customHeight="1" x14ac:dyDescent="0.25">
      <c r="A15" s="44" t="s">
        <v>22</v>
      </c>
      <c r="B15" s="45" t="s">
        <v>24</v>
      </c>
      <c r="C15" s="45" t="s">
        <v>91</v>
      </c>
      <c r="D15" s="45" t="s">
        <v>92</v>
      </c>
      <c r="E15" s="44" t="s">
        <v>93</v>
      </c>
      <c r="F15" s="46">
        <v>5000</v>
      </c>
      <c r="G15" s="46">
        <v>7350</v>
      </c>
      <c r="H15" s="46">
        <v>1313.75</v>
      </c>
      <c r="I15" s="46">
        <f>H15/G15*100</f>
        <v>17.874149659863946</v>
      </c>
    </row>
    <row r="16" spans="1:9" ht="15.75" customHeight="1" x14ac:dyDescent="0.25">
      <c r="A16" s="44" t="s">
        <v>22</v>
      </c>
      <c r="B16" s="45" t="s">
        <v>24</v>
      </c>
      <c r="C16" s="45" t="s">
        <v>89</v>
      </c>
      <c r="D16" s="45" t="s">
        <v>92</v>
      </c>
      <c r="E16" s="44" t="s">
        <v>93</v>
      </c>
      <c r="F16" s="46">
        <v>0</v>
      </c>
      <c r="G16" s="46">
        <v>2924.9</v>
      </c>
      <c r="H16" s="46">
        <v>2924.9</v>
      </c>
      <c r="I16" s="46">
        <f>H16/G16*100</f>
        <v>100</v>
      </c>
    </row>
    <row r="17" spans="1:9 16332:16332" ht="15" customHeight="1" x14ac:dyDescent="0.25">
      <c r="A17" s="44">
        <v>3745</v>
      </c>
      <c r="B17" s="45">
        <v>6121</v>
      </c>
      <c r="C17" s="50" t="s">
        <v>97</v>
      </c>
      <c r="D17" s="51" t="s">
        <v>98</v>
      </c>
      <c r="E17" s="52" t="s">
        <v>99</v>
      </c>
      <c r="F17" s="46">
        <v>0</v>
      </c>
      <c r="G17" s="46">
        <v>314.5</v>
      </c>
      <c r="H17" s="46">
        <v>0</v>
      </c>
      <c r="I17" s="46">
        <v>0</v>
      </c>
      <c r="XDD17" s="767"/>
    </row>
    <row r="18" spans="1:9 16332:16332" ht="15" customHeight="1" x14ac:dyDescent="0.25">
      <c r="A18" s="44" t="s">
        <v>22</v>
      </c>
      <c r="B18" s="45" t="s">
        <v>24</v>
      </c>
      <c r="C18" s="775" t="s">
        <v>77</v>
      </c>
      <c r="D18" s="776"/>
      <c r="E18" s="777"/>
      <c r="F18" s="46">
        <f>SUM(F14:F17)</f>
        <v>6300</v>
      </c>
      <c r="G18" s="46">
        <f>SUM(G14:G17)</f>
        <v>11889.4</v>
      </c>
      <c r="H18" s="46">
        <f>SUM(H14:H17)</f>
        <v>4238.6499999999996</v>
      </c>
      <c r="I18" s="46">
        <f>H18/G18*100</f>
        <v>35.650663616330512</v>
      </c>
    </row>
    <row r="19" spans="1:9 16332:16332" ht="15" customHeight="1" x14ac:dyDescent="0.25">
      <c r="A19" s="47" t="s">
        <v>22</v>
      </c>
      <c r="B19" s="772" t="s">
        <v>100</v>
      </c>
      <c r="C19" s="773"/>
      <c r="D19" s="773"/>
      <c r="E19" s="774"/>
      <c r="F19" s="48">
        <f>F18</f>
        <v>6300</v>
      </c>
      <c r="G19" s="48">
        <f>G18</f>
        <v>11889.4</v>
      </c>
      <c r="H19" s="48">
        <f>H18</f>
        <v>4238.6499999999996</v>
      </c>
      <c r="I19" s="48">
        <f>SUM(H19/G19*100)</f>
        <v>35.650663616330512</v>
      </c>
    </row>
    <row r="20" spans="1:9 16332:16332" x14ac:dyDescent="0.25">
      <c r="A20" s="40" t="s">
        <v>0</v>
      </c>
      <c r="B20" s="40"/>
      <c r="C20" s="40"/>
      <c r="D20" s="40"/>
      <c r="E20" s="40"/>
      <c r="F20" s="41">
        <f>F6+F10+F13+F19</f>
        <v>15600</v>
      </c>
      <c r="G20" s="41">
        <f>G6+G10+G13+G19</f>
        <v>19189.400000000001</v>
      </c>
      <c r="H20" s="41">
        <f>H6+H10+H13+H19</f>
        <v>4238.6499999999996</v>
      </c>
      <c r="I20" s="41">
        <f>H20/G20*100</f>
        <v>22.088496774260786</v>
      </c>
    </row>
    <row r="21" spans="1:9 16332:16332" x14ac:dyDescent="0.25">
      <c r="F21" s="53"/>
    </row>
    <row r="22" spans="1:9 16332:16332" x14ac:dyDescent="0.25">
      <c r="F22" s="53"/>
      <c r="G22" s="53"/>
      <c r="H22" s="53"/>
    </row>
    <row r="25" spans="1:9 16332:16332" x14ac:dyDescent="0.25">
      <c r="I25" s="49"/>
    </row>
    <row r="31" spans="1:9 16332:16332" x14ac:dyDescent="0.25">
      <c r="E31" s="722"/>
    </row>
  </sheetData>
  <mergeCells count="6">
    <mergeCell ref="B19:E19"/>
    <mergeCell ref="C5:E5"/>
    <mergeCell ref="C9:E9"/>
    <mergeCell ref="B10:E10"/>
    <mergeCell ref="C12:E12"/>
    <mergeCell ref="C18:E1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&amp;R&amp;"Arial,Tučné"&amp;12&amp;K000080IV/8&amp;"-,Obyčejné"&amp;11&amp;K01+000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7"/>
  <sheetViews>
    <sheetView view="pageLayout" zoomScaleNormal="100" workbookViewId="0">
      <selection activeCell="H20" sqref="H20"/>
    </sheetView>
  </sheetViews>
  <sheetFormatPr defaultColWidth="20.7109375" defaultRowHeight="15" x14ac:dyDescent="0.25"/>
  <cols>
    <col min="1" max="2" width="8.7109375" customWidth="1"/>
    <col min="3" max="3" width="10.7109375" customWidth="1"/>
    <col min="4" max="4" width="13.7109375" customWidth="1"/>
    <col min="5" max="5" width="35.7109375" customWidth="1"/>
    <col min="6" max="7" width="10.7109375" customWidth="1"/>
    <col min="8" max="8" width="11.7109375" customWidth="1"/>
    <col min="9" max="9" width="12.7109375" customWidth="1"/>
    <col min="10" max="10" width="15.28515625" customWidth="1"/>
    <col min="11" max="11" width="18.140625" customWidth="1"/>
    <col min="12" max="12" width="19.28515625" customWidth="1"/>
    <col min="13" max="13" width="22.7109375" customWidth="1"/>
    <col min="14" max="14" width="24.7109375" customWidth="1"/>
    <col min="15" max="15" width="22.7109375" customWidth="1"/>
    <col min="16" max="16" width="17.28515625" customWidth="1"/>
    <col min="17" max="17" width="24.42578125" customWidth="1"/>
  </cols>
  <sheetData>
    <row r="1" spans="1:17" ht="16.5" x14ac:dyDescent="0.25">
      <c r="I1" s="715"/>
    </row>
    <row r="2" spans="1:17" ht="16.5" x14ac:dyDescent="0.25">
      <c r="A2" s="14" t="s">
        <v>103</v>
      </c>
      <c r="B2" s="14"/>
      <c r="C2" s="14"/>
      <c r="D2" s="14"/>
      <c r="E2" s="14"/>
      <c r="F2" s="14"/>
      <c r="G2" s="14"/>
      <c r="H2" s="14"/>
      <c r="I2" s="13" t="s">
        <v>19</v>
      </c>
      <c r="J2" s="14"/>
      <c r="L2" s="14"/>
      <c r="N2" s="14"/>
      <c r="P2" s="14"/>
      <c r="Q2" s="13"/>
    </row>
    <row r="3" spans="1:17" s="11" customFormat="1" ht="24" x14ac:dyDescent="0.2">
      <c r="A3" s="12" t="s">
        <v>18</v>
      </c>
      <c r="B3" s="12" t="s">
        <v>17</v>
      </c>
      <c r="C3" s="12" t="s">
        <v>16</v>
      </c>
      <c r="D3" s="12" t="s">
        <v>15</v>
      </c>
      <c r="E3" s="12" t="s">
        <v>14</v>
      </c>
      <c r="F3" s="12" t="s">
        <v>599</v>
      </c>
      <c r="G3" s="12" t="s">
        <v>600</v>
      </c>
      <c r="H3" s="12" t="s">
        <v>632</v>
      </c>
      <c r="I3" s="12" t="s">
        <v>38</v>
      </c>
      <c r="J3" s="725"/>
      <c r="K3" s="725"/>
      <c r="L3" s="725"/>
      <c r="M3" s="725"/>
      <c r="N3" s="725"/>
      <c r="O3" s="725"/>
      <c r="P3" s="725"/>
      <c r="Q3" s="725"/>
    </row>
    <row r="4" spans="1:17" x14ac:dyDescent="0.25">
      <c r="A4" s="23" t="s">
        <v>104</v>
      </c>
      <c r="B4" s="10" t="s">
        <v>6</v>
      </c>
      <c r="C4" s="9"/>
      <c r="D4" s="23"/>
      <c r="E4" s="23" t="s">
        <v>5</v>
      </c>
      <c r="F4" s="24">
        <v>110</v>
      </c>
      <c r="G4" s="24">
        <v>110</v>
      </c>
      <c r="H4" s="24">
        <v>35.57</v>
      </c>
      <c r="I4" s="24">
        <f>H4/G4*100</f>
        <v>32.336363636363636</v>
      </c>
      <c r="J4" s="733"/>
      <c r="K4" s="401"/>
      <c r="L4" s="733"/>
      <c r="M4" s="401"/>
      <c r="N4" s="733"/>
      <c r="O4" s="401"/>
      <c r="P4" s="733"/>
      <c r="Q4" s="734"/>
    </row>
    <row r="5" spans="1:17" x14ac:dyDescent="0.25">
      <c r="A5" s="23" t="s">
        <v>104</v>
      </c>
      <c r="B5" s="10" t="s">
        <v>50</v>
      </c>
      <c r="C5" s="9"/>
      <c r="D5" s="23"/>
      <c r="E5" s="23" t="s">
        <v>51</v>
      </c>
      <c r="F5" s="24">
        <v>1500</v>
      </c>
      <c r="G5" s="24">
        <v>1500</v>
      </c>
      <c r="H5" s="24">
        <v>9.8000000000000007</v>
      </c>
      <c r="I5" s="24">
        <f t="shared" ref="I5:I16" si="0">H5/G5*100</f>
        <v>0.65333333333333332</v>
      </c>
      <c r="J5" s="733"/>
      <c r="K5" s="401"/>
      <c r="L5" s="733"/>
      <c r="M5" s="401"/>
      <c r="N5" s="733"/>
      <c r="O5" s="401"/>
      <c r="P5" s="733"/>
      <c r="Q5" s="734"/>
    </row>
    <row r="6" spans="1:17" x14ac:dyDescent="0.25">
      <c r="A6" s="25" t="s">
        <v>104</v>
      </c>
      <c r="B6" s="769" t="s">
        <v>105</v>
      </c>
      <c r="C6" s="770"/>
      <c r="D6" s="770"/>
      <c r="E6" s="771"/>
      <c r="F6" s="5">
        <f>SUM(F4:F5)</f>
        <v>1610</v>
      </c>
      <c r="G6" s="5">
        <f t="shared" ref="G6:H6" si="1">SUM(G4:G5)</f>
        <v>1610</v>
      </c>
      <c r="H6" s="5">
        <f t="shared" si="1"/>
        <v>45.370000000000005</v>
      </c>
      <c r="I6" s="5">
        <f t="shared" si="0"/>
        <v>2.818012422360249</v>
      </c>
      <c r="J6" s="729"/>
      <c r="K6" s="729"/>
      <c r="L6" s="729"/>
      <c r="M6" s="729"/>
      <c r="N6" s="729"/>
      <c r="O6" s="729"/>
      <c r="P6" s="729"/>
      <c r="Q6" s="729"/>
    </row>
    <row r="7" spans="1:17" x14ac:dyDescent="0.25">
      <c r="A7" s="23" t="s">
        <v>43</v>
      </c>
      <c r="B7" s="10" t="s">
        <v>11</v>
      </c>
      <c r="C7" s="54"/>
      <c r="D7" s="23"/>
      <c r="E7" s="23" t="s">
        <v>10</v>
      </c>
      <c r="F7" s="24">
        <v>60</v>
      </c>
      <c r="G7" s="24">
        <v>60</v>
      </c>
      <c r="H7" s="24">
        <v>0</v>
      </c>
      <c r="I7" s="24">
        <f t="shared" si="0"/>
        <v>0</v>
      </c>
      <c r="J7" s="733"/>
      <c r="K7" s="401"/>
      <c r="L7" s="733"/>
      <c r="M7" s="401"/>
      <c r="N7" s="733"/>
      <c r="O7" s="401"/>
      <c r="P7" s="733"/>
      <c r="Q7" s="734"/>
    </row>
    <row r="8" spans="1:17" x14ac:dyDescent="0.25">
      <c r="A8" s="23" t="s">
        <v>43</v>
      </c>
      <c r="B8" s="10" t="s">
        <v>9</v>
      </c>
      <c r="C8" s="54"/>
      <c r="D8" s="23"/>
      <c r="E8" s="23" t="s">
        <v>8</v>
      </c>
      <c r="F8" s="24">
        <v>150</v>
      </c>
      <c r="G8" s="24">
        <v>150</v>
      </c>
      <c r="H8" s="24">
        <v>145.19999999999999</v>
      </c>
      <c r="I8" s="24">
        <f t="shared" si="0"/>
        <v>96.8</v>
      </c>
      <c r="J8" s="733"/>
      <c r="K8" s="401"/>
      <c r="L8" s="733"/>
      <c r="M8" s="401"/>
      <c r="N8" s="733"/>
      <c r="O8" s="401"/>
      <c r="P8" s="733"/>
      <c r="Q8" s="734"/>
    </row>
    <row r="9" spans="1:17" x14ac:dyDescent="0.25">
      <c r="A9" s="23" t="s">
        <v>43</v>
      </c>
      <c r="B9" s="10" t="s">
        <v>6</v>
      </c>
      <c r="C9" s="54"/>
      <c r="D9" s="23"/>
      <c r="E9" s="23" t="s">
        <v>5</v>
      </c>
      <c r="F9" s="24">
        <v>110</v>
      </c>
      <c r="G9" s="24">
        <v>110</v>
      </c>
      <c r="H9" s="24">
        <v>48.06</v>
      </c>
      <c r="I9" s="24">
        <f t="shared" si="0"/>
        <v>43.690909090909088</v>
      </c>
      <c r="J9" s="733"/>
      <c r="K9" s="401"/>
      <c r="L9" s="733"/>
      <c r="M9" s="401"/>
      <c r="N9" s="733"/>
      <c r="O9" s="401"/>
      <c r="P9" s="733"/>
      <c r="Q9" s="734"/>
    </row>
    <row r="10" spans="1:17" x14ac:dyDescent="0.25">
      <c r="A10" s="23" t="s">
        <v>43</v>
      </c>
      <c r="B10" s="10" t="s">
        <v>50</v>
      </c>
      <c r="C10" s="54"/>
      <c r="D10" s="23"/>
      <c r="E10" s="23" t="s">
        <v>51</v>
      </c>
      <c r="F10" s="24">
        <v>10000</v>
      </c>
      <c r="G10" s="24">
        <v>6950</v>
      </c>
      <c r="H10" s="24">
        <v>0</v>
      </c>
      <c r="I10" s="24">
        <f t="shared" si="0"/>
        <v>0</v>
      </c>
      <c r="J10" s="733"/>
      <c r="K10" s="401"/>
      <c r="L10" s="733"/>
      <c r="M10" s="401"/>
      <c r="N10" s="733"/>
      <c r="O10" s="401"/>
      <c r="P10" s="733"/>
      <c r="Q10" s="734"/>
    </row>
    <row r="11" spans="1:17" x14ac:dyDescent="0.25">
      <c r="A11" s="25" t="s">
        <v>43</v>
      </c>
      <c r="B11" s="769" t="s">
        <v>78</v>
      </c>
      <c r="C11" s="770"/>
      <c r="D11" s="770"/>
      <c r="E11" s="771"/>
      <c r="F11" s="5">
        <f t="shared" ref="F11:H11" si="2">SUM(F7:F10)</f>
        <v>10320</v>
      </c>
      <c r="G11" s="5">
        <f t="shared" si="2"/>
        <v>7270</v>
      </c>
      <c r="H11" s="5">
        <f t="shared" si="2"/>
        <v>193.26</v>
      </c>
      <c r="I11" s="5">
        <f t="shared" si="0"/>
        <v>2.658321870701513</v>
      </c>
      <c r="J11" s="729"/>
      <c r="K11" s="729"/>
      <c r="L11" s="729"/>
      <c r="M11" s="729"/>
      <c r="N11" s="729"/>
      <c r="O11" s="729"/>
      <c r="P11" s="729"/>
      <c r="Q11" s="729"/>
    </row>
    <row r="12" spans="1:17" x14ac:dyDescent="0.25">
      <c r="A12" s="81" t="s">
        <v>633</v>
      </c>
      <c r="B12" s="8">
        <v>5169</v>
      </c>
      <c r="C12" s="8"/>
      <c r="D12" s="8"/>
      <c r="E12" s="240" t="s">
        <v>5</v>
      </c>
      <c r="F12" s="7">
        <v>0</v>
      </c>
      <c r="G12" s="7">
        <v>50</v>
      </c>
      <c r="H12" s="7">
        <v>2.91</v>
      </c>
      <c r="I12" s="5">
        <f t="shared" si="0"/>
        <v>5.82</v>
      </c>
      <c r="J12" s="729"/>
      <c r="K12" s="729"/>
      <c r="L12" s="729"/>
      <c r="M12" s="729"/>
      <c r="N12" s="729"/>
      <c r="O12" s="729"/>
      <c r="P12" s="729"/>
      <c r="Q12" s="729"/>
    </row>
    <row r="13" spans="1:17" x14ac:dyDescent="0.25">
      <c r="A13" s="82" t="s">
        <v>633</v>
      </c>
      <c r="B13" s="82" t="s">
        <v>634</v>
      </c>
      <c r="C13" s="238"/>
      <c r="D13" s="238"/>
      <c r="E13" s="239"/>
      <c r="F13" s="5">
        <f>F12</f>
        <v>0</v>
      </c>
      <c r="G13" s="5">
        <f>G12</f>
        <v>50</v>
      </c>
      <c r="H13" s="5">
        <f>H12</f>
        <v>2.91</v>
      </c>
      <c r="I13" s="5">
        <f t="shared" si="0"/>
        <v>5.82</v>
      </c>
      <c r="J13" s="729"/>
      <c r="K13" s="729"/>
      <c r="L13" s="729"/>
      <c r="M13" s="729"/>
      <c r="N13" s="729"/>
      <c r="O13" s="729"/>
      <c r="P13" s="729"/>
      <c r="Q13" s="729"/>
    </row>
    <row r="14" spans="1:17" x14ac:dyDescent="0.25">
      <c r="A14" s="23" t="s">
        <v>106</v>
      </c>
      <c r="B14" s="10" t="s">
        <v>6</v>
      </c>
      <c r="C14" s="9"/>
      <c r="D14" s="23"/>
      <c r="E14" s="23" t="s">
        <v>5</v>
      </c>
      <c r="F14" s="24">
        <v>1000</v>
      </c>
      <c r="G14" s="24">
        <v>1000</v>
      </c>
      <c r="H14" s="24">
        <v>40.659999999999997</v>
      </c>
      <c r="I14" s="24">
        <f t="shared" si="0"/>
        <v>4.0659999999999998</v>
      </c>
      <c r="J14" s="733"/>
      <c r="K14" s="401"/>
      <c r="L14" s="733"/>
      <c r="M14" s="401"/>
      <c r="N14" s="733"/>
      <c r="O14" s="401"/>
      <c r="P14" s="733"/>
      <c r="Q14" s="734"/>
    </row>
    <row r="15" spans="1:17" x14ac:dyDescent="0.25">
      <c r="A15" s="25" t="s">
        <v>106</v>
      </c>
      <c r="B15" s="769" t="s">
        <v>107</v>
      </c>
      <c r="C15" s="770"/>
      <c r="D15" s="770"/>
      <c r="E15" s="771"/>
      <c r="F15" s="5">
        <f>F14</f>
        <v>1000</v>
      </c>
      <c r="G15" s="5">
        <f t="shared" ref="G15:H15" si="3">G14</f>
        <v>1000</v>
      </c>
      <c r="H15" s="5">
        <f t="shared" si="3"/>
        <v>40.659999999999997</v>
      </c>
      <c r="I15" s="5">
        <f t="shared" si="0"/>
        <v>4.0659999999999998</v>
      </c>
      <c r="J15" s="729"/>
      <c r="K15" s="729"/>
      <c r="L15" s="729"/>
      <c r="M15" s="729"/>
      <c r="N15" s="729"/>
      <c r="O15" s="729"/>
      <c r="P15" s="729"/>
      <c r="Q15" s="729"/>
    </row>
    <row r="16" spans="1:17" x14ac:dyDescent="0.25">
      <c r="A16" s="4" t="s">
        <v>0</v>
      </c>
      <c r="B16" s="4"/>
      <c r="C16" s="4"/>
      <c r="D16" s="4"/>
      <c r="E16" s="4"/>
      <c r="F16" s="3">
        <f>F6+F11+F13+F15</f>
        <v>12930</v>
      </c>
      <c r="G16" s="3">
        <f>G6+G11+G13+G15</f>
        <v>9930</v>
      </c>
      <c r="H16" s="3">
        <f>H6+H11+H13+H15</f>
        <v>282.2</v>
      </c>
      <c r="I16" s="2">
        <f t="shared" si="0"/>
        <v>2.8418932527693856</v>
      </c>
      <c r="J16" s="732"/>
      <c r="K16" s="732"/>
      <c r="L16" s="732"/>
      <c r="M16" s="732"/>
      <c r="N16" s="732"/>
      <c r="O16" s="732"/>
      <c r="P16" s="732"/>
      <c r="Q16" s="732"/>
    </row>
    <row r="17" spans="1:16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L17" s="55"/>
      <c r="N17" s="55"/>
      <c r="P17" s="55"/>
    </row>
  </sheetData>
  <mergeCells count="3">
    <mergeCell ref="B6:E6"/>
    <mergeCell ref="B11:E11"/>
    <mergeCell ref="B15:E15"/>
  </mergeCells>
  <pageMargins left="0.7" right="0.7" top="0.75" bottom="0.75" header="0.3" footer="0.3"/>
  <pageSetup paperSize="9" fitToWidth="0" fitToHeight="0" orientation="landscape" r:id="rId1"/>
  <headerFooter>
    <oddHeader xml:space="preserve">&amp;R&amp;"Arial,Tučné"&amp;12&amp;K000080IV/9&amp;"-,Obyčejné"&amp;11&amp;K01+000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32</vt:i4>
      </vt:variant>
      <vt:variant>
        <vt:lpstr>Pojmenované oblasti</vt:lpstr>
      </vt:variant>
      <vt:variant>
        <vt:i4>5</vt:i4>
      </vt:variant>
    </vt:vector>
  </HeadingPairs>
  <TitlesOfParts>
    <vt:vector size="37" baseType="lpstr">
      <vt:lpstr>Bilance</vt:lpstr>
      <vt:lpstr>Místní příjmy, správní poplatky</vt:lpstr>
      <vt:lpstr>Výdaje ORJ</vt:lpstr>
      <vt:lpstr>11</vt:lpstr>
      <vt:lpstr>11-inv</vt:lpstr>
      <vt:lpstr>12</vt:lpstr>
      <vt:lpstr>21</vt:lpstr>
      <vt:lpstr>21-inv</vt:lpstr>
      <vt:lpstr>31</vt:lpstr>
      <vt:lpstr>31-inv</vt:lpstr>
      <vt:lpstr>41</vt:lpstr>
      <vt:lpstr>41-inv</vt:lpstr>
      <vt:lpstr>43</vt:lpstr>
      <vt:lpstr>51</vt:lpstr>
      <vt:lpstr>61</vt:lpstr>
      <vt:lpstr>62</vt:lpstr>
      <vt:lpstr>63</vt:lpstr>
      <vt:lpstr>64</vt:lpstr>
      <vt:lpstr>65</vt:lpstr>
      <vt:lpstr>81</vt:lpstr>
      <vt:lpstr>81-inv</vt:lpstr>
      <vt:lpstr>82</vt:lpstr>
      <vt:lpstr>82-inv</vt:lpstr>
      <vt:lpstr>83</vt:lpstr>
      <vt:lpstr>83-inv</vt:lpstr>
      <vt:lpstr>91</vt:lpstr>
      <vt:lpstr>91-inv</vt:lpstr>
      <vt:lpstr>92</vt:lpstr>
      <vt:lpstr>92-inv</vt:lpstr>
      <vt:lpstr>10</vt:lpstr>
      <vt:lpstr>10-inv</vt:lpstr>
      <vt:lpstr>Úřední deska k 30.6.2023</vt:lpstr>
      <vt:lpstr>'21'!Oblast_tisku</vt:lpstr>
      <vt:lpstr>'82'!Oblast_tisku</vt:lpstr>
      <vt:lpstr>'82-inv'!Oblast_tisku</vt:lpstr>
      <vt:lpstr>'83'!Oblast_tisku</vt:lpstr>
      <vt:lpstr>'83-inv'!Oblast_tisku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2023-08-24T11:20:48Z</cp:lastPrinted>
  <dcterms:created xsi:type="dcterms:W3CDTF">2022-08-03T05:44:54Z</dcterms:created>
  <dcterms:modified xsi:type="dcterms:W3CDTF">2023-09-12T13:40:52Z</dcterms:modified>
</cp:coreProperties>
</file>