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ODD. ROZPOČTU\MHMP, ROZBORY, ROZPOČET\2023\ROZBORY\30062023\Finanční výbor\materiál ZMČ\"/>
    </mc:Choice>
  </mc:AlternateContent>
  <bookViews>
    <workbookView xWindow="-105" yWindow="-105" windowWidth="28995" windowHeight="15795"/>
  </bookViews>
  <sheets>
    <sheet name="Náklady 2023_2Q" sheetId="1" r:id="rId1"/>
    <sheet name="Výnosy 2023_2Q" sheetId="8" r:id="rId2"/>
    <sheet name="poměr" sheetId="10" r:id="rId3"/>
    <sheet name="Souhrn 2023_2Q" sheetId="9" r:id="rId4"/>
  </sheets>
  <externalReferences>
    <externalReference r:id="rId5"/>
  </externalReferences>
  <definedNames>
    <definedName name="_xlnm.Print_Area" localSheetId="0">'Náklady 2023_2Q'!$A$1:$Q$92</definedName>
    <definedName name="_xlnm.Print_Area" localSheetId="3">'Souhrn 2023_2Q'!$A$1:$L$46</definedName>
    <definedName name="_xlnm.Print_Area" localSheetId="1">'Výnosy 2023_2Q'!$A$1:$O$41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0" l="1"/>
  <c r="H9" i="10"/>
  <c r="H8" i="10"/>
  <c r="H7" i="10"/>
  <c r="H6" i="10"/>
  <c r="H5" i="10"/>
  <c r="H4" i="10"/>
  <c r="G11" i="10"/>
  <c r="F11" i="10"/>
  <c r="E11" i="10" l="1"/>
  <c r="H11" i="10" s="1"/>
  <c r="D11" i="10"/>
  <c r="P70" i="1"/>
  <c r="P76" i="1"/>
  <c r="O29" i="9"/>
  <c r="N29" i="9"/>
  <c r="M29" i="9"/>
  <c r="L29" i="9"/>
  <c r="K29" i="9"/>
  <c r="J29" i="9"/>
  <c r="I29" i="9"/>
  <c r="H29" i="9"/>
  <c r="G29" i="9"/>
  <c r="F29" i="9"/>
  <c r="E29" i="9"/>
  <c r="D29" i="9"/>
  <c r="P40" i="8"/>
  <c r="O4" i="8"/>
  <c r="G4" i="8"/>
  <c r="H4" i="8"/>
  <c r="O3" i="8"/>
  <c r="P91" i="1"/>
  <c r="C33" i="8" l="1"/>
  <c r="Q39" i="8"/>
  <c r="Q79" i="1"/>
  <c r="C20" i="1" l="1"/>
  <c r="N79" i="1" l="1"/>
  <c r="O30" i="9" l="1"/>
  <c r="N30" i="9"/>
  <c r="M30" i="9"/>
  <c r="L30" i="9"/>
  <c r="K30" i="9"/>
  <c r="J30" i="9"/>
  <c r="I30" i="9"/>
  <c r="H30" i="9"/>
  <c r="G30" i="9"/>
  <c r="F30" i="9"/>
  <c r="E30" i="9"/>
  <c r="D30" i="9"/>
  <c r="O23" i="9"/>
  <c r="N23" i="9"/>
  <c r="M23" i="9"/>
  <c r="L23" i="9"/>
  <c r="K23" i="9"/>
  <c r="J23" i="9"/>
  <c r="I23" i="9"/>
  <c r="H23" i="9"/>
  <c r="G23" i="9"/>
  <c r="F23" i="9"/>
  <c r="E23" i="9"/>
  <c r="D23" i="9"/>
  <c r="O22" i="9"/>
  <c r="N22" i="9"/>
  <c r="M22" i="9"/>
  <c r="L22" i="9"/>
  <c r="K22" i="9"/>
  <c r="J22" i="9"/>
  <c r="F22" i="9"/>
  <c r="E22" i="9"/>
  <c r="N12" i="9"/>
  <c r="O8" i="9"/>
  <c r="N8" i="9"/>
  <c r="M8" i="9"/>
  <c r="L8" i="9"/>
  <c r="K8" i="9"/>
  <c r="J8" i="9"/>
  <c r="I8" i="9"/>
  <c r="H8" i="9"/>
  <c r="H24" i="9" s="1"/>
  <c r="G8" i="9"/>
  <c r="G24" i="9" s="1"/>
  <c r="F8" i="9"/>
  <c r="E8" i="9"/>
  <c r="D8" i="9"/>
  <c r="Q38" i="8"/>
  <c r="Q40" i="8" s="1"/>
  <c r="N38" i="8"/>
  <c r="O36" i="9" s="1"/>
  <c r="M38" i="8"/>
  <c r="L38" i="8"/>
  <c r="M36" i="9" s="1"/>
  <c r="K38" i="8"/>
  <c r="J38" i="8"/>
  <c r="K36" i="9" s="1"/>
  <c r="I38" i="8"/>
  <c r="J36" i="9" s="1"/>
  <c r="H38" i="8"/>
  <c r="I36" i="9" s="1"/>
  <c r="G38" i="8"/>
  <c r="F38" i="8"/>
  <c r="G36" i="9" s="1"/>
  <c r="E38" i="8"/>
  <c r="D38" i="8"/>
  <c r="C38" i="8"/>
  <c r="O37" i="8"/>
  <c r="P37" i="8" s="1"/>
  <c r="O36" i="8"/>
  <c r="P36" i="8" s="1"/>
  <c r="N35" i="8"/>
  <c r="M35" i="8"/>
  <c r="N35" i="9" s="1"/>
  <c r="L35" i="8"/>
  <c r="M35" i="9" s="1"/>
  <c r="K35" i="8"/>
  <c r="L35" i="9" s="1"/>
  <c r="J35" i="8"/>
  <c r="K35" i="9" s="1"/>
  <c r="I35" i="8"/>
  <c r="J35" i="9" s="1"/>
  <c r="H35" i="8"/>
  <c r="I35" i="9" s="1"/>
  <c r="G35" i="8"/>
  <c r="H35" i="9" s="1"/>
  <c r="F35" i="8"/>
  <c r="E35" i="8"/>
  <c r="F35" i="9" s="1"/>
  <c r="D35" i="8"/>
  <c r="E35" i="9" s="1"/>
  <c r="C35" i="8"/>
  <c r="D35" i="9" s="1"/>
  <c r="O34" i="8"/>
  <c r="O35" i="8" s="1"/>
  <c r="N33" i="8"/>
  <c r="O34" i="9" s="1"/>
  <c r="M33" i="8"/>
  <c r="N34" i="9" s="1"/>
  <c r="L33" i="8"/>
  <c r="M34" i="9" s="1"/>
  <c r="K33" i="8"/>
  <c r="L34" i="9" s="1"/>
  <c r="J33" i="8"/>
  <c r="K34" i="9" s="1"/>
  <c r="I33" i="8"/>
  <c r="J34" i="9" s="1"/>
  <c r="H33" i="8"/>
  <c r="I34" i="9" s="1"/>
  <c r="G33" i="8"/>
  <c r="H34" i="9" s="1"/>
  <c r="F33" i="8"/>
  <c r="G34" i="9" s="1"/>
  <c r="E33" i="8"/>
  <c r="F34" i="9" s="1"/>
  <c r="D33" i="8"/>
  <c r="E34" i="9" s="1"/>
  <c r="D34" i="9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N18" i="8"/>
  <c r="O33" i="9" s="1"/>
  <c r="M18" i="8"/>
  <c r="N33" i="9" s="1"/>
  <c r="L18" i="8"/>
  <c r="M33" i="9" s="1"/>
  <c r="K18" i="8"/>
  <c r="L33" i="9" s="1"/>
  <c r="J18" i="8"/>
  <c r="K33" i="9" s="1"/>
  <c r="I18" i="8"/>
  <c r="J33" i="9" s="1"/>
  <c r="H18" i="8"/>
  <c r="I33" i="9" s="1"/>
  <c r="G18" i="8"/>
  <c r="H33" i="9" s="1"/>
  <c r="F18" i="8"/>
  <c r="G33" i="9" s="1"/>
  <c r="E18" i="8"/>
  <c r="F33" i="9" s="1"/>
  <c r="D18" i="8"/>
  <c r="E33" i="9" s="1"/>
  <c r="C18" i="8"/>
  <c r="D33" i="9" s="1"/>
  <c r="O17" i="8"/>
  <c r="O18" i="8" s="1"/>
  <c r="P18" i="8" s="1"/>
  <c r="N16" i="8"/>
  <c r="O32" i="9" s="1"/>
  <c r="M16" i="8"/>
  <c r="N32" i="9" s="1"/>
  <c r="L16" i="8"/>
  <c r="M32" i="9" s="1"/>
  <c r="K16" i="8"/>
  <c r="L32" i="9" s="1"/>
  <c r="J16" i="8"/>
  <c r="K32" i="9" s="1"/>
  <c r="I16" i="8"/>
  <c r="J32" i="9" s="1"/>
  <c r="H16" i="8"/>
  <c r="I32" i="9" s="1"/>
  <c r="G16" i="8"/>
  <c r="H32" i="9" s="1"/>
  <c r="F16" i="8"/>
  <c r="G32" i="9" s="1"/>
  <c r="E16" i="8"/>
  <c r="F32" i="9" s="1"/>
  <c r="D16" i="8"/>
  <c r="E32" i="9" s="1"/>
  <c r="C16" i="8"/>
  <c r="D32" i="9" s="1"/>
  <c r="O15" i="8"/>
  <c r="O16" i="8" s="1"/>
  <c r="P16" i="8" s="1"/>
  <c r="N14" i="8"/>
  <c r="O31" i="9" s="1"/>
  <c r="M14" i="8"/>
  <c r="N31" i="9" s="1"/>
  <c r="L14" i="8"/>
  <c r="M31" i="9" s="1"/>
  <c r="K14" i="8"/>
  <c r="L31" i="9" s="1"/>
  <c r="J14" i="8"/>
  <c r="K31" i="9" s="1"/>
  <c r="I14" i="8"/>
  <c r="J31" i="9" s="1"/>
  <c r="H14" i="8"/>
  <c r="I31" i="9" s="1"/>
  <c r="G14" i="8"/>
  <c r="H31" i="9" s="1"/>
  <c r="F14" i="8"/>
  <c r="G31" i="9" s="1"/>
  <c r="E14" i="8"/>
  <c r="F31" i="9" s="1"/>
  <c r="D14" i="8"/>
  <c r="E31" i="9" s="1"/>
  <c r="C14" i="8"/>
  <c r="D31" i="9" s="1"/>
  <c r="O13" i="8"/>
  <c r="O12" i="8"/>
  <c r="O11" i="8"/>
  <c r="O10" i="8"/>
  <c r="O9" i="8"/>
  <c r="O8" i="8"/>
  <c r="O7" i="8"/>
  <c r="N6" i="8"/>
  <c r="M6" i="8"/>
  <c r="L6" i="8"/>
  <c r="K6" i="8"/>
  <c r="J6" i="8"/>
  <c r="I6" i="8"/>
  <c r="H6" i="8"/>
  <c r="G6" i="8"/>
  <c r="F6" i="8"/>
  <c r="E6" i="8"/>
  <c r="D6" i="8"/>
  <c r="C6" i="8"/>
  <c r="O5" i="8"/>
  <c r="O6" i="8" s="1"/>
  <c r="P6" i="8" s="1"/>
  <c r="N4" i="8"/>
  <c r="M4" i="8"/>
  <c r="L4" i="8"/>
  <c r="K4" i="8"/>
  <c r="J4" i="8"/>
  <c r="I4" i="8"/>
  <c r="F4" i="8"/>
  <c r="E4" i="8"/>
  <c r="D4" i="8"/>
  <c r="C4" i="8"/>
  <c r="O2" i="8"/>
  <c r="P4" i="8" s="1"/>
  <c r="C30" i="9" l="1"/>
  <c r="C29" i="9"/>
  <c r="K39" i="8"/>
  <c r="C22" i="9"/>
  <c r="D39" i="8"/>
  <c r="M37" i="9"/>
  <c r="C32" i="9"/>
  <c r="N39" i="8"/>
  <c r="E39" i="8"/>
  <c r="M39" i="8"/>
  <c r="E36" i="9"/>
  <c r="E37" i="9" s="1"/>
  <c r="F39" i="8"/>
  <c r="H39" i="8"/>
  <c r="F36" i="9"/>
  <c r="F37" i="9" s="1"/>
  <c r="N36" i="9"/>
  <c r="N37" i="9" s="1"/>
  <c r="C39" i="8"/>
  <c r="G39" i="8"/>
  <c r="G35" i="9"/>
  <c r="O35" i="9"/>
  <c r="O37" i="9" s="1"/>
  <c r="L39" i="8"/>
  <c r="D36" i="9"/>
  <c r="D37" i="9" s="1"/>
  <c r="H36" i="9"/>
  <c r="H37" i="9" s="1"/>
  <c r="H39" i="9" s="1"/>
  <c r="L36" i="9"/>
  <c r="C8" i="9"/>
  <c r="C34" i="9"/>
  <c r="K37" i="9"/>
  <c r="C23" i="9"/>
  <c r="C33" i="9"/>
  <c r="I37" i="9"/>
  <c r="J37" i="9"/>
  <c r="C31" i="9"/>
  <c r="O33" i="8"/>
  <c r="O14" i="8"/>
  <c r="P14" i="8" s="1"/>
  <c r="I39" i="8"/>
  <c r="J39" i="8"/>
  <c r="O38" i="8"/>
  <c r="C36" i="9" l="1"/>
  <c r="C35" i="9"/>
  <c r="L37" i="9"/>
  <c r="G37" i="9"/>
  <c r="G39" i="9" s="1"/>
  <c r="O39" i="8"/>
  <c r="P39" i="8" s="1"/>
  <c r="P41" i="8" s="1"/>
  <c r="Q41" i="8" s="1"/>
  <c r="O40" i="8"/>
  <c r="P38" i="8"/>
  <c r="C37" i="9" l="1"/>
  <c r="O89" i="1"/>
  <c r="K82" i="1" l="1"/>
  <c r="L19" i="9" s="1"/>
  <c r="J82" i="1"/>
  <c r="K19" i="9" s="1"/>
  <c r="I82" i="1"/>
  <c r="J19" i="9" s="1"/>
  <c r="H82" i="1"/>
  <c r="I19" i="9" s="1"/>
  <c r="G82" i="1"/>
  <c r="H19" i="9" s="1"/>
  <c r="F82" i="1"/>
  <c r="G19" i="9" s="1"/>
  <c r="E82" i="1"/>
  <c r="F19" i="9" s="1"/>
  <c r="D82" i="1"/>
  <c r="E19" i="9" s="1"/>
  <c r="C82" i="1"/>
  <c r="D19" i="9" s="1"/>
  <c r="O81" i="1" l="1"/>
  <c r="J79" i="1"/>
  <c r="K18" i="9" s="1"/>
  <c r="O80" i="1"/>
  <c r="O82" i="1" l="1"/>
  <c r="H79" i="1"/>
  <c r="I18" i="9" s="1"/>
  <c r="G79" i="1"/>
  <c r="H18" i="9" s="1"/>
  <c r="F79" i="1"/>
  <c r="G18" i="9" s="1"/>
  <c r="E79" i="1"/>
  <c r="F18" i="9" s="1"/>
  <c r="D79" i="1"/>
  <c r="E18" i="9" s="1"/>
  <c r="C79" i="1"/>
  <c r="D18" i="9" s="1"/>
  <c r="H20" i="1" l="1"/>
  <c r="I5" i="9" s="1"/>
  <c r="G55" i="1"/>
  <c r="H10" i="9" s="1"/>
  <c r="O78" i="1" l="1"/>
  <c r="P78" i="1" s="1"/>
  <c r="O64" i="1"/>
  <c r="P64" i="1" s="1"/>
  <c r="E55" i="1"/>
  <c r="F10" i="9" s="1"/>
  <c r="C55" i="1"/>
  <c r="D10" i="9" s="1"/>
  <c r="D55" i="1"/>
  <c r="E10" i="9" s="1"/>
  <c r="E20" i="1"/>
  <c r="F5" i="9" s="1"/>
  <c r="Q87" i="1" l="1"/>
  <c r="Q82" i="1"/>
  <c r="Q84" i="1"/>
  <c r="Q71" i="1"/>
  <c r="Q61" i="1"/>
  <c r="Q66" i="1" s="1"/>
  <c r="Q60" i="1"/>
  <c r="Q57" i="1"/>
  <c r="Q56" i="1"/>
  <c r="Q55" i="1"/>
  <c r="Q50" i="1"/>
  <c r="Q29" i="1"/>
  <c r="Q24" i="1"/>
  <c r="Q20" i="1"/>
  <c r="Q58" i="1" l="1"/>
  <c r="Q90" i="1" s="1"/>
  <c r="Q91" i="1" s="1"/>
  <c r="O18" i="9" l="1"/>
  <c r="O76" i="1"/>
  <c r="N55" i="1"/>
  <c r="O10" i="9" s="1"/>
  <c r="M55" i="1"/>
  <c r="N10" i="9" s="1"/>
  <c r="L55" i="1"/>
  <c r="M10" i="9" s="1"/>
  <c r="K55" i="1"/>
  <c r="L10" i="9" s="1"/>
  <c r="J55" i="1"/>
  <c r="K10" i="9" s="1"/>
  <c r="L20" i="1"/>
  <c r="M5" i="9" s="1"/>
  <c r="K50" i="1" l="1"/>
  <c r="L9" i="9" s="1"/>
  <c r="L50" i="1"/>
  <c r="M9" i="9" s="1"/>
  <c r="M50" i="1"/>
  <c r="N9" i="9" s="1"/>
  <c r="N50" i="1"/>
  <c r="O9" i="9" s="1"/>
  <c r="O51" i="1"/>
  <c r="M66" i="1" l="1"/>
  <c r="N13" i="9" s="1"/>
  <c r="I55" i="1" l="1"/>
  <c r="J10" i="9" s="1"/>
  <c r="O3" i="1" l="1"/>
  <c r="H55" i="1" l="1"/>
  <c r="I10" i="9" s="1"/>
  <c r="F66" i="1" l="1"/>
  <c r="G13" i="9" s="1"/>
  <c r="F55" i="1"/>
  <c r="G10" i="9" s="1"/>
  <c r="C10" i="9" s="1"/>
  <c r="O88" i="1" l="1"/>
  <c r="N68" i="1" l="1"/>
  <c r="O14" i="9" s="1"/>
  <c r="D5" i="9"/>
  <c r="D20" i="1"/>
  <c r="E5" i="9" s="1"/>
  <c r="F20" i="1"/>
  <c r="G5" i="9" s="1"/>
  <c r="G20" i="1"/>
  <c r="H5" i="9" s="1"/>
  <c r="I20" i="1"/>
  <c r="J5" i="9" s="1"/>
  <c r="J20" i="1"/>
  <c r="K5" i="9" s="1"/>
  <c r="K20" i="1"/>
  <c r="L5" i="9" s="1"/>
  <c r="M20" i="1"/>
  <c r="N5" i="9" s="1"/>
  <c r="N20" i="1"/>
  <c r="O5" i="9" s="1"/>
  <c r="C24" i="1"/>
  <c r="D6" i="9" s="1"/>
  <c r="D24" i="1"/>
  <c r="E6" i="9" s="1"/>
  <c r="E24" i="1"/>
  <c r="F6" i="9" s="1"/>
  <c r="F24" i="1"/>
  <c r="G6" i="9" s="1"/>
  <c r="G24" i="1"/>
  <c r="H6" i="9" s="1"/>
  <c r="H24" i="1"/>
  <c r="I6" i="9" s="1"/>
  <c r="I24" i="1"/>
  <c r="J6" i="9" s="1"/>
  <c r="J24" i="1"/>
  <c r="K6" i="9" s="1"/>
  <c r="K24" i="1"/>
  <c r="L6" i="9" s="1"/>
  <c r="L24" i="1"/>
  <c r="M6" i="9" s="1"/>
  <c r="M24" i="1"/>
  <c r="N6" i="9" s="1"/>
  <c r="N24" i="1"/>
  <c r="O6" i="9" s="1"/>
  <c r="C29" i="1"/>
  <c r="D7" i="9" s="1"/>
  <c r="D29" i="1"/>
  <c r="E7" i="9" s="1"/>
  <c r="E29" i="1"/>
  <c r="F7" i="9" s="1"/>
  <c r="F29" i="1"/>
  <c r="G7" i="9" s="1"/>
  <c r="G29" i="1"/>
  <c r="H7" i="9" s="1"/>
  <c r="H29" i="1"/>
  <c r="I7" i="9" s="1"/>
  <c r="I29" i="1"/>
  <c r="J7" i="9" s="1"/>
  <c r="J29" i="1"/>
  <c r="K7" i="9" s="1"/>
  <c r="K29" i="1"/>
  <c r="L7" i="9" s="1"/>
  <c r="L29" i="1"/>
  <c r="M7" i="9" s="1"/>
  <c r="M29" i="1"/>
  <c r="N7" i="9" s="1"/>
  <c r="N29" i="1"/>
  <c r="O7" i="9" s="1"/>
  <c r="C50" i="1"/>
  <c r="D9" i="9" s="1"/>
  <c r="D50" i="1"/>
  <c r="E9" i="9" s="1"/>
  <c r="E50" i="1"/>
  <c r="F9" i="9" s="1"/>
  <c r="F50" i="1"/>
  <c r="G9" i="9" s="1"/>
  <c r="G50" i="1"/>
  <c r="H9" i="9" s="1"/>
  <c r="H50" i="1"/>
  <c r="I9" i="9" s="1"/>
  <c r="I50" i="1"/>
  <c r="J9" i="9" s="1"/>
  <c r="J50" i="1"/>
  <c r="K9" i="9" s="1"/>
  <c r="C58" i="1"/>
  <c r="D11" i="9" s="1"/>
  <c r="D58" i="1"/>
  <c r="E11" i="9" s="1"/>
  <c r="E58" i="1"/>
  <c r="F11" i="9" s="1"/>
  <c r="F58" i="1"/>
  <c r="G11" i="9" s="1"/>
  <c r="G58" i="1"/>
  <c r="H11" i="9" s="1"/>
  <c r="H58" i="1"/>
  <c r="I11" i="9" s="1"/>
  <c r="I58" i="1"/>
  <c r="J11" i="9" s="1"/>
  <c r="J58" i="1"/>
  <c r="K11" i="9" s="1"/>
  <c r="K58" i="1"/>
  <c r="L11" i="9" s="1"/>
  <c r="L58" i="1"/>
  <c r="M11" i="9" s="1"/>
  <c r="M58" i="1"/>
  <c r="N11" i="9" s="1"/>
  <c r="N58" i="1"/>
  <c r="O11" i="9" s="1"/>
  <c r="C60" i="1"/>
  <c r="D12" i="9" s="1"/>
  <c r="D60" i="1"/>
  <c r="E12" i="9" s="1"/>
  <c r="E60" i="1"/>
  <c r="F12" i="9" s="1"/>
  <c r="F60" i="1"/>
  <c r="G12" i="9" s="1"/>
  <c r="G60" i="1"/>
  <c r="H12" i="9" s="1"/>
  <c r="H60" i="1"/>
  <c r="I12" i="9" s="1"/>
  <c r="I60" i="1"/>
  <c r="J12" i="9" s="1"/>
  <c r="J60" i="1"/>
  <c r="K12" i="9" s="1"/>
  <c r="K60" i="1"/>
  <c r="L12" i="9" s="1"/>
  <c r="L60" i="1"/>
  <c r="M12" i="9" s="1"/>
  <c r="N60" i="1"/>
  <c r="O12" i="9" s="1"/>
  <c r="C66" i="1"/>
  <c r="D13" i="9" s="1"/>
  <c r="D66" i="1"/>
  <c r="E13" i="9" s="1"/>
  <c r="E66" i="1"/>
  <c r="F13" i="9" s="1"/>
  <c r="G66" i="1"/>
  <c r="H13" i="9" s="1"/>
  <c r="H66" i="1"/>
  <c r="I13" i="9" s="1"/>
  <c r="I66" i="1"/>
  <c r="J13" i="9" s="1"/>
  <c r="J66" i="1"/>
  <c r="K13" i="9" s="1"/>
  <c r="K66" i="1"/>
  <c r="L13" i="9" s="1"/>
  <c r="L66" i="1"/>
  <c r="M13" i="9" s="1"/>
  <c r="N66" i="1"/>
  <c r="O13" i="9" s="1"/>
  <c r="C68" i="1"/>
  <c r="D14" i="9" s="1"/>
  <c r="D68" i="1"/>
  <c r="E14" i="9" s="1"/>
  <c r="E68" i="1"/>
  <c r="F14" i="9" s="1"/>
  <c r="F68" i="1"/>
  <c r="G14" i="9" s="1"/>
  <c r="G68" i="1"/>
  <c r="H14" i="9" s="1"/>
  <c r="H68" i="1"/>
  <c r="I14" i="9" s="1"/>
  <c r="I68" i="1"/>
  <c r="J14" i="9" s="1"/>
  <c r="J68" i="1"/>
  <c r="K14" i="9" s="1"/>
  <c r="K68" i="1"/>
  <c r="L14" i="9" s="1"/>
  <c r="L68" i="1"/>
  <c r="M14" i="9" s="1"/>
  <c r="M68" i="1"/>
  <c r="N14" i="9" s="1"/>
  <c r="C71" i="1"/>
  <c r="D15" i="9" s="1"/>
  <c r="D71" i="1"/>
  <c r="E15" i="9" s="1"/>
  <c r="E71" i="1"/>
  <c r="F15" i="9" s="1"/>
  <c r="F71" i="1"/>
  <c r="G15" i="9" s="1"/>
  <c r="G71" i="1"/>
  <c r="H15" i="9" s="1"/>
  <c r="H71" i="1"/>
  <c r="I15" i="9" s="1"/>
  <c r="I71" i="1"/>
  <c r="J15" i="9" s="1"/>
  <c r="J71" i="1"/>
  <c r="K15" i="9" s="1"/>
  <c r="K71" i="1"/>
  <c r="L15" i="9" s="1"/>
  <c r="L71" i="1"/>
  <c r="M15" i="9" s="1"/>
  <c r="M71" i="1"/>
  <c r="N15" i="9" s="1"/>
  <c r="N71" i="1"/>
  <c r="O15" i="9" s="1"/>
  <c r="C73" i="1"/>
  <c r="D73" i="1"/>
  <c r="E73" i="1"/>
  <c r="F73" i="1"/>
  <c r="G16" i="9" s="1"/>
  <c r="G73" i="1"/>
  <c r="H16" i="9" s="1"/>
  <c r="H73" i="1"/>
  <c r="I16" i="9" s="1"/>
  <c r="I73" i="1"/>
  <c r="J16" i="9" s="1"/>
  <c r="J73" i="1"/>
  <c r="K16" i="9" s="1"/>
  <c r="K73" i="1"/>
  <c r="L16" i="9" s="1"/>
  <c r="L73" i="1"/>
  <c r="M16" i="9" s="1"/>
  <c r="M73" i="1"/>
  <c r="N16" i="9" s="1"/>
  <c r="N73" i="1"/>
  <c r="O16" i="9" s="1"/>
  <c r="C75" i="1"/>
  <c r="D17" i="9" s="1"/>
  <c r="D75" i="1"/>
  <c r="E17" i="9" s="1"/>
  <c r="E75" i="1"/>
  <c r="F17" i="9" s="1"/>
  <c r="F75" i="1"/>
  <c r="G17" i="9" s="1"/>
  <c r="G75" i="1"/>
  <c r="H17" i="9" s="1"/>
  <c r="H75" i="1"/>
  <c r="I17" i="9" s="1"/>
  <c r="I75" i="1"/>
  <c r="J17" i="9" s="1"/>
  <c r="J75" i="1"/>
  <c r="K17" i="9" s="1"/>
  <c r="K75" i="1"/>
  <c r="L17" i="9" s="1"/>
  <c r="L75" i="1"/>
  <c r="M17" i="9" s="1"/>
  <c r="M75" i="1"/>
  <c r="N17" i="9" s="1"/>
  <c r="N75" i="1"/>
  <c r="O17" i="9" s="1"/>
  <c r="I79" i="1"/>
  <c r="J18" i="9" s="1"/>
  <c r="K79" i="1"/>
  <c r="L18" i="9" s="1"/>
  <c r="L79" i="1"/>
  <c r="M18" i="9" s="1"/>
  <c r="M79" i="1"/>
  <c r="N18" i="9" s="1"/>
  <c r="L82" i="1"/>
  <c r="M19" i="9" s="1"/>
  <c r="M82" i="1"/>
  <c r="N19" i="9" s="1"/>
  <c r="N82" i="1"/>
  <c r="O19" i="9" s="1"/>
  <c r="C84" i="1"/>
  <c r="D20" i="9" s="1"/>
  <c r="D84" i="1"/>
  <c r="E20" i="9" s="1"/>
  <c r="E84" i="1"/>
  <c r="F20" i="9" s="1"/>
  <c r="F84" i="1"/>
  <c r="G20" i="9" s="1"/>
  <c r="G84" i="1"/>
  <c r="H20" i="9" s="1"/>
  <c r="H84" i="1"/>
  <c r="I20" i="9" s="1"/>
  <c r="I84" i="1"/>
  <c r="J20" i="9" s="1"/>
  <c r="J84" i="1"/>
  <c r="K20" i="9" s="1"/>
  <c r="K84" i="1"/>
  <c r="L20" i="9" s="1"/>
  <c r="L84" i="1"/>
  <c r="M20" i="9" s="1"/>
  <c r="M84" i="1"/>
  <c r="N20" i="9" s="1"/>
  <c r="N84" i="1"/>
  <c r="O20" i="9" s="1"/>
  <c r="C87" i="1"/>
  <c r="D21" i="9" s="1"/>
  <c r="D87" i="1"/>
  <c r="E21" i="9" s="1"/>
  <c r="E87" i="1"/>
  <c r="F21" i="9" s="1"/>
  <c r="F87" i="1"/>
  <c r="G21" i="9" s="1"/>
  <c r="G87" i="1"/>
  <c r="H21" i="9" s="1"/>
  <c r="H87" i="1"/>
  <c r="I21" i="9" s="1"/>
  <c r="I87" i="1"/>
  <c r="J21" i="9" s="1"/>
  <c r="J87" i="1"/>
  <c r="K21" i="9" s="1"/>
  <c r="K87" i="1"/>
  <c r="L21" i="9" s="1"/>
  <c r="L87" i="1"/>
  <c r="M21" i="9" s="1"/>
  <c r="M87" i="1"/>
  <c r="N21" i="9" s="1"/>
  <c r="N87" i="1"/>
  <c r="O21" i="9" s="1"/>
  <c r="I24" i="9" l="1"/>
  <c r="I39" i="9" s="1"/>
  <c r="C42" i="9" s="1"/>
  <c r="E24" i="9"/>
  <c r="E39" i="9" s="1"/>
  <c r="D24" i="9"/>
  <c r="F24" i="9"/>
  <c r="F39" i="9" s="1"/>
  <c r="D39" i="9"/>
  <c r="C20" i="9"/>
  <c r="C9" i="9"/>
  <c r="C7" i="9"/>
  <c r="C6" i="9"/>
  <c r="O24" i="9"/>
  <c r="O39" i="9" s="1"/>
  <c r="N24" i="9"/>
  <c r="N39" i="9" s="1"/>
  <c r="M24" i="9"/>
  <c r="M39" i="9" s="1"/>
  <c r="L24" i="9"/>
  <c r="L39" i="9" s="1"/>
  <c r="C12" i="9"/>
  <c r="C11" i="9"/>
  <c r="K24" i="9"/>
  <c r="K39" i="9" s="1"/>
  <c r="C13" i="9"/>
  <c r="J24" i="9"/>
  <c r="J39" i="9" s="1"/>
  <c r="C16" i="9"/>
  <c r="C14" i="9"/>
  <c r="C21" i="9"/>
  <c r="C19" i="9"/>
  <c r="C17" i="9"/>
  <c r="C15" i="9"/>
  <c r="C18" i="9"/>
  <c r="C5" i="9"/>
  <c r="J90" i="1"/>
  <c r="K90" i="1"/>
  <c r="E90" i="1"/>
  <c r="H90" i="1"/>
  <c r="F90" i="1"/>
  <c r="M90" i="1"/>
  <c r="L90" i="1"/>
  <c r="G90" i="1"/>
  <c r="N90" i="1"/>
  <c r="D90" i="1"/>
  <c r="I90" i="1"/>
  <c r="C41" i="9" l="1"/>
  <c r="C44" i="9"/>
  <c r="C24" i="9"/>
  <c r="C39" i="9" s="1"/>
  <c r="C43" i="9"/>
  <c r="O65" i="1"/>
  <c r="C46" i="9" l="1"/>
  <c r="C47" i="9" s="1"/>
  <c r="P65" i="1"/>
  <c r="O72" i="1" l="1"/>
  <c r="O73" i="1" s="1"/>
  <c r="O67" i="1"/>
  <c r="O2" i="1"/>
  <c r="O4" i="1"/>
  <c r="P4" i="1" s="1"/>
  <c r="O5" i="1"/>
  <c r="P5" i="1" s="1"/>
  <c r="O6" i="1"/>
  <c r="P6" i="1" s="1"/>
  <c r="O46" i="1"/>
  <c r="O18" i="1"/>
  <c r="P18" i="1" s="1"/>
  <c r="O19" i="1"/>
  <c r="O44" i="1"/>
  <c r="O45" i="1"/>
  <c r="P45" i="1" s="1"/>
  <c r="O8" i="1"/>
  <c r="O9" i="1"/>
  <c r="P9" i="1" s="1"/>
  <c r="O39" i="1"/>
  <c r="P39" i="1" s="1"/>
  <c r="O83" i="1"/>
  <c r="P83" i="1" s="1"/>
  <c r="P80" i="1"/>
  <c r="O86" i="1"/>
  <c r="P86" i="1" s="1"/>
  <c r="O85" i="1"/>
  <c r="P85" i="1" s="1"/>
  <c r="O77" i="1"/>
  <c r="O79" i="1" s="1"/>
  <c r="O74" i="1"/>
  <c r="O75" i="1" s="1"/>
  <c r="O70" i="1"/>
  <c r="O69" i="1"/>
  <c r="P69" i="1" s="1"/>
  <c r="O63" i="1"/>
  <c r="P63" i="1" s="1"/>
  <c r="O62" i="1"/>
  <c r="P62" i="1" s="1"/>
  <c r="O61" i="1"/>
  <c r="O59" i="1"/>
  <c r="P59" i="1" s="1"/>
  <c r="O57" i="1"/>
  <c r="O56" i="1"/>
  <c r="O53" i="1"/>
  <c r="P53" i="1" s="1"/>
  <c r="O54" i="1"/>
  <c r="P54" i="1" s="1"/>
  <c r="O52" i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40" i="1"/>
  <c r="P40" i="1" s="1"/>
  <c r="O41" i="1"/>
  <c r="P41" i="1" s="1"/>
  <c r="O42" i="1"/>
  <c r="P42" i="1" s="1"/>
  <c r="O43" i="1"/>
  <c r="O47" i="1"/>
  <c r="P47" i="1" s="1"/>
  <c r="O48" i="1"/>
  <c r="P48" i="1" s="1"/>
  <c r="O49" i="1"/>
  <c r="P49" i="1" s="1"/>
  <c r="O30" i="1"/>
  <c r="P30" i="1" s="1"/>
  <c r="O28" i="1"/>
  <c r="P28" i="1" s="1"/>
  <c r="O27" i="1"/>
  <c r="P27" i="1" s="1"/>
  <c r="O26" i="1"/>
  <c r="P26" i="1" s="1"/>
  <c r="O25" i="1"/>
  <c r="P25" i="1" s="1"/>
  <c r="O23" i="1"/>
  <c r="P23" i="1" s="1"/>
  <c r="O22" i="1"/>
  <c r="P22" i="1" s="1"/>
  <c r="O21" i="1"/>
  <c r="P21" i="1" s="1"/>
  <c r="O7" i="1"/>
  <c r="P7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58" i="1" l="1"/>
  <c r="P44" i="1"/>
  <c r="P43" i="1"/>
  <c r="P8" i="1"/>
  <c r="P2" i="1"/>
  <c r="O66" i="1"/>
  <c r="P66" i="1" s="1"/>
  <c r="P77" i="1"/>
  <c r="P51" i="1"/>
  <c r="O55" i="1"/>
  <c r="P52" i="1"/>
  <c r="O84" i="1"/>
  <c r="P84" i="1" s="1"/>
  <c r="P56" i="1"/>
  <c r="P46" i="1"/>
  <c r="O87" i="1"/>
  <c r="P87" i="1" s="1"/>
  <c r="P3" i="1"/>
  <c r="O71" i="1"/>
  <c r="P71" i="1" s="1"/>
  <c r="P57" i="1"/>
  <c r="O24" i="1"/>
  <c r="P61" i="1"/>
  <c r="O68" i="1"/>
  <c r="O60" i="1"/>
  <c r="P60" i="1" s="1"/>
  <c r="O50" i="1"/>
  <c r="P50" i="1" s="1"/>
  <c r="C90" i="1"/>
  <c r="O29" i="1"/>
  <c r="P19" i="1"/>
  <c r="O20" i="1"/>
  <c r="O90" i="1" l="1"/>
  <c r="P79" i="1"/>
  <c r="P29" i="1"/>
  <c r="P82" i="1"/>
  <c r="P58" i="1"/>
  <c r="P55" i="1"/>
  <c r="P24" i="1"/>
  <c r="O91" i="1"/>
  <c r="P20" i="1"/>
  <c r="P90" i="1" l="1"/>
  <c r="P92" i="1" s="1"/>
  <c r="Q92" i="1" s="1"/>
</calcChain>
</file>

<file path=xl/sharedStrings.xml><?xml version="1.0" encoding="utf-8"?>
<sst xmlns="http://schemas.openxmlformats.org/spreadsheetml/2006/main" count="376" uniqueCount="295">
  <si>
    <t>Spotřeba materiálu, léky</t>
  </si>
  <si>
    <t>Spotřeba materiálu, inkontinenční pomůcky</t>
  </si>
  <si>
    <t>Spotřeba materiálu, obvazy</t>
  </si>
  <si>
    <t>Spotřeba materiálu, ostatní SZM</t>
  </si>
  <si>
    <t>Spotřeba materiálu, knihy, učební pomůcky, předplatné</t>
  </si>
  <si>
    <t>Spotřeba materiálu, kancelářské potřeby</t>
  </si>
  <si>
    <t>Spotřeba materiálu, ostatní materiál pro údržbu</t>
  </si>
  <si>
    <t>Spotřeba materiálu, náhradní díly</t>
  </si>
  <si>
    <t>Spotřeba materiálu, všeobecný materiál ostatní</t>
  </si>
  <si>
    <t>Spotřeba materiálu, desinfekce</t>
  </si>
  <si>
    <t>Spotřeba materiálu, čistící prostředky</t>
  </si>
  <si>
    <t>501 XXX</t>
  </si>
  <si>
    <t>Spotřeba materiálu</t>
  </si>
  <si>
    <t>Spotřeba energií, elektřina</t>
  </si>
  <si>
    <t>Opravy udržování, opravy auta</t>
  </si>
  <si>
    <t>502 XXX</t>
  </si>
  <si>
    <t>Spotřeba energií</t>
  </si>
  <si>
    <t>511 XXX</t>
  </si>
  <si>
    <t>Opravy</t>
  </si>
  <si>
    <t>Ostatní služby, pronájem nebytové prostory - archiv</t>
  </si>
  <si>
    <t>Ostatní služby, nájemné kyslíkové lahve</t>
  </si>
  <si>
    <t>Ostatní služby, poplatky za telefony</t>
  </si>
  <si>
    <t>Ostatní služby, poplatky TV a rozhlas</t>
  </si>
  <si>
    <t>Ostatní služby</t>
  </si>
  <si>
    <t>Ostatní služby, dovoz stravy</t>
  </si>
  <si>
    <t>Ostatní služby, údržba programového vybavení</t>
  </si>
  <si>
    <t>Ostatní služby, technické služby</t>
  </si>
  <si>
    <t>Ostatní služby, zajištění úklidu</t>
  </si>
  <si>
    <t>Ostatní služby, odvoz odpadu</t>
  </si>
  <si>
    <t>Ostatní služby, praní prádla</t>
  </si>
  <si>
    <t>Ostatní služby, ostraha dispečink</t>
  </si>
  <si>
    <t>Ostatní služby, poplatky za bankovní služby</t>
  </si>
  <si>
    <t>518 XXX</t>
  </si>
  <si>
    <t>Mzdové náklady, platy zaměstnanců</t>
  </si>
  <si>
    <t>Mzdové náklady, ostatní osobní náklady</t>
  </si>
  <si>
    <t>521 XXX</t>
  </si>
  <si>
    <t>Mzdové náklady</t>
  </si>
  <si>
    <t>Zákonné sociální pojištění</t>
  </si>
  <si>
    <t>Zákonné zdravotní pojištění</t>
  </si>
  <si>
    <t>524 XXX</t>
  </si>
  <si>
    <t>525 XXX</t>
  </si>
  <si>
    <t>Jiné sociální pojištění</t>
  </si>
  <si>
    <t>Zákonné sociální náklady, příspěvek na stravování zaměstnanců</t>
  </si>
  <si>
    <t>527 XXX</t>
  </si>
  <si>
    <t>Zákonné sociální náklady</t>
  </si>
  <si>
    <t>Jiné daně a poplatky, ostatní daně, dálníční známky</t>
  </si>
  <si>
    <t>538 XXX</t>
  </si>
  <si>
    <t>Jiné daně a poplatky</t>
  </si>
  <si>
    <t>Jiné pokuty a penále, náhrada nákladů řízení</t>
  </si>
  <si>
    <t>542 XXX</t>
  </si>
  <si>
    <t>Jiné pokuty a penále</t>
  </si>
  <si>
    <t>Ostatní náklady z činnosti</t>
  </si>
  <si>
    <t>Ostatní náklady z činnosti, za vyšetření</t>
  </si>
  <si>
    <t>549 XXX</t>
  </si>
  <si>
    <t>5 XX XXX</t>
  </si>
  <si>
    <t>Náklady</t>
  </si>
  <si>
    <t>Výnosy z prodeje služeb, VZP</t>
  </si>
  <si>
    <t>Výnosy z prodeje služeb, ZPMV</t>
  </si>
  <si>
    <t>Výnosy z prodeje služeb, VoZP</t>
  </si>
  <si>
    <t>Výnosy z prodeje služeb, Oborová ZP</t>
  </si>
  <si>
    <t>602 044X</t>
  </si>
  <si>
    <t>Ostatní výnosy z činnosti, úhrada VZP, opravy</t>
  </si>
  <si>
    <t>Ostatní výnosy z činnosti, úhrada VoZP, opravy</t>
  </si>
  <si>
    <t>Ostatní výnosy z činnosti, úhrada Oborová ZP, opravy</t>
  </si>
  <si>
    <t>Ostatní výnosy z činnosti</t>
  </si>
  <si>
    <t>Úroky přijaté</t>
  </si>
  <si>
    <t>672 05XX</t>
  </si>
  <si>
    <t>6 XX XXX</t>
  </si>
  <si>
    <t>Výnosy</t>
  </si>
  <si>
    <t>Leden</t>
  </si>
  <si>
    <t>Výnosy z prodeje služeb, pojišťovny</t>
  </si>
  <si>
    <t>Výnosy z prodeje služeb, ostatní</t>
  </si>
  <si>
    <t>Spotřeba materiálu, pohonné hmoty nafta</t>
  </si>
  <si>
    <t>Opravy a udržování, opravy zdravotnických přístrojů</t>
  </si>
  <si>
    <t>Opravy a udržování, opravy ostatní</t>
  </si>
  <si>
    <t>558 XXX</t>
  </si>
  <si>
    <t>Náklady z drobného majetku</t>
  </si>
  <si>
    <t>Odpisy dlouhodobého majektu</t>
  </si>
  <si>
    <t>551 XXX</t>
  </si>
  <si>
    <t>Únor</t>
  </si>
  <si>
    <t>Spotřeba materiálu, pohonné hmoty benzín</t>
  </si>
  <si>
    <t>Spotřeba materiálu, elektromateriál</t>
  </si>
  <si>
    <t>Spotřeba energií, voda</t>
  </si>
  <si>
    <t>Ostatní služby, poštovné</t>
  </si>
  <si>
    <t>Ostatní výnosy z činnosti, úhrada ZPMV, opravy</t>
  </si>
  <si>
    <t>Březen</t>
  </si>
  <si>
    <t>SUMA</t>
  </si>
  <si>
    <t>Spotřeba energií, plyn</t>
  </si>
  <si>
    <t>Jiné daně a poplatky, kolky</t>
  </si>
  <si>
    <t>Duben</t>
  </si>
  <si>
    <t>Ostatní výnosy z činnosti, úhrada Česká průmyslová ZP, opravy</t>
  </si>
  <si>
    <t>Květen</t>
  </si>
  <si>
    <t>Ostatní výnosy z činnosti, plnění pojišťovny</t>
  </si>
  <si>
    <t>plnění</t>
  </si>
  <si>
    <t>Červen</t>
  </si>
  <si>
    <t>Daň z příjmu</t>
  </si>
  <si>
    <t>Výnosy z prodeje služeb, nadstandard</t>
  </si>
  <si>
    <t>Červenec</t>
  </si>
  <si>
    <t>Výnosy z prodeje služeb - lékařská posudková služba</t>
  </si>
  <si>
    <t>Výnosy z pronájmu</t>
  </si>
  <si>
    <t>603020X</t>
  </si>
  <si>
    <t>Výnosy z pronájmu - vedlejší činnost</t>
  </si>
  <si>
    <t>Srpen</t>
  </si>
  <si>
    <t>Září</t>
  </si>
  <si>
    <t>Výnosy z prodeje služeb,Česká průmysloví pojišťovna</t>
  </si>
  <si>
    <t>Říjen</t>
  </si>
  <si>
    <t>Poznámky:</t>
  </si>
  <si>
    <t>MePro Trading, Bella Bohemia, Batist, MSA Medical</t>
  </si>
  <si>
    <t>Batist, Bella Bohemia, AVOS, Dentimed, MSA Medical</t>
  </si>
  <si>
    <t>Martek Medical</t>
  </si>
  <si>
    <t xml:space="preserve">MSA Medical, Martek Medical, Zelená hvězda, Convatec,  Dahlhausen, Lipoelastic, Batist, Dermia, Mölnlycke Health, Igefa, Steripak
</t>
  </si>
  <si>
    <t>Poradce, Mediprint</t>
  </si>
  <si>
    <t>AG Foods</t>
  </si>
  <si>
    <t>Technoton</t>
  </si>
  <si>
    <t>Technoton, Teko tech, Abus, Berolina</t>
  </si>
  <si>
    <t>Lux, Klaro, AG Foods, K6, Kronen</t>
  </si>
  <si>
    <t xml:space="preserve">Mrázek, A care, New Water, Mölnlycke health, K6, </t>
  </si>
  <si>
    <t>Anglo Česká, Ecolab, Christeyns</t>
  </si>
  <si>
    <t>Arjohospital, Proormedent,</t>
  </si>
  <si>
    <t xml:space="preserve">Colsys, Miketa, Promareha, Houf, Zdeněk Slatinský, </t>
  </si>
  <si>
    <t>Hydro Clean, Kronen</t>
  </si>
  <si>
    <t>PMC Facility</t>
  </si>
  <si>
    <t>Linde Gas</t>
  </si>
  <si>
    <t>Hoffmann, Koutník</t>
  </si>
  <si>
    <t>Vodafone, Dial Telecom, Telefonica</t>
  </si>
  <si>
    <t>ČT, Český rozhlas</t>
  </si>
  <si>
    <t>Listík</t>
  </si>
  <si>
    <t>První certifikační, JUDr. Vaněk, Markéta Černíková, Cabicar, Mareš, TQ Systém</t>
  </si>
  <si>
    <t>Altus, Easyline, Vema</t>
  </si>
  <si>
    <t>Kone, Aquel, El-Vy, TQ systém, Embitron, Delta, K 6, Colsys, Actherm, Čihák, PromaReha</t>
  </si>
  <si>
    <t>EKOM, AVE, Praž. Služby</t>
  </si>
  <si>
    <t>Salesianer Mietex</t>
  </si>
  <si>
    <t>VK Security</t>
  </si>
  <si>
    <t>Dodavatelé</t>
  </si>
  <si>
    <t>Léky</t>
  </si>
  <si>
    <t>Inkontinenční pomůcky</t>
  </si>
  <si>
    <t>Obvazový materiál</t>
  </si>
  <si>
    <t>Infuzní materiál</t>
  </si>
  <si>
    <t>ostatní nezařazený zdravotnický materiál</t>
  </si>
  <si>
    <t>Předplatné, poradce veřejné správy,mzdy..</t>
  </si>
  <si>
    <t>Čajové produkty a káva klienti</t>
  </si>
  <si>
    <t xml:space="preserve">Drobné vybavení do 3000 Kč </t>
  </si>
  <si>
    <t>Benzín</t>
  </si>
  <si>
    <t>Nafta</t>
  </si>
  <si>
    <t>Materiál údržby - elektro (baterky…)</t>
  </si>
  <si>
    <t>Další nezařazený materiál údržby</t>
  </si>
  <si>
    <t>Náhradní díly pro kancelářské potřeby</t>
  </si>
  <si>
    <t>Papír, tonery, desky na chorobopisy</t>
  </si>
  <si>
    <t>Náhradní, nebo spotřební díly vozíky, čističky, myčky</t>
  </si>
  <si>
    <t>Desinfekce pro personál a další desinfekční prostředky</t>
  </si>
  <si>
    <t>Toaletní papír, ubrousky, mýdlo, prací gely</t>
  </si>
  <si>
    <t>Opravy zdravotnických přístrojů</t>
  </si>
  <si>
    <t>Opravy auta</t>
  </si>
  <si>
    <t>Pronájem nebytových prostor (změna Na Louži)</t>
  </si>
  <si>
    <t>Pohotovostní lahev kyslíku pro první pomoc</t>
  </si>
  <si>
    <t>Telefon pevný, mobilní plus internet</t>
  </si>
  <si>
    <t>Poštovné</t>
  </si>
  <si>
    <t>Certifikáty ověřených podpisů, právní služby</t>
  </si>
  <si>
    <t>Dovoz stravy</t>
  </si>
  <si>
    <t>Údržba a reinstalace SW na PC, systém, sklad, personalistika</t>
  </si>
  <si>
    <t>Servisní služby výtahy, fontánky, plošina, kotelna, zdravotnické vybavení</t>
  </si>
  <si>
    <t>Úklid vškerých prostor budovy</t>
  </si>
  <si>
    <t>Praní ložního a personálního prádla</t>
  </si>
  <si>
    <t>Správa IT sítě včetně serverů a aktivních prvků plus správa personálních PC</t>
  </si>
  <si>
    <t>Ostraha - napojení na PCO</t>
  </si>
  <si>
    <t>Náhrada platů za pracovní neschopnost v prvních 21 dnů</t>
  </si>
  <si>
    <t>Náhrada za pracovní neschopnost z OON</t>
  </si>
  <si>
    <t>Listopad</t>
  </si>
  <si>
    <t>Prosinec</t>
  </si>
  <si>
    <t>Silniční daň</t>
  </si>
  <si>
    <t>531 XXX</t>
  </si>
  <si>
    <t>rezerva náklady</t>
  </si>
  <si>
    <t>Plnění</t>
  </si>
  <si>
    <t>NÁKLADY</t>
  </si>
  <si>
    <t xml:space="preserve">  Účet</t>
  </si>
  <si>
    <t>VÝNOSY</t>
  </si>
  <si>
    <t>Ostatní služby, audit</t>
  </si>
  <si>
    <t xml:space="preserve">kontrola : </t>
  </si>
  <si>
    <t>Mzdové náklady, náhrady platu za doč.prac.neschopnost</t>
  </si>
  <si>
    <t>Mzdové náklady, náhrady odměn z OON za doč.prac.neschopnost</t>
  </si>
  <si>
    <t>Výnosy z prodeje služeb, Revírní bratrská pokladna, ZP</t>
  </si>
  <si>
    <t>Ostatní výnosy z činnosti, ostatní</t>
  </si>
  <si>
    <t>Výnosy z prodeje služeb, zaměstnanecká pojišťovna Škoda</t>
  </si>
  <si>
    <t>Výnosy vybran. místních vládních institucí z transf, audit</t>
  </si>
  <si>
    <t>Odpady klasické, infekční</t>
  </si>
  <si>
    <t>Vrš. Zdravotní, Citylab, Nem. Sv. Alžběty, ergoterapie</t>
  </si>
  <si>
    <t>Výroba nových čel postelí + zámků</t>
  </si>
  <si>
    <t>Personální, daňové a účetní poradenství, ECPA Výběrová řízení</t>
  </si>
  <si>
    <t>Hoffmann, Atlas Audit, ECPA</t>
  </si>
  <si>
    <t>ABY servis</t>
  </si>
  <si>
    <t>TV a rozhlas poplatky</t>
  </si>
  <si>
    <t>Účet</t>
  </si>
  <si>
    <t>CELKEM</t>
  </si>
  <si>
    <t>Náklady na reprezentaci</t>
  </si>
  <si>
    <t>Odpisy</t>
  </si>
  <si>
    <t>Náklady z dlouhodobého majektu</t>
  </si>
  <si>
    <t>5XX</t>
  </si>
  <si>
    <t>Celkem náklady</t>
  </si>
  <si>
    <t>6XX</t>
  </si>
  <si>
    <t>Celkem výnosy</t>
  </si>
  <si>
    <t>Hospodářský výsledek</t>
  </si>
  <si>
    <t>Celkový hospodářský výsledek za 1. čtvrtletí</t>
  </si>
  <si>
    <t>Celkový hospodářský výsledek za 2. čtvrtletí</t>
  </si>
  <si>
    <t>Celkový hospodářský výsledek za 3. čtvrtletí</t>
  </si>
  <si>
    <t>Celkový hospodářský výsledek za 4. čtvrtletí</t>
  </si>
  <si>
    <t>Výnosy z územních rozpočtů, dotace od zřizovatele</t>
  </si>
  <si>
    <t>Spotřeba materiálu, infuzní materiál, jehly, stříkačky, sety</t>
  </si>
  <si>
    <t>Spořeba materiálu, POE (majetek do 3. tis.)</t>
  </si>
  <si>
    <t>Ostatní služby, DDNM - programové vybavení pod limit 7. tis</t>
  </si>
  <si>
    <t>Náklady z drobného dlouhodobého majetku do 60 tis.</t>
  </si>
  <si>
    <t>Náklady z drobného dlouhodobého majetku do 40. tis.</t>
  </si>
  <si>
    <t>Opravy udržování, technická správa objektu, revize</t>
  </si>
  <si>
    <t>Spotřeba materiálu, potraviny, pitný režim klienti</t>
  </si>
  <si>
    <t>Lékařské prohlídky</t>
  </si>
  <si>
    <t>557 XXX</t>
  </si>
  <si>
    <t>Nedobytné pohledávky</t>
  </si>
  <si>
    <t>SW do 7.000,- Kč.</t>
  </si>
  <si>
    <t>Ostatní služby, správa PC + serverů</t>
  </si>
  <si>
    <t>Nákup SW (7.000,- až 60.000,-Kč) v plánu v průběhu roku.</t>
  </si>
  <si>
    <t>Spotřeba materiálu, strava klienti</t>
  </si>
  <si>
    <t>Zákonné sociální náklady, 2% příděl z FKSP</t>
  </si>
  <si>
    <t xml:space="preserve">Odpisy dlouhodobého majektu </t>
  </si>
  <si>
    <t>Náklady za vyřazené pohledávky</t>
  </si>
  <si>
    <t>Zákonné sociální a zdravotní pojištění</t>
  </si>
  <si>
    <t>Výnosy z úz. rozpočtů, dotace od zřizovatele</t>
  </si>
  <si>
    <t>Jiné sociální pojištění, povinné úraz. poj. zaměstnanců</t>
  </si>
  <si>
    <t>nepravidelné platby</t>
  </si>
  <si>
    <t>nepravidelné akce</t>
  </si>
  <si>
    <t>Plus náklady za vyšetření u VZAS, odběry laboratoř.</t>
  </si>
  <si>
    <t>541 XXX</t>
  </si>
  <si>
    <t>Smluvní pokuty a úroky z prodlení</t>
  </si>
  <si>
    <t>Úroky z prodlení</t>
  </si>
  <si>
    <t>Zákonné sociální náklady, školení zaměstnanců</t>
  </si>
  <si>
    <t>Ostatní služby, poradenské a konzul. služby</t>
  </si>
  <si>
    <t>Ostatní služby, práce výrobní povahy</t>
  </si>
  <si>
    <t>Ostatní služby, inzerát ostatní</t>
  </si>
  <si>
    <t>Náklady z přecenění reálnou hodnotou</t>
  </si>
  <si>
    <t>Hospodářský výsledek bez dodatce MČ</t>
  </si>
  <si>
    <t>Ostatní výnosy z činnosti, kompenzační bonusy pojišťovny</t>
  </si>
  <si>
    <t>vyšší spotřeba</t>
  </si>
  <si>
    <t>nevýznamné</t>
  </si>
  <si>
    <t>Ostatní náklady z činnosti, práce z domova</t>
  </si>
  <si>
    <t>Nákup majektu dle hospodaření - rozšíření vybavení</t>
  </si>
  <si>
    <t>Technické opravy a malování</t>
  </si>
  <si>
    <t>Opravy ostatního vybavení nebo na budově, LED osvětlení</t>
  </si>
  <si>
    <t>Zákonné sociální náklady, ochranné pomůcky, prádlo, oděv, obuv</t>
  </si>
  <si>
    <t>Ostatní výnosy z činnosti, VZP nad rámec fakturace</t>
  </si>
  <si>
    <t>Ostatní výnosy z činnosti, ZPMV nad rámec fakturace</t>
  </si>
  <si>
    <t>Ostatní výnosy z činnosti, VoZP nad rámec fakturace</t>
  </si>
  <si>
    <t>Ostatní výnosy z činnosti, ČPZP nad rámec fakturace</t>
  </si>
  <si>
    <t>Ostatní výnosy z činnosti, OZP nad rámec fakturace</t>
  </si>
  <si>
    <t>Ostatní výnosy z činnosti, šrot</t>
  </si>
  <si>
    <t>Odpisy dlouhodobého majektu, zůstatková cena</t>
  </si>
  <si>
    <t>opravy automobilů (Škoda Fabia)</t>
  </si>
  <si>
    <t>60203XX</t>
  </si>
  <si>
    <t>Výnosy z prodeje služeb ( služby a energie NVAS)</t>
  </si>
  <si>
    <t>602 04XX</t>
  </si>
  <si>
    <t>649 0XXX</t>
  </si>
  <si>
    <t>662 033X</t>
  </si>
  <si>
    <t>Výnosy z prodeje služeb - LPS</t>
  </si>
  <si>
    <t>Výnosy z prodeje služeb ( služby a energie NV)</t>
  </si>
  <si>
    <t>větší množství odpadu, vyšší ceny</t>
  </si>
  <si>
    <t>Rozpočet 2023</t>
  </si>
  <si>
    <t>komentář - výraznější odchylka proti rozpočtu 2023</t>
  </si>
  <si>
    <t>Náklady 2023</t>
  </si>
  <si>
    <t>Výnosy 2023</t>
  </si>
  <si>
    <t>Přehled nákladů a výnosů LDN Vršovice za rok 2023</t>
  </si>
  <si>
    <t>zvýšená nemocnost začátkem roku</t>
  </si>
  <si>
    <t>dtto</t>
  </si>
  <si>
    <t>zastropování cen</t>
  </si>
  <si>
    <t>nepravidelná spotřeba       celkově nevýznamné</t>
  </si>
  <si>
    <t>zvýšení cen</t>
  </si>
  <si>
    <t>dostaneme později</t>
  </si>
  <si>
    <t>Daň z příjatých úroků</t>
  </si>
  <si>
    <t>Výnosy z prodeje služeb - převoz pacientů</t>
  </si>
  <si>
    <t>IT zabezpečení + část náklady břečťan</t>
  </si>
  <si>
    <t>náklady na úpravu zeleně (břečťan)</t>
  </si>
  <si>
    <t>platy</t>
  </si>
  <si>
    <t>úklid + odvoz odpadu</t>
  </si>
  <si>
    <t>energie</t>
  </si>
  <si>
    <t>CELKEM :</t>
  </si>
  <si>
    <t>inkontinenční pomůcky</t>
  </si>
  <si>
    <t>Poměr nejdůležitějších nákladových položek :</t>
  </si>
  <si>
    <t>strava klientů</t>
  </si>
  <si>
    <t>prani prádla</t>
  </si>
  <si>
    <t>léky + infuzní + obvazový materiál</t>
  </si>
  <si>
    <t>2023 / I.+ II.</t>
  </si>
  <si>
    <t xml:space="preserve">Nejvýznamnější položkou z oblasti nákladů jsou dlouhodobě platy, které tvoří včetně odvodů  75% celkových nákladů. Dalšími významnými položkami jsou platby za služby (strava klientů 9%, praní prádla 1,22%, energie 3,78%, úklid prostor s odvozem odpadu 2,61%). Náklady na léčbu : léky + obvazový a infuzní materiál činí 2,5%., inkontinenční pomůcky 0,75%. (viz tabulka). </t>
  </si>
  <si>
    <t>2022 / I.+ II.</t>
  </si>
  <si>
    <t>rozdíl :</t>
  </si>
  <si>
    <t>nová položka</t>
  </si>
  <si>
    <t>nová položka - spořicí účet</t>
  </si>
  <si>
    <t>Lékárna IPC Modřany, Lékárna Spořilov</t>
  </si>
  <si>
    <t>vzhledem k bezpečnostní chybě SW Office bylo potřeba zakoupit nové verze</t>
  </si>
  <si>
    <t>Hospodářský výsledek za 1+2Q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</si>
</sst>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%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20"/>
      <color theme="1"/>
      <name val="Tahoma"/>
      <family val="2"/>
    </font>
    <font>
      <b/>
      <sz val="11"/>
      <name val="Calibri"/>
      <family val="2"/>
      <scheme val="minor"/>
    </font>
    <font>
      <sz val="22"/>
      <color theme="0"/>
      <name val="Tahoma"/>
      <family val="2"/>
    </font>
    <font>
      <sz val="20"/>
      <color rgb="FF008000"/>
      <name val="Tahoma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u/>
      <sz val="26"/>
      <color theme="1"/>
      <name val="Trebuchet MS"/>
      <family val="2"/>
    </font>
    <font>
      <sz val="11"/>
      <color theme="1"/>
      <name val="Times New Roman"/>
      <family val="1"/>
      <charset val="238"/>
    </font>
    <font>
      <b/>
      <sz val="22"/>
      <color theme="0"/>
      <name val="Tahoma"/>
      <family val="2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7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A998C"/>
        <bgColor indexed="64"/>
      </patternFill>
    </fill>
    <fill>
      <patternFill patternType="solid">
        <fgColor rgb="FFB7DEE8"/>
        <bgColor rgb="FF000000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2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/>
    <xf numFmtId="0" fontId="7" fillId="0" borderId="0"/>
    <xf numFmtId="44" fontId="10" fillId="0" borderId="0" applyFont="0" applyFill="0" applyBorder="0" applyAlignment="0" applyProtection="0"/>
    <xf numFmtId="0" fontId="10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97">
    <xf numFmtId="0" fontId="0" fillId="0" borderId="0" xfId="0"/>
    <xf numFmtId="0" fontId="11" fillId="0" borderId="0" xfId="0" applyFont="1"/>
    <xf numFmtId="0" fontId="0" fillId="0" borderId="0" xfId="0" applyAlignment="1">
      <alignment horizontal="center"/>
    </xf>
    <xf numFmtId="4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44" fontId="0" fillId="0" borderId="2" xfId="0" applyNumberFormat="1" applyBorder="1"/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4" fontId="11" fillId="0" borderId="7" xfId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44" fontId="0" fillId="0" borderId="3" xfId="0" applyNumberFormat="1" applyBorder="1"/>
    <xf numFmtId="0" fontId="13" fillId="0" borderId="0" xfId="0" applyFont="1"/>
    <xf numFmtId="44" fontId="12" fillId="0" borderId="0" xfId="1" applyFont="1"/>
    <xf numFmtId="0" fontId="0" fillId="0" borderId="38" xfId="0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44" fontId="0" fillId="0" borderId="40" xfId="0" applyNumberFormat="1" applyBorder="1"/>
    <xf numFmtId="0" fontId="11" fillId="0" borderId="17" xfId="0" applyFont="1" applyBorder="1"/>
    <xf numFmtId="44" fontId="11" fillId="0" borderId="6" xfId="1" applyFont="1" applyBorder="1"/>
    <xf numFmtId="44" fontId="11" fillId="0" borderId="22" xfId="1" applyFont="1" applyBorder="1"/>
    <xf numFmtId="44" fontId="11" fillId="0" borderId="4" xfId="1" applyFont="1" applyFill="1" applyBorder="1"/>
    <xf numFmtId="44" fontId="11" fillId="0" borderId="13" xfId="1" applyFont="1" applyBorder="1"/>
    <xf numFmtId="44" fontId="11" fillId="0" borderId="5" xfId="1" applyFont="1" applyBorder="1"/>
    <xf numFmtId="44" fontId="11" fillId="0" borderId="4" xfId="1" applyFont="1" applyBorder="1"/>
    <xf numFmtId="44" fontId="0" fillId="0" borderId="32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0" fillId="0" borderId="12" xfId="0" applyBorder="1"/>
    <xf numFmtId="44" fontId="0" fillId="0" borderId="10" xfId="1" applyFont="1" applyBorder="1"/>
    <xf numFmtId="44" fontId="0" fillId="0" borderId="11" xfId="1" applyFont="1" applyBorder="1"/>
    <xf numFmtId="44" fontId="0" fillId="0" borderId="12" xfId="1" applyFont="1" applyBorder="1"/>
    <xf numFmtId="44" fontId="0" fillId="0" borderId="10" xfId="0" applyNumberFormat="1" applyBorder="1"/>
    <xf numFmtId="44" fontId="0" fillId="0" borderId="2" xfId="1" applyFont="1" applyBorder="1"/>
    <xf numFmtId="44" fontId="0" fillId="0" borderId="1" xfId="1" applyFont="1" applyBorder="1"/>
    <xf numFmtId="44" fontId="0" fillId="0" borderId="3" xfId="1" applyFont="1" applyBorder="1"/>
    <xf numFmtId="44" fontId="0" fillId="0" borderId="32" xfId="0" applyNumberFormat="1" applyBorder="1" applyAlignment="1">
      <alignment vertical="center"/>
    </xf>
    <xf numFmtId="44" fontId="0" fillId="0" borderId="2" xfId="1" applyFont="1" applyFill="1" applyBorder="1"/>
    <xf numFmtId="44" fontId="0" fillId="0" borderId="1" xfId="1" applyFont="1" applyFill="1" applyBorder="1"/>
    <xf numFmtId="44" fontId="0" fillId="0" borderId="3" xfId="1" applyFont="1" applyFill="1" applyBorder="1"/>
    <xf numFmtId="44" fontId="0" fillId="0" borderId="11" xfId="1" applyFont="1" applyFill="1" applyBorder="1"/>
    <xf numFmtId="0" fontId="11" fillId="0" borderId="5" xfId="0" applyFont="1" applyBorder="1"/>
    <xf numFmtId="44" fontId="0" fillId="0" borderId="43" xfId="0" applyNumberFormat="1" applyBorder="1" applyAlignment="1">
      <alignment horizontal="center" vertical="center"/>
    </xf>
    <xf numFmtId="44" fontId="0" fillId="0" borderId="35" xfId="0" applyNumberFormat="1" applyBorder="1" applyAlignment="1">
      <alignment horizontal="center" vertical="center"/>
    </xf>
    <xf numFmtId="0" fontId="0" fillId="0" borderId="14" xfId="0" applyBorder="1" applyAlignment="1">
      <alignment horizontal="center"/>
    </xf>
    <xf numFmtId="44" fontId="0" fillId="0" borderId="15" xfId="1" applyFont="1" applyBorder="1"/>
    <xf numFmtId="44" fontId="0" fillId="0" borderId="16" xfId="1" applyFont="1" applyBorder="1"/>
    <xf numFmtId="44" fontId="0" fillId="0" borderId="14" xfId="1" applyFont="1" applyBorder="1"/>
    <xf numFmtId="44" fontId="0" fillId="0" borderId="35" xfId="0" applyNumberFormat="1" applyBorder="1" applyAlignment="1">
      <alignment vertical="center"/>
    </xf>
    <xf numFmtId="44" fontId="11" fillId="0" borderId="33" xfId="0" applyNumberFormat="1" applyFont="1" applyBorder="1" applyAlignment="1">
      <alignment vertical="center"/>
    </xf>
    <xf numFmtId="44" fontId="0" fillId="0" borderId="43" xfId="0" applyNumberFormat="1" applyBorder="1" applyAlignment="1">
      <alignment vertical="center"/>
    </xf>
    <xf numFmtId="44" fontId="0" fillId="0" borderId="27" xfId="1" applyFont="1" applyBorder="1"/>
    <xf numFmtId="44" fontId="0" fillId="0" borderId="0" xfId="0" applyNumberFormat="1"/>
    <xf numFmtId="44" fontId="0" fillId="2" borderId="12" xfId="1" applyFont="1" applyFill="1" applyBorder="1" applyAlignment="1">
      <alignment horizontal="center"/>
    </xf>
    <xf numFmtId="44" fontId="11" fillId="2" borderId="5" xfId="1" applyFont="1" applyFill="1" applyBorder="1"/>
    <xf numFmtId="0" fontId="11" fillId="0" borderId="17" xfId="0" applyFont="1" applyBorder="1" applyAlignment="1">
      <alignment horizontal="left" vertical="center"/>
    </xf>
    <xf numFmtId="44" fontId="0" fillId="0" borderId="10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10" fontId="0" fillId="0" borderId="11" xfId="0" applyNumberFormat="1" applyBorder="1"/>
    <xf numFmtId="10" fontId="0" fillId="0" borderId="1" xfId="0" applyNumberFormat="1" applyBorder="1"/>
    <xf numFmtId="44" fontId="0" fillId="0" borderId="31" xfId="1" applyFont="1" applyBorder="1"/>
    <xf numFmtId="0" fontId="0" fillId="0" borderId="1" xfId="0" applyBorder="1"/>
    <xf numFmtId="0" fontId="0" fillId="0" borderId="37" xfId="0" applyBorder="1" applyAlignment="1">
      <alignment horizontal="center"/>
    </xf>
    <xf numFmtId="0" fontId="0" fillId="0" borderId="0" xfId="0" applyAlignment="1">
      <alignment horizontal="right"/>
    </xf>
    <xf numFmtId="44" fontId="15" fillId="0" borderId="10" xfId="1" applyFon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39" xfId="0" applyBorder="1"/>
    <xf numFmtId="10" fontId="11" fillId="0" borderId="0" xfId="2" applyNumberFormat="1" applyFont="1" applyAlignment="1">
      <alignment horizontal="center"/>
    </xf>
    <xf numFmtId="0" fontId="0" fillId="0" borderId="0" xfId="0" applyAlignment="1">
      <alignment horizontal="right" vertical="center"/>
    </xf>
    <xf numFmtId="44" fontId="0" fillId="0" borderId="46" xfId="0" applyNumberFormat="1" applyBorder="1"/>
    <xf numFmtId="44" fontId="0" fillId="0" borderId="24" xfId="0" applyNumberFormat="1" applyBorder="1"/>
    <xf numFmtId="10" fontId="15" fillId="0" borderId="13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4" fontId="0" fillId="0" borderId="2" xfId="1" applyFont="1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44" fontId="0" fillId="0" borderId="3" xfId="1" applyFont="1" applyFill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44" fontId="0" fillId="0" borderId="2" xfId="1" applyFont="1" applyBorder="1" applyAlignment="1">
      <alignment vertical="center"/>
    </xf>
    <xf numFmtId="44" fontId="0" fillId="0" borderId="44" xfId="0" applyNumberForma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3" xfId="0" applyFill="1" applyBorder="1"/>
    <xf numFmtId="0" fontId="0" fillId="0" borderId="32" xfId="0" applyBorder="1"/>
    <xf numFmtId="10" fontId="11" fillId="0" borderId="13" xfId="2" applyNumberFormat="1" applyFont="1" applyBorder="1" applyAlignment="1">
      <alignment horizontal="center"/>
    </xf>
    <xf numFmtId="44" fontId="0" fillId="2" borderId="3" xfId="1" applyFont="1" applyFill="1" applyBorder="1"/>
    <xf numFmtId="0" fontId="11" fillId="2" borderId="12" xfId="0" applyFont="1" applyFill="1" applyBorder="1"/>
    <xf numFmtId="0" fontId="11" fillId="0" borderId="34" xfId="0" applyFont="1" applyBorder="1"/>
    <xf numFmtId="0" fontId="11" fillId="0" borderId="32" xfId="0" applyFont="1" applyBorder="1"/>
    <xf numFmtId="0" fontId="11" fillId="2" borderId="16" xfId="0" applyFont="1" applyFill="1" applyBorder="1"/>
    <xf numFmtId="10" fontId="11" fillId="0" borderId="15" xfId="1" applyNumberFormat="1" applyFont="1" applyBorder="1"/>
    <xf numFmtId="44" fontId="11" fillId="2" borderId="16" xfId="0" applyNumberFormat="1" applyFont="1" applyFill="1" applyBorder="1"/>
    <xf numFmtId="44" fontId="11" fillId="0" borderId="33" xfId="1" applyFont="1" applyBorder="1"/>
    <xf numFmtId="10" fontId="11" fillId="0" borderId="13" xfId="1" applyNumberFormat="1" applyFont="1" applyBorder="1"/>
    <xf numFmtId="0" fontId="11" fillId="2" borderId="5" xfId="0" applyFont="1" applyFill="1" applyBorder="1"/>
    <xf numFmtId="0" fontId="0" fillId="2" borderId="26" xfId="0" applyFill="1" applyBorder="1"/>
    <xf numFmtId="44" fontId="11" fillId="2" borderId="17" xfId="1" applyFont="1" applyFill="1" applyBorder="1" applyAlignment="1">
      <alignment vertical="center"/>
    </xf>
    <xf numFmtId="44" fontId="21" fillId="2" borderId="5" xfId="0" applyNumberFormat="1" applyFont="1" applyFill="1" applyBorder="1"/>
    <xf numFmtId="44" fontId="0" fillId="0" borderId="0" xfId="1" applyFont="1" applyAlignment="1">
      <alignment horizontal="center"/>
    </xf>
    <xf numFmtId="44" fontId="20" fillId="0" borderId="34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4" fontId="11" fillId="0" borderId="49" xfId="0" applyNumberFormat="1" applyFont="1" applyBorder="1" applyAlignment="1">
      <alignment horizontal="center" vertical="center"/>
    </xf>
    <xf numFmtId="0" fontId="0" fillId="0" borderId="51" xfId="0" applyBorder="1"/>
    <xf numFmtId="0" fontId="22" fillId="0" borderId="3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0" xfId="1" applyFont="1" applyBorder="1" applyAlignment="1">
      <alignment vertical="center"/>
    </xf>
    <xf numFmtId="44" fontId="0" fillId="0" borderId="11" xfId="1" applyFont="1" applyBorder="1" applyAlignment="1">
      <alignment vertical="center"/>
    </xf>
    <xf numFmtId="44" fontId="0" fillId="0" borderId="12" xfId="1" applyFont="1" applyBorder="1" applyAlignment="1">
      <alignment vertical="center"/>
    </xf>
    <xf numFmtId="44" fontId="0" fillId="0" borderId="20" xfId="0" applyNumberFormat="1" applyBorder="1" applyAlignment="1">
      <alignment vertical="center"/>
    </xf>
    <xf numFmtId="0" fontId="0" fillId="0" borderId="12" xfId="0" applyBorder="1" applyAlignment="1">
      <alignment horizontal="left" vertical="center"/>
    </xf>
    <xf numFmtId="44" fontId="0" fillId="0" borderId="24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0" fillId="0" borderId="21" xfId="0" applyNumberFormat="1" applyBorder="1" applyAlignment="1">
      <alignment vertical="center"/>
    </xf>
    <xf numFmtId="44" fontId="11" fillId="0" borderId="22" xfId="1" applyFont="1" applyFill="1" applyBorder="1" applyAlignment="1">
      <alignment vertical="center"/>
    </xf>
    <xf numFmtId="44" fontId="11" fillId="0" borderId="17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44" fontId="0" fillId="0" borderId="10" xfId="1" applyFont="1" applyFill="1" applyBorder="1" applyAlignment="1">
      <alignment vertical="center"/>
    </xf>
    <xf numFmtId="44" fontId="13" fillId="0" borderId="1" xfId="1" applyFont="1" applyBorder="1" applyAlignment="1">
      <alignment vertical="center"/>
    </xf>
    <xf numFmtId="44" fontId="11" fillId="0" borderId="21" xfId="0" applyNumberFormat="1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44" fontId="0" fillId="0" borderId="25" xfId="1" applyFont="1" applyBorder="1" applyAlignment="1">
      <alignment vertical="center"/>
    </xf>
    <xf numFmtId="44" fontId="0" fillId="0" borderId="27" xfId="1" applyFont="1" applyBorder="1" applyAlignment="1">
      <alignment vertical="center"/>
    </xf>
    <xf numFmtId="44" fontId="0" fillId="0" borderId="26" xfId="1" applyFont="1" applyBorder="1" applyAlignment="1">
      <alignment vertical="center"/>
    </xf>
    <xf numFmtId="0" fontId="0" fillId="0" borderId="26" xfId="0" applyBorder="1" applyAlignment="1">
      <alignment horizontal="left" vertical="center"/>
    </xf>
    <xf numFmtId="44" fontId="11" fillId="0" borderId="10" xfId="1" applyFont="1" applyBorder="1" applyAlignment="1">
      <alignment vertical="center"/>
    </xf>
    <xf numFmtId="44" fontId="11" fillId="0" borderId="11" xfId="1" applyFont="1" applyBorder="1" applyAlignment="1">
      <alignment vertical="center"/>
    </xf>
    <xf numFmtId="44" fontId="11" fillId="0" borderId="12" xfId="1" applyFont="1" applyBorder="1" applyAlignment="1">
      <alignment vertical="center"/>
    </xf>
    <xf numFmtId="44" fontId="0" fillId="0" borderId="10" xfId="0" applyNumberFormat="1" applyBorder="1" applyAlignment="1">
      <alignment vertical="center"/>
    </xf>
    <xf numFmtId="44" fontId="0" fillId="0" borderId="11" xfId="0" applyNumberForma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44" fontId="11" fillId="0" borderId="4" xfId="1" applyFont="1" applyBorder="1" applyAlignment="1">
      <alignment vertical="center"/>
    </xf>
    <xf numFmtId="44" fontId="11" fillId="0" borderId="13" xfId="1" applyFont="1" applyBorder="1" applyAlignment="1">
      <alignment vertical="center"/>
    </xf>
    <xf numFmtId="44" fontId="11" fillId="0" borderId="5" xfId="1" applyFont="1" applyBorder="1" applyAlignment="1">
      <alignment vertical="center"/>
    </xf>
    <xf numFmtId="44" fontId="11" fillId="0" borderId="4" xfId="1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44" fontId="11" fillId="0" borderId="6" xfId="1" applyFont="1" applyBorder="1" applyAlignment="1">
      <alignment vertical="center"/>
    </xf>
    <xf numFmtId="44" fontId="11" fillId="0" borderId="22" xfId="1" applyFont="1" applyBorder="1" applyAlignment="1">
      <alignment vertical="center"/>
    </xf>
    <xf numFmtId="44" fontId="11" fillId="0" borderId="17" xfId="1" applyFont="1" applyBorder="1" applyAlignment="1">
      <alignment vertical="center"/>
    </xf>
    <xf numFmtId="44" fontId="11" fillId="2" borderId="36" xfId="0" applyNumberFormat="1" applyFont="1" applyFill="1" applyBorder="1" applyAlignment="1">
      <alignment vertical="center"/>
    </xf>
    <xf numFmtId="44" fontId="0" fillId="0" borderId="25" xfId="1" applyFont="1" applyFill="1" applyBorder="1" applyAlignment="1">
      <alignment vertical="center"/>
    </xf>
    <xf numFmtId="44" fontId="0" fillId="0" borderId="27" xfId="1" applyFont="1" applyFill="1" applyBorder="1" applyAlignment="1">
      <alignment vertical="center"/>
    </xf>
    <xf numFmtId="44" fontId="0" fillId="0" borderId="26" xfId="1" applyFont="1" applyFill="1" applyBorder="1" applyAlignment="1">
      <alignment vertical="center"/>
    </xf>
    <xf numFmtId="44" fontId="11" fillId="0" borderId="50" xfId="0" applyNumberFormat="1" applyFont="1" applyBorder="1" applyAlignment="1">
      <alignment vertical="center"/>
    </xf>
    <xf numFmtId="0" fontId="11" fillId="0" borderId="26" xfId="0" applyFont="1" applyBorder="1" applyAlignment="1">
      <alignment horizontal="left" vertical="center"/>
    </xf>
    <xf numFmtId="0" fontId="11" fillId="0" borderId="29" xfId="0" applyFont="1" applyBorder="1" applyAlignment="1">
      <alignment vertical="center"/>
    </xf>
    <xf numFmtId="44" fontId="11" fillId="0" borderId="18" xfId="1" applyFont="1" applyFill="1" applyBorder="1" applyAlignment="1">
      <alignment vertical="center"/>
    </xf>
    <xf numFmtId="44" fontId="0" fillId="0" borderId="25" xfId="0" applyNumberFormat="1" applyBorder="1" applyAlignment="1">
      <alignment vertical="center"/>
    </xf>
    <xf numFmtId="44" fontId="20" fillId="0" borderId="20" xfId="0" applyNumberFormat="1" applyFont="1" applyBorder="1" applyAlignment="1">
      <alignment vertical="center"/>
    </xf>
    <xf numFmtId="44" fontId="11" fillId="0" borderId="48" xfId="1" applyFont="1" applyBorder="1" applyAlignment="1">
      <alignment vertical="center"/>
    </xf>
    <xf numFmtId="44" fontId="11" fillId="0" borderId="0" xfId="1" applyFont="1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44" fontId="0" fillId="0" borderId="30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right" vertical="center"/>
    </xf>
    <xf numFmtId="44" fontId="11" fillId="4" borderId="10" xfId="0" applyNumberFormat="1" applyFont="1" applyFill="1" applyBorder="1" applyAlignment="1">
      <alignment horizontal="center" vertical="center"/>
    </xf>
    <xf numFmtId="44" fontId="0" fillId="2" borderId="12" xfId="1" applyFont="1" applyFill="1" applyBorder="1" applyAlignment="1">
      <alignment horizontal="center" vertical="center"/>
    </xf>
    <xf numFmtId="44" fontId="0" fillId="0" borderId="0" xfId="1" applyFont="1" applyAlignment="1">
      <alignment vertical="center"/>
    </xf>
    <xf numFmtId="44" fontId="11" fillId="2" borderId="5" xfId="1" applyFont="1" applyFill="1" applyBorder="1" applyAlignment="1">
      <alignment vertical="center"/>
    </xf>
    <xf numFmtId="9" fontId="0" fillId="0" borderId="0" xfId="2" applyFont="1" applyFill="1" applyAlignment="1">
      <alignment vertical="center"/>
    </xf>
    <xf numFmtId="10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0" borderId="29" xfId="0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44" fontId="11" fillId="0" borderId="13" xfId="1" applyFont="1" applyFill="1" applyBorder="1" applyAlignment="1">
      <alignment vertical="center"/>
    </xf>
    <xf numFmtId="44" fontId="11" fillId="0" borderId="5" xfId="1" applyFont="1" applyFill="1" applyBorder="1" applyAlignment="1">
      <alignment vertical="center"/>
    </xf>
    <xf numFmtId="44" fontId="11" fillId="0" borderId="35" xfId="0" applyNumberFormat="1" applyFont="1" applyBorder="1" applyAlignment="1">
      <alignment horizontal="center" vertical="center"/>
    </xf>
    <xf numFmtId="44" fontId="11" fillId="0" borderId="58" xfId="0" applyNumberFormat="1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41" xfId="0" applyFont="1" applyBorder="1" applyAlignment="1">
      <alignment vertical="center"/>
    </xf>
    <xf numFmtId="44" fontId="0" fillId="0" borderId="12" xfId="0" applyNumberFormat="1" applyBorder="1" applyAlignment="1">
      <alignment vertical="center"/>
    </xf>
    <xf numFmtId="44" fontId="11" fillId="0" borderId="21" xfId="1" applyFont="1" applyFill="1" applyBorder="1" applyAlignment="1">
      <alignment vertical="center"/>
    </xf>
    <xf numFmtId="44" fontId="0" fillId="0" borderId="34" xfId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44" fontId="11" fillId="0" borderId="33" xfId="0" applyNumberFormat="1" applyFont="1" applyBorder="1" applyAlignment="1">
      <alignment horizontal="center" vertical="center"/>
    </xf>
    <xf numFmtId="0" fontId="11" fillId="0" borderId="59" xfId="0" applyFont="1" applyBorder="1" applyAlignment="1">
      <alignment vertical="center"/>
    </xf>
    <xf numFmtId="0" fontId="0" fillId="0" borderId="41" xfId="0" applyBorder="1" applyAlignment="1">
      <alignment vertical="center"/>
    </xf>
    <xf numFmtId="44" fontId="0" fillId="0" borderId="57" xfId="1" applyFont="1" applyBorder="1"/>
    <xf numFmtId="44" fontId="0" fillId="0" borderId="55" xfId="0" applyNumberFormat="1" applyBorder="1"/>
    <xf numFmtId="44" fontId="0" fillId="0" borderId="53" xfId="1" applyFont="1" applyBorder="1"/>
    <xf numFmtId="0" fontId="0" fillId="0" borderId="52" xfId="0" applyBorder="1"/>
    <xf numFmtId="0" fontId="0" fillId="0" borderId="55" xfId="0" applyBorder="1"/>
    <xf numFmtId="0" fontId="0" fillId="0" borderId="56" xfId="0" applyBorder="1"/>
    <xf numFmtId="44" fontId="11" fillId="0" borderId="6" xfId="1" applyFont="1" applyBorder="1" applyAlignment="1">
      <alignment horizontal="center" vertical="center"/>
    </xf>
    <xf numFmtId="10" fontId="0" fillId="0" borderId="50" xfId="2" applyNumberFormat="1" applyFont="1" applyFill="1" applyBorder="1" applyAlignment="1">
      <alignment vertical="center"/>
    </xf>
    <xf numFmtId="0" fontId="11" fillId="2" borderId="36" xfId="0" applyFont="1" applyFill="1" applyBorder="1" applyAlignment="1">
      <alignment horizontal="center" vertical="center"/>
    </xf>
    <xf numFmtId="44" fontId="0" fillId="0" borderId="20" xfId="1" applyFont="1" applyBorder="1" applyAlignment="1">
      <alignment vertical="center"/>
    </xf>
    <xf numFmtId="44" fontId="0" fillId="0" borderId="24" xfId="1" applyFont="1" applyBorder="1" applyAlignment="1">
      <alignment vertical="center"/>
    </xf>
    <xf numFmtId="44" fontId="0" fillId="0" borderId="27" xfId="0" applyNumberFormat="1" applyBorder="1" applyAlignment="1">
      <alignment vertical="center"/>
    </xf>
    <xf numFmtId="44" fontId="8" fillId="0" borderId="12" xfId="1" applyFont="1" applyBorder="1" applyAlignment="1">
      <alignment vertical="center"/>
    </xf>
    <xf numFmtId="44" fontId="11" fillId="0" borderId="47" xfId="1" applyFont="1" applyBorder="1"/>
    <xf numFmtId="44" fontId="11" fillId="0" borderId="21" xfId="1" applyFont="1" applyBorder="1"/>
    <xf numFmtId="44" fontId="0" fillId="0" borderId="55" xfId="1" applyFont="1" applyBorder="1"/>
    <xf numFmtId="44" fontId="0" fillId="0" borderId="46" xfId="1" applyFont="1" applyBorder="1"/>
    <xf numFmtId="44" fontId="0" fillId="0" borderId="24" xfId="1" applyFont="1" applyBorder="1"/>
    <xf numFmtId="44" fontId="0" fillId="0" borderId="20" xfId="1" applyFont="1" applyBorder="1"/>
    <xf numFmtId="0" fontId="0" fillId="0" borderId="26" xfId="0" applyBorder="1"/>
    <xf numFmtId="0" fontId="11" fillId="0" borderId="60" xfId="0" applyFont="1" applyBorder="1"/>
    <xf numFmtId="44" fontId="0" fillId="0" borderId="34" xfId="0" applyNumberForma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24" fillId="0" borderId="0" xfId="0" applyFont="1" applyAlignment="1">
      <alignment vertical="center"/>
    </xf>
    <xf numFmtId="10" fontId="15" fillId="0" borderId="13" xfId="0" applyNumberFormat="1" applyFont="1" applyBorder="1" applyAlignment="1">
      <alignment horizontal="center"/>
    </xf>
    <xf numFmtId="10" fontId="21" fillId="0" borderId="33" xfId="0" applyNumberFormat="1" applyFont="1" applyBorder="1" applyAlignment="1">
      <alignment horizontal="center"/>
    </xf>
    <xf numFmtId="10" fontId="0" fillId="0" borderId="0" xfId="2" applyNumberFormat="1" applyFont="1" applyFill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top" wrapText="1"/>
    </xf>
    <xf numFmtId="44" fontId="10" fillId="0" borderId="10" xfId="1" applyFont="1" applyBorder="1" applyAlignment="1">
      <alignment vertical="center"/>
    </xf>
    <xf numFmtId="44" fontId="10" fillId="0" borderId="11" xfId="1" applyFont="1" applyBorder="1" applyAlignment="1">
      <alignment vertical="center"/>
    </xf>
    <xf numFmtId="44" fontId="10" fillId="0" borderId="12" xfId="1" applyFont="1" applyBorder="1" applyAlignment="1">
      <alignment vertical="center"/>
    </xf>
    <xf numFmtId="44" fontId="10" fillId="0" borderId="2" xfId="1" applyFont="1" applyBorder="1" applyAlignment="1">
      <alignment vertical="center"/>
    </xf>
    <xf numFmtId="44" fontId="10" fillId="0" borderId="1" xfId="1" applyFont="1" applyBorder="1" applyAlignment="1">
      <alignment vertical="center"/>
    </xf>
    <xf numFmtId="44" fontId="10" fillId="0" borderId="3" xfId="1" applyFont="1" applyBorder="1" applyAlignment="1">
      <alignment vertical="center"/>
    </xf>
    <xf numFmtId="44" fontId="10" fillId="0" borderId="1" xfId="1" applyFont="1" applyFill="1" applyBorder="1" applyAlignment="1">
      <alignment vertical="center"/>
    </xf>
    <xf numFmtId="44" fontId="10" fillId="0" borderId="2" xfId="1" applyFont="1" applyFill="1" applyBorder="1" applyAlignment="1">
      <alignment vertical="center"/>
    </xf>
    <xf numFmtId="44" fontId="10" fillId="0" borderId="3" xfId="1" applyFont="1" applyFill="1" applyBorder="1" applyAlignment="1">
      <alignment vertical="center"/>
    </xf>
    <xf numFmtId="44" fontId="10" fillId="0" borderId="25" xfId="1" applyFont="1" applyFill="1" applyBorder="1" applyAlignment="1">
      <alignment vertical="center"/>
    </xf>
    <xf numFmtId="44" fontId="10" fillId="0" borderId="27" xfId="1" applyFont="1" applyFill="1" applyBorder="1" applyAlignment="1">
      <alignment vertical="center"/>
    </xf>
    <xf numFmtId="44" fontId="10" fillId="0" borderId="26" xfId="1" applyFont="1" applyFill="1" applyBorder="1" applyAlignment="1">
      <alignment vertical="center"/>
    </xf>
    <xf numFmtId="44" fontId="10" fillId="0" borderId="11" xfId="0" applyNumberFormat="1" applyFont="1" applyBorder="1" applyAlignment="1">
      <alignment vertical="center"/>
    </xf>
    <xf numFmtId="44" fontId="10" fillId="0" borderId="12" xfId="0" applyNumberFormat="1" applyFont="1" applyBorder="1" applyAlignment="1">
      <alignment vertical="center"/>
    </xf>
    <xf numFmtId="44" fontId="10" fillId="0" borderId="25" xfId="1" applyFont="1" applyBorder="1" applyAlignment="1">
      <alignment vertical="center"/>
    </xf>
    <xf numFmtId="44" fontId="10" fillId="0" borderId="26" xfId="1" applyFont="1" applyBorder="1" applyAlignment="1">
      <alignment vertical="center"/>
    </xf>
    <xf numFmtId="44" fontId="10" fillId="0" borderId="2" xfId="1" applyFont="1" applyBorder="1" applyAlignment="1">
      <alignment horizontal="center"/>
    </xf>
    <xf numFmtId="44" fontId="10" fillId="0" borderId="1" xfId="1" applyFont="1" applyBorder="1" applyAlignment="1">
      <alignment horizontal="center"/>
    </xf>
    <xf numFmtId="44" fontId="10" fillId="0" borderId="3" xfId="1" applyFont="1" applyBorder="1" applyAlignment="1">
      <alignment horizontal="center"/>
    </xf>
    <xf numFmtId="44" fontId="10" fillId="0" borderId="2" xfId="1" applyFont="1" applyBorder="1"/>
    <xf numFmtId="44" fontId="10" fillId="0" borderId="1" xfId="1" applyFont="1" applyFill="1" applyBorder="1"/>
    <xf numFmtId="44" fontId="10" fillId="0" borderId="3" xfId="1" applyFont="1" applyFill="1" applyBorder="1"/>
    <xf numFmtId="44" fontId="10" fillId="0" borderId="3" xfId="1" applyFont="1" applyBorder="1"/>
    <xf numFmtId="44" fontId="10" fillId="0" borderId="10" xfId="1" applyFont="1" applyBorder="1"/>
    <xf numFmtId="44" fontId="10" fillId="0" borderId="11" xfId="1" applyFont="1" applyFill="1" applyBorder="1"/>
    <xf numFmtId="44" fontId="10" fillId="0" borderId="12" xfId="1" applyFont="1" applyBorder="1"/>
    <xf numFmtId="44" fontId="10" fillId="0" borderId="46" xfId="1" applyFont="1" applyBorder="1"/>
    <xf numFmtId="44" fontId="10" fillId="0" borderId="1" xfId="1" applyFont="1" applyBorder="1"/>
    <xf numFmtId="44" fontId="10" fillId="0" borderId="24" xfId="1" applyFont="1" applyBorder="1"/>
    <xf numFmtId="44" fontId="10" fillId="0" borderId="40" xfId="1" applyFont="1" applyBorder="1"/>
    <xf numFmtId="44" fontId="10" fillId="0" borderId="27" xfId="1" applyFont="1" applyFill="1" applyBorder="1"/>
    <xf numFmtId="44" fontId="7" fillId="0" borderId="33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44" fontId="25" fillId="0" borderId="0" xfId="0" applyNumberFormat="1" applyFont="1" applyAlignment="1">
      <alignment horizontal="left"/>
    </xf>
    <xf numFmtId="10" fontId="25" fillId="0" borderId="0" xfId="2" applyNumberFormat="1" applyFont="1" applyFill="1" applyAlignment="1">
      <alignment horizontal="center" vertical="center"/>
    </xf>
    <xf numFmtId="44" fontId="25" fillId="0" borderId="0" xfId="0" applyNumberFormat="1" applyFont="1" applyAlignment="1">
      <alignment vertical="center"/>
    </xf>
    <xf numFmtId="0" fontId="25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54" xfId="0" applyFont="1" applyBorder="1" applyAlignment="1">
      <alignment vertical="center"/>
    </xf>
    <xf numFmtId="44" fontId="11" fillId="0" borderId="28" xfId="1" applyFont="1" applyBorder="1" applyAlignment="1">
      <alignment vertical="center"/>
    </xf>
    <xf numFmtId="44" fontId="11" fillId="0" borderId="55" xfId="1" applyFont="1" applyBorder="1" applyAlignment="1">
      <alignment vertical="center"/>
    </xf>
    <xf numFmtId="44" fontId="11" fillId="0" borderId="54" xfId="1" applyFont="1" applyBorder="1" applyAlignment="1">
      <alignment vertical="center"/>
    </xf>
    <xf numFmtId="44" fontId="11" fillId="0" borderId="57" xfId="1" applyFont="1" applyBorder="1" applyAlignment="1">
      <alignment vertical="center"/>
    </xf>
    <xf numFmtId="44" fontId="11" fillId="0" borderId="44" xfId="0" applyNumberFormat="1" applyFont="1" applyBorder="1" applyAlignment="1">
      <alignment vertical="center"/>
    </xf>
    <xf numFmtId="44" fontId="11" fillId="0" borderId="57" xfId="0" applyNumberFormat="1" applyFont="1" applyBorder="1" applyAlignment="1">
      <alignment vertical="center"/>
    </xf>
    <xf numFmtId="0" fontId="11" fillId="0" borderId="54" xfId="0" applyFont="1" applyBorder="1" applyAlignment="1">
      <alignment horizontal="left" vertical="center"/>
    </xf>
    <xf numFmtId="44" fontId="11" fillId="0" borderId="10" xfId="1" applyFont="1" applyFill="1" applyBorder="1" applyAlignment="1">
      <alignment vertical="center"/>
    </xf>
    <xf numFmtId="44" fontId="11" fillId="0" borderId="11" xfId="1" applyFont="1" applyFill="1" applyBorder="1" applyAlignment="1">
      <alignment vertical="center"/>
    </xf>
    <xf numFmtId="44" fontId="11" fillId="0" borderId="12" xfId="1" applyFont="1" applyFill="1" applyBorder="1" applyAlignment="1">
      <alignment vertical="center"/>
    </xf>
    <xf numFmtId="44" fontId="11" fillId="0" borderId="34" xfId="0" applyNumberFormat="1" applyFont="1" applyBorder="1" applyAlignment="1">
      <alignment vertical="center"/>
    </xf>
    <xf numFmtId="44" fontId="11" fillId="0" borderId="20" xfId="0" applyNumberFormat="1" applyFont="1" applyBorder="1" applyAlignment="1">
      <alignment vertical="center"/>
    </xf>
    <xf numFmtId="44" fontId="10" fillId="0" borderId="56" xfId="1" applyFont="1" applyBorder="1"/>
    <xf numFmtId="44" fontId="0" fillId="0" borderId="34" xfId="0" applyNumberFormat="1" applyBorder="1"/>
    <xf numFmtId="0" fontId="0" fillId="0" borderId="31" xfId="0" applyBorder="1" applyAlignment="1">
      <alignment horizontal="right" vertical="center"/>
    </xf>
    <xf numFmtId="0" fontId="0" fillId="0" borderId="62" xfId="0" applyBorder="1"/>
    <xf numFmtId="0" fontId="0" fillId="0" borderId="62" xfId="0" applyBorder="1" applyAlignment="1">
      <alignment horizontal="right" vertical="center"/>
    </xf>
    <xf numFmtId="44" fontId="0" fillId="0" borderId="0" xfId="1" applyFont="1"/>
    <xf numFmtId="0" fontId="11" fillId="0" borderId="18" xfId="0" applyFont="1" applyBorder="1" applyAlignment="1">
      <alignment horizontal="center" vertical="center"/>
    </xf>
    <xf numFmtId="44" fontId="0" fillId="0" borderId="24" xfId="1" applyFont="1" applyFill="1" applyBorder="1"/>
    <xf numFmtId="44" fontId="0" fillId="0" borderId="58" xfId="1" applyFont="1" applyBorder="1"/>
    <xf numFmtId="44" fontId="11" fillId="0" borderId="59" xfId="1" applyFont="1" applyBorder="1"/>
    <xf numFmtId="44" fontId="11" fillId="0" borderId="18" xfId="1" applyFont="1" applyBorder="1"/>
    <xf numFmtId="44" fontId="0" fillId="0" borderId="40" xfId="1" applyFont="1" applyBorder="1"/>
    <xf numFmtId="44" fontId="0" fillId="0" borderId="23" xfId="1" applyFont="1" applyBorder="1"/>
    <xf numFmtId="44" fontId="11" fillId="0" borderId="60" xfId="1" applyFont="1" applyBorder="1"/>
    <xf numFmtId="44" fontId="11" fillId="0" borderId="17" xfId="1" applyFont="1" applyBorder="1"/>
    <xf numFmtId="0" fontId="0" fillId="0" borderId="14" xfId="0" applyBorder="1" applyAlignment="1">
      <alignment horizontal="center" vertical="center"/>
    </xf>
    <xf numFmtId="44" fontId="0" fillId="0" borderId="58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44" fontId="0" fillId="0" borderId="16" xfId="1" applyFont="1" applyBorder="1" applyAlignment="1">
      <alignment vertical="center"/>
    </xf>
    <xf numFmtId="44" fontId="0" fillId="0" borderId="14" xfId="1" applyFont="1" applyBorder="1" applyAlignment="1">
      <alignment vertical="center"/>
    </xf>
    <xf numFmtId="44" fontId="0" fillId="0" borderId="58" xfId="0" applyNumberFormat="1" applyBorder="1" applyAlignment="1">
      <alignment vertical="center"/>
    </xf>
    <xf numFmtId="0" fontId="0" fillId="0" borderId="16" xfId="0" applyBorder="1" applyAlignment="1">
      <alignment horizontal="left" vertical="center"/>
    </xf>
    <xf numFmtId="44" fontId="0" fillId="0" borderId="33" xfId="0" applyNumberFormat="1" applyBorder="1" applyAlignment="1">
      <alignment horizontal="center" vertical="center"/>
    </xf>
    <xf numFmtId="44" fontId="11" fillId="0" borderId="4" xfId="0" applyNumberFormat="1" applyFont="1" applyBorder="1"/>
    <xf numFmtId="44" fontId="11" fillId="0" borderId="13" xfId="0" applyNumberFormat="1" applyFont="1" applyBorder="1"/>
    <xf numFmtId="44" fontId="11" fillId="0" borderId="5" xfId="0" applyNumberFormat="1" applyFont="1" applyBorder="1"/>
    <xf numFmtId="0" fontId="23" fillId="0" borderId="0" xfId="0" applyFont="1"/>
    <xf numFmtId="44" fontId="11" fillId="0" borderId="2" xfId="1" applyFont="1" applyBorder="1"/>
    <xf numFmtId="10" fontId="0" fillId="2" borderId="11" xfId="2" applyNumberFormat="1" applyFont="1" applyFill="1" applyBorder="1" applyAlignment="1">
      <alignment horizontal="center" vertical="center"/>
    </xf>
    <xf numFmtId="44" fontId="11" fillId="0" borderId="0" xfId="0" applyNumberFormat="1" applyFont="1"/>
    <xf numFmtId="16" fontId="0" fillId="0" borderId="0" xfId="0" applyNumberFormat="1" applyAlignment="1">
      <alignment horizontal="center"/>
    </xf>
    <xf numFmtId="44" fontId="30" fillId="0" borderId="0" xfId="1" applyFont="1"/>
    <xf numFmtId="44" fontId="11" fillId="0" borderId="5" xfId="1" applyFont="1" applyFill="1" applyBorder="1"/>
    <xf numFmtId="44" fontId="0" fillId="0" borderId="26" xfId="1" applyFont="1" applyFill="1" applyBorder="1"/>
    <xf numFmtId="44" fontId="0" fillId="0" borderId="12" xfId="1" applyFont="1" applyFill="1" applyBorder="1"/>
    <xf numFmtId="44" fontId="0" fillId="0" borderId="16" xfId="1" applyFont="1" applyFill="1" applyBorder="1"/>
    <xf numFmtId="44" fontId="11" fillId="0" borderId="22" xfId="1" applyFont="1" applyFill="1" applyBorder="1"/>
    <xf numFmtId="0" fontId="31" fillId="0" borderId="36" xfId="0" applyFont="1" applyBorder="1" applyAlignment="1">
      <alignment horizontal="center" vertical="center" wrapText="1"/>
    </xf>
    <xf numFmtId="44" fontId="22" fillId="0" borderId="1" xfId="1" applyFont="1" applyBorder="1"/>
    <xf numFmtId="44" fontId="22" fillId="0" borderId="2" xfId="0" applyNumberFormat="1" applyFont="1" applyBorder="1"/>
    <xf numFmtId="44" fontId="11" fillId="0" borderId="21" xfId="0" applyNumberFormat="1" applyFont="1" applyBorder="1"/>
    <xf numFmtId="44" fontId="0" fillId="0" borderId="27" xfId="0" applyNumberFormat="1" applyBorder="1"/>
    <xf numFmtId="44" fontId="0" fillId="5" borderId="46" xfId="0" applyNumberFormat="1" applyFill="1" applyBorder="1"/>
    <xf numFmtId="44" fontId="11" fillId="5" borderId="47" xfId="0" applyNumberFormat="1" applyFont="1" applyFill="1" applyBorder="1"/>
    <xf numFmtId="0" fontId="34" fillId="0" borderId="39" xfId="0" applyFont="1" applyBorder="1" applyAlignment="1">
      <alignment vertical="center"/>
    </xf>
    <xf numFmtId="44" fontId="11" fillId="0" borderId="45" xfId="1" applyFont="1" applyBorder="1" applyAlignment="1">
      <alignment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vertical="center"/>
    </xf>
    <xf numFmtId="44" fontId="11" fillId="0" borderId="63" xfId="1" applyFont="1" applyFill="1" applyBorder="1" applyAlignment="1">
      <alignment vertical="center"/>
    </xf>
    <xf numFmtId="44" fontId="11" fillId="0" borderId="51" xfId="1" applyFont="1" applyFill="1" applyBorder="1" applyAlignment="1">
      <alignment vertical="center"/>
    </xf>
    <xf numFmtId="44" fontId="11" fillId="0" borderId="64" xfId="1" applyFont="1" applyFill="1" applyBorder="1" applyAlignment="1">
      <alignment vertical="center"/>
    </xf>
    <xf numFmtId="44" fontId="11" fillId="0" borderId="53" xfId="1" applyFont="1" applyFill="1" applyBorder="1" applyAlignment="1">
      <alignment vertical="center"/>
    </xf>
    <xf numFmtId="44" fontId="11" fillId="2" borderId="61" xfId="1" applyFont="1" applyFill="1" applyBorder="1" applyAlignment="1">
      <alignment vertical="center"/>
    </xf>
    <xf numFmtId="0" fontId="0" fillId="0" borderId="64" xfId="0" applyBorder="1" applyAlignment="1">
      <alignment vertical="center"/>
    </xf>
    <xf numFmtId="44" fontId="0" fillId="0" borderId="65" xfId="0" applyNumberFormat="1" applyBorder="1"/>
    <xf numFmtId="44" fontId="13" fillId="0" borderId="2" xfId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10" fontId="15" fillId="0" borderId="0" xfId="2" applyNumberFormat="1" applyFont="1" applyFill="1" applyBorder="1" applyAlignment="1">
      <alignment horizontal="center" vertical="center"/>
    </xf>
    <xf numFmtId="164" fontId="13" fillId="0" borderId="62" xfId="2" applyNumberFormat="1" applyFont="1" applyFill="1" applyBorder="1" applyAlignment="1">
      <alignment horizontal="center" vertical="center"/>
    </xf>
    <xf numFmtId="164" fontId="13" fillId="0" borderId="65" xfId="2" applyNumberFormat="1" applyFont="1" applyFill="1" applyBorder="1" applyAlignment="1">
      <alignment horizontal="center" vertical="center"/>
    </xf>
    <xf numFmtId="164" fontId="15" fillId="0" borderId="59" xfId="2" applyNumberFormat="1" applyFont="1" applyFill="1" applyBorder="1" applyAlignment="1">
      <alignment horizontal="center" vertical="center"/>
    </xf>
    <xf numFmtId="10" fontId="13" fillId="0" borderId="65" xfId="2" applyNumberFormat="1" applyFont="1" applyFill="1" applyBorder="1" applyAlignment="1">
      <alignment horizontal="center" vertical="center"/>
    </xf>
    <xf numFmtId="10" fontId="15" fillId="0" borderId="59" xfId="2" applyNumberFormat="1" applyFont="1" applyFill="1" applyBorder="1" applyAlignment="1">
      <alignment horizontal="center" vertical="center"/>
    </xf>
    <xf numFmtId="10" fontId="13" fillId="0" borderId="62" xfId="2" applyNumberFormat="1" applyFont="1" applyFill="1" applyBorder="1" applyAlignment="1">
      <alignment horizontal="center" vertical="center"/>
    </xf>
    <xf numFmtId="10" fontId="13" fillId="0" borderId="41" xfId="2" applyNumberFormat="1" applyFont="1" applyFill="1" applyBorder="1" applyAlignment="1">
      <alignment horizontal="center" vertical="center"/>
    </xf>
    <xf numFmtId="10" fontId="13" fillId="0" borderId="29" xfId="2" applyNumberFormat="1" applyFont="1" applyFill="1" applyBorder="1" applyAlignment="1">
      <alignment horizontal="center" vertical="center"/>
    </xf>
    <xf numFmtId="10" fontId="15" fillId="0" borderId="62" xfId="2" applyNumberFormat="1" applyFont="1" applyFill="1" applyBorder="1" applyAlignment="1">
      <alignment horizontal="center" vertical="center"/>
    </xf>
    <xf numFmtId="10" fontId="15" fillId="0" borderId="39" xfId="2" applyNumberFormat="1" applyFont="1" applyFill="1" applyBorder="1" applyAlignment="1">
      <alignment horizontal="center" vertical="center"/>
    </xf>
    <xf numFmtId="10" fontId="15" fillId="0" borderId="42" xfId="2" applyNumberFormat="1" applyFont="1" applyFill="1" applyBorder="1" applyAlignment="1">
      <alignment horizontal="center" vertical="center"/>
    </xf>
    <xf numFmtId="44" fontId="0" fillId="0" borderId="34" xfId="0" applyNumberFormat="1" applyBorder="1" applyAlignment="1">
      <alignment vertical="center"/>
    </xf>
    <xf numFmtId="44" fontId="10" fillId="0" borderId="32" xfId="1" applyFont="1" applyFill="1" applyBorder="1" applyAlignment="1">
      <alignment vertical="center"/>
    </xf>
    <xf numFmtId="44" fontId="11" fillId="0" borderId="33" xfId="1" applyFont="1" applyFill="1" applyBorder="1" applyAlignment="1">
      <alignment vertical="center"/>
    </xf>
    <xf numFmtId="44" fontId="11" fillId="0" borderId="32" xfId="0" applyNumberFormat="1" applyFont="1" applyBorder="1" applyAlignment="1">
      <alignment vertical="center"/>
    </xf>
    <xf numFmtId="44" fontId="11" fillId="0" borderId="44" xfId="1" applyFont="1" applyFill="1" applyBorder="1" applyAlignment="1">
      <alignment vertical="center"/>
    </xf>
    <xf numFmtId="44" fontId="10" fillId="0" borderId="34" xfId="1" applyFont="1" applyFill="1" applyBorder="1" applyAlignment="1">
      <alignment vertical="center"/>
    </xf>
    <xf numFmtId="44" fontId="0" fillId="0" borderId="49" xfId="0" applyNumberFormat="1" applyBorder="1" applyAlignment="1">
      <alignment vertical="center"/>
    </xf>
    <xf numFmtId="44" fontId="0" fillId="0" borderId="49" xfId="1" applyFont="1" applyFill="1" applyBorder="1" applyAlignment="1">
      <alignment vertical="center"/>
    </xf>
    <xf numFmtId="44" fontId="0" fillId="0" borderId="32" xfId="1" applyFont="1" applyFill="1" applyBorder="1" applyAlignment="1">
      <alignment vertical="center"/>
    </xf>
    <xf numFmtId="44" fontId="11" fillId="0" borderId="36" xfId="0" applyNumberFormat="1" applyFont="1" applyBorder="1" applyAlignment="1">
      <alignment vertical="center"/>
    </xf>
    <xf numFmtId="44" fontId="11" fillId="3" borderId="36" xfId="1" applyFont="1" applyFill="1" applyBorder="1" applyAlignment="1">
      <alignment vertical="center"/>
    </xf>
    <xf numFmtId="44" fontId="0" fillId="0" borderId="25" xfId="0" applyNumberFormat="1" applyBorder="1"/>
    <xf numFmtId="44" fontId="0" fillId="0" borderId="49" xfId="1" applyFont="1" applyFill="1" applyBorder="1" applyAlignment="1">
      <alignment horizontal="center" vertical="center"/>
    </xf>
    <xf numFmtId="10" fontId="15" fillId="0" borderId="47" xfId="2" applyNumberFormat="1" applyFont="1" applyFill="1" applyBorder="1" applyAlignment="1">
      <alignment horizontal="center" vertical="center"/>
    </xf>
    <xf numFmtId="44" fontId="6" fillId="0" borderId="34" xfId="0" applyNumberFormat="1" applyFont="1" applyBorder="1" applyAlignment="1">
      <alignment vertical="center" wrapText="1"/>
    </xf>
    <xf numFmtId="44" fontId="0" fillId="0" borderId="33" xfId="1" applyFont="1" applyBorder="1" applyAlignment="1">
      <alignment horizontal="center" vertical="center" wrapText="1"/>
    </xf>
    <xf numFmtId="44" fontId="20" fillId="0" borderId="49" xfId="1" applyFont="1" applyBorder="1" applyAlignment="1">
      <alignment vertical="top" wrapText="1"/>
    </xf>
    <xf numFmtId="0" fontId="0" fillId="0" borderId="32" xfId="0" applyBorder="1" applyAlignment="1">
      <alignment horizontal="center" vertical="center"/>
    </xf>
    <xf numFmtId="44" fontId="20" fillId="0" borderId="36" xfId="1" applyFont="1" applyBorder="1" applyAlignment="1">
      <alignment vertical="top" wrapText="1"/>
    </xf>
    <xf numFmtId="0" fontId="0" fillId="0" borderId="37" xfId="0" applyBorder="1"/>
    <xf numFmtId="44" fontId="20" fillId="0" borderId="33" xfId="1" applyFont="1" applyBorder="1" applyAlignment="1">
      <alignment horizontal="center" vertical="center" wrapText="1"/>
    </xf>
    <xf numFmtId="44" fontId="0" fillId="0" borderId="32" xfId="1" applyFont="1" applyBorder="1" applyAlignment="1">
      <alignment vertical="center" wrapText="1"/>
    </xf>
    <xf numFmtId="0" fontId="0" fillId="0" borderId="49" xfId="0" applyBorder="1"/>
    <xf numFmtId="44" fontId="0" fillId="0" borderId="0" xfId="1" applyFont="1" applyFill="1" applyBorder="1"/>
    <xf numFmtId="44" fontId="10" fillId="0" borderId="65" xfId="1" applyFont="1" applyBorder="1"/>
    <xf numFmtId="44" fontId="0" fillId="0" borderId="50" xfId="0" applyNumberFormat="1" applyBorder="1"/>
    <xf numFmtId="44" fontId="11" fillId="0" borderId="21" xfId="1" applyFont="1" applyFill="1" applyBorder="1"/>
    <xf numFmtId="44" fontId="0" fillId="0" borderId="0" xfId="2" applyNumberFormat="1" applyFont="1" applyAlignment="1">
      <alignment horizontal="center" vertical="center"/>
    </xf>
    <xf numFmtId="44" fontId="11" fillId="0" borderId="66" xfId="1" applyFont="1" applyBorder="1"/>
    <xf numFmtId="44" fontId="0" fillId="0" borderId="67" xfId="1" applyFont="1" applyBorder="1"/>
    <xf numFmtId="44" fontId="22" fillId="0" borderId="4" xfId="1" applyFont="1" applyBorder="1"/>
    <xf numFmtId="44" fontId="22" fillId="0" borderId="13" xfId="1" applyFont="1" applyBorder="1"/>
    <xf numFmtId="44" fontId="22" fillId="0" borderId="24" xfId="1" applyFont="1" applyBorder="1"/>
    <xf numFmtId="44" fontId="0" fillId="0" borderId="34" xfId="0" applyNumberFormat="1" applyBorder="1" applyAlignment="1">
      <alignment vertical="center" wrapText="1"/>
    </xf>
    <xf numFmtId="44" fontId="0" fillId="0" borderId="32" xfId="0" applyNumberFormat="1" applyBorder="1" applyAlignment="1">
      <alignment horizontal="center" vertical="center" wrapText="1"/>
    </xf>
    <xf numFmtId="44" fontId="13" fillId="2" borderId="10" xfId="10" applyNumberFormat="1" applyFont="1" applyFill="1" applyBorder="1" applyAlignment="1">
      <alignment vertical="center"/>
    </xf>
    <xf numFmtId="44" fontId="13" fillId="2" borderId="2" xfId="10" applyNumberFormat="1" applyFont="1" applyFill="1" applyBorder="1" applyAlignment="1">
      <alignment vertical="center"/>
    </xf>
    <xf numFmtId="44" fontId="11" fillId="2" borderId="4" xfId="10" applyNumberFormat="1" applyFont="1" applyFill="1" applyBorder="1" applyAlignment="1">
      <alignment vertical="center"/>
    </xf>
    <xf numFmtId="44" fontId="10" fillId="2" borderId="14" xfId="10" applyNumberFormat="1" applyFill="1" applyBorder="1" applyAlignment="1">
      <alignment vertical="center"/>
    </xf>
    <xf numFmtId="44" fontId="10" fillId="2" borderId="2" xfId="10" applyNumberFormat="1" applyFill="1" applyBorder="1" applyAlignment="1">
      <alignment vertical="center"/>
    </xf>
    <xf numFmtId="44" fontId="33" fillId="2" borderId="2" xfId="8" applyNumberFormat="1" applyFont="1" applyFill="1" applyBorder="1" applyAlignment="1">
      <alignment vertical="center"/>
    </xf>
    <xf numFmtId="44" fontId="33" fillId="2" borderId="10" xfId="8" applyNumberFormat="1" applyFont="1" applyFill="1" applyBorder="1" applyAlignment="1">
      <alignment vertical="center"/>
    </xf>
    <xf numFmtId="44" fontId="6" fillId="2" borderId="2" xfId="8" applyNumberFormat="1" applyFont="1" applyFill="1" applyBorder="1" applyAlignment="1">
      <alignment vertical="center"/>
    </xf>
    <xf numFmtId="44" fontId="10" fillId="2" borderId="25" xfId="10" applyNumberFormat="1" applyFill="1" applyBorder="1" applyAlignment="1">
      <alignment vertical="center"/>
    </xf>
    <xf numFmtId="44" fontId="6" fillId="2" borderId="7" xfId="8" applyNumberFormat="1" applyFont="1" applyFill="1" applyBorder="1" applyAlignment="1">
      <alignment vertical="center"/>
    </xf>
    <xf numFmtId="44" fontId="10" fillId="2" borderId="28" xfId="10" applyNumberFormat="1" applyFill="1" applyBorder="1" applyAlignment="1">
      <alignment vertical="center"/>
    </xf>
    <xf numFmtId="44" fontId="0" fillId="2" borderId="10" xfId="12" applyFont="1" applyFill="1" applyBorder="1" applyAlignment="1">
      <alignment vertical="center"/>
    </xf>
    <xf numFmtId="44" fontId="6" fillId="2" borderId="25" xfId="10" applyNumberFormat="1" applyFont="1" applyFill="1" applyBorder="1" applyAlignment="1">
      <alignment vertical="center"/>
    </xf>
    <xf numFmtId="44" fontId="11" fillId="2" borderId="14" xfId="10" applyNumberFormat="1" applyFont="1" applyFill="1" applyBorder="1" applyAlignment="1">
      <alignment vertical="center"/>
    </xf>
    <xf numFmtId="44" fontId="11" fillId="2" borderId="4" xfId="12" applyFont="1" applyFill="1" applyBorder="1" applyAlignment="1">
      <alignment vertical="center"/>
    </xf>
    <xf numFmtId="44" fontId="11" fillId="2" borderId="6" xfId="12" applyFont="1" applyFill="1" applyBorder="1" applyAlignment="1">
      <alignment vertical="center"/>
    </xf>
    <xf numFmtId="44" fontId="11" fillId="2" borderId="33" xfId="10" applyNumberFormat="1" applyFont="1" applyFill="1" applyBorder="1" applyAlignment="1">
      <alignment vertical="center"/>
    </xf>
    <xf numFmtId="44" fontId="11" fillId="0" borderId="42" xfId="1" applyFont="1" applyBorder="1" applyAlignment="1">
      <alignment vertical="center"/>
    </xf>
    <xf numFmtId="44" fontId="11" fillId="0" borderId="48" xfId="1" applyFont="1" applyFill="1" applyBorder="1" applyAlignment="1">
      <alignment vertical="center"/>
    </xf>
    <xf numFmtId="0" fontId="16" fillId="6" borderId="0" xfId="0" applyFont="1" applyFill="1" applyAlignment="1">
      <alignment horizontal="center"/>
    </xf>
    <xf numFmtId="0" fontId="26" fillId="6" borderId="0" xfId="0" applyFont="1" applyFill="1"/>
    <xf numFmtId="0" fontId="16" fillId="6" borderId="0" xfId="0" applyFont="1" applyFill="1"/>
    <xf numFmtId="0" fontId="0" fillId="6" borderId="0" xfId="0" applyFill="1"/>
    <xf numFmtId="0" fontId="17" fillId="6" borderId="0" xfId="0" applyFont="1" applyFill="1" applyAlignment="1">
      <alignment horizontal="center"/>
    </xf>
    <xf numFmtId="0" fontId="17" fillId="6" borderId="0" xfId="0" applyFont="1" applyFill="1"/>
    <xf numFmtId="44" fontId="32" fillId="6" borderId="17" xfId="0" applyNumberFormat="1" applyFont="1" applyFill="1" applyBorder="1" applyAlignment="1">
      <alignment vertical="center"/>
    </xf>
    <xf numFmtId="44" fontId="32" fillId="6" borderId="22" xfId="0" applyNumberFormat="1" applyFont="1" applyFill="1" applyBorder="1" applyAlignment="1">
      <alignment vertical="center"/>
    </xf>
    <xf numFmtId="44" fontId="32" fillId="6" borderId="45" xfId="0" applyNumberFormat="1" applyFont="1" applyFill="1" applyBorder="1" applyAlignment="1">
      <alignment vertical="center"/>
    </xf>
    <xf numFmtId="44" fontId="32" fillId="6" borderId="48" xfId="0" applyNumberFormat="1" applyFont="1" applyFill="1" applyBorder="1" applyAlignment="1">
      <alignment vertical="center"/>
    </xf>
    <xf numFmtId="44" fontId="32" fillId="6" borderId="18" xfId="0" applyNumberFormat="1" applyFont="1" applyFill="1" applyBorder="1" applyAlignment="1">
      <alignment vertical="center"/>
    </xf>
    <xf numFmtId="0" fontId="28" fillId="6" borderId="0" xfId="0" applyFont="1" applyFill="1"/>
    <xf numFmtId="44" fontId="10" fillId="0" borderId="14" xfId="1" applyFont="1" applyBorder="1" applyAlignment="1">
      <alignment vertical="center"/>
    </xf>
    <xf numFmtId="44" fontId="10" fillId="0" borderId="15" xfId="1" applyFont="1" applyFill="1" applyBorder="1" applyAlignment="1">
      <alignment vertical="center"/>
    </xf>
    <xf numFmtId="44" fontId="10" fillId="0" borderId="16" xfId="1" applyFont="1" applyBorder="1" applyAlignment="1">
      <alignment vertical="center"/>
    </xf>
    <xf numFmtId="44" fontId="0" fillId="0" borderId="54" xfId="1" applyFont="1" applyBorder="1" applyAlignment="1">
      <alignment vertical="center"/>
    </xf>
    <xf numFmtId="44" fontId="10" fillId="0" borderId="28" xfId="1" applyFont="1" applyFill="1" applyBorder="1" applyAlignment="1">
      <alignment vertical="center"/>
    </xf>
    <xf numFmtId="44" fontId="10" fillId="0" borderId="55" xfId="1" applyFont="1" applyFill="1" applyBorder="1" applyAlignment="1">
      <alignment vertical="center"/>
    </xf>
    <xf numFmtId="44" fontId="10" fillId="0" borderId="54" xfId="1" applyFont="1" applyFill="1" applyBorder="1" applyAlignment="1">
      <alignment vertical="center"/>
    </xf>
    <xf numFmtId="44" fontId="6" fillId="2" borderId="28" xfId="10" applyNumberFormat="1" applyFont="1" applyFill="1" applyBorder="1" applyAlignment="1">
      <alignment vertical="center"/>
    </xf>
    <xf numFmtId="0" fontId="0" fillId="0" borderId="23" xfId="0" applyBorder="1"/>
    <xf numFmtId="44" fontId="10" fillId="0" borderId="68" xfId="1" applyFont="1" applyBorder="1"/>
    <xf numFmtId="44" fontId="10" fillId="0" borderId="15" xfId="1" applyFont="1" applyFill="1" applyBorder="1"/>
    <xf numFmtId="44" fontId="10" fillId="0" borderId="41" xfId="1" applyFont="1" applyBorder="1"/>
    <xf numFmtId="44" fontId="0" fillId="0" borderId="68" xfId="1" applyFont="1" applyBorder="1"/>
    <xf numFmtId="44" fontId="0" fillId="0" borderId="41" xfId="1" applyFont="1" applyBorder="1"/>
    <xf numFmtId="0" fontId="0" fillId="0" borderId="15" xfId="0" applyBorder="1"/>
    <xf numFmtId="0" fontId="0" fillId="0" borderId="35" xfId="0" applyBorder="1"/>
    <xf numFmtId="10" fontId="13" fillId="0" borderId="34" xfId="2" applyNumberFormat="1" applyFont="1" applyFill="1" applyBorder="1" applyAlignment="1">
      <alignment horizontal="center" vertical="center"/>
    </xf>
    <xf numFmtId="10" fontId="13" fillId="0" borderId="32" xfId="2" applyNumberFormat="1" applyFont="1" applyFill="1" applyBorder="1" applyAlignment="1">
      <alignment horizontal="center" vertical="center"/>
    </xf>
    <xf numFmtId="44" fontId="3" fillId="0" borderId="33" xfId="0" applyNumberFormat="1" applyFont="1" applyBorder="1" applyAlignment="1">
      <alignment horizontal="center" vertical="center"/>
    </xf>
    <xf numFmtId="44" fontId="0" fillId="0" borderId="0" xfId="1" applyFont="1" applyBorder="1"/>
    <xf numFmtId="44" fontId="0" fillId="0" borderId="30" xfId="1" applyFont="1" applyBorder="1"/>
    <xf numFmtId="0" fontId="0" fillId="0" borderId="30" xfId="0" applyBorder="1"/>
    <xf numFmtId="0" fontId="35" fillId="0" borderId="0" xfId="0" applyFont="1"/>
    <xf numFmtId="0" fontId="0" fillId="0" borderId="28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44" fontId="8" fillId="0" borderId="54" xfId="1" applyFont="1" applyBorder="1" applyAlignment="1">
      <alignment vertical="center"/>
    </xf>
    <xf numFmtId="44" fontId="11" fillId="2" borderId="37" xfId="10" applyNumberFormat="1" applyFont="1" applyFill="1" applyBorder="1" applyAlignment="1">
      <alignment vertical="center"/>
    </xf>
    <xf numFmtId="44" fontId="11" fillId="0" borderId="44" xfId="0" applyNumberFormat="1" applyFont="1" applyBorder="1" applyAlignment="1">
      <alignment horizontal="center" vertical="center"/>
    </xf>
    <xf numFmtId="44" fontId="0" fillId="0" borderId="11" xfId="1" applyFont="1" applyFill="1" applyBorder="1" applyAlignment="1">
      <alignment vertical="center"/>
    </xf>
    <xf numFmtId="44" fontId="0" fillId="0" borderId="12" xfId="1" applyFont="1" applyFill="1" applyBorder="1" applyAlignment="1">
      <alignment vertical="center"/>
    </xf>
    <xf numFmtId="44" fontId="2" fillId="2" borderId="10" xfId="10" applyNumberFormat="1" applyFont="1" applyFill="1" applyBorder="1" applyAlignment="1">
      <alignment vertical="center"/>
    </xf>
    <xf numFmtId="44" fontId="2" fillId="2" borderId="34" xfId="12" applyFont="1" applyFill="1" applyBorder="1" applyAlignment="1">
      <alignment vertical="center"/>
    </xf>
    <xf numFmtId="44" fontId="2" fillId="2" borderId="49" xfId="10" applyNumberFormat="1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44" fontId="11" fillId="0" borderId="55" xfId="1" applyFont="1" applyBorder="1" applyAlignment="1">
      <alignment horizontal="center" vertical="center"/>
    </xf>
    <xf numFmtId="44" fontId="11" fillId="0" borderId="28" xfId="1" applyFont="1" applyBorder="1" applyAlignment="1">
      <alignment horizontal="center" vertical="center"/>
    </xf>
    <xf numFmtId="44" fontId="11" fillId="0" borderId="54" xfId="1" applyFont="1" applyFill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/>
    <xf numFmtId="44" fontId="22" fillId="0" borderId="2" xfId="1" applyFont="1" applyBorder="1" applyAlignment="1">
      <alignment horizontal="center"/>
    </xf>
    <xf numFmtId="44" fontId="22" fillId="0" borderId="1" xfId="1" applyFont="1" applyBorder="1" applyAlignment="1">
      <alignment horizontal="center"/>
    </xf>
    <xf numFmtId="44" fontId="22" fillId="0" borderId="3" xfId="1" applyFont="1" applyBorder="1" applyAlignment="1">
      <alignment horizontal="center"/>
    </xf>
    <xf numFmtId="44" fontId="22" fillId="0" borderId="24" xfId="1" applyFont="1" applyBorder="1" applyAlignment="1">
      <alignment horizontal="center"/>
    </xf>
    <xf numFmtId="44" fontId="22" fillId="0" borderId="3" xfId="1" applyFont="1" applyFill="1" applyBorder="1" applyAlignment="1">
      <alignment horizontal="center"/>
    </xf>
    <xf numFmtId="44" fontId="22" fillId="0" borderId="4" xfId="0" applyNumberFormat="1" applyFont="1" applyBorder="1"/>
    <xf numFmtId="0" fontId="0" fillId="0" borderId="33" xfId="0" applyBorder="1" applyAlignment="1">
      <alignment horizontal="center" vertical="center"/>
    </xf>
    <xf numFmtId="44" fontId="0" fillId="0" borderId="20" xfId="0" applyNumberFormat="1" applyBorder="1"/>
    <xf numFmtId="10" fontId="11" fillId="0" borderId="11" xfId="2" applyNumberFormat="1" applyFont="1" applyBorder="1" applyAlignment="1">
      <alignment horizontal="center"/>
    </xf>
    <xf numFmtId="44" fontId="11" fillId="2" borderId="12" xfId="1" applyFont="1" applyFill="1" applyBorder="1"/>
    <xf numFmtId="0" fontId="0" fillId="0" borderId="34" xfId="0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/>
    <xf numFmtId="44" fontId="22" fillId="0" borderId="4" xfId="1" applyFont="1" applyBorder="1" applyAlignment="1">
      <alignment horizontal="center"/>
    </xf>
    <xf numFmtId="44" fontId="22" fillId="0" borderId="13" xfId="1" applyFont="1" applyBorder="1" applyAlignment="1">
      <alignment horizontal="center"/>
    </xf>
    <xf numFmtId="44" fontId="22" fillId="0" borderId="5" xfId="1" applyFont="1" applyBorder="1" applyAlignment="1">
      <alignment horizontal="center"/>
    </xf>
    <xf numFmtId="44" fontId="22" fillId="0" borderId="21" xfId="1" applyFont="1" applyBorder="1" applyAlignment="1">
      <alignment horizontal="center"/>
    </xf>
    <xf numFmtId="44" fontId="22" fillId="0" borderId="5" xfId="1" applyFont="1" applyFill="1" applyBorder="1" applyAlignment="1">
      <alignment horizontal="center"/>
    </xf>
    <xf numFmtId="44" fontId="22" fillId="2" borderId="5" xfId="1" applyFont="1" applyFill="1" applyBorder="1"/>
    <xf numFmtId="0" fontId="0" fillId="0" borderId="33" xfId="0" applyBorder="1"/>
    <xf numFmtId="0" fontId="0" fillId="0" borderId="25" xfId="0" applyBorder="1" applyAlignment="1">
      <alignment horizontal="center"/>
    </xf>
    <xf numFmtId="44" fontId="10" fillId="0" borderId="25" xfId="1" applyFont="1" applyBorder="1"/>
    <xf numFmtId="44" fontId="10" fillId="0" borderId="26" xfId="1" applyFont="1" applyFill="1" applyBorder="1"/>
    <xf numFmtId="44" fontId="0" fillId="0" borderId="25" xfId="1" applyFont="1" applyFill="1" applyBorder="1"/>
    <xf numFmtId="44" fontId="0" fillId="0" borderId="27" xfId="1" applyFont="1" applyFill="1" applyBorder="1"/>
    <xf numFmtId="44" fontId="0" fillId="0" borderId="50" xfId="1" applyFont="1" applyFill="1" applyBorder="1"/>
    <xf numFmtId="0" fontId="2" fillId="0" borderId="33" xfId="0" applyFont="1" applyBorder="1"/>
    <xf numFmtId="10" fontId="0" fillId="0" borderId="1" xfId="0" applyNumberFormat="1" applyBorder="1" applyAlignment="1">
      <alignment horizontal="center" vertical="center"/>
    </xf>
    <xf numFmtId="44" fontId="11" fillId="0" borderId="6" xfId="1" applyFont="1" applyFill="1" applyBorder="1" applyAlignment="1">
      <alignment vertical="center"/>
    </xf>
    <xf numFmtId="0" fontId="4" fillId="0" borderId="0" xfId="0" applyFont="1"/>
    <xf numFmtId="43" fontId="11" fillId="0" borderId="0" xfId="15" applyFont="1"/>
    <xf numFmtId="0" fontId="12" fillId="0" borderId="6" xfId="0" applyFont="1" applyBorder="1" applyAlignment="1">
      <alignment horizontal="center"/>
    </xf>
    <xf numFmtId="0" fontId="12" fillId="0" borderId="17" xfId="0" applyFont="1" applyBorder="1"/>
    <xf numFmtId="0" fontId="12" fillId="5" borderId="48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4" fontId="0" fillId="5" borderId="69" xfId="0" applyNumberFormat="1" applyFill="1" applyBorder="1"/>
    <xf numFmtId="44" fontId="0" fillId="0" borderId="26" xfId="0" applyNumberFormat="1" applyBorder="1"/>
    <xf numFmtId="10" fontId="0" fillId="0" borderId="0" xfId="2" applyNumberFormat="1" applyFont="1" applyFill="1"/>
    <xf numFmtId="0" fontId="12" fillId="5" borderId="70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44" fontId="0" fillId="5" borderId="34" xfId="0" applyNumberFormat="1" applyFill="1" applyBorder="1"/>
    <xf numFmtId="44" fontId="0" fillId="5" borderId="49" xfId="0" applyNumberFormat="1" applyFill="1" applyBorder="1"/>
    <xf numFmtId="44" fontId="0" fillId="5" borderId="32" xfId="0" applyNumberFormat="1" applyFill="1" applyBorder="1"/>
    <xf numFmtId="44" fontId="11" fillId="5" borderId="33" xfId="0" applyNumberFormat="1" applyFont="1" applyFill="1" applyBorder="1"/>
    <xf numFmtId="0" fontId="28" fillId="0" borderId="0" xfId="0" applyFont="1"/>
    <xf numFmtId="44" fontId="2" fillId="0" borderId="57" xfId="1" applyFont="1" applyBorder="1" applyAlignment="1">
      <alignment horizontal="center" vertical="center"/>
    </xf>
    <xf numFmtId="44" fontId="2" fillId="0" borderId="55" xfId="1" applyFont="1" applyBorder="1" applyAlignment="1">
      <alignment horizontal="center" vertical="center"/>
    </xf>
    <xf numFmtId="44" fontId="2" fillId="0" borderId="54" xfId="1" applyFont="1" applyBorder="1" applyAlignment="1">
      <alignment horizontal="center" vertical="center"/>
    </xf>
    <xf numFmtId="44" fontId="2" fillId="0" borderId="25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2" fillId="0" borderId="71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0" fillId="0" borderId="62" xfId="0" applyNumberFormat="1" applyBorder="1"/>
    <xf numFmtId="44" fontId="0" fillId="0" borderId="72" xfId="0" applyNumberFormat="1" applyBorder="1"/>
    <xf numFmtId="44" fontId="22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4" fontId="22" fillId="0" borderId="0" xfId="0" applyNumberFormat="1" applyFont="1"/>
    <xf numFmtId="0" fontId="22" fillId="0" borderId="0" xfId="0" applyFont="1" applyAlignment="1">
      <alignment horizontal="center" vertical="center"/>
    </xf>
    <xf numFmtId="44" fontId="10" fillId="0" borderId="10" xfId="1" applyFont="1" applyFill="1" applyBorder="1" applyAlignment="1">
      <alignment vertical="center"/>
    </xf>
    <xf numFmtId="44" fontId="10" fillId="0" borderId="11" xfId="1" applyFont="1" applyFill="1" applyBorder="1" applyAlignment="1">
      <alignment vertical="center"/>
    </xf>
    <xf numFmtId="44" fontId="10" fillId="0" borderId="12" xfId="1" applyFont="1" applyFill="1" applyBorder="1" applyAlignment="1">
      <alignment vertical="center"/>
    </xf>
    <xf numFmtId="44" fontId="0" fillId="0" borderId="15" xfId="1" applyFont="1" applyFill="1" applyBorder="1" applyAlignment="1">
      <alignment vertical="center"/>
    </xf>
    <xf numFmtId="44" fontId="0" fillId="0" borderId="58" xfId="1" applyFont="1" applyFill="1" applyBorder="1" applyAlignment="1">
      <alignment vertical="center"/>
    </xf>
    <xf numFmtId="44" fontId="10" fillId="0" borderId="20" xfId="1" applyFont="1" applyFill="1" applyBorder="1" applyAlignment="1">
      <alignment vertical="center"/>
    </xf>
    <xf numFmtId="44" fontId="3" fillId="0" borderId="10" xfId="1" applyFont="1" applyFill="1" applyBorder="1" applyAlignment="1">
      <alignment vertical="center"/>
    </xf>
    <xf numFmtId="44" fontId="3" fillId="0" borderId="11" xfId="1" applyFont="1" applyFill="1" applyBorder="1" applyAlignment="1">
      <alignment vertical="center"/>
    </xf>
    <xf numFmtId="44" fontId="3" fillId="0" borderId="12" xfId="1" applyFont="1" applyFill="1" applyBorder="1" applyAlignment="1">
      <alignment vertical="center"/>
    </xf>
    <xf numFmtId="44" fontId="0" fillId="0" borderId="57" xfId="1" applyFont="1" applyFill="1" applyBorder="1" applyAlignment="1">
      <alignment vertical="center"/>
    </xf>
    <xf numFmtId="44" fontId="0" fillId="0" borderId="55" xfId="1" applyFont="1" applyFill="1" applyBorder="1" applyAlignment="1">
      <alignment vertical="center"/>
    </xf>
    <xf numFmtId="44" fontId="8" fillId="0" borderId="10" xfId="1" applyFont="1" applyFill="1" applyBorder="1" applyAlignment="1">
      <alignment vertical="center"/>
    </xf>
    <xf numFmtId="44" fontId="8" fillId="0" borderId="11" xfId="1" applyFont="1" applyFill="1" applyBorder="1" applyAlignment="1">
      <alignment vertical="center"/>
    </xf>
    <xf numFmtId="44" fontId="8" fillId="0" borderId="12" xfId="1" applyFont="1" applyFill="1" applyBorder="1" applyAlignment="1">
      <alignment vertical="center"/>
    </xf>
    <xf numFmtId="44" fontId="8" fillId="0" borderId="20" xfId="1" applyFont="1" applyFill="1" applyBorder="1" applyAlignment="1">
      <alignment vertical="center"/>
    </xf>
    <xf numFmtId="44" fontId="8" fillId="0" borderId="28" xfId="1" applyFont="1" applyFill="1" applyBorder="1" applyAlignment="1">
      <alignment vertical="center"/>
    </xf>
    <xf numFmtId="44" fontId="8" fillId="0" borderId="55" xfId="1" applyFont="1" applyFill="1" applyBorder="1" applyAlignment="1">
      <alignment vertical="center"/>
    </xf>
    <xf numFmtId="44" fontId="8" fillId="0" borderId="54" xfId="1" applyFont="1" applyFill="1" applyBorder="1" applyAlignment="1">
      <alignment vertical="center"/>
    </xf>
    <xf numFmtId="44" fontId="8" fillId="0" borderId="57" xfId="1" applyFont="1" applyFill="1" applyBorder="1" applyAlignment="1">
      <alignment vertical="center"/>
    </xf>
    <xf numFmtId="10" fontId="29" fillId="0" borderId="0" xfId="0" applyNumberFormat="1" applyFont="1" applyAlignment="1">
      <alignment horizontal="center" vertical="center"/>
    </xf>
    <xf numFmtId="44" fontId="29" fillId="0" borderId="0" xfId="0" applyNumberFormat="1" applyFont="1" applyAlignment="1">
      <alignment vertical="center"/>
    </xf>
    <xf numFmtId="10" fontId="25" fillId="0" borderId="0" xfId="0" applyNumberFormat="1" applyFont="1" applyAlignment="1">
      <alignment horizontal="center" vertical="center"/>
    </xf>
    <xf numFmtId="44" fontId="2" fillId="0" borderId="32" xfId="0" applyNumberFormat="1" applyFont="1" applyBorder="1" applyAlignment="1">
      <alignment horizontal="center" vertical="center" wrapText="1"/>
    </xf>
    <xf numFmtId="44" fontId="11" fillId="0" borderId="47" xfId="0" applyNumberFormat="1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4" fontId="0" fillId="0" borderId="11" xfId="0" applyNumberFormat="1" applyBorder="1"/>
    <xf numFmtId="44" fontId="0" fillId="0" borderId="12" xfId="0" applyNumberFormat="1" applyBorder="1"/>
    <xf numFmtId="44" fontId="11" fillId="0" borderId="60" xfId="0" applyNumberFormat="1" applyFont="1" applyBorder="1"/>
    <xf numFmtId="44" fontId="2" fillId="2" borderId="28" xfId="19" applyNumberFormat="1" applyFill="1" applyBorder="1" applyAlignment="1">
      <alignment vertical="center"/>
    </xf>
    <xf numFmtId="44" fontId="2" fillId="2" borderId="14" xfId="19" applyNumberFormat="1" applyFill="1" applyBorder="1" applyAlignment="1">
      <alignment vertical="center"/>
    </xf>
    <xf numFmtId="44" fontId="37" fillId="7" borderId="2" xfId="0" applyNumberFormat="1" applyFont="1" applyFill="1" applyBorder="1" applyAlignment="1">
      <alignment vertical="center"/>
    </xf>
    <xf numFmtId="44" fontId="37" fillId="7" borderId="25" xfId="0" applyNumberFormat="1" applyFont="1" applyFill="1" applyBorder="1" applyAlignment="1">
      <alignment vertical="center"/>
    </xf>
    <xf numFmtId="44" fontId="33" fillId="2" borderId="28" xfId="19" applyNumberFormat="1" applyFont="1" applyFill="1" applyBorder="1" applyAlignment="1">
      <alignment vertical="center"/>
    </xf>
    <xf numFmtId="44" fontId="33" fillId="2" borderId="14" xfId="19" applyNumberFormat="1" applyFont="1" applyFill="1" applyBorder="1" applyAlignment="1">
      <alignment vertical="center"/>
    </xf>
    <xf numFmtId="44" fontId="2" fillId="2" borderId="2" xfId="19" applyNumberFormat="1" applyFill="1" applyBorder="1" applyAlignment="1">
      <alignment vertical="center"/>
    </xf>
    <xf numFmtId="10" fontId="13" fillId="0" borderId="27" xfId="2" applyNumberFormat="1" applyFont="1" applyBorder="1" applyAlignment="1">
      <alignment horizontal="center" vertical="center"/>
    </xf>
    <xf numFmtId="44" fontId="0" fillId="0" borderId="36" xfId="0" applyNumberFormat="1" applyBorder="1" applyAlignment="1">
      <alignment horizontal="center" vertical="center"/>
    </xf>
    <xf numFmtId="44" fontId="2" fillId="0" borderId="28" xfId="1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10" fontId="33" fillId="0" borderId="41" xfId="2" applyNumberFormat="1" applyFont="1" applyFill="1" applyBorder="1" applyAlignment="1">
      <alignment horizontal="center" vertical="center"/>
    </xf>
    <xf numFmtId="44" fontId="22" fillId="0" borderId="32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10" fontId="23" fillId="0" borderId="11" xfId="2" applyNumberFormat="1" applyFont="1" applyBorder="1" applyAlignment="1">
      <alignment horizontal="center" vertical="center"/>
    </xf>
    <xf numFmtId="44" fontId="23" fillId="0" borderId="12" xfId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0" fontId="23" fillId="0" borderId="1" xfId="2" applyNumberFormat="1" applyFont="1" applyBorder="1" applyAlignment="1">
      <alignment horizontal="center" vertical="center"/>
    </xf>
    <xf numFmtId="44" fontId="23" fillId="0" borderId="3" xfId="1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vertical="center" wrapText="1"/>
    </xf>
    <xf numFmtId="10" fontId="23" fillId="0" borderId="13" xfId="2" applyNumberFormat="1" applyFont="1" applyBorder="1" applyAlignment="1">
      <alignment horizontal="center" vertical="center"/>
    </xf>
    <xf numFmtId="44" fontId="23" fillId="0" borderId="5" xfId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0" fontId="12" fillId="0" borderId="22" xfId="2" applyNumberFormat="1" applyFont="1" applyBorder="1" applyAlignment="1">
      <alignment horizontal="center" vertical="center"/>
    </xf>
    <xf numFmtId="44" fontId="12" fillId="0" borderId="17" xfId="0" applyNumberFormat="1" applyFont="1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vertical="center"/>
    </xf>
    <xf numFmtId="44" fontId="0" fillId="0" borderId="35" xfId="0" applyNumberFormat="1" applyBorder="1" applyAlignment="1">
      <alignment horizontal="center" vertical="center" wrapText="1"/>
    </xf>
    <xf numFmtId="44" fontId="0" fillId="0" borderId="44" xfId="0" applyNumberFormat="1" applyBorder="1" applyAlignment="1">
      <alignment horizontal="center" vertical="center" wrapText="1"/>
    </xf>
    <xf numFmtId="44" fontId="0" fillId="0" borderId="49" xfId="0" applyNumberFormat="1" applyBorder="1" applyAlignment="1">
      <alignment horizontal="center" vertical="center" wrapText="1"/>
    </xf>
    <xf numFmtId="44" fontId="0" fillId="0" borderId="43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40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39" fillId="0" borderId="39" xfId="0" applyFont="1" applyBorder="1" applyAlignment="1">
      <alignment horizontal="center" vertical="center" wrapText="1"/>
    </xf>
    <xf numFmtId="0" fontId="27" fillId="6" borderId="48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</cellXfs>
  <cellStyles count="22">
    <cellStyle name="Čárka 2" xfId="15"/>
    <cellStyle name="Čárka 3" xfId="17"/>
    <cellStyle name="Hypertextový odkaz" xfId="3" builtinId="8" hidden="1"/>
    <cellStyle name="Hypertextový odkaz" xfId="5" builtinId="8" hidden="1"/>
    <cellStyle name="Měna" xfId="1" builtinId="4"/>
    <cellStyle name="Měna 2" xfId="12"/>
    <cellStyle name="Měna 2 2" xfId="14"/>
    <cellStyle name="Měna 2 3" xfId="21"/>
    <cellStyle name="Měna 3" xfId="16"/>
    <cellStyle name="měny 5" xfId="9"/>
    <cellStyle name="měny 5 2" xfId="20"/>
    <cellStyle name="Normální" xfId="0" builtinId="0"/>
    <cellStyle name="Normální 2" xfId="11"/>
    <cellStyle name="Normální 2 2" xfId="13"/>
    <cellStyle name="normální 4" xfId="7"/>
    <cellStyle name="normální 4 2" xfId="8"/>
    <cellStyle name="normální 4 2 2" xfId="19"/>
    <cellStyle name="normální 4 3" xfId="18"/>
    <cellStyle name="Normální 5" xfId="10"/>
    <cellStyle name="Použitý hypertextový odkaz" xfId="4" builtinId="9" hidden="1"/>
    <cellStyle name="Použitý hypertextový odkaz" xfId="6" builtinId="9" hidden="1"/>
    <cellStyle name="Procenta" xfId="2" builtinId="5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424F"/>
      <color rgb="FFE34059"/>
      <color rgb="FF0A998C"/>
      <color rgb="FF3BB7A0"/>
      <color rgb="FFD60004"/>
      <color rgb="FFC01110"/>
      <color rgb="FF73DA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rikreisinger\Copy\LDN%20WORK\Ekonomick&#233;\Rozbor%20hospoda&#345;en&#237;%20evidence\2015\HOSPODARENI_2015_1-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 2015"/>
      <sheetName val="Náklady 2015"/>
      <sheetName val="Výnosy 2015"/>
    </sheetNames>
    <sheetDataSet>
      <sheetData sheetId="0"/>
      <sheetData sheetId="1">
        <row r="24">
          <cell r="B24" t="str">
            <v>Spotřeba materiálu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</sheetData>
      <sheetData sheetId="2">
        <row r="11">
          <cell r="B11" t="str">
            <v>Výnosy z prodeje služeb, pojišťovny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V189"/>
  <sheetViews>
    <sheetView tabSelected="1" view="pageLayout" zoomScale="125" zoomScaleNormal="100" zoomScalePageLayoutView="125" workbookViewId="0">
      <selection activeCell="B3" sqref="B3"/>
    </sheetView>
  </sheetViews>
  <sheetFormatPr defaultColWidth="8.85546875" defaultRowHeight="15" x14ac:dyDescent="0.25"/>
  <cols>
    <col min="1" max="1" width="9.85546875" style="83" customWidth="1"/>
    <col min="2" max="2" width="52" style="84" customWidth="1"/>
    <col min="3" max="3" width="15.85546875" style="178" customWidth="1"/>
    <col min="4" max="8" width="15.85546875" style="84" customWidth="1"/>
    <col min="9" max="14" width="15.85546875" style="84" hidden="1" customWidth="1"/>
    <col min="15" max="15" width="18.42578125" style="84" customWidth="1"/>
    <col min="16" max="16" width="14.42578125" style="83" bestFit="1" customWidth="1"/>
    <col min="17" max="17" width="19.42578125" style="182" customWidth="1"/>
    <col min="18" max="18" width="28.42578125" style="84" customWidth="1"/>
    <col min="19" max="19" width="49.42578125" style="84" customWidth="1"/>
    <col min="20" max="20" width="99.85546875" style="84" bestFit="1" customWidth="1"/>
    <col min="21" max="16384" width="8.85546875" style="84"/>
  </cols>
  <sheetData>
    <row r="1" spans="1:48" ht="38.25" customHeight="1" thickBot="1" x14ac:dyDescent="0.3">
      <c r="A1" s="13" t="s">
        <v>173</v>
      </c>
      <c r="B1" s="37" t="s">
        <v>174</v>
      </c>
      <c r="C1" s="12" t="s">
        <v>69</v>
      </c>
      <c r="D1" s="9" t="s">
        <v>79</v>
      </c>
      <c r="E1" s="10" t="s">
        <v>85</v>
      </c>
      <c r="F1" s="13" t="s">
        <v>89</v>
      </c>
      <c r="G1" s="9" t="s">
        <v>91</v>
      </c>
      <c r="H1" s="10" t="s">
        <v>94</v>
      </c>
      <c r="I1" s="13" t="s">
        <v>97</v>
      </c>
      <c r="J1" s="9" t="s">
        <v>102</v>
      </c>
      <c r="K1" s="10" t="s">
        <v>103</v>
      </c>
      <c r="L1" s="13" t="s">
        <v>105</v>
      </c>
      <c r="M1" s="9" t="s">
        <v>167</v>
      </c>
      <c r="N1" s="9" t="s">
        <v>168</v>
      </c>
      <c r="O1" s="11" t="s">
        <v>86</v>
      </c>
      <c r="P1" s="11" t="s">
        <v>93</v>
      </c>
      <c r="Q1" s="207" t="s">
        <v>262</v>
      </c>
      <c r="R1" s="117" t="s">
        <v>263</v>
      </c>
      <c r="S1" s="11" t="s">
        <v>106</v>
      </c>
      <c r="T1" s="10" t="s">
        <v>133</v>
      </c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  <c r="AJ1" s="582"/>
      <c r="AK1" s="582"/>
      <c r="AL1" s="582"/>
      <c r="AM1" s="582"/>
      <c r="AN1" s="582"/>
      <c r="AO1" s="582"/>
      <c r="AP1" s="582"/>
      <c r="AQ1" s="582"/>
      <c r="AR1" s="582"/>
      <c r="AS1" s="582"/>
      <c r="AT1" s="582"/>
      <c r="AU1" s="582"/>
      <c r="AV1" s="582"/>
    </row>
    <row r="2" spans="1:48" x14ac:dyDescent="0.25">
      <c r="A2" s="118">
        <v>5010303</v>
      </c>
      <c r="B2" s="119" t="s">
        <v>0</v>
      </c>
      <c r="C2" s="230">
        <v>103304.42</v>
      </c>
      <c r="D2" s="231">
        <v>122851.12</v>
      </c>
      <c r="E2" s="232">
        <v>123293.31</v>
      </c>
      <c r="F2" s="208">
        <v>109857.33</v>
      </c>
      <c r="G2" s="121">
        <v>143230.89000000001</v>
      </c>
      <c r="H2" s="121">
        <v>158073.32</v>
      </c>
      <c r="I2" s="120"/>
      <c r="J2" s="121"/>
      <c r="K2" s="122"/>
      <c r="L2" s="120"/>
      <c r="M2" s="121"/>
      <c r="N2" s="316"/>
      <c r="O2" s="353">
        <f>SUM(C2:N2)</f>
        <v>760610.39000000013</v>
      </c>
      <c r="P2" s="342">
        <f t="shared" ref="P2:P29" si="0">O2/Q2</f>
        <v>0.40032125789473694</v>
      </c>
      <c r="Q2" s="388">
        <v>1900000</v>
      </c>
      <c r="R2" s="220"/>
      <c r="S2" s="123" t="s">
        <v>134</v>
      </c>
      <c r="T2" s="124" t="s">
        <v>292</v>
      </c>
      <c r="U2" s="582"/>
      <c r="V2" s="582"/>
      <c r="W2" s="582"/>
      <c r="X2" s="582"/>
      <c r="Y2" s="582"/>
      <c r="Z2" s="582"/>
      <c r="AA2" s="582"/>
      <c r="AB2" s="582"/>
      <c r="AC2" s="582"/>
      <c r="AD2" s="582"/>
      <c r="AE2" s="582"/>
      <c r="AF2" s="582"/>
      <c r="AG2" s="582"/>
      <c r="AH2" s="582"/>
      <c r="AI2" s="582"/>
      <c r="AJ2" s="582"/>
      <c r="AK2" s="582"/>
      <c r="AL2" s="582"/>
      <c r="AM2" s="582"/>
      <c r="AN2" s="582"/>
      <c r="AO2" s="582"/>
      <c r="AP2" s="582"/>
      <c r="AQ2" s="582"/>
      <c r="AR2" s="582"/>
      <c r="AS2" s="582"/>
      <c r="AT2" s="582"/>
      <c r="AU2" s="582"/>
      <c r="AV2" s="582"/>
    </row>
    <row r="3" spans="1:48" x14ac:dyDescent="0.25">
      <c r="A3" s="85">
        <v>5010304</v>
      </c>
      <c r="B3" s="86" t="s">
        <v>1</v>
      </c>
      <c r="C3" s="233">
        <v>44734.67</v>
      </c>
      <c r="D3" s="234">
        <v>51969.7</v>
      </c>
      <c r="E3" s="235">
        <v>58191.57</v>
      </c>
      <c r="F3" s="209">
        <v>40181.64</v>
      </c>
      <c r="G3" s="90">
        <v>48451.44</v>
      </c>
      <c r="H3" s="90">
        <v>58555.8</v>
      </c>
      <c r="I3" s="92"/>
      <c r="J3" s="90"/>
      <c r="K3" s="91"/>
      <c r="L3" s="92"/>
      <c r="M3" s="90"/>
      <c r="N3" s="49"/>
      <c r="O3" s="46">
        <f>SUM(C3:N3)</f>
        <v>302084.82</v>
      </c>
      <c r="P3" s="343">
        <f t="shared" si="0"/>
        <v>0.3356498</v>
      </c>
      <c r="Q3" s="389">
        <v>900000</v>
      </c>
      <c r="R3" s="36"/>
      <c r="S3" s="125" t="s">
        <v>135</v>
      </c>
      <c r="T3" s="126" t="s">
        <v>107</v>
      </c>
      <c r="U3" s="582"/>
      <c r="V3" s="582"/>
      <c r="W3" s="582"/>
      <c r="X3" s="582"/>
      <c r="Y3" s="582"/>
      <c r="Z3" s="582"/>
      <c r="AA3" s="582"/>
      <c r="AB3" s="582"/>
      <c r="AC3" s="582"/>
      <c r="AD3" s="582"/>
      <c r="AE3" s="582"/>
      <c r="AF3" s="582"/>
      <c r="AG3" s="582"/>
      <c r="AH3" s="582"/>
      <c r="AI3" s="582"/>
      <c r="AJ3" s="582"/>
      <c r="AK3" s="582"/>
      <c r="AL3" s="582"/>
      <c r="AM3" s="582"/>
      <c r="AN3" s="582"/>
      <c r="AO3" s="582"/>
      <c r="AP3" s="582"/>
      <c r="AQ3" s="582"/>
      <c r="AR3" s="582"/>
      <c r="AS3" s="582"/>
      <c r="AT3" s="582"/>
      <c r="AU3" s="582"/>
      <c r="AV3" s="582"/>
    </row>
    <row r="4" spans="1:48" x14ac:dyDescent="0.25">
      <c r="A4" s="85">
        <v>5010305</v>
      </c>
      <c r="B4" s="86" t="s">
        <v>2</v>
      </c>
      <c r="C4" s="233">
        <v>9875.7000000000007</v>
      </c>
      <c r="D4" s="236">
        <v>14307.1</v>
      </c>
      <c r="E4" s="235">
        <v>10153.6</v>
      </c>
      <c r="F4" s="209">
        <v>22083.77</v>
      </c>
      <c r="G4" s="90">
        <v>5120.96</v>
      </c>
      <c r="H4" s="90">
        <v>14685.87</v>
      </c>
      <c r="I4" s="92"/>
      <c r="J4" s="90"/>
      <c r="K4" s="91"/>
      <c r="L4" s="92"/>
      <c r="M4" s="90"/>
      <c r="N4" s="45"/>
      <c r="O4" s="46">
        <f t="shared" ref="O4:O19" si="1">SUM(C4:N4)</f>
        <v>76227</v>
      </c>
      <c r="P4" s="343">
        <f t="shared" si="0"/>
        <v>0.381135</v>
      </c>
      <c r="Q4" s="389">
        <v>200000</v>
      </c>
      <c r="R4" s="36"/>
      <c r="S4" s="125" t="s">
        <v>136</v>
      </c>
      <c r="T4" s="126" t="s">
        <v>108</v>
      </c>
      <c r="U4" s="582"/>
      <c r="V4" s="582"/>
      <c r="W4" s="582"/>
      <c r="X4" s="582"/>
      <c r="Y4" s="582"/>
      <c r="Z4" s="582"/>
      <c r="AA4" s="582"/>
      <c r="AB4" s="582"/>
      <c r="AC4" s="582"/>
      <c r="AD4" s="582"/>
      <c r="AE4" s="582"/>
      <c r="AF4" s="582"/>
      <c r="AG4" s="582"/>
      <c r="AH4" s="582"/>
      <c r="AI4" s="582"/>
      <c r="AJ4" s="582"/>
      <c r="AK4" s="582"/>
      <c r="AL4" s="582"/>
      <c r="AM4" s="582"/>
      <c r="AN4" s="582"/>
      <c r="AO4" s="582"/>
      <c r="AP4" s="582"/>
      <c r="AQ4" s="582"/>
      <c r="AR4" s="582"/>
      <c r="AS4" s="582"/>
      <c r="AT4" s="582"/>
      <c r="AU4" s="582"/>
      <c r="AV4" s="582"/>
    </row>
    <row r="5" spans="1:48" x14ac:dyDescent="0.25">
      <c r="A5" s="85">
        <v>5010306</v>
      </c>
      <c r="B5" s="86" t="s">
        <v>206</v>
      </c>
      <c r="C5" s="237">
        <v>4558.5600000000004</v>
      </c>
      <c r="D5" s="236">
        <v>679.43</v>
      </c>
      <c r="E5" s="238">
        <v>3320.24</v>
      </c>
      <c r="F5" s="209">
        <v>6142.8</v>
      </c>
      <c r="G5" s="90">
        <v>3477.3</v>
      </c>
      <c r="H5" s="90">
        <v>5740.37</v>
      </c>
      <c r="I5" s="92"/>
      <c r="J5" s="90"/>
      <c r="K5" s="91"/>
      <c r="L5" s="92"/>
      <c r="M5" s="90"/>
      <c r="N5" s="45"/>
      <c r="O5" s="46">
        <f t="shared" si="1"/>
        <v>23918.699999999997</v>
      </c>
      <c r="P5" s="343">
        <f t="shared" si="0"/>
        <v>0.47837399999999997</v>
      </c>
      <c r="Q5" s="389">
        <v>50000</v>
      </c>
      <c r="R5" s="36"/>
      <c r="S5" s="125" t="s">
        <v>137</v>
      </c>
      <c r="T5" s="126" t="s">
        <v>109</v>
      </c>
      <c r="U5" s="582"/>
      <c r="V5" s="582"/>
      <c r="W5" s="582"/>
      <c r="X5" s="582"/>
      <c r="Y5" s="582"/>
      <c r="Z5" s="582"/>
      <c r="AA5" s="582"/>
      <c r="AB5" s="582"/>
      <c r="AC5" s="582"/>
      <c r="AD5" s="582"/>
      <c r="AE5" s="582"/>
      <c r="AF5" s="582"/>
      <c r="AG5" s="582"/>
      <c r="AH5" s="582"/>
      <c r="AI5" s="582"/>
      <c r="AJ5" s="582"/>
      <c r="AK5" s="582"/>
      <c r="AL5" s="582"/>
      <c r="AM5" s="582"/>
      <c r="AN5" s="582"/>
      <c r="AO5" s="582"/>
      <c r="AP5" s="582"/>
      <c r="AQ5" s="582"/>
      <c r="AR5" s="582"/>
      <c r="AS5" s="582"/>
      <c r="AT5" s="582"/>
      <c r="AU5" s="582"/>
      <c r="AV5" s="582"/>
    </row>
    <row r="6" spans="1:48" x14ac:dyDescent="0.25">
      <c r="A6" s="85">
        <v>5010309</v>
      </c>
      <c r="B6" s="86" t="s">
        <v>3</v>
      </c>
      <c r="C6" s="237">
        <v>15725.93</v>
      </c>
      <c r="D6" s="236">
        <v>31303.200000000001</v>
      </c>
      <c r="E6" s="238">
        <v>18722.89</v>
      </c>
      <c r="F6" s="209">
        <v>33182.17</v>
      </c>
      <c r="G6" s="90">
        <v>34275.370000000003</v>
      </c>
      <c r="H6" s="90">
        <v>22751.43</v>
      </c>
      <c r="I6" s="92"/>
      <c r="J6" s="90"/>
      <c r="K6" s="91"/>
      <c r="L6" s="92"/>
      <c r="M6" s="90"/>
      <c r="N6" s="45"/>
      <c r="O6" s="46">
        <f t="shared" si="1"/>
        <v>155960.99</v>
      </c>
      <c r="P6" s="343">
        <f t="shared" si="0"/>
        <v>0.22280141428571426</v>
      </c>
      <c r="Q6" s="389">
        <v>700000</v>
      </c>
      <c r="R6" s="36"/>
      <c r="S6" s="125" t="s">
        <v>138</v>
      </c>
      <c r="T6" s="126" t="s">
        <v>110</v>
      </c>
      <c r="U6" s="582"/>
      <c r="V6" s="582"/>
      <c r="W6" s="582"/>
      <c r="X6" s="582"/>
      <c r="Y6" s="582"/>
      <c r="Z6" s="582"/>
      <c r="AA6" s="582"/>
      <c r="AB6" s="582"/>
      <c r="AC6" s="582"/>
      <c r="AD6" s="582"/>
      <c r="AE6" s="582"/>
      <c r="AF6" s="582"/>
      <c r="AG6" s="582"/>
      <c r="AH6" s="582"/>
      <c r="AI6" s="582"/>
      <c r="AJ6" s="582"/>
      <c r="AK6" s="582"/>
      <c r="AL6" s="582"/>
      <c r="AM6" s="582"/>
      <c r="AN6" s="582"/>
      <c r="AO6" s="582"/>
      <c r="AP6" s="582"/>
      <c r="AQ6" s="582"/>
      <c r="AR6" s="582"/>
      <c r="AS6" s="582"/>
      <c r="AT6" s="582"/>
      <c r="AU6" s="582"/>
      <c r="AV6" s="582"/>
    </row>
    <row r="7" spans="1:48" x14ac:dyDescent="0.25">
      <c r="A7" s="85">
        <v>5010310</v>
      </c>
      <c r="B7" s="86" t="s">
        <v>4</v>
      </c>
      <c r="C7" s="237">
        <v>0</v>
      </c>
      <c r="D7" s="236">
        <v>154</v>
      </c>
      <c r="E7" s="238">
        <v>154</v>
      </c>
      <c r="F7" s="209">
        <v>550</v>
      </c>
      <c r="G7" s="90">
        <v>253</v>
      </c>
      <c r="H7" s="90">
        <v>253</v>
      </c>
      <c r="I7" s="237"/>
      <c r="J7" s="236"/>
      <c r="K7" s="238"/>
      <c r="L7" s="209"/>
      <c r="M7" s="90"/>
      <c r="N7" s="90"/>
      <c r="O7" s="46">
        <f t="shared" si="1"/>
        <v>1364</v>
      </c>
      <c r="P7" s="343">
        <f t="shared" si="0"/>
        <v>0.27279999999999999</v>
      </c>
      <c r="Q7" s="389">
        <v>5000</v>
      </c>
      <c r="R7" s="36"/>
      <c r="S7" s="125" t="s">
        <v>139</v>
      </c>
      <c r="T7" s="126" t="s">
        <v>111</v>
      </c>
      <c r="U7" s="582"/>
      <c r="V7" s="582"/>
      <c r="W7" s="582"/>
      <c r="X7" s="582"/>
      <c r="Y7" s="582"/>
      <c r="Z7" s="582"/>
      <c r="AA7" s="582"/>
      <c r="AB7" s="582"/>
      <c r="AC7" s="582"/>
      <c r="AD7" s="582"/>
      <c r="AE7" s="582"/>
      <c r="AF7" s="582"/>
      <c r="AG7" s="582"/>
      <c r="AH7" s="582"/>
      <c r="AI7" s="582"/>
      <c r="AJ7" s="582"/>
      <c r="AK7" s="582"/>
      <c r="AL7" s="582"/>
      <c r="AM7" s="582"/>
      <c r="AN7" s="582"/>
      <c r="AO7" s="582"/>
      <c r="AP7" s="582"/>
      <c r="AQ7" s="582"/>
      <c r="AR7" s="582"/>
      <c r="AS7" s="582"/>
      <c r="AT7" s="582"/>
      <c r="AU7" s="582"/>
      <c r="AV7" s="582"/>
    </row>
    <row r="8" spans="1:48" x14ac:dyDescent="0.25">
      <c r="A8" s="85">
        <v>5010321</v>
      </c>
      <c r="B8" s="86" t="s">
        <v>212</v>
      </c>
      <c r="C8" s="237">
        <v>9988.94</v>
      </c>
      <c r="D8" s="236">
        <v>9771.2099999999991</v>
      </c>
      <c r="E8" s="238">
        <v>15784.68</v>
      </c>
      <c r="F8" s="209">
        <v>13996.15</v>
      </c>
      <c r="G8" s="90">
        <v>8431.61</v>
      </c>
      <c r="H8" s="90">
        <v>17481.68</v>
      </c>
      <c r="I8" s="92"/>
      <c r="J8" s="90"/>
      <c r="K8" s="91"/>
      <c r="L8" s="87"/>
      <c r="M8" s="90"/>
      <c r="N8" s="45"/>
      <c r="O8" s="46">
        <f t="shared" si="1"/>
        <v>75454.27</v>
      </c>
      <c r="P8" s="343">
        <f t="shared" si="0"/>
        <v>0.50302846666666667</v>
      </c>
      <c r="Q8" s="389">
        <v>150000</v>
      </c>
      <c r="R8" s="36"/>
      <c r="S8" s="125" t="s">
        <v>140</v>
      </c>
      <c r="T8" s="126" t="s">
        <v>112</v>
      </c>
      <c r="U8" s="582"/>
      <c r="V8" s="582"/>
      <c r="W8" s="582"/>
      <c r="X8" s="582"/>
      <c r="Y8" s="582"/>
      <c r="Z8" s="582"/>
      <c r="AA8" s="582"/>
      <c r="AB8" s="582"/>
      <c r="AC8" s="582"/>
      <c r="AD8" s="582"/>
      <c r="AE8" s="582"/>
      <c r="AF8" s="582"/>
      <c r="AG8" s="582"/>
      <c r="AH8" s="582"/>
      <c r="AI8" s="582"/>
      <c r="AJ8" s="582"/>
      <c r="AK8" s="582"/>
      <c r="AL8" s="582"/>
      <c r="AM8" s="582"/>
      <c r="AN8" s="582"/>
      <c r="AO8" s="582"/>
      <c r="AP8" s="582"/>
      <c r="AQ8" s="582"/>
      <c r="AR8" s="582"/>
      <c r="AS8" s="582"/>
      <c r="AT8" s="582"/>
      <c r="AU8" s="582"/>
      <c r="AV8" s="582"/>
    </row>
    <row r="9" spans="1:48" x14ac:dyDescent="0.25">
      <c r="A9" s="85">
        <v>5010322</v>
      </c>
      <c r="B9" s="86" t="s">
        <v>219</v>
      </c>
      <c r="C9" s="237">
        <v>527608.5</v>
      </c>
      <c r="D9" s="236">
        <v>470321.25</v>
      </c>
      <c r="E9" s="238">
        <v>519828.75</v>
      </c>
      <c r="F9" s="209">
        <v>560769</v>
      </c>
      <c r="G9" s="90">
        <v>580497</v>
      </c>
      <c r="H9" s="90">
        <v>562120</v>
      </c>
      <c r="I9" s="92"/>
      <c r="J9" s="90"/>
      <c r="K9" s="91"/>
      <c r="L9" s="87"/>
      <c r="M9" s="88"/>
      <c r="N9" s="49"/>
      <c r="O9" s="46">
        <f t="shared" si="1"/>
        <v>3221144.5</v>
      </c>
      <c r="P9" s="343">
        <f t="shared" si="0"/>
        <v>0.53685741666666664</v>
      </c>
      <c r="Q9" s="389">
        <v>6000000</v>
      </c>
      <c r="R9" s="46"/>
      <c r="S9" s="125"/>
      <c r="T9" s="126"/>
      <c r="U9" s="582"/>
      <c r="V9" s="582"/>
      <c r="W9" s="582"/>
      <c r="X9" s="582"/>
      <c r="Y9" s="582"/>
      <c r="Z9" s="582"/>
      <c r="AA9" s="582"/>
      <c r="AB9" s="582"/>
      <c r="AC9" s="582"/>
      <c r="AD9" s="582"/>
      <c r="AE9" s="582"/>
      <c r="AF9" s="582"/>
      <c r="AG9" s="582"/>
      <c r="AH9" s="582"/>
      <c r="AI9" s="582"/>
      <c r="AJ9" s="582"/>
      <c r="AK9" s="582"/>
      <c r="AL9" s="582"/>
      <c r="AM9" s="582"/>
      <c r="AN9" s="582"/>
      <c r="AO9" s="582"/>
      <c r="AP9" s="582"/>
      <c r="AQ9" s="582"/>
      <c r="AR9" s="582"/>
      <c r="AS9" s="582"/>
      <c r="AT9" s="582"/>
      <c r="AU9" s="582"/>
      <c r="AV9" s="582"/>
    </row>
    <row r="10" spans="1:48" x14ac:dyDescent="0.25">
      <c r="A10" s="85">
        <v>5010330</v>
      </c>
      <c r="B10" s="86" t="s">
        <v>207</v>
      </c>
      <c r="C10" s="237">
        <v>1555</v>
      </c>
      <c r="D10" s="236">
        <v>719</v>
      </c>
      <c r="E10" s="238">
        <v>11823</v>
      </c>
      <c r="F10" s="209">
        <v>6511.99</v>
      </c>
      <c r="G10" s="90">
        <v>4797</v>
      </c>
      <c r="H10" s="90">
        <v>7234</v>
      </c>
      <c r="I10" s="92"/>
      <c r="J10" s="90"/>
      <c r="K10" s="91"/>
      <c r="L10" s="92"/>
      <c r="M10" s="90"/>
      <c r="N10" s="45"/>
      <c r="O10" s="46">
        <f t="shared" si="1"/>
        <v>32639.989999999998</v>
      </c>
      <c r="P10" s="343">
        <f t="shared" si="0"/>
        <v>0.54399983333333335</v>
      </c>
      <c r="Q10" s="389">
        <v>60000</v>
      </c>
      <c r="R10" s="36"/>
      <c r="S10" s="125" t="s">
        <v>141</v>
      </c>
      <c r="T10" s="126"/>
      <c r="U10" s="582"/>
      <c r="V10" s="582"/>
      <c r="W10" s="582"/>
      <c r="X10" s="582"/>
      <c r="Y10" s="582"/>
      <c r="Z10" s="582"/>
      <c r="AA10" s="582"/>
      <c r="AB10" s="582"/>
      <c r="AC10" s="582"/>
      <c r="AD10" s="582"/>
      <c r="AE10" s="582"/>
      <c r="AF10" s="582"/>
      <c r="AG10" s="582"/>
      <c r="AH10" s="582"/>
      <c r="AI10" s="582"/>
      <c r="AJ10" s="582"/>
      <c r="AK10" s="582"/>
      <c r="AL10" s="582"/>
      <c r="AM10" s="582"/>
      <c r="AN10" s="582"/>
      <c r="AO10" s="582"/>
      <c r="AP10" s="582"/>
      <c r="AQ10" s="582"/>
      <c r="AR10" s="582"/>
      <c r="AS10" s="582"/>
      <c r="AT10" s="582"/>
      <c r="AU10" s="582"/>
      <c r="AV10" s="582"/>
    </row>
    <row r="11" spans="1:48" ht="14.25" customHeight="1" x14ac:dyDescent="0.25">
      <c r="A11" s="85">
        <v>5010350</v>
      </c>
      <c r="B11" s="86" t="s">
        <v>80</v>
      </c>
      <c r="C11" s="237">
        <v>0</v>
      </c>
      <c r="D11" s="236">
        <v>1692</v>
      </c>
      <c r="E11" s="238">
        <v>0</v>
      </c>
      <c r="F11" s="209">
        <v>0</v>
      </c>
      <c r="G11" s="90">
        <v>0</v>
      </c>
      <c r="H11" s="90"/>
      <c r="I11" s="92"/>
      <c r="J11" s="90"/>
      <c r="K11" s="91"/>
      <c r="L11" s="92"/>
      <c r="M11" s="90"/>
      <c r="N11" s="45"/>
      <c r="O11" s="46">
        <f t="shared" si="1"/>
        <v>1692</v>
      </c>
      <c r="P11" s="343">
        <f t="shared" si="0"/>
        <v>8.3300512012603384E-2</v>
      </c>
      <c r="Q11" s="389">
        <v>20312</v>
      </c>
      <c r="R11" s="584" t="s">
        <v>270</v>
      </c>
      <c r="S11" s="125" t="s">
        <v>142</v>
      </c>
      <c r="T11" s="126"/>
      <c r="U11" s="582"/>
      <c r="V11" s="582"/>
      <c r="W11" s="582"/>
      <c r="X11" s="582"/>
      <c r="Y11" s="582"/>
      <c r="Z11" s="582"/>
      <c r="AA11" s="582"/>
      <c r="AB11" s="582"/>
      <c r="AC11" s="582"/>
      <c r="AD11" s="582"/>
      <c r="AE11" s="582"/>
      <c r="AF11" s="582"/>
      <c r="AG11" s="582"/>
      <c r="AH11" s="582"/>
      <c r="AI11" s="582"/>
      <c r="AJ11" s="582"/>
      <c r="AK11" s="582"/>
      <c r="AL11" s="582"/>
      <c r="AM11" s="582"/>
      <c r="AN11" s="582"/>
      <c r="AO11" s="582"/>
      <c r="AP11" s="582"/>
      <c r="AQ11" s="582"/>
      <c r="AR11" s="582"/>
      <c r="AS11" s="582"/>
      <c r="AT11" s="582"/>
      <c r="AU11" s="582"/>
      <c r="AV11" s="582"/>
    </row>
    <row r="12" spans="1:48" x14ac:dyDescent="0.25">
      <c r="A12" s="85">
        <v>5010351</v>
      </c>
      <c r="B12" s="86" t="s">
        <v>72</v>
      </c>
      <c r="C12" s="237">
        <v>2420</v>
      </c>
      <c r="D12" s="236">
        <v>4432</v>
      </c>
      <c r="E12" s="238">
        <v>2000</v>
      </c>
      <c r="F12" s="209">
        <v>2475</v>
      </c>
      <c r="G12" s="90">
        <v>2198</v>
      </c>
      <c r="H12" s="90">
        <v>2555</v>
      </c>
      <c r="I12" s="92"/>
      <c r="J12" s="90"/>
      <c r="K12" s="91"/>
      <c r="L12" s="92"/>
      <c r="M12" s="90"/>
      <c r="N12" s="45"/>
      <c r="O12" s="46">
        <f t="shared" si="1"/>
        <v>16080</v>
      </c>
      <c r="P12" s="343">
        <f t="shared" si="0"/>
        <v>0.20100000000000001</v>
      </c>
      <c r="Q12" s="389">
        <v>80000</v>
      </c>
      <c r="R12" s="585"/>
      <c r="S12" s="125" t="s">
        <v>143</v>
      </c>
      <c r="T12" s="126"/>
      <c r="U12" s="582"/>
      <c r="V12" s="582"/>
      <c r="W12" s="582"/>
      <c r="X12" s="582"/>
      <c r="Y12" s="582"/>
      <c r="Z12" s="582"/>
      <c r="AA12" s="582"/>
      <c r="AB12" s="582"/>
      <c r="AC12" s="582"/>
      <c r="AD12" s="582"/>
      <c r="AE12" s="582"/>
      <c r="AF12" s="582"/>
      <c r="AG12" s="582"/>
      <c r="AH12" s="582"/>
      <c r="AI12" s="582"/>
      <c r="AJ12" s="582"/>
      <c r="AK12" s="582"/>
      <c r="AL12" s="582"/>
      <c r="AM12" s="582"/>
      <c r="AN12" s="582"/>
      <c r="AO12" s="582"/>
      <c r="AP12" s="582"/>
      <c r="AQ12" s="582"/>
      <c r="AR12" s="582"/>
      <c r="AS12" s="582"/>
      <c r="AT12" s="582"/>
      <c r="AU12" s="582"/>
      <c r="AV12" s="582"/>
    </row>
    <row r="13" spans="1:48" x14ac:dyDescent="0.25">
      <c r="A13" s="85">
        <v>5010361</v>
      </c>
      <c r="B13" s="86" t="s">
        <v>81</v>
      </c>
      <c r="C13" s="237">
        <v>0</v>
      </c>
      <c r="D13" s="236">
        <v>682</v>
      </c>
      <c r="E13" s="238">
        <v>952</v>
      </c>
      <c r="F13" s="209">
        <v>0</v>
      </c>
      <c r="G13" s="90">
        <v>423</v>
      </c>
      <c r="H13" s="90">
        <v>0</v>
      </c>
      <c r="I13" s="92"/>
      <c r="J13" s="90"/>
      <c r="K13" s="91"/>
      <c r="L13" s="92"/>
      <c r="M13" s="90"/>
      <c r="N13" s="45"/>
      <c r="O13" s="46">
        <f t="shared" si="1"/>
        <v>2057</v>
      </c>
      <c r="P13" s="343">
        <f t="shared" si="0"/>
        <v>0.20569999999999999</v>
      </c>
      <c r="Q13" s="389">
        <v>10000</v>
      </c>
      <c r="R13" s="585"/>
      <c r="S13" s="125" t="s">
        <v>144</v>
      </c>
      <c r="T13" s="126"/>
      <c r="U13" s="582"/>
      <c r="V13" s="582"/>
      <c r="W13" s="582"/>
      <c r="X13" s="582"/>
      <c r="Y13" s="582"/>
      <c r="Z13" s="582"/>
      <c r="AA13" s="582"/>
      <c r="AB13" s="582"/>
      <c r="AC13" s="582"/>
      <c r="AD13" s="582"/>
      <c r="AE13" s="582"/>
      <c r="AF13" s="582"/>
      <c r="AG13" s="582"/>
      <c r="AH13" s="582"/>
      <c r="AI13" s="582"/>
      <c r="AJ13" s="582"/>
      <c r="AK13" s="582"/>
      <c r="AL13" s="582"/>
      <c r="AM13" s="582"/>
      <c r="AN13" s="582"/>
      <c r="AO13" s="582"/>
      <c r="AP13" s="582"/>
      <c r="AQ13" s="582"/>
      <c r="AR13" s="582"/>
      <c r="AS13" s="582"/>
      <c r="AT13" s="582"/>
      <c r="AU13" s="582"/>
      <c r="AV13" s="582"/>
    </row>
    <row r="14" spans="1:48" x14ac:dyDescent="0.25">
      <c r="A14" s="85">
        <v>5010364</v>
      </c>
      <c r="B14" s="86" t="s">
        <v>6</v>
      </c>
      <c r="C14" s="237">
        <v>3137</v>
      </c>
      <c r="D14" s="236">
        <v>398</v>
      </c>
      <c r="E14" s="238">
        <v>6222</v>
      </c>
      <c r="F14" s="209">
        <v>149</v>
      </c>
      <c r="G14" s="90">
        <v>3726</v>
      </c>
      <c r="H14" s="90">
        <v>1311</v>
      </c>
      <c r="I14" s="92"/>
      <c r="J14" s="90"/>
      <c r="K14" s="91"/>
      <c r="L14" s="92"/>
      <c r="M14" s="90"/>
      <c r="N14" s="45"/>
      <c r="O14" s="46">
        <f t="shared" si="1"/>
        <v>14943</v>
      </c>
      <c r="P14" s="343">
        <f t="shared" si="0"/>
        <v>0.99619999999999997</v>
      </c>
      <c r="Q14" s="389">
        <v>15000</v>
      </c>
      <c r="R14" s="585"/>
      <c r="S14" s="125" t="s">
        <v>145</v>
      </c>
      <c r="T14" s="126"/>
      <c r="U14" s="582"/>
      <c r="V14" s="582"/>
      <c r="W14" s="582"/>
      <c r="X14" s="582"/>
      <c r="Y14" s="582"/>
      <c r="Z14" s="582"/>
      <c r="AA14" s="582"/>
      <c r="AB14" s="582"/>
      <c r="AC14" s="582"/>
      <c r="AD14" s="582"/>
      <c r="AE14" s="582"/>
      <c r="AF14" s="582"/>
      <c r="AG14" s="582"/>
      <c r="AH14" s="582"/>
      <c r="AI14" s="582"/>
      <c r="AJ14" s="582"/>
      <c r="AK14" s="582"/>
      <c r="AL14" s="582"/>
      <c r="AM14" s="582"/>
      <c r="AN14" s="582"/>
      <c r="AO14" s="582"/>
      <c r="AP14" s="582"/>
      <c r="AQ14" s="582"/>
      <c r="AR14" s="582"/>
      <c r="AS14" s="582"/>
      <c r="AT14" s="582"/>
      <c r="AU14" s="582"/>
      <c r="AV14" s="582"/>
    </row>
    <row r="15" spans="1:48" x14ac:dyDescent="0.25">
      <c r="A15" s="85">
        <v>5010365</v>
      </c>
      <c r="B15" s="86" t="s">
        <v>7</v>
      </c>
      <c r="C15" s="237">
        <v>6754</v>
      </c>
      <c r="D15" s="236">
        <v>2556</v>
      </c>
      <c r="E15" s="238">
        <v>7742.74</v>
      </c>
      <c r="F15" s="209">
        <v>7883</v>
      </c>
      <c r="G15" s="90">
        <v>4062</v>
      </c>
      <c r="H15" s="90">
        <v>14437</v>
      </c>
      <c r="I15" s="92"/>
      <c r="J15" s="90"/>
      <c r="K15" s="91"/>
      <c r="L15" s="92"/>
      <c r="M15" s="88"/>
      <c r="N15" s="45"/>
      <c r="O15" s="354">
        <f t="shared" si="1"/>
        <v>43434.74</v>
      </c>
      <c r="P15" s="343">
        <f t="shared" si="0"/>
        <v>0.86869479999999999</v>
      </c>
      <c r="Q15" s="389">
        <v>50000</v>
      </c>
      <c r="R15" s="585"/>
      <c r="S15" s="125" t="s">
        <v>146</v>
      </c>
      <c r="T15" s="126" t="s">
        <v>113</v>
      </c>
      <c r="U15" s="582"/>
      <c r="V15" s="582"/>
      <c r="W15" s="582"/>
      <c r="X15" s="582"/>
      <c r="Y15" s="582"/>
      <c r="Z15" s="582"/>
      <c r="AA15" s="582"/>
      <c r="AB15" s="582"/>
      <c r="AC15" s="582"/>
      <c r="AD15" s="582"/>
      <c r="AE15" s="582"/>
      <c r="AF15" s="582"/>
      <c r="AG15" s="582"/>
      <c r="AH15" s="582"/>
      <c r="AI15" s="582"/>
      <c r="AJ15" s="582"/>
      <c r="AK15" s="582"/>
      <c r="AL15" s="582"/>
      <c r="AM15" s="582"/>
      <c r="AN15" s="582"/>
      <c r="AO15" s="582"/>
      <c r="AP15" s="582"/>
      <c r="AQ15" s="582"/>
      <c r="AR15" s="582"/>
      <c r="AS15" s="582"/>
      <c r="AT15" s="582"/>
      <c r="AU15" s="582"/>
      <c r="AV15" s="582"/>
    </row>
    <row r="16" spans="1:48" x14ac:dyDescent="0.25">
      <c r="A16" s="85">
        <v>5010366</v>
      </c>
      <c r="B16" s="86" t="s">
        <v>5</v>
      </c>
      <c r="C16" s="237">
        <v>16345.92</v>
      </c>
      <c r="D16" s="236">
        <v>129</v>
      </c>
      <c r="E16" s="238">
        <v>18612.39</v>
      </c>
      <c r="F16" s="209">
        <v>475</v>
      </c>
      <c r="G16" s="90">
        <v>12413.87</v>
      </c>
      <c r="H16" s="90">
        <v>2504.6999999999998</v>
      </c>
      <c r="I16" s="92"/>
      <c r="J16" s="90"/>
      <c r="K16" s="91"/>
      <c r="L16" s="92"/>
      <c r="M16" s="90"/>
      <c r="N16" s="45"/>
      <c r="O16" s="354">
        <f t="shared" si="1"/>
        <v>50480.88</v>
      </c>
      <c r="P16" s="343">
        <f t="shared" si="0"/>
        <v>0.50480879999999995</v>
      </c>
      <c r="Q16" s="389">
        <v>100000</v>
      </c>
      <c r="R16" s="586"/>
      <c r="S16" s="125" t="s">
        <v>147</v>
      </c>
      <c r="T16" s="126" t="s">
        <v>114</v>
      </c>
      <c r="U16" s="582"/>
      <c r="V16" s="582"/>
      <c r="W16" s="582"/>
      <c r="X16" s="582"/>
      <c r="Y16" s="582"/>
      <c r="Z16" s="582"/>
      <c r="AA16" s="582"/>
      <c r="AB16" s="582"/>
      <c r="AC16" s="582"/>
      <c r="AD16" s="582"/>
      <c r="AE16" s="582"/>
      <c r="AF16" s="582"/>
      <c r="AG16" s="582"/>
      <c r="AH16" s="582"/>
      <c r="AI16" s="582"/>
      <c r="AJ16" s="582"/>
      <c r="AK16" s="582"/>
      <c r="AL16" s="582"/>
      <c r="AM16" s="582"/>
      <c r="AN16" s="582"/>
      <c r="AO16" s="582"/>
      <c r="AP16" s="582"/>
      <c r="AQ16" s="582"/>
      <c r="AR16" s="582"/>
      <c r="AS16" s="582"/>
      <c r="AT16" s="582"/>
      <c r="AU16" s="582"/>
      <c r="AV16" s="582"/>
    </row>
    <row r="17" spans="1:48" x14ac:dyDescent="0.25">
      <c r="A17" s="85">
        <v>5010371</v>
      </c>
      <c r="B17" s="86" t="s">
        <v>8</v>
      </c>
      <c r="C17" s="237">
        <v>6623.4</v>
      </c>
      <c r="D17" s="236">
        <v>1965</v>
      </c>
      <c r="E17" s="238">
        <v>740</v>
      </c>
      <c r="F17" s="209">
        <v>7295</v>
      </c>
      <c r="G17" s="90">
        <v>4256</v>
      </c>
      <c r="H17" s="90">
        <v>8425</v>
      </c>
      <c r="I17" s="92"/>
      <c r="J17" s="90"/>
      <c r="K17" s="91"/>
      <c r="L17" s="92"/>
      <c r="M17" s="90"/>
      <c r="N17" s="45"/>
      <c r="O17" s="46">
        <f t="shared" si="1"/>
        <v>29304.400000000001</v>
      </c>
      <c r="P17" s="343">
        <f t="shared" si="0"/>
        <v>0.58608800000000005</v>
      </c>
      <c r="Q17" s="389">
        <v>50000</v>
      </c>
      <c r="R17" s="36"/>
      <c r="S17" s="125" t="s">
        <v>148</v>
      </c>
      <c r="T17" s="126" t="s">
        <v>115</v>
      </c>
      <c r="U17" s="582"/>
      <c r="V17" s="582"/>
      <c r="W17" s="582"/>
      <c r="X17" s="582"/>
      <c r="Y17" s="582"/>
      <c r="Z17" s="582"/>
      <c r="AA17" s="582"/>
      <c r="AB17" s="582"/>
      <c r="AC17" s="582"/>
      <c r="AD17" s="582"/>
      <c r="AE17" s="582"/>
      <c r="AF17" s="582"/>
      <c r="AG17" s="582"/>
      <c r="AH17" s="582"/>
      <c r="AI17" s="582"/>
      <c r="AJ17" s="582"/>
      <c r="AK17" s="582"/>
      <c r="AL17" s="582"/>
      <c r="AM17" s="582"/>
      <c r="AN17" s="582"/>
      <c r="AO17" s="582"/>
      <c r="AP17" s="582"/>
      <c r="AQ17" s="582"/>
      <c r="AR17" s="582"/>
      <c r="AS17" s="582"/>
      <c r="AT17" s="582"/>
      <c r="AU17" s="582"/>
      <c r="AV17" s="582"/>
    </row>
    <row r="18" spans="1:48" x14ac:dyDescent="0.25">
      <c r="A18" s="85">
        <v>5010375</v>
      </c>
      <c r="B18" s="86" t="s">
        <v>9</v>
      </c>
      <c r="C18" s="237">
        <v>4700.82</v>
      </c>
      <c r="D18" s="236">
        <v>5693.78</v>
      </c>
      <c r="E18" s="238">
        <v>1161.5999999999999</v>
      </c>
      <c r="F18" s="209">
        <v>1766.61</v>
      </c>
      <c r="G18" s="90">
        <v>1043.02</v>
      </c>
      <c r="H18" s="90">
        <v>0</v>
      </c>
      <c r="I18" s="92"/>
      <c r="J18" s="90"/>
      <c r="K18" s="91"/>
      <c r="L18" s="92"/>
      <c r="M18" s="90"/>
      <c r="N18" s="45"/>
      <c r="O18" s="354">
        <f t="shared" si="1"/>
        <v>14365.83</v>
      </c>
      <c r="P18" s="343">
        <f t="shared" si="0"/>
        <v>0.35914574999999999</v>
      </c>
      <c r="Q18" s="389">
        <v>40000</v>
      </c>
      <c r="R18" s="36"/>
      <c r="S18" s="125" t="s">
        <v>149</v>
      </c>
      <c r="T18" s="126" t="s">
        <v>116</v>
      </c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582"/>
      <c r="AM18" s="582"/>
      <c r="AN18" s="582"/>
      <c r="AO18" s="582"/>
      <c r="AP18" s="582"/>
      <c r="AQ18" s="582"/>
      <c r="AR18" s="582"/>
      <c r="AS18" s="582"/>
      <c r="AT18" s="582"/>
      <c r="AU18" s="582"/>
      <c r="AV18" s="582"/>
    </row>
    <row r="19" spans="1:48" s="183" customFormat="1" x14ac:dyDescent="0.25">
      <c r="A19" s="85">
        <v>5010376</v>
      </c>
      <c r="B19" s="86" t="s">
        <v>10</v>
      </c>
      <c r="C19" s="237">
        <v>40101</v>
      </c>
      <c r="D19" s="236">
        <v>38052.57</v>
      </c>
      <c r="E19" s="238">
        <v>33780.629999999997</v>
      </c>
      <c r="F19" s="209">
        <v>34460.36</v>
      </c>
      <c r="G19" s="90">
        <v>41168.11</v>
      </c>
      <c r="H19" s="90">
        <v>27977.61</v>
      </c>
      <c r="I19" s="92"/>
      <c r="J19" s="90"/>
      <c r="K19" s="91"/>
      <c r="L19" s="92"/>
      <c r="M19" s="44"/>
      <c r="N19" s="293"/>
      <c r="O19" s="354">
        <f t="shared" si="1"/>
        <v>215540.27999999997</v>
      </c>
      <c r="P19" s="343">
        <f t="shared" si="0"/>
        <v>0.71846759999999987</v>
      </c>
      <c r="Q19" s="389">
        <v>300000</v>
      </c>
      <c r="R19" s="36" t="s">
        <v>268</v>
      </c>
      <c r="S19" s="125" t="s">
        <v>150</v>
      </c>
      <c r="T19" s="126" t="s">
        <v>117</v>
      </c>
      <c r="U19" s="582"/>
      <c r="V19" s="582"/>
      <c r="W19" s="582"/>
      <c r="X19" s="582"/>
      <c r="Y19" s="582"/>
      <c r="Z19" s="582"/>
      <c r="AA19" s="582"/>
      <c r="AB19" s="582"/>
      <c r="AC19" s="582"/>
      <c r="AD19" s="582"/>
      <c r="AE19" s="582"/>
      <c r="AF19" s="582"/>
      <c r="AG19" s="582"/>
      <c r="AH19" s="582"/>
      <c r="AI19" s="582"/>
      <c r="AJ19" s="582"/>
      <c r="AK19" s="582"/>
      <c r="AL19" s="582"/>
      <c r="AM19" s="582"/>
      <c r="AN19" s="582"/>
      <c r="AO19" s="582"/>
      <c r="AP19" s="582"/>
      <c r="AQ19" s="582"/>
      <c r="AR19" s="582"/>
      <c r="AS19" s="582"/>
      <c r="AT19" s="582"/>
      <c r="AU19" s="582"/>
      <c r="AV19" s="582"/>
    </row>
    <row r="20" spans="1:48" s="191" customFormat="1" ht="15.75" thickBot="1" x14ac:dyDescent="0.3">
      <c r="A20" s="184" t="s">
        <v>11</v>
      </c>
      <c r="B20" s="185" t="s">
        <v>12</v>
      </c>
      <c r="C20" s="153">
        <f t="shared" ref="C20:O20" si="2">SUM(C2:C19)</f>
        <v>797433.86</v>
      </c>
      <c r="D20" s="186">
        <f t="shared" si="2"/>
        <v>757676.36</v>
      </c>
      <c r="E20" s="187">
        <f t="shared" si="2"/>
        <v>832483.4</v>
      </c>
      <c r="F20" s="153">
        <f t="shared" si="2"/>
        <v>847778.82</v>
      </c>
      <c r="G20" s="186">
        <f t="shared" si="2"/>
        <v>897824.57000000007</v>
      </c>
      <c r="H20" s="186">
        <f t="shared" si="2"/>
        <v>904105.77999999991</v>
      </c>
      <c r="I20" s="153">
        <f t="shared" si="2"/>
        <v>0</v>
      </c>
      <c r="J20" s="186">
        <f t="shared" si="2"/>
        <v>0</v>
      </c>
      <c r="K20" s="187">
        <f t="shared" si="2"/>
        <v>0</v>
      </c>
      <c r="L20" s="153">
        <f t="shared" si="2"/>
        <v>0</v>
      </c>
      <c r="M20" s="186">
        <f t="shared" si="2"/>
        <v>0</v>
      </c>
      <c r="N20" s="187">
        <f t="shared" si="2"/>
        <v>0</v>
      </c>
      <c r="O20" s="355">
        <f t="shared" si="2"/>
        <v>5037302.790000001</v>
      </c>
      <c r="P20" s="344">
        <f t="shared" si="0"/>
        <v>0.47386217732837954</v>
      </c>
      <c r="Q20" s="390">
        <f>SUM(Q2:Q19)</f>
        <v>10630312</v>
      </c>
      <c r="R20" s="188"/>
      <c r="S20" s="189"/>
      <c r="T20" s="190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  <c r="AO20" s="583"/>
      <c r="AP20" s="583"/>
      <c r="AQ20" s="583"/>
      <c r="AR20" s="583"/>
      <c r="AS20" s="583"/>
      <c r="AT20" s="583"/>
      <c r="AU20" s="583"/>
      <c r="AV20" s="583"/>
    </row>
    <row r="21" spans="1:48" x14ac:dyDescent="0.25">
      <c r="A21" s="118">
        <v>5020300</v>
      </c>
      <c r="B21" s="119" t="s">
        <v>13</v>
      </c>
      <c r="C21" s="239">
        <v>118143.44</v>
      </c>
      <c r="D21" s="240">
        <v>105957.73</v>
      </c>
      <c r="E21" s="241">
        <v>91865.54</v>
      </c>
      <c r="F21" s="139">
        <v>80719.89</v>
      </c>
      <c r="G21" s="139">
        <v>71141.06</v>
      </c>
      <c r="H21" s="139">
        <v>76465.86</v>
      </c>
      <c r="I21" s="120"/>
      <c r="J21" s="121"/>
      <c r="K21" s="122"/>
      <c r="L21" s="120"/>
      <c r="M21" s="121"/>
      <c r="N21" s="41"/>
      <c r="O21" s="353">
        <f t="shared" ref="O21:O27" si="3">SUM(C21:N21)</f>
        <v>544293.52</v>
      </c>
      <c r="P21" s="342">
        <f t="shared" si="0"/>
        <v>0.27214675999999999</v>
      </c>
      <c r="Q21" s="551">
        <v>2000000</v>
      </c>
      <c r="R21" s="587" t="s">
        <v>269</v>
      </c>
      <c r="S21" s="123"/>
      <c r="T21" s="124"/>
      <c r="U21" s="582"/>
      <c r="V21" s="582"/>
      <c r="W21" s="582"/>
      <c r="X21" s="582"/>
      <c r="Y21" s="582"/>
      <c r="Z21" s="582"/>
      <c r="AA21" s="582"/>
      <c r="AB21" s="582"/>
      <c r="AC21" s="582"/>
      <c r="AD21" s="582"/>
      <c r="AE21" s="582"/>
      <c r="AF21" s="582"/>
      <c r="AG21" s="582"/>
      <c r="AH21" s="582"/>
      <c r="AI21" s="582"/>
      <c r="AJ21" s="582"/>
      <c r="AK21" s="582"/>
      <c r="AL21" s="582"/>
      <c r="AM21" s="582"/>
      <c r="AN21" s="582"/>
      <c r="AO21" s="582"/>
      <c r="AP21" s="582"/>
      <c r="AQ21" s="582"/>
      <c r="AR21" s="582"/>
      <c r="AS21" s="582"/>
      <c r="AT21" s="582"/>
      <c r="AU21" s="582"/>
      <c r="AV21" s="582"/>
    </row>
    <row r="22" spans="1:48" x14ac:dyDescent="0.25">
      <c r="A22" s="85">
        <v>5020310</v>
      </c>
      <c r="B22" s="86" t="s">
        <v>87</v>
      </c>
      <c r="C22" s="237">
        <v>0</v>
      </c>
      <c r="D22" s="236"/>
      <c r="E22" s="238">
        <v>421175</v>
      </c>
      <c r="F22" s="90"/>
      <c r="G22" s="90"/>
      <c r="H22" s="91">
        <v>169364.82</v>
      </c>
      <c r="I22" s="92"/>
      <c r="J22" s="90"/>
      <c r="K22" s="91"/>
      <c r="L22" s="92"/>
      <c r="M22" s="90"/>
      <c r="N22" s="49"/>
      <c r="O22" s="46">
        <f t="shared" si="3"/>
        <v>590539.82000000007</v>
      </c>
      <c r="P22" s="345">
        <f t="shared" si="0"/>
        <v>0.25675644347826088</v>
      </c>
      <c r="Q22" s="552">
        <v>2300000</v>
      </c>
      <c r="R22" s="586"/>
      <c r="S22" s="125"/>
      <c r="T22" s="126"/>
      <c r="U22" s="582"/>
      <c r="V22" s="582"/>
      <c r="W22" s="582"/>
      <c r="X22" s="582"/>
      <c r="Y22" s="582"/>
      <c r="Z22" s="582"/>
      <c r="AA22" s="582"/>
      <c r="AB22" s="582"/>
      <c r="AC22" s="582"/>
      <c r="AD22" s="582"/>
      <c r="AE22" s="582"/>
      <c r="AF22" s="582"/>
      <c r="AG22" s="582"/>
      <c r="AH22" s="582"/>
      <c r="AI22" s="582"/>
      <c r="AJ22" s="582"/>
      <c r="AK22" s="582"/>
      <c r="AL22" s="582"/>
      <c r="AM22" s="582"/>
      <c r="AN22" s="582"/>
      <c r="AO22" s="582"/>
      <c r="AP22" s="582"/>
      <c r="AQ22" s="582"/>
      <c r="AR22" s="582"/>
      <c r="AS22" s="582"/>
      <c r="AT22" s="582"/>
      <c r="AU22" s="582"/>
      <c r="AV22" s="582"/>
    </row>
    <row r="23" spans="1:48" s="183" customFormat="1" x14ac:dyDescent="0.25">
      <c r="A23" s="85">
        <v>5020320</v>
      </c>
      <c r="B23" s="86" t="s">
        <v>82</v>
      </c>
      <c r="C23" s="237">
        <v>67486.559999999998</v>
      </c>
      <c r="D23" s="236"/>
      <c r="E23" s="238">
        <v>129025</v>
      </c>
      <c r="F23" s="90">
        <v>-1050</v>
      </c>
      <c r="G23" s="90">
        <v>94699</v>
      </c>
      <c r="H23" s="91">
        <v>92174</v>
      </c>
      <c r="I23" s="92"/>
      <c r="J23" s="90"/>
      <c r="K23" s="91"/>
      <c r="L23" s="87"/>
      <c r="M23" s="90"/>
      <c r="N23" s="49"/>
      <c r="O23" s="46">
        <f t="shared" si="3"/>
        <v>382334.56</v>
      </c>
      <c r="P23" s="345">
        <f t="shared" si="0"/>
        <v>0.58820701538461539</v>
      </c>
      <c r="Q23" s="552">
        <v>650000</v>
      </c>
      <c r="R23" s="36" t="s">
        <v>239</v>
      </c>
      <c r="S23" s="125"/>
      <c r="T23" s="126"/>
      <c r="U23" s="582"/>
      <c r="V23" s="582"/>
      <c r="W23" s="582"/>
      <c r="X23" s="582"/>
      <c r="Y23" s="582"/>
      <c r="Z23" s="582"/>
      <c r="AA23" s="582"/>
      <c r="AB23" s="582"/>
      <c r="AC23" s="582"/>
      <c r="AD23" s="582"/>
      <c r="AE23" s="582"/>
      <c r="AF23" s="582"/>
      <c r="AG23" s="582"/>
      <c r="AH23" s="582"/>
      <c r="AI23" s="582"/>
      <c r="AJ23" s="582"/>
      <c r="AK23" s="582"/>
      <c r="AL23" s="582"/>
      <c r="AM23" s="582"/>
      <c r="AN23" s="582"/>
      <c r="AO23" s="582"/>
      <c r="AP23" s="582"/>
      <c r="AQ23" s="582"/>
      <c r="AR23" s="582"/>
      <c r="AS23" s="582"/>
      <c r="AT23" s="582"/>
      <c r="AU23" s="582"/>
      <c r="AV23" s="582"/>
    </row>
    <row r="24" spans="1:48" s="191" customFormat="1" ht="15.75" thickBot="1" x14ac:dyDescent="0.3">
      <c r="A24" s="148" t="s">
        <v>15</v>
      </c>
      <c r="B24" s="149" t="s">
        <v>16</v>
      </c>
      <c r="C24" s="153">
        <f t="shared" ref="C24:N24" si="4">SUM(C21:C23)</f>
        <v>185630</v>
      </c>
      <c r="D24" s="186">
        <f t="shared" si="4"/>
        <v>105957.73</v>
      </c>
      <c r="E24" s="187">
        <f t="shared" si="4"/>
        <v>642065.54</v>
      </c>
      <c r="F24" s="153">
        <f t="shared" si="4"/>
        <v>79669.89</v>
      </c>
      <c r="G24" s="186">
        <f t="shared" si="4"/>
        <v>165840.06</v>
      </c>
      <c r="H24" s="187">
        <f t="shared" si="4"/>
        <v>338004.68</v>
      </c>
      <c r="I24" s="153">
        <f t="shared" si="4"/>
        <v>0</v>
      </c>
      <c r="J24" s="186">
        <f t="shared" si="4"/>
        <v>0</v>
      </c>
      <c r="K24" s="187">
        <f t="shared" si="4"/>
        <v>0</v>
      </c>
      <c r="L24" s="153">
        <f t="shared" si="4"/>
        <v>0</v>
      </c>
      <c r="M24" s="186">
        <f t="shared" si="4"/>
        <v>0</v>
      </c>
      <c r="N24" s="187">
        <f t="shared" si="4"/>
        <v>0</v>
      </c>
      <c r="O24" s="355">
        <f>SUM(O21:O23)</f>
        <v>1517167.9000000001</v>
      </c>
      <c r="P24" s="346">
        <f>O24/Q24</f>
        <v>0.30649856565656569</v>
      </c>
      <c r="Q24" s="390">
        <f>SUM(Q21:Q23)</f>
        <v>4950000</v>
      </c>
      <c r="R24" s="565" t="s">
        <v>269</v>
      </c>
      <c r="S24" s="135"/>
      <c r="T24" s="154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  <c r="AO24" s="583"/>
      <c r="AP24" s="583"/>
      <c r="AQ24" s="583"/>
      <c r="AR24" s="583"/>
      <c r="AS24" s="583"/>
      <c r="AT24" s="583"/>
      <c r="AU24" s="583"/>
      <c r="AV24" s="583"/>
    </row>
    <row r="25" spans="1:48" x14ac:dyDescent="0.25">
      <c r="A25" s="118">
        <v>5110331</v>
      </c>
      <c r="B25" s="119" t="s">
        <v>73</v>
      </c>
      <c r="C25" s="239">
        <v>0</v>
      </c>
      <c r="D25" s="240">
        <v>0</v>
      </c>
      <c r="E25" s="241">
        <v>0</v>
      </c>
      <c r="F25" s="121">
        <v>20055.75</v>
      </c>
      <c r="G25" s="139">
        <v>0</v>
      </c>
      <c r="H25" s="122">
        <v>4840</v>
      </c>
      <c r="I25" s="133"/>
      <c r="J25" s="447"/>
      <c r="K25" s="448"/>
      <c r="L25" s="120"/>
      <c r="M25" s="121"/>
      <c r="N25" s="41"/>
      <c r="O25" s="353">
        <f t="shared" si="3"/>
        <v>24895.75</v>
      </c>
      <c r="P25" s="347">
        <f t="shared" si="0"/>
        <v>0.31119687499999998</v>
      </c>
      <c r="Q25" s="391">
        <v>80000</v>
      </c>
      <c r="R25" s="386"/>
      <c r="S25" s="123" t="s">
        <v>151</v>
      </c>
      <c r="T25" s="124" t="s">
        <v>118</v>
      </c>
      <c r="U25" s="582"/>
      <c r="V25" s="582"/>
      <c r="W25" s="582"/>
      <c r="X25" s="582"/>
      <c r="Y25" s="582"/>
      <c r="Z25" s="582"/>
      <c r="AA25" s="582"/>
      <c r="AB25" s="582"/>
      <c r="AC25" s="582"/>
      <c r="AD25" s="582"/>
      <c r="AE25" s="582"/>
      <c r="AF25" s="582"/>
      <c r="AG25" s="582"/>
      <c r="AH25" s="582"/>
      <c r="AI25" s="582"/>
      <c r="AJ25" s="582"/>
      <c r="AK25" s="582"/>
      <c r="AL25" s="582"/>
      <c r="AM25" s="582"/>
      <c r="AN25" s="582"/>
      <c r="AO25" s="582"/>
      <c r="AP25" s="582"/>
      <c r="AQ25" s="582"/>
      <c r="AR25" s="582"/>
      <c r="AS25" s="582"/>
      <c r="AT25" s="582"/>
      <c r="AU25" s="582"/>
      <c r="AV25" s="582"/>
    </row>
    <row r="26" spans="1:48" ht="14.25" customHeight="1" x14ac:dyDescent="0.25">
      <c r="A26" s="85">
        <v>5110332</v>
      </c>
      <c r="B26" s="86" t="s">
        <v>74</v>
      </c>
      <c r="C26" s="237">
        <v>0</v>
      </c>
      <c r="D26" s="236">
        <v>53201.82</v>
      </c>
      <c r="E26" s="238">
        <v>0</v>
      </c>
      <c r="F26" s="90">
        <v>34986.22</v>
      </c>
      <c r="G26" s="134">
        <v>30651.599999999999</v>
      </c>
      <c r="H26" s="91">
        <v>81713.02</v>
      </c>
      <c r="I26" s="87"/>
      <c r="J26" s="88"/>
      <c r="K26" s="89"/>
      <c r="L26" s="92"/>
      <c r="M26" s="90"/>
      <c r="N26" s="49"/>
      <c r="O26" s="46">
        <f t="shared" si="3"/>
        <v>200552.66000000003</v>
      </c>
      <c r="P26" s="345">
        <f t="shared" si="0"/>
        <v>0.40110532000000004</v>
      </c>
      <c r="Q26" s="391">
        <v>500000</v>
      </c>
      <c r="R26" s="387"/>
      <c r="S26" s="125" t="s">
        <v>244</v>
      </c>
      <c r="T26" s="126" t="s">
        <v>119</v>
      </c>
      <c r="U26" s="582"/>
      <c r="V26" s="582"/>
      <c r="W26" s="582"/>
      <c r="X26" s="582"/>
      <c r="Y26" s="582"/>
      <c r="Z26" s="582"/>
      <c r="AA26" s="582"/>
      <c r="AB26" s="582"/>
      <c r="AC26" s="582"/>
      <c r="AD26" s="582"/>
      <c r="AE26" s="582"/>
      <c r="AF26" s="582"/>
      <c r="AG26" s="582"/>
      <c r="AH26" s="582"/>
      <c r="AI26" s="582"/>
      <c r="AJ26" s="582"/>
      <c r="AK26" s="582"/>
      <c r="AL26" s="582"/>
      <c r="AM26" s="582"/>
      <c r="AN26" s="582"/>
      <c r="AO26" s="582"/>
      <c r="AP26" s="582"/>
      <c r="AQ26" s="582"/>
      <c r="AR26" s="582"/>
      <c r="AS26" s="582"/>
      <c r="AT26" s="582"/>
      <c r="AU26" s="582"/>
      <c r="AV26" s="582"/>
    </row>
    <row r="27" spans="1:48" ht="15" customHeight="1" x14ac:dyDescent="0.25">
      <c r="A27" s="85">
        <v>5110334</v>
      </c>
      <c r="B27" s="86" t="s">
        <v>14</v>
      </c>
      <c r="C27" s="337">
        <v>0</v>
      </c>
      <c r="D27" s="236">
        <v>0</v>
      </c>
      <c r="E27" s="238">
        <v>15665</v>
      </c>
      <c r="F27" s="88">
        <v>0</v>
      </c>
      <c r="G27" s="90">
        <v>0</v>
      </c>
      <c r="H27" s="91">
        <v>0</v>
      </c>
      <c r="I27" s="87"/>
      <c r="J27" s="88"/>
      <c r="K27" s="89"/>
      <c r="L27" s="92"/>
      <c r="M27" s="90"/>
      <c r="N27" s="45"/>
      <c r="O27" s="46">
        <f t="shared" si="3"/>
        <v>15665</v>
      </c>
      <c r="P27" s="345">
        <f t="shared" si="0"/>
        <v>1.5665</v>
      </c>
      <c r="Q27" s="391">
        <v>10000</v>
      </c>
      <c r="R27" s="387" t="s">
        <v>253</v>
      </c>
      <c r="S27" s="125" t="s">
        <v>152</v>
      </c>
      <c r="T27" s="126" t="s">
        <v>120</v>
      </c>
      <c r="U27" s="582"/>
      <c r="V27" s="582"/>
      <c r="W27" s="582"/>
      <c r="X27" s="582"/>
      <c r="Y27" s="582"/>
      <c r="Z27" s="582"/>
      <c r="AA27" s="582"/>
      <c r="AB27" s="582"/>
      <c r="AC27" s="582"/>
      <c r="AD27" s="582"/>
      <c r="AE27" s="582"/>
      <c r="AF27" s="582"/>
      <c r="AG27" s="582"/>
      <c r="AH27" s="582"/>
      <c r="AI27" s="582"/>
      <c r="AJ27" s="582"/>
      <c r="AK27" s="582"/>
      <c r="AL27" s="582"/>
      <c r="AM27" s="582"/>
      <c r="AN27" s="582"/>
      <c r="AO27" s="582"/>
      <c r="AP27" s="582"/>
      <c r="AQ27" s="582"/>
      <c r="AR27" s="582"/>
      <c r="AS27" s="582"/>
      <c r="AT27" s="582"/>
      <c r="AU27" s="582"/>
      <c r="AV27" s="582"/>
    </row>
    <row r="28" spans="1:48" s="183" customFormat="1" ht="15" customHeight="1" x14ac:dyDescent="0.25">
      <c r="A28" s="85">
        <v>5110335</v>
      </c>
      <c r="B28" s="86" t="s">
        <v>211</v>
      </c>
      <c r="C28" s="237">
        <v>11979</v>
      </c>
      <c r="D28" s="236">
        <v>58226.81</v>
      </c>
      <c r="E28" s="238">
        <v>16516.5</v>
      </c>
      <c r="F28" s="88">
        <v>69312.67</v>
      </c>
      <c r="G28" s="90">
        <v>82134.490000000005</v>
      </c>
      <c r="H28" s="91">
        <v>157178.35999999999</v>
      </c>
      <c r="I28" s="87"/>
      <c r="J28" s="88"/>
      <c r="K28" s="89"/>
      <c r="L28" s="92"/>
      <c r="M28" s="90"/>
      <c r="N28" s="56"/>
      <c r="O28" s="46">
        <f>SUM(C28:N28)</f>
        <v>395347.82999999996</v>
      </c>
      <c r="P28" s="345">
        <f t="shared" si="0"/>
        <v>0.79069565999999991</v>
      </c>
      <c r="Q28" s="391">
        <v>500000</v>
      </c>
      <c r="R28" s="36" t="s">
        <v>276</v>
      </c>
      <c r="S28" s="125" t="s">
        <v>243</v>
      </c>
      <c r="T28" s="126"/>
      <c r="U28" s="582"/>
      <c r="V28" s="582"/>
      <c r="W28" s="582"/>
      <c r="X28" s="582"/>
      <c r="Y28" s="582"/>
      <c r="Z28" s="582"/>
      <c r="AA28" s="582"/>
      <c r="AB28" s="582"/>
      <c r="AC28" s="582"/>
      <c r="AD28" s="582"/>
      <c r="AE28" s="582"/>
      <c r="AF28" s="582"/>
      <c r="AG28" s="582"/>
      <c r="AH28" s="582"/>
      <c r="AI28" s="582"/>
      <c r="AJ28" s="582"/>
      <c r="AK28" s="582"/>
      <c r="AL28" s="582"/>
      <c r="AM28" s="582"/>
      <c r="AN28" s="582"/>
      <c r="AO28" s="582"/>
      <c r="AP28" s="582"/>
      <c r="AQ28" s="582"/>
      <c r="AR28" s="582"/>
      <c r="AS28" s="582"/>
      <c r="AT28" s="582"/>
      <c r="AU28" s="582"/>
      <c r="AV28" s="582"/>
    </row>
    <row r="29" spans="1:48" s="191" customFormat="1" ht="15" customHeight="1" thickBot="1" x14ac:dyDescent="0.3">
      <c r="A29" s="148" t="s">
        <v>17</v>
      </c>
      <c r="B29" s="149" t="s">
        <v>18</v>
      </c>
      <c r="C29" s="153">
        <f t="shared" ref="C29:N29" si="5">SUM(C25:C28)</f>
        <v>11979</v>
      </c>
      <c r="D29" s="186">
        <f t="shared" si="5"/>
        <v>111428.63</v>
      </c>
      <c r="E29" s="187">
        <f t="shared" si="5"/>
        <v>32181.5</v>
      </c>
      <c r="F29" s="153">
        <f t="shared" si="5"/>
        <v>124354.64</v>
      </c>
      <c r="G29" s="186">
        <f t="shared" si="5"/>
        <v>112786.09</v>
      </c>
      <c r="H29" s="187">
        <f t="shared" si="5"/>
        <v>243731.38</v>
      </c>
      <c r="I29" s="153">
        <f t="shared" si="5"/>
        <v>0</v>
      </c>
      <c r="J29" s="186">
        <f t="shared" si="5"/>
        <v>0</v>
      </c>
      <c r="K29" s="187">
        <f t="shared" si="5"/>
        <v>0</v>
      </c>
      <c r="L29" s="153">
        <f t="shared" si="5"/>
        <v>0</v>
      </c>
      <c r="M29" s="186">
        <f t="shared" si="5"/>
        <v>0</v>
      </c>
      <c r="N29" s="187">
        <f t="shared" si="5"/>
        <v>0</v>
      </c>
      <c r="O29" s="355">
        <f>SUM(O25:O28)</f>
        <v>636461.24</v>
      </c>
      <c r="P29" s="346">
        <f t="shared" si="0"/>
        <v>0.58390939449541279</v>
      </c>
      <c r="Q29" s="390">
        <f>SUM(Q25:Q28)</f>
        <v>1090000</v>
      </c>
      <c r="R29" s="46"/>
      <c r="S29" s="135"/>
      <c r="T29" s="154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3"/>
      <c r="AF29" s="583"/>
      <c r="AG29" s="583"/>
      <c r="AH29" s="583"/>
      <c r="AI29" s="583"/>
      <c r="AJ29" s="583"/>
      <c r="AK29" s="583"/>
      <c r="AL29" s="583"/>
      <c r="AM29" s="583"/>
      <c r="AN29" s="583"/>
      <c r="AO29" s="583"/>
      <c r="AP29" s="583"/>
      <c r="AQ29" s="583"/>
      <c r="AR29" s="583"/>
      <c r="AS29" s="583"/>
      <c r="AT29" s="583"/>
      <c r="AU29" s="583"/>
      <c r="AV29" s="583"/>
    </row>
    <row r="30" spans="1:48" ht="15" customHeight="1" x14ac:dyDescent="0.25">
      <c r="A30" s="85">
        <v>5180312</v>
      </c>
      <c r="B30" s="86" t="s">
        <v>19</v>
      </c>
      <c r="C30" s="237">
        <v>683</v>
      </c>
      <c r="D30" s="236">
        <v>683</v>
      </c>
      <c r="E30" s="238">
        <v>684</v>
      </c>
      <c r="F30" s="88">
        <v>683</v>
      </c>
      <c r="G30" s="90">
        <v>683</v>
      </c>
      <c r="H30" s="90">
        <v>683</v>
      </c>
      <c r="I30" s="237"/>
      <c r="J30" s="236"/>
      <c r="K30" s="238"/>
      <c r="L30" s="90"/>
      <c r="M30" s="90"/>
      <c r="N30" s="88"/>
      <c r="O30" s="46">
        <f>SUM(C30:N30)</f>
        <v>4099</v>
      </c>
      <c r="P30" s="345">
        <f t="shared" ref="P30:P35" si="6">O30/Q30</f>
        <v>0.40989999999999999</v>
      </c>
      <c r="Q30" s="392">
        <v>10000</v>
      </c>
      <c r="R30" s="52"/>
      <c r="S30" s="125" t="s">
        <v>153</v>
      </c>
      <c r="T30" s="126" t="s">
        <v>121</v>
      </c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  <c r="AF30" s="582"/>
      <c r="AG30" s="582"/>
      <c r="AH30" s="582"/>
      <c r="AI30" s="582"/>
      <c r="AJ30" s="582"/>
      <c r="AK30" s="582"/>
      <c r="AL30" s="582"/>
      <c r="AM30" s="582"/>
      <c r="AN30" s="582"/>
      <c r="AO30" s="582"/>
      <c r="AP30" s="582"/>
      <c r="AQ30" s="582"/>
      <c r="AR30" s="582"/>
      <c r="AS30" s="582"/>
      <c r="AT30" s="582"/>
      <c r="AU30" s="582"/>
      <c r="AV30" s="582"/>
    </row>
    <row r="31" spans="1:48" x14ac:dyDescent="0.25">
      <c r="A31" s="85">
        <v>5180313</v>
      </c>
      <c r="B31" s="86" t="s">
        <v>20</v>
      </c>
      <c r="C31" s="237">
        <v>509.21</v>
      </c>
      <c r="D31" s="236">
        <v>509.21</v>
      </c>
      <c r="E31" s="238">
        <v>509.21</v>
      </c>
      <c r="F31" s="88">
        <v>509.21</v>
      </c>
      <c r="G31" s="90">
        <v>509.21</v>
      </c>
      <c r="H31" s="89">
        <v>509.21</v>
      </c>
      <c r="I31" s="237"/>
      <c r="J31" s="236"/>
      <c r="K31" s="238"/>
      <c r="L31" s="90"/>
      <c r="M31" s="90"/>
      <c r="N31" s="89"/>
      <c r="O31" s="46">
        <f t="shared" ref="O31:O49" si="7">SUM(C31:N31)</f>
        <v>3055.2599999999998</v>
      </c>
      <c r="P31" s="345">
        <f t="shared" si="6"/>
        <v>0.25460499999999997</v>
      </c>
      <c r="Q31" s="392">
        <v>12000</v>
      </c>
      <c r="R31" s="584" t="s">
        <v>293</v>
      </c>
      <c r="S31" s="125" t="s">
        <v>154</v>
      </c>
      <c r="T31" s="126" t="s">
        <v>122</v>
      </c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  <c r="AF31" s="582"/>
      <c r="AG31" s="582"/>
      <c r="AH31" s="582"/>
      <c r="AI31" s="582"/>
      <c r="AJ31" s="582"/>
      <c r="AK31" s="582"/>
      <c r="AL31" s="582"/>
      <c r="AM31" s="582"/>
      <c r="AN31" s="582"/>
      <c r="AO31" s="582"/>
      <c r="AP31" s="582"/>
      <c r="AQ31" s="582"/>
      <c r="AR31" s="582"/>
      <c r="AS31" s="582"/>
      <c r="AT31" s="582"/>
      <c r="AU31" s="582"/>
      <c r="AV31" s="582"/>
    </row>
    <row r="32" spans="1:48" x14ac:dyDescent="0.25">
      <c r="A32" s="85">
        <v>5180320</v>
      </c>
      <c r="B32" s="86" t="s">
        <v>208</v>
      </c>
      <c r="C32" s="237">
        <v>2580</v>
      </c>
      <c r="D32" s="236">
        <v>0</v>
      </c>
      <c r="E32" s="238">
        <v>49359.8</v>
      </c>
      <c r="F32" s="88">
        <v>0</v>
      </c>
      <c r="G32" s="90">
        <v>11970</v>
      </c>
      <c r="H32" s="91">
        <v>22116</v>
      </c>
      <c r="I32" s="92"/>
      <c r="J32" s="90"/>
      <c r="K32" s="91"/>
      <c r="L32" s="92"/>
      <c r="M32" s="90"/>
      <c r="N32" s="89"/>
      <c r="O32" s="46">
        <f t="shared" si="7"/>
        <v>86025.8</v>
      </c>
      <c r="P32" s="345">
        <f t="shared" si="6"/>
        <v>5.7350533333333331</v>
      </c>
      <c r="Q32" s="392">
        <v>15000</v>
      </c>
      <c r="R32" s="585"/>
      <c r="S32" s="125" t="s">
        <v>216</v>
      </c>
      <c r="T32" s="126" t="s">
        <v>123</v>
      </c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  <c r="AF32" s="582"/>
      <c r="AG32" s="582"/>
      <c r="AH32" s="582"/>
      <c r="AI32" s="582"/>
      <c r="AJ32" s="582"/>
      <c r="AK32" s="582"/>
      <c r="AL32" s="582"/>
      <c r="AM32" s="582"/>
      <c r="AN32" s="582"/>
      <c r="AO32" s="582"/>
      <c r="AP32" s="582"/>
      <c r="AQ32" s="582"/>
      <c r="AR32" s="582"/>
      <c r="AS32" s="582"/>
      <c r="AT32" s="582"/>
      <c r="AU32" s="582"/>
      <c r="AV32" s="582"/>
    </row>
    <row r="33" spans="1:48" x14ac:dyDescent="0.25">
      <c r="A33" s="85">
        <v>5180330</v>
      </c>
      <c r="B33" s="86" t="s">
        <v>233</v>
      </c>
      <c r="C33" s="237">
        <v>11737</v>
      </c>
      <c r="D33" s="236">
        <v>0</v>
      </c>
      <c r="E33" s="238">
        <v>11737</v>
      </c>
      <c r="F33" s="88">
        <v>0</v>
      </c>
      <c r="G33" s="90">
        <v>11737</v>
      </c>
      <c r="H33" s="90">
        <v>11737</v>
      </c>
      <c r="I33" s="237"/>
      <c r="J33" s="236"/>
      <c r="K33" s="238"/>
      <c r="L33" s="90"/>
      <c r="M33" s="90"/>
      <c r="N33" s="90"/>
      <c r="O33" s="46">
        <f t="shared" si="7"/>
        <v>46948</v>
      </c>
      <c r="P33" s="345">
        <f t="shared" si="6"/>
        <v>0.46948000000000001</v>
      </c>
      <c r="Q33" s="392">
        <v>100000</v>
      </c>
      <c r="R33" s="586"/>
      <c r="S33" s="125" t="s">
        <v>187</v>
      </c>
      <c r="T33" s="126" t="s">
        <v>188</v>
      </c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  <c r="AF33" s="582"/>
      <c r="AG33" s="582"/>
      <c r="AH33" s="582"/>
      <c r="AI33" s="582"/>
      <c r="AJ33" s="582"/>
      <c r="AK33" s="582"/>
      <c r="AL33" s="582"/>
      <c r="AM33" s="582"/>
      <c r="AN33" s="582"/>
      <c r="AO33" s="582"/>
      <c r="AP33" s="582"/>
      <c r="AQ33" s="582"/>
      <c r="AR33" s="582"/>
      <c r="AS33" s="582"/>
      <c r="AT33" s="582"/>
      <c r="AU33" s="582"/>
      <c r="AV33" s="582"/>
    </row>
    <row r="34" spans="1:48" x14ac:dyDescent="0.25">
      <c r="A34" s="85">
        <v>5180341</v>
      </c>
      <c r="B34" s="86" t="s">
        <v>21</v>
      </c>
      <c r="C34" s="237">
        <v>12640.71</v>
      </c>
      <c r="D34" s="236">
        <v>12720.51</v>
      </c>
      <c r="E34" s="238">
        <v>12765.65</v>
      </c>
      <c r="F34" s="88">
        <v>12635.86</v>
      </c>
      <c r="G34" s="90">
        <v>12655.01</v>
      </c>
      <c r="H34" s="91">
        <v>12771.47</v>
      </c>
      <c r="I34" s="92"/>
      <c r="J34" s="90"/>
      <c r="K34" s="91"/>
      <c r="L34" s="92"/>
      <c r="M34" s="90"/>
      <c r="N34" s="49"/>
      <c r="O34" s="46">
        <f t="shared" si="7"/>
        <v>76189.210000000006</v>
      </c>
      <c r="P34" s="345">
        <f t="shared" si="6"/>
        <v>0.54420864285714288</v>
      </c>
      <c r="Q34" s="392">
        <v>140000</v>
      </c>
      <c r="R34" s="53"/>
      <c r="S34" s="125" t="s">
        <v>155</v>
      </c>
      <c r="T34" s="126" t="s">
        <v>124</v>
      </c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  <c r="AF34" s="582"/>
      <c r="AG34" s="582"/>
      <c r="AH34" s="582"/>
      <c r="AI34" s="582"/>
      <c r="AJ34" s="582"/>
      <c r="AK34" s="582"/>
      <c r="AL34" s="582"/>
      <c r="AM34" s="582"/>
      <c r="AN34" s="582"/>
      <c r="AO34" s="582"/>
      <c r="AP34" s="582"/>
      <c r="AQ34" s="582"/>
      <c r="AR34" s="582"/>
      <c r="AS34" s="582"/>
      <c r="AT34" s="582"/>
      <c r="AU34" s="582"/>
      <c r="AV34" s="582"/>
    </row>
    <row r="35" spans="1:48" x14ac:dyDescent="0.25">
      <c r="A35" s="85">
        <v>5180342</v>
      </c>
      <c r="B35" s="86" t="s">
        <v>83</v>
      </c>
      <c r="C35" s="237">
        <v>296</v>
      </c>
      <c r="D35" s="236">
        <v>1528</v>
      </c>
      <c r="E35" s="238">
        <v>432</v>
      </c>
      <c r="F35" s="88">
        <v>0</v>
      </c>
      <c r="G35" s="90">
        <v>0</v>
      </c>
      <c r="H35" s="91">
        <v>460</v>
      </c>
      <c r="I35" s="237"/>
      <c r="J35" s="236"/>
      <c r="K35" s="238"/>
      <c r="L35" s="90"/>
      <c r="M35" s="90"/>
      <c r="N35" s="91"/>
      <c r="O35" s="46">
        <f t="shared" si="7"/>
        <v>2716</v>
      </c>
      <c r="P35" s="345">
        <f t="shared" si="6"/>
        <v>0.22633333333333333</v>
      </c>
      <c r="Q35" s="392">
        <v>12000</v>
      </c>
      <c r="R35" s="53"/>
      <c r="S35" s="125" t="s">
        <v>156</v>
      </c>
      <c r="T35" s="126"/>
      <c r="U35" s="582"/>
      <c r="V35" s="582"/>
      <c r="W35" s="582"/>
      <c r="X35" s="582"/>
      <c r="Y35" s="582"/>
      <c r="Z35" s="582"/>
      <c r="AA35" s="582"/>
      <c r="AB35" s="582"/>
      <c r="AC35" s="582"/>
      <c r="AD35" s="582"/>
      <c r="AE35" s="582"/>
      <c r="AF35" s="582"/>
      <c r="AG35" s="582"/>
      <c r="AH35" s="582"/>
      <c r="AI35" s="582"/>
      <c r="AJ35" s="582"/>
      <c r="AK35" s="582"/>
      <c r="AL35" s="582"/>
      <c r="AM35" s="582"/>
      <c r="AN35" s="582"/>
      <c r="AO35" s="582"/>
      <c r="AP35" s="582"/>
      <c r="AQ35" s="582"/>
      <c r="AR35" s="582"/>
      <c r="AS35" s="582"/>
      <c r="AT35" s="582"/>
      <c r="AU35" s="582"/>
      <c r="AV35" s="582"/>
    </row>
    <row r="36" spans="1:48" x14ac:dyDescent="0.25">
      <c r="A36" s="85">
        <v>5180343</v>
      </c>
      <c r="B36" s="86" t="s">
        <v>22</v>
      </c>
      <c r="C36" s="237">
        <v>6255</v>
      </c>
      <c r="D36" s="236">
        <v>6255</v>
      </c>
      <c r="E36" s="238">
        <v>6255</v>
      </c>
      <c r="F36" s="88">
        <v>6255</v>
      </c>
      <c r="G36" s="90">
        <v>6255</v>
      </c>
      <c r="H36" s="91">
        <v>6255</v>
      </c>
      <c r="I36" s="237"/>
      <c r="J36" s="236"/>
      <c r="K36" s="238"/>
      <c r="L36" s="90"/>
      <c r="M36" s="90"/>
      <c r="N36" s="91"/>
      <c r="O36" s="46">
        <f t="shared" si="7"/>
        <v>37530</v>
      </c>
      <c r="P36" s="345">
        <f t="shared" ref="P36:P45" si="8">O36/Q36</f>
        <v>0.50039999999999996</v>
      </c>
      <c r="Q36" s="392">
        <v>75000</v>
      </c>
      <c r="R36" s="53"/>
      <c r="S36" s="125" t="s">
        <v>190</v>
      </c>
      <c r="T36" s="126" t="s">
        <v>125</v>
      </c>
      <c r="U36" s="582"/>
      <c r="V36" s="582"/>
      <c r="W36" s="582"/>
      <c r="X36" s="582"/>
      <c r="Y36" s="582"/>
      <c r="Z36" s="582"/>
      <c r="AA36" s="582"/>
      <c r="AB36" s="582"/>
      <c r="AC36" s="582"/>
      <c r="AD36" s="582"/>
      <c r="AE36" s="582"/>
      <c r="AF36" s="582"/>
      <c r="AG36" s="582"/>
      <c r="AH36" s="582"/>
      <c r="AI36" s="582"/>
      <c r="AJ36" s="582"/>
      <c r="AK36" s="582"/>
      <c r="AL36" s="582"/>
      <c r="AM36" s="582"/>
      <c r="AN36" s="582"/>
      <c r="AO36" s="582"/>
      <c r="AP36" s="582"/>
      <c r="AQ36" s="582"/>
      <c r="AR36" s="582"/>
      <c r="AS36" s="582"/>
      <c r="AT36" s="582"/>
      <c r="AU36" s="582"/>
      <c r="AV36" s="582"/>
    </row>
    <row r="37" spans="1:48" x14ac:dyDescent="0.25">
      <c r="A37" s="85">
        <v>5180344</v>
      </c>
      <c r="B37" s="86" t="s">
        <v>23</v>
      </c>
      <c r="C37" s="237">
        <v>23548.7</v>
      </c>
      <c r="D37" s="236">
        <v>20072</v>
      </c>
      <c r="E37" s="238">
        <v>46588.67</v>
      </c>
      <c r="F37" s="90">
        <v>72415.399999999994</v>
      </c>
      <c r="G37" s="90">
        <v>30825.46</v>
      </c>
      <c r="H37" s="91">
        <v>54881.14</v>
      </c>
      <c r="I37" s="87"/>
      <c r="J37" s="90"/>
      <c r="K37" s="91"/>
      <c r="L37" s="92"/>
      <c r="M37" s="90"/>
      <c r="N37" s="49"/>
      <c r="O37" s="46">
        <f t="shared" si="7"/>
        <v>248331.37</v>
      </c>
      <c r="P37" s="345">
        <f t="shared" si="8"/>
        <v>0.88689774999999993</v>
      </c>
      <c r="Q37" s="392">
        <v>280000</v>
      </c>
      <c r="R37" s="36" t="s">
        <v>275</v>
      </c>
      <c r="S37" s="125" t="s">
        <v>157</v>
      </c>
      <c r="T37" s="126" t="s">
        <v>127</v>
      </c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  <c r="AF37" s="582"/>
      <c r="AG37" s="582"/>
      <c r="AH37" s="582"/>
      <c r="AI37" s="582"/>
      <c r="AJ37" s="582"/>
      <c r="AK37" s="582"/>
      <c r="AL37" s="582"/>
      <c r="AM37" s="582"/>
      <c r="AN37" s="582"/>
      <c r="AO37" s="582"/>
      <c r="AP37" s="582"/>
      <c r="AQ37" s="582"/>
      <c r="AR37" s="582"/>
      <c r="AS37" s="582"/>
      <c r="AT37" s="582"/>
      <c r="AU37" s="582"/>
      <c r="AV37" s="582"/>
    </row>
    <row r="38" spans="1:48" x14ac:dyDescent="0.25">
      <c r="A38" s="85">
        <v>5180345</v>
      </c>
      <c r="B38" s="86" t="s">
        <v>176</v>
      </c>
      <c r="C38" s="237">
        <v>0</v>
      </c>
      <c r="D38" s="236">
        <v>0</v>
      </c>
      <c r="E38" s="238">
        <v>0</v>
      </c>
      <c r="F38" s="90">
        <v>0</v>
      </c>
      <c r="G38" s="90">
        <v>0</v>
      </c>
      <c r="H38" s="91">
        <v>0</v>
      </c>
      <c r="I38" s="92"/>
      <c r="J38" s="90"/>
      <c r="K38" s="91"/>
      <c r="L38" s="92"/>
      <c r="M38" s="90"/>
      <c r="N38" s="45"/>
      <c r="O38" s="46">
        <f t="shared" si="7"/>
        <v>0</v>
      </c>
      <c r="P38" s="345">
        <f t="shared" si="8"/>
        <v>0</v>
      </c>
      <c r="Q38" s="392">
        <v>50000</v>
      </c>
      <c r="R38" s="53"/>
      <c r="S38" s="125"/>
      <c r="T38" s="126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  <c r="AF38" s="582"/>
      <c r="AG38" s="582"/>
      <c r="AH38" s="582"/>
      <c r="AI38" s="582"/>
      <c r="AJ38" s="582"/>
      <c r="AK38" s="582"/>
      <c r="AL38" s="582"/>
      <c r="AM38" s="582"/>
      <c r="AN38" s="582"/>
      <c r="AO38" s="582"/>
      <c r="AP38" s="582"/>
      <c r="AQ38" s="582"/>
      <c r="AR38" s="582"/>
      <c r="AS38" s="582"/>
      <c r="AT38" s="582"/>
      <c r="AU38" s="582"/>
      <c r="AV38" s="582"/>
    </row>
    <row r="39" spans="1:48" x14ac:dyDescent="0.25">
      <c r="A39" s="85">
        <v>5180348</v>
      </c>
      <c r="B39" s="86" t="s">
        <v>24</v>
      </c>
      <c r="C39" s="237">
        <v>50685</v>
      </c>
      <c r="D39" s="236">
        <v>45780</v>
      </c>
      <c r="E39" s="238">
        <v>50685</v>
      </c>
      <c r="F39" s="90">
        <v>49050</v>
      </c>
      <c r="G39" s="90">
        <v>50685</v>
      </c>
      <c r="H39" s="91">
        <v>49050</v>
      </c>
      <c r="I39" s="237"/>
      <c r="J39" s="236"/>
      <c r="K39" s="91"/>
      <c r="L39" s="90"/>
      <c r="M39" s="90"/>
      <c r="N39" s="91"/>
      <c r="O39" s="46">
        <f t="shared" si="7"/>
        <v>295935</v>
      </c>
      <c r="P39" s="345">
        <f t="shared" si="8"/>
        <v>0.49322500000000002</v>
      </c>
      <c r="Q39" s="553">
        <v>600000</v>
      </c>
      <c r="R39" s="53"/>
      <c r="S39" s="125" t="s">
        <v>158</v>
      </c>
      <c r="T39" s="126" t="s">
        <v>126</v>
      </c>
      <c r="U39" s="582"/>
      <c r="V39" s="582"/>
      <c r="W39" s="582"/>
      <c r="X39" s="582"/>
      <c r="Y39" s="582"/>
      <c r="Z39" s="582"/>
      <c r="AA39" s="582"/>
      <c r="AB39" s="582"/>
      <c r="AC39" s="582"/>
      <c r="AD39" s="582"/>
      <c r="AE39" s="582"/>
      <c r="AF39" s="582"/>
      <c r="AG39" s="582"/>
      <c r="AH39" s="582"/>
      <c r="AI39" s="582"/>
      <c r="AJ39" s="582"/>
      <c r="AK39" s="582"/>
      <c r="AL39" s="582"/>
      <c r="AM39" s="582"/>
      <c r="AN39" s="582"/>
      <c r="AO39" s="582"/>
      <c r="AP39" s="582"/>
      <c r="AQ39" s="582"/>
      <c r="AR39" s="582"/>
      <c r="AS39" s="582"/>
      <c r="AT39" s="582"/>
      <c r="AU39" s="582"/>
      <c r="AV39" s="582"/>
    </row>
    <row r="40" spans="1:48" ht="14.25" customHeight="1" x14ac:dyDescent="0.25">
      <c r="A40" s="85">
        <v>5180350</v>
      </c>
      <c r="B40" s="86" t="s">
        <v>234</v>
      </c>
      <c r="C40" s="237">
        <v>0</v>
      </c>
      <c r="D40" s="236"/>
      <c r="E40" s="238"/>
      <c r="F40" s="88"/>
      <c r="G40" s="88"/>
      <c r="H40" s="91"/>
      <c r="I40" s="237"/>
      <c r="J40" s="236"/>
      <c r="K40" s="90"/>
      <c r="L40" s="90"/>
      <c r="M40" s="90"/>
      <c r="N40" s="91"/>
      <c r="O40" s="46">
        <f t="shared" si="7"/>
        <v>0</v>
      </c>
      <c r="P40" s="345">
        <f t="shared" si="8"/>
        <v>0</v>
      </c>
      <c r="Q40" s="554">
        <v>30000</v>
      </c>
      <c r="R40" s="36"/>
      <c r="S40" s="125" t="s">
        <v>186</v>
      </c>
      <c r="T40" s="126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  <c r="AF40" s="582"/>
      <c r="AG40" s="582"/>
      <c r="AH40" s="582"/>
      <c r="AI40" s="582"/>
      <c r="AJ40" s="582"/>
      <c r="AK40" s="582"/>
      <c r="AL40" s="582"/>
      <c r="AM40" s="582"/>
      <c r="AN40" s="582"/>
      <c r="AO40" s="582"/>
      <c r="AP40" s="582"/>
      <c r="AQ40" s="582"/>
      <c r="AR40" s="582"/>
      <c r="AS40" s="582"/>
      <c r="AT40" s="582"/>
      <c r="AU40" s="582"/>
      <c r="AV40" s="582"/>
    </row>
    <row r="41" spans="1:48" x14ac:dyDescent="0.25">
      <c r="A41" s="85">
        <v>5180351</v>
      </c>
      <c r="B41" s="86" t="s">
        <v>235</v>
      </c>
      <c r="C41" s="237">
        <v>0</v>
      </c>
      <c r="D41" s="236"/>
      <c r="E41" s="238"/>
      <c r="F41" s="88"/>
      <c r="G41" s="88"/>
      <c r="H41" s="89">
        <v>25394.94</v>
      </c>
      <c r="I41" s="237"/>
      <c r="J41" s="236"/>
      <c r="K41" s="88"/>
      <c r="L41" s="88"/>
      <c r="M41" s="88"/>
      <c r="N41" s="89"/>
      <c r="O41" s="46">
        <f t="shared" si="7"/>
        <v>25394.94</v>
      </c>
      <c r="P41" s="345">
        <f t="shared" si="8"/>
        <v>0.84649799999999997</v>
      </c>
      <c r="Q41" s="554">
        <v>30000</v>
      </c>
      <c r="R41" s="36"/>
      <c r="S41" s="125"/>
      <c r="T41" s="126"/>
      <c r="U41" s="582"/>
      <c r="V41" s="582"/>
      <c r="W41" s="582"/>
      <c r="X41" s="582"/>
      <c r="Y41" s="582"/>
      <c r="Z41" s="582"/>
      <c r="AA41" s="582"/>
      <c r="AB41" s="582"/>
      <c r="AC41" s="582"/>
      <c r="AD41" s="582"/>
      <c r="AE41" s="582"/>
      <c r="AF41" s="582"/>
      <c r="AG41" s="582"/>
      <c r="AH41" s="582"/>
      <c r="AI41" s="582"/>
      <c r="AJ41" s="582"/>
      <c r="AK41" s="582"/>
      <c r="AL41" s="582"/>
      <c r="AM41" s="582"/>
      <c r="AN41" s="582"/>
      <c r="AO41" s="582"/>
      <c r="AP41" s="582"/>
      <c r="AQ41" s="582"/>
      <c r="AR41" s="582"/>
      <c r="AS41" s="582"/>
      <c r="AT41" s="582"/>
      <c r="AU41" s="582"/>
      <c r="AV41" s="582"/>
    </row>
    <row r="42" spans="1:48" x14ac:dyDescent="0.25">
      <c r="A42" s="85">
        <v>5180365</v>
      </c>
      <c r="B42" s="86" t="s">
        <v>25</v>
      </c>
      <c r="C42" s="237">
        <v>20596.849999999999</v>
      </c>
      <c r="D42" s="236">
        <v>20716.82</v>
      </c>
      <c r="E42" s="238">
        <v>21078.18</v>
      </c>
      <c r="F42" s="88">
        <v>19019.22</v>
      </c>
      <c r="G42" s="88">
        <v>16078.46</v>
      </c>
      <c r="H42" s="89">
        <v>16139.98</v>
      </c>
      <c r="I42" s="88"/>
      <c r="J42" s="236"/>
      <c r="K42" s="238"/>
      <c r="L42" s="88"/>
      <c r="M42" s="88"/>
      <c r="N42" s="89"/>
      <c r="O42" s="46">
        <f t="shared" si="7"/>
        <v>113629.51</v>
      </c>
      <c r="P42" s="345">
        <f t="shared" si="8"/>
        <v>0.49404134782608694</v>
      </c>
      <c r="Q42" s="554">
        <v>230000</v>
      </c>
      <c r="R42" s="36"/>
      <c r="S42" s="125" t="s">
        <v>159</v>
      </c>
      <c r="T42" s="126" t="s">
        <v>128</v>
      </c>
      <c r="U42" s="582"/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  <c r="AF42" s="582"/>
      <c r="AG42" s="582"/>
      <c r="AH42" s="582"/>
      <c r="AI42" s="582"/>
      <c r="AJ42" s="582"/>
      <c r="AK42" s="582"/>
      <c r="AL42" s="582"/>
      <c r="AM42" s="582"/>
      <c r="AN42" s="582"/>
      <c r="AO42" s="582"/>
      <c r="AP42" s="582"/>
      <c r="AQ42" s="582"/>
      <c r="AR42" s="582"/>
      <c r="AS42" s="582"/>
      <c r="AT42" s="582"/>
      <c r="AU42" s="582"/>
      <c r="AV42" s="582"/>
    </row>
    <row r="43" spans="1:48" x14ac:dyDescent="0.25">
      <c r="A43" s="85">
        <v>5180366</v>
      </c>
      <c r="B43" s="86" t="s">
        <v>26</v>
      </c>
      <c r="C43" s="237">
        <v>15505.08</v>
      </c>
      <c r="D43" s="236">
        <v>15505.06</v>
      </c>
      <c r="E43" s="238">
        <v>30421.16</v>
      </c>
      <c r="F43" s="88">
        <v>8066.67</v>
      </c>
      <c r="G43" s="88">
        <v>8066.67</v>
      </c>
      <c r="H43" s="91">
        <v>10616.74</v>
      </c>
      <c r="I43" s="92"/>
      <c r="J43" s="236"/>
      <c r="K43" s="238"/>
      <c r="L43" s="90"/>
      <c r="M43" s="90"/>
      <c r="N43" s="91"/>
      <c r="O43" s="46">
        <f t="shared" si="7"/>
        <v>88181.38</v>
      </c>
      <c r="P43" s="345">
        <f t="shared" si="8"/>
        <v>0.58787586666666669</v>
      </c>
      <c r="Q43" s="554">
        <v>150000</v>
      </c>
      <c r="R43" s="36" t="s">
        <v>271</v>
      </c>
      <c r="S43" s="125" t="s">
        <v>160</v>
      </c>
      <c r="T43" s="126" t="s">
        <v>129</v>
      </c>
      <c r="U43" s="582"/>
      <c r="V43" s="582"/>
      <c r="W43" s="582"/>
      <c r="X43" s="582"/>
      <c r="Y43" s="582"/>
      <c r="Z43" s="582"/>
      <c r="AA43" s="582"/>
      <c r="AB43" s="582"/>
      <c r="AC43" s="582"/>
      <c r="AD43" s="582"/>
      <c r="AE43" s="582"/>
      <c r="AF43" s="582"/>
      <c r="AG43" s="582"/>
      <c r="AH43" s="582"/>
      <c r="AI43" s="582"/>
      <c r="AJ43" s="582"/>
      <c r="AK43" s="582"/>
      <c r="AL43" s="582"/>
      <c r="AM43" s="582"/>
      <c r="AN43" s="582"/>
      <c r="AO43" s="582"/>
      <c r="AP43" s="582"/>
      <c r="AQ43" s="582"/>
      <c r="AR43" s="582"/>
      <c r="AS43" s="582"/>
      <c r="AT43" s="582"/>
      <c r="AU43" s="582"/>
      <c r="AV43" s="582"/>
    </row>
    <row r="44" spans="1:48" x14ac:dyDescent="0.25">
      <c r="A44" s="85">
        <v>5180367</v>
      </c>
      <c r="B44" s="86" t="s">
        <v>27</v>
      </c>
      <c r="C44" s="237">
        <v>95639.88</v>
      </c>
      <c r="D44" s="236">
        <v>95639.88</v>
      </c>
      <c r="E44" s="238">
        <v>95639.88</v>
      </c>
      <c r="F44" s="88">
        <v>95639.88</v>
      </c>
      <c r="G44" s="88">
        <v>95629.88</v>
      </c>
      <c r="H44" s="91">
        <v>95639.88</v>
      </c>
      <c r="I44" s="237"/>
      <c r="J44" s="236"/>
      <c r="K44" s="238"/>
      <c r="L44" s="90"/>
      <c r="M44" s="88"/>
      <c r="N44" s="91"/>
      <c r="O44" s="46">
        <f t="shared" si="7"/>
        <v>573829.28</v>
      </c>
      <c r="P44" s="345">
        <f t="shared" si="8"/>
        <v>0.52166298181818183</v>
      </c>
      <c r="Q44" s="554">
        <v>1100000</v>
      </c>
      <c r="R44" s="53"/>
      <c r="S44" s="125" t="s">
        <v>161</v>
      </c>
      <c r="T44" s="126" t="s">
        <v>189</v>
      </c>
      <c r="U44" s="582"/>
      <c r="V44" s="582"/>
      <c r="W44" s="582"/>
      <c r="X44" s="582"/>
      <c r="Y44" s="582"/>
      <c r="Z44" s="582"/>
      <c r="AA44" s="582"/>
      <c r="AB44" s="582"/>
      <c r="AC44" s="582"/>
      <c r="AD44" s="582"/>
      <c r="AE44" s="582"/>
      <c r="AF44" s="582"/>
      <c r="AG44" s="582"/>
      <c r="AH44" s="582"/>
      <c r="AI44" s="582"/>
      <c r="AJ44" s="582"/>
      <c r="AK44" s="582"/>
      <c r="AL44" s="582"/>
      <c r="AM44" s="582"/>
      <c r="AN44" s="582"/>
      <c r="AO44" s="582"/>
      <c r="AP44" s="582"/>
      <c r="AQ44" s="582"/>
      <c r="AR44" s="582"/>
      <c r="AS44" s="582"/>
      <c r="AT44" s="582"/>
      <c r="AU44" s="582"/>
      <c r="AV44" s="582"/>
    </row>
    <row r="45" spans="1:48" x14ac:dyDescent="0.25">
      <c r="A45" s="85">
        <v>5180368</v>
      </c>
      <c r="B45" s="86" t="s">
        <v>28</v>
      </c>
      <c r="C45" s="237">
        <v>42280.25</v>
      </c>
      <c r="D45" s="236">
        <v>39018.58</v>
      </c>
      <c r="E45" s="238">
        <v>42321.760000000002</v>
      </c>
      <c r="F45" s="88">
        <v>37437.589999999997</v>
      </c>
      <c r="G45" s="88">
        <v>40605.370000000003</v>
      </c>
      <c r="H45" s="91">
        <v>39613.17</v>
      </c>
      <c r="I45" s="237"/>
      <c r="J45" s="236"/>
      <c r="K45" s="238"/>
      <c r="L45" s="88"/>
      <c r="M45" s="90"/>
      <c r="N45" s="91"/>
      <c r="O45" s="46">
        <f t="shared" si="7"/>
        <v>241276.71999999997</v>
      </c>
      <c r="P45" s="345">
        <f t="shared" si="8"/>
        <v>0.73114157575757566</v>
      </c>
      <c r="Q45" s="554">
        <v>330000</v>
      </c>
      <c r="R45" s="36" t="s">
        <v>261</v>
      </c>
      <c r="S45" s="125" t="s">
        <v>184</v>
      </c>
      <c r="T45" s="126" t="s">
        <v>130</v>
      </c>
      <c r="U45" s="582"/>
      <c r="V45" s="582"/>
      <c r="W45" s="582"/>
      <c r="X45" s="582"/>
      <c r="Y45" s="582"/>
      <c r="Z45" s="582"/>
      <c r="AA45" s="582"/>
      <c r="AB45" s="582"/>
      <c r="AC45" s="582"/>
      <c r="AD45" s="582"/>
      <c r="AE45" s="582"/>
      <c r="AF45" s="582"/>
      <c r="AG45" s="582"/>
      <c r="AH45" s="582"/>
      <c r="AI45" s="582"/>
      <c r="AJ45" s="582"/>
      <c r="AK45" s="582"/>
      <c r="AL45" s="582"/>
      <c r="AM45" s="582"/>
      <c r="AN45" s="582"/>
      <c r="AO45" s="582"/>
      <c r="AP45" s="582"/>
      <c r="AQ45" s="582"/>
      <c r="AR45" s="582"/>
      <c r="AS45" s="582"/>
      <c r="AT45" s="582"/>
      <c r="AU45" s="582"/>
      <c r="AV45" s="582"/>
    </row>
    <row r="46" spans="1:48" x14ac:dyDescent="0.25">
      <c r="A46" s="85">
        <v>5180373</v>
      </c>
      <c r="B46" s="86" t="s">
        <v>29</v>
      </c>
      <c r="C46" s="237">
        <v>79613.89</v>
      </c>
      <c r="D46" s="236">
        <v>73087.19</v>
      </c>
      <c r="E46" s="238">
        <v>93418.19</v>
      </c>
      <c r="F46" s="88">
        <v>88837.11</v>
      </c>
      <c r="G46" s="88">
        <v>79350.559999999998</v>
      </c>
      <c r="H46" s="91">
        <v>76353.11</v>
      </c>
      <c r="I46" s="237"/>
      <c r="J46" s="236"/>
      <c r="K46" s="238"/>
      <c r="L46" s="90"/>
      <c r="M46" s="90"/>
      <c r="N46" s="91"/>
      <c r="O46" s="46">
        <f t="shared" si="7"/>
        <v>490660.05</v>
      </c>
      <c r="P46" s="345">
        <f>O46/Q46</f>
        <v>0.40888337499999999</v>
      </c>
      <c r="Q46" s="554">
        <v>1200000</v>
      </c>
      <c r="R46" s="53"/>
      <c r="S46" s="125" t="s">
        <v>162</v>
      </c>
      <c r="T46" s="126" t="s">
        <v>131</v>
      </c>
      <c r="U46" s="582"/>
      <c r="V46" s="582"/>
      <c r="W46" s="582"/>
      <c r="X46" s="582"/>
      <c r="Y46" s="582"/>
      <c r="Z46" s="582"/>
      <c r="AA46" s="582"/>
      <c r="AB46" s="582"/>
      <c r="AC46" s="582"/>
      <c r="AD46" s="582"/>
      <c r="AE46" s="582"/>
      <c r="AF46" s="582"/>
      <c r="AG46" s="582"/>
      <c r="AH46" s="582"/>
      <c r="AI46" s="582"/>
      <c r="AJ46" s="582"/>
      <c r="AK46" s="582"/>
      <c r="AL46" s="582"/>
      <c r="AM46" s="582"/>
      <c r="AN46" s="582"/>
      <c r="AO46" s="582"/>
      <c r="AP46" s="582"/>
      <c r="AQ46" s="582"/>
      <c r="AR46" s="582"/>
      <c r="AS46" s="582"/>
      <c r="AT46" s="582"/>
      <c r="AU46" s="582"/>
      <c r="AV46" s="582"/>
    </row>
    <row r="47" spans="1:48" ht="15" customHeight="1" x14ac:dyDescent="0.25">
      <c r="A47" s="85">
        <v>5180378</v>
      </c>
      <c r="B47" s="86" t="s">
        <v>217</v>
      </c>
      <c r="C47" s="237">
        <v>45707.37</v>
      </c>
      <c r="D47" s="236">
        <v>45707.37</v>
      </c>
      <c r="E47" s="238">
        <v>45707.37</v>
      </c>
      <c r="F47" s="88">
        <v>48724.08</v>
      </c>
      <c r="G47" s="88">
        <v>55042.86</v>
      </c>
      <c r="H47" s="89">
        <v>27776.6</v>
      </c>
      <c r="I47" s="237"/>
      <c r="J47" s="236"/>
      <c r="K47" s="238"/>
      <c r="L47" s="90"/>
      <c r="M47" s="90"/>
      <c r="N47" s="89"/>
      <c r="O47" s="46">
        <f t="shared" si="7"/>
        <v>268665.64999999997</v>
      </c>
      <c r="P47" s="345">
        <f>O47/Q47</f>
        <v>0.59703477777777769</v>
      </c>
      <c r="Q47" s="554">
        <v>450000</v>
      </c>
      <c r="R47" s="53"/>
      <c r="S47" s="125" t="s">
        <v>163</v>
      </c>
      <c r="T47" s="126"/>
      <c r="U47" s="582"/>
      <c r="V47" s="582"/>
      <c r="W47" s="582"/>
      <c r="X47" s="582"/>
      <c r="Y47" s="582"/>
      <c r="Z47" s="582"/>
      <c r="AA47" s="582"/>
      <c r="AB47" s="582"/>
      <c r="AC47" s="582"/>
      <c r="AD47" s="582"/>
      <c r="AE47" s="582"/>
      <c r="AF47" s="582"/>
      <c r="AG47" s="582"/>
      <c r="AH47" s="582"/>
      <c r="AI47" s="582"/>
      <c r="AJ47" s="582"/>
      <c r="AK47" s="582"/>
      <c r="AL47" s="582"/>
      <c r="AM47" s="582"/>
      <c r="AN47" s="582"/>
      <c r="AO47" s="582"/>
      <c r="AP47" s="582"/>
      <c r="AQ47" s="582"/>
      <c r="AR47" s="582"/>
      <c r="AS47" s="582"/>
      <c r="AT47" s="582"/>
      <c r="AU47" s="582"/>
      <c r="AV47" s="582"/>
    </row>
    <row r="48" spans="1:48" x14ac:dyDescent="0.25">
      <c r="A48" s="85">
        <v>5180379</v>
      </c>
      <c r="B48" s="86" t="s">
        <v>30</v>
      </c>
      <c r="C48" s="237">
        <v>665.5</v>
      </c>
      <c r="D48" s="236">
        <v>665.5</v>
      </c>
      <c r="E48" s="238">
        <v>665.5</v>
      </c>
      <c r="F48" s="88">
        <v>665.5</v>
      </c>
      <c r="G48" s="88">
        <v>665.5</v>
      </c>
      <c r="H48" s="89">
        <v>665.5</v>
      </c>
      <c r="I48" s="90"/>
      <c r="J48" s="90"/>
      <c r="K48" s="89"/>
      <c r="L48" s="90"/>
      <c r="M48" s="90"/>
      <c r="N48" s="89"/>
      <c r="O48" s="46">
        <f t="shared" si="7"/>
        <v>3993</v>
      </c>
      <c r="P48" s="345">
        <f>O48/Q48</f>
        <v>0.39929999999999999</v>
      </c>
      <c r="Q48" s="554">
        <v>10000</v>
      </c>
      <c r="R48" s="36" t="s">
        <v>226</v>
      </c>
      <c r="S48" s="125" t="s">
        <v>164</v>
      </c>
      <c r="T48" s="126" t="s">
        <v>132</v>
      </c>
      <c r="U48" s="582"/>
      <c r="V48" s="582"/>
      <c r="W48" s="582"/>
      <c r="X48" s="582"/>
      <c r="Y48" s="582"/>
      <c r="Z48" s="582"/>
      <c r="AA48" s="582"/>
      <c r="AB48" s="582"/>
      <c r="AC48" s="582"/>
      <c r="AD48" s="582"/>
      <c r="AE48" s="582"/>
      <c r="AF48" s="582"/>
      <c r="AG48" s="582"/>
      <c r="AH48" s="582"/>
      <c r="AI48" s="582"/>
      <c r="AJ48" s="582"/>
      <c r="AK48" s="582"/>
      <c r="AL48" s="582"/>
      <c r="AM48" s="582"/>
      <c r="AN48" s="582"/>
      <c r="AO48" s="582"/>
      <c r="AP48" s="582"/>
      <c r="AQ48" s="582"/>
      <c r="AR48" s="582"/>
      <c r="AS48" s="582"/>
      <c r="AT48" s="582"/>
      <c r="AU48" s="582"/>
      <c r="AV48" s="582"/>
    </row>
    <row r="49" spans="1:48" x14ac:dyDescent="0.25">
      <c r="A49" s="85">
        <v>5180500</v>
      </c>
      <c r="B49" s="86" t="s">
        <v>31</v>
      </c>
      <c r="C49" s="237">
        <v>1093.5</v>
      </c>
      <c r="D49" s="236">
        <v>1036.5</v>
      </c>
      <c r="E49" s="238">
        <v>2117</v>
      </c>
      <c r="F49" s="88">
        <v>959</v>
      </c>
      <c r="G49" s="88">
        <v>1122.5</v>
      </c>
      <c r="H49" s="91">
        <v>1715.5</v>
      </c>
      <c r="I49" s="237"/>
      <c r="J49" s="236"/>
      <c r="K49" s="238"/>
      <c r="L49" s="90"/>
      <c r="M49" s="90"/>
      <c r="N49" s="91"/>
      <c r="O49" s="46">
        <f t="shared" si="7"/>
        <v>8044</v>
      </c>
      <c r="P49" s="345">
        <f>O49/Q49</f>
        <v>0.26813333333333333</v>
      </c>
      <c r="Q49" s="554">
        <v>30000</v>
      </c>
      <c r="R49" s="58"/>
      <c r="S49" s="125"/>
      <c r="T49" s="126"/>
      <c r="U49" s="582"/>
      <c r="V49" s="582"/>
      <c r="W49" s="582"/>
      <c r="X49" s="582"/>
      <c r="Y49" s="582"/>
      <c r="Z49" s="582"/>
      <c r="AA49" s="582"/>
      <c r="AB49" s="582"/>
      <c r="AC49" s="582"/>
      <c r="AD49" s="582"/>
      <c r="AE49" s="582"/>
      <c r="AF49" s="582"/>
      <c r="AG49" s="582"/>
      <c r="AH49" s="582"/>
      <c r="AI49" s="582"/>
      <c r="AJ49" s="582"/>
      <c r="AK49" s="582"/>
      <c r="AL49" s="582"/>
      <c r="AM49" s="582"/>
      <c r="AN49" s="582"/>
      <c r="AO49" s="582"/>
      <c r="AP49" s="582"/>
      <c r="AQ49" s="582"/>
      <c r="AR49" s="582"/>
      <c r="AS49" s="582"/>
      <c r="AT49" s="582"/>
      <c r="AU49" s="582"/>
      <c r="AV49" s="582"/>
    </row>
    <row r="50" spans="1:48" s="191" customFormat="1" ht="15.75" thickBot="1" x14ac:dyDescent="0.3">
      <c r="A50" s="148" t="s">
        <v>32</v>
      </c>
      <c r="B50" s="149" t="s">
        <v>23</v>
      </c>
      <c r="C50" s="153">
        <f t="shared" ref="C50:O50" si="9">SUM(C30:C49)</f>
        <v>410036.94</v>
      </c>
      <c r="D50" s="186">
        <f t="shared" si="9"/>
        <v>378924.62</v>
      </c>
      <c r="E50" s="187">
        <f t="shared" si="9"/>
        <v>510385.37000000005</v>
      </c>
      <c r="F50" s="153">
        <f t="shared" si="9"/>
        <v>440897.51999999996</v>
      </c>
      <c r="G50" s="186">
        <f t="shared" si="9"/>
        <v>421881.48</v>
      </c>
      <c r="H50" s="187">
        <f t="shared" si="9"/>
        <v>452378.23999999993</v>
      </c>
      <c r="I50" s="153">
        <f t="shared" si="9"/>
        <v>0</v>
      </c>
      <c r="J50" s="186">
        <f t="shared" si="9"/>
        <v>0</v>
      </c>
      <c r="K50" s="187">
        <f t="shared" si="9"/>
        <v>0</v>
      </c>
      <c r="L50" s="153">
        <f t="shared" si="9"/>
        <v>0</v>
      </c>
      <c r="M50" s="186">
        <f t="shared" si="9"/>
        <v>0</v>
      </c>
      <c r="N50" s="187">
        <f t="shared" si="9"/>
        <v>0</v>
      </c>
      <c r="O50" s="356">
        <f t="shared" si="9"/>
        <v>2614504.17</v>
      </c>
      <c r="P50" s="346">
        <f t="shared" ref="P50:P87" si="10">O50/Q50</f>
        <v>0.53862879480840542</v>
      </c>
      <c r="Q50" s="390">
        <f>SUM(Q30:Q49)</f>
        <v>4854000</v>
      </c>
      <c r="R50" s="261"/>
      <c r="S50" s="135"/>
      <c r="T50" s="154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I50" s="583"/>
      <c r="AJ50" s="583"/>
      <c r="AK50" s="583"/>
      <c r="AL50" s="583"/>
      <c r="AM50" s="583"/>
      <c r="AN50" s="583"/>
      <c r="AO50" s="583"/>
      <c r="AP50" s="583"/>
      <c r="AQ50" s="583"/>
      <c r="AR50" s="583"/>
      <c r="AS50" s="583"/>
      <c r="AT50" s="583"/>
      <c r="AU50" s="583"/>
      <c r="AV50" s="583"/>
    </row>
    <row r="51" spans="1:48" ht="15" customHeight="1" x14ac:dyDescent="0.25">
      <c r="A51" s="118">
        <v>5210300</v>
      </c>
      <c r="B51" s="119" t="s">
        <v>33</v>
      </c>
      <c r="C51" s="522">
        <v>3105700</v>
      </c>
      <c r="D51" s="523">
        <v>3004492</v>
      </c>
      <c r="E51" s="524">
        <v>3183880</v>
      </c>
      <c r="F51" s="447">
        <v>3207348</v>
      </c>
      <c r="G51" s="161">
        <v>5043153</v>
      </c>
      <c r="H51" s="122">
        <v>3165370</v>
      </c>
      <c r="I51" s="120"/>
      <c r="J51" s="121"/>
      <c r="K51" s="122"/>
      <c r="L51" s="120"/>
      <c r="M51" s="121"/>
      <c r="N51" s="122"/>
      <c r="O51" s="353">
        <f t="shared" ref="O51:O54" si="11">SUM(C51:N51)</f>
        <v>20709943</v>
      </c>
      <c r="P51" s="347">
        <f t="shared" si="10"/>
        <v>0.46022095555555553</v>
      </c>
      <c r="Q51" s="555">
        <v>45000000</v>
      </c>
      <c r="R51" s="93"/>
      <c r="S51" s="123"/>
      <c r="T51" s="124"/>
      <c r="U51" s="582"/>
      <c r="V51" s="582"/>
      <c r="W51" s="582"/>
      <c r="X51" s="582"/>
      <c r="Y51" s="582"/>
      <c r="Z51" s="582"/>
      <c r="AA51" s="582"/>
      <c r="AB51" s="582"/>
      <c r="AC51" s="582"/>
      <c r="AD51" s="582"/>
      <c r="AE51" s="582"/>
      <c r="AF51" s="582"/>
      <c r="AG51" s="582"/>
      <c r="AH51" s="582"/>
      <c r="AI51" s="582"/>
      <c r="AJ51" s="582"/>
      <c r="AK51" s="582"/>
      <c r="AL51" s="582"/>
      <c r="AM51" s="582"/>
      <c r="AN51" s="582"/>
      <c r="AO51" s="582"/>
      <c r="AP51" s="582"/>
      <c r="AQ51" s="582"/>
      <c r="AR51" s="582"/>
      <c r="AS51" s="582"/>
      <c r="AT51" s="582"/>
      <c r="AU51" s="582"/>
      <c r="AV51" s="582"/>
    </row>
    <row r="52" spans="1:48" x14ac:dyDescent="0.25">
      <c r="A52" s="85">
        <v>5210310</v>
      </c>
      <c r="B52" s="86" t="s">
        <v>34</v>
      </c>
      <c r="C52" s="237">
        <v>189084</v>
      </c>
      <c r="D52" s="236">
        <v>200275</v>
      </c>
      <c r="E52" s="238">
        <v>151032</v>
      </c>
      <c r="F52" s="88">
        <v>172844</v>
      </c>
      <c r="G52" s="88">
        <v>187895</v>
      </c>
      <c r="H52" s="91">
        <v>151841</v>
      </c>
      <c r="I52" s="92"/>
      <c r="J52" s="90"/>
      <c r="K52" s="91"/>
      <c r="L52" s="92"/>
      <c r="M52" s="90"/>
      <c r="N52" s="91"/>
      <c r="O52" s="46">
        <f t="shared" si="11"/>
        <v>1052971</v>
      </c>
      <c r="P52" s="345">
        <f t="shared" si="10"/>
        <v>0.33427650793650793</v>
      </c>
      <c r="Q52" s="556">
        <v>3150000</v>
      </c>
      <c r="R52" s="53"/>
      <c r="S52" s="125"/>
      <c r="T52" s="126"/>
      <c r="U52" s="582"/>
      <c r="V52" s="582"/>
      <c r="W52" s="582"/>
      <c r="X52" s="582"/>
      <c r="Y52" s="582"/>
      <c r="Z52" s="582"/>
      <c r="AA52" s="582"/>
      <c r="AB52" s="582"/>
      <c r="AC52" s="582"/>
      <c r="AD52" s="582"/>
      <c r="AE52" s="582"/>
      <c r="AF52" s="582"/>
      <c r="AG52" s="582"/>
      <c r="AH52" s="582"/>
      <c r="AI52" s="582"/>
      <c r="AJ52" s="582"/>
      <c r="AK52" s="582"/>
      <c r="AL52" s="582"/>
      <c r="AM52" s="582"/>
      <c r="AN52" s="582"/>
      <c r="AO52" s="582"/>
      <c r="AP52" s="582"/>
      <c r="AQ52" s="582"/>
      <c r="AR52" s="582"/>
      <c r="AS52" s="582"/>
      <c r="AT52" s="582"/>
      <c r="AU52" s="582"/>
      <c r="AV52" s="582"/>
    </row>
    <row r="53" spans="1:48" x14ac:dyDescent="0.25">
      <c r="A53" s="85">
        <v>5210340</v>
      </c>
      <c r="B53" s="86" t="s">
        <v>178</v>
      </c>
      <c r="C53" s="237">
        <v>38839</v>
      </c>
      <c r="D53" s="236">
        <v>35175</v>
      </c>
      <c r="E53" s="238">
        <v>0</v>
      </c>
      <c r="F53" s="88">
        <v>32344</v>
      </c>
      <c r="G53" s="88">
        <v>9803</v>
      </c>
      <c r="H53" s="91">
        <v>36618</v>
      </c>
      <c r="I53" s="237"/>
      <c r="J53" s="234"/>
      <c r="K53" s="235"/>
      <c r="L53" s="90"/>
      <c r="M53" s="88"/>
      <c r="N53" s="91"/>
      <c r="O53" s="46">
        <f t="shared" si="11"/>
        <v>152779</v>
      </c>
      <c r="P53" s="345">
        <f t="shared" si="10"/>
        <v>1.52779</v>
      </c>
      <c r="Q53" s="556">
        <v>100000</v>
      </c>
      <c r="R53" s="36" t="s">
        <v>267</v>
      </c>
      <c r="S53" s="125" t="s">
        <v>165</v>
      </c>
      <c r="T53" s="126"/>
      <c r="U53" s="582"/>
      <c r="V53" s="582"/>
      <c r="W53" s="582"/>
      <c r="X53" s="582"/>
      <c r="Y53" s="582"/>
      <c r="Z53" s="582"/>
      <c r="AA53" s="582"/>
      <c r="AB53" s="582"/>
      <c r="AC53" s="582"/>
      <c r="AD53" s="582"/>
      <c r="AE53" s="582"/>
      <c r="AF53" s="582"/>
      <c r="AG53" s="582"/>
      <c r="AH53" s="582"/>
      <c r="AI53" s="582"/>
      <c r="AJ53" s="582"/>
      <c r="AK53" s="582"/>
      <c r="AL53" s="582"/>
      <c r="AM53" s="582"/>
      <c r="AN53" s="582"/>
      <c r="AO53" s="582"/>
      <c r="AP53" s="582"/>
      <c r="AQ53" s="582"/>
      <c r="AR53" s="582"/>
      <c r="AS53" s="582"/>
      <c r="AT53" s="582"/>
      <c r="AU53" s="582"/>
      <c r="AV53" s="582"/>
    </row>
    <row r="54" spans="1:48" s="183" customFormat="1" x14ac:dyDescent="0.25">
      <c r="A54" s="85">
        <v>5210350</v>
      </c>
      <c r="B54" s="86" t="s">
        <v>179</v>
      </c>
      <c r="C54" s="87">
        <v>4755</v>
      </c>
      <c r="D54" s="88">
        <v>0</v>
      </c>
      <c r="E54" s="89">
        <v>0</v>
      </c>
      <c r="F54" s="88">
        <v>0</v>
      </c>
      <c r="G54" s="88">
        <v>0</v>
      </c>
      <c r="H54" s="91">
        <v>0</v>
      </c>
      <c r="I54" s="92"/>
      <c r="J54" s="90"/>
      <c r="K54" s="91"/>
      <c r="L54" s="92"/>
      <c r="M54" s="90"/>
      <c r="N54" s="91"/>
      <c r="O54" s="46">
        <f t="shared" si="11"/>
        <v>4755</v>
      </c>
      <c r="P54" s="345">
        <f t="shared" si="10"/>
        <v>0.317</v>
      </c>
      <c r="Q54" s="393">
        <v>15000</v>
      </c>
      <c r="R54" s="36"/>
      <c r="S54" s="125" t="s">
        <v>166</v>
      </c>
      <c r="T54" s="126"/>
      <c r="U54" s="582"/>
      <c r="V54" s="582"/>
      <c r="W54" s="582"/>
      <c r="X54" s="582"/>
      <c r="Y54" s="582"/>
      <c r="Z54" s="582"/>
      <c r="AA54" s="582"/>
      <c r="AB54" s="582"/>
      <c r="AC54" s="582"/>
      <c r="AD54" s="582"/>
      <c r="AE54" s="582"/>
      <c r="AF54" s="582"/>
      <c r="AG54" s="582"/>
      <c r="AH54" s="582"/>
      <c r="AI54" s="582"/>
      <c r="AJ54" s="582"/>
      <c r="AK54" s="582"/>
      <c r="AL54" s="582"/>
      <c r="AM54" s="582"/>
      <c r="AN54" s="582"/>
      <c r="AO54" s="582"/>
      <c r="AP54" s="582"/>
      <c r="AQ54" s="582"/>
      <c r="AR54" s="582"/>
      <c r="AS54" s="582"/>
      <c r="AT54" s="582"/>
      <c r="AU54" s="582"/>
      <c r="AV54" s="582"/>
    </row>
    <row r="55" spans="1:48" s="191" customFormat="1" ht="15.75" thickBot="1" x14ac:dyDescent="0.3">
      <c r="A55" s="148" t="s">
        <v>35</v>
      </c>
      <c r="B55" s="149" t="s">
        <v>36</v>
      </c>
      <c r="C55" s="153">
        <f t="shared" ref="C55:O55" si="12">SUM(C51:C54)</f>
        <v>3338378</v>
      </c>
      <c r="D55" s="186">
        <f t="shared" si="12"/>
        <v>3239942</v>
      </c>
      <c r="E55" s="187">
        <f t="shared" si="12"/>
        <v>3334912</v>
      </c>
      <c r="F55" s="153">
        <f t="shared" si="12"/>
        <v>3412536</v>
      </c>
      <c r="G55" s="186">
        <f t="shared" si="12"/>
        <v>5240851</v>
      </c>
      <c r="H55" s="187">
        <f t="shared" si="12"/>
        <v>3353829</v>
      </c>
      <c r="I55" s="153">
        <f t="shared" si="12"/>
        <v>0</v>
      </c>
      <c r="J55" s="186">
        <f t="shared" si="12"/>
        <v>0</v>
      </c>
      <c r="K55" s="187">
        <f t="shared" si="12"/>
        <v>0</v>
      </c>
      <c r="L55" s="153">
        <f t="shared" si="12"/>
        <v>0</v>
      </c>
      <c r="M55" s="186">
        <f t="shared" si="12"/>
        <v>0</v>
      </c>
      <c r="N55" s="187">
        <f t="shared" si="12"/>
        <v>0</v>
      </c>
      <c r="O55" s="356">
        <f t="shared" si="12"/>
        <v>21920448</v>
      </c>
      <c r="P55" s="346">
        <f t="shared" si="10"/>
        <v>0.45416861079457166</v>
      </c>
      <c r="Q55" s="390">
        <f>SUM(Q51:Q54)</f>
        <v>48265000</v>
      </c>
      <c r="R55" s="59"/>
      <c r="S55" s="135"/>
      <c r="T55" s="154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I55" s="583"/>
      <c r="AJ55" s="583"/>
      <c r="AK55" s="583"/>
      <c r="AL55" s="583"/>
      <c r="AM55" s="583"/>
      <c r="AN55" s="583"/>
      <c r="AO55" s="583"/>
      <c r="AP55" s="583"/>
      <c r="AQ55" s="583"/>
      <c r="AR55" s="583"/>
      <c r="AS55" s="583"/>
      <c r="AT55" s="583"/>
      <c r="AU55" s="583"/>
      <c r="AV55" s="583"/>
    </row>
    <row r="56" spans="1:48" x14ac:dyDescent="0.25">
      <c r="A56" s="118">
        <v>5240300</v>
      </c>
      <c r="B56" s="119" t="s">
        <v>37</v>
      </c>
      <c r="C56" s="522">
        <v>805401</v>
      </c>
      <c r="D56" s="523">
        <v>773274</v>
      </c>
      <c r="E56" s="524">
        <v>815461</v>
      </c>
      <c r="F56" s="447">
        <v>824858</v>
      </c>
      <c r="G56" s="161">
        <v>1278562</v>
      </c>
      <c r="H56" s="122">
        <v>809503</v>
      </c>
      <c r="I56" s="120"/>
      <c r="J56" s="121"/>
      <c r="K56" s="122"/>
      <c r="L56" s="120"/>
      <c r="M56" s="121"/>
      <c r="N56" s="122"/>
      <c r="O56" s="353">
        <f t="shared" ref="O56:O67" si="13">SUM(C56:N56)</f>
        <v>5307059</v>
      </c>
      <c r="P56" s="347">
        <f t="shared" si="10"/>
        <v>0.47173857777777778</v>
      </c>
      <c r="Q56" s="394">
        <f>+Q51*0.25</f>
        <v>11250000</v>
      </c>
      <c r="R56" s="60"/>
      <c r="S56" s="123"/>
      <c r="T56" s="124"/>
      <c r="U56" s="582"/>
      <c r="V56" s="582"/>
      <c r="W56" s="582"/>
      <c r="X56" s="582"/>
      <c r="Y56" s="582"/>
      <c r="Z56" s="582"/>
      <c r="AA56" s="582"/>
      <c r="AB56" s="582"/>
      <c r="AC56" s="582"/>
      <c r="AD56" s="582"/>
      <c r="AE56" s="582"/>
      <c r="AF56" s="582"/>
      <c r="AG56" s="582"/>
      <c r="AH56" s="582"/>
      <c r="AI56" s="582"/>
      <c r="AJ56" s="582"/>
      <c r="AK56" s="582"/>
      <c r="AL56" s="582"/>
      <c r="AM56" s="582"/>
      <c r="AN56" s="582"/>
      <c r="AO56" s="582"/>
      <c r="AP56" s="582"/>
      <c r="AQ56" s="582"/>
      <c r="AR56" s="582"/>
      <c r="AS56" s="582"/>
      <c r="AT56" s="582"/>
      <c r="AU56" s="582"/>
      <c r="AV56" s="582"/>
    </row>
    <row r="57" spans="1:48" s="183" customFormat="1" x14ac:dyDescent="0.25">
      <c r="A57" s="85">
        <v>5240310</v>
      </c>
      <c r="B57" s="86" t="s">
        <v>38</v>
      </c>
      <c r="C57" s="237">
        <v>292282</v>
      </c>
      <c r="D57" s="236">
        <v>282492</v>
      </c>
      <c r="E57" s="238">
        <v>297937</v>
      </c>
      <c r="F57" s="88">
        <v>301407</v>
      </c>
      <c r="G57" s="88">
        <v>467663</v>
      </c>
      <c r="H57" s="91">
        <v>295335</v>
      </c>
      <c r="I57" s="92"/>
      <c r="J57" s="90"/>
      <c r="K57" s="91"/>
      <c r="L57" s="92"/>
      <c r="M57" s="90"/>
      <c r="N57" s="91"/>
      <c r="O57" s="46">
        <f t="shared" si="13"/>
        <v>1937116</v>
      </c>
      <c r="P57" s="345">
        <f t="shared" si="10"/>
        <v>0.47830024691358025</v>
      </c>
      <c r="Q57" s="395">
        <f>+Q51*0.09</f>
        <v>4050000</v>
      </c>
      <c r="R57" s="46"/>
      <c r="S57" s="125"/>
      <c r="T57" s="126"/>
      <c r="U57" s="582"/>
      <c r="V57" s="582"/>
      <c r="W57" s="582"/>
      <c r="X57" s="582"/>
      <c r="Y57" s="582"/>
      <c r="Z57" s="582"/>
      <c r="AA57" s="582"/>
      <c r="AB57" s="582"/>
      <c r="AC57" s="582"/>
      <c r="AD57" s="582"/>
      <c r="AE57" s="582"/>
      <c r="AF57" s="582"/>
      <c r="AG57" s="582"/>
      <c r="AH57" s="582"/>
      <c r="AI57" s="582"/>
      <c r="AJ57" s="582"/>
      <c r="AK57" s="582"/>
      <c r="AL57" s="582"/>
      <c r="AM57" s="582"/>
      <c r="AN57" s="582"/>
      <c r="AO57" s="582"/>
      <c r="AP57" s="582"/>
      <c r="AQ57" s="582"/>
      <c r="AR57" s="582"/>
      <c r="AS57" s="582"/>
      <c r="AT57" s="582"/>
      <c r="AU57" s="582"/>
      <c r="AV57" s="582"/>
    </row>
    <row r="58" spans="1:48" s="191" customFormat="1" ht="15.75" thickBot="1" x14ac:dyDescent="0.3">
      <c r="A58" s="148" t="s">
        <v>39</v>
      </c>
      <c r="B58" s="149" t="s">
        <v>223</v>
      </c>
      <c r="C58" s="153">
        <f t="shared" ref="C58:O58" si="14">SUM(C56:C57)</f>
        <v>1097683</v>
      </c>
      <c r="D58" s="186">
        <f t="shared" si="14"/>
        <v>1055766</v>
      </c>
      <c r="E58" s="187">
        <f t="shared" si="14"/>
        <v>1113398</v>
      </c>
      <c r="F58" s="153">
        <f t="shared" si="14"/>
        <v>1126265</v>
      </c>
      <c r="G58" s="186">
        <f t="shared" si="14"/>
        <v>1746225</v>
      </c>
      <c r="H58" s="187">
        <f t="shared" si="14"/>
        <v>1104838</v>
      </c>
      <c r="I58" s="153">
        <f t="shared" si="14"/>
        <v>0</v>
      </c>
      <c r="J58" s="186">
        <f t="shared" si="14"/>
        <v>0</v>
      </c>
      <c r="K58" s="187">
        <f t="shared" si="14"/>
        <v>0</v>
      </c>
      <c r="L58" s="153">
        <f t="shared" si="14"/>
        <v>0</v>
      </c>
      <c r="M58" s="186">
        <f t="shared" si="14"/>
        <v>0</v>
      </c>
      <c r="N58" s="187">
        <f t="shared" si="14"/>
        <v>0</v>
      </c>
      <c r="O58" s="355">
        <f t="shared" si="14"/>
        <v>7244175</v>
      </c>
      <c r="P58" s="346">
        <f t="shared" si="10"/>
        <v>0.47347549019607843</v>
      </c>
      <c r="Q58" s="390">
        <f>SUM(Q56:Q57)</f>
        <v>15300000</v>
      </c>
      <c r="R58" s="59"/>
      <c r="S58" s="135"/>
      <c r="T58" s="154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I58" s="583"/>
      <c r="AJ58" s="583"/>
      <c r="AK58" s="583"/>
      <c r="AL58" s="583"/>
      <c r="AM58" s="583"/>
      <c r="AN58" s="583"/>
      <c r="AO58" s="583"/>
      <c r="AP58" s="583"/>
      <c r="AQ58" s="583"/>
      <c r="AR58" s="583"/>
      <c r="AS58" s="583"/>
      <c r="AT58" s="583"/>
      <c r="AU58" s="583"/>
      <c r="AV58" s="583"/>
    </row>
    <row r="59" spans="1:48" s="183" customFormat="1" x14ac:dyDescent="0.25">
      <c r="A59" s="118">
        <v>5250310</v>
      </c>
      <c r="B59" s="119" t="s">
        <v>225</v>
      </c>
      <c r="C59" s="522">
        <v>48851</v>
      </c>
      <c r="D59" s="242">
        <v>0</v>
      </c>
      <c r="E59" s="243">
        <v>41151</v>
      </c>
      <c r="F59" s="146">
        <v>0</v>
      </c>
      <c r="G59" s="210">
        <v>0</v>
      </c>
      <c r="H59" s="192">
        <v>50097</v>
      </c>
      <c r="I59" s="230"/>
      <c r="J59" s="242"/>
      <c r="K59" s="243"/>
      <c r="L59" s="146"/>
      <c r="M59" s="210"/>
      <c r="N59" s="192"/>
      <c r="O59" s="353">
        <f t="shared" si="13"/>
        <v>140099</v>
      </c>
      <c r="P59" s="347">
        <f t="shared" si="10"/>
        <v>0.5837458333333333</v>
      </c>
      <c r="Q59" s="396">
        <v>240000</v>
      </c>
      <c r="R59" s="113" t="s">
        <v>226</v>
      </c>
      <c r="S59" s="123"/>
      <c r="T59" s="124"/>
      <c r="U59" s="582"/>
      <c r="V59" s="582"/>
      <c r="W59" s="582"/>
      <c r="X59" s="582"/>
      <c r="Y59" s="582"/>
      <c r="Z59" s="582"/>
      <c r="AA59" s="582"/>
      <c r="AB59" s="582"/>
      <c r="AC59" s="582"/>
      <c r="AD59" s="582"/>
      <c r="AE59" s="582"/>
      <c r="AF59" s="582"/>
      <c r="AG59" s="582"/>
      <c r="AH59" s="582"/>
      <c r="AI59" s="582"/>
      <c r="AJ59" s="582"/>
      <c r="AK59" s="582"/>
      <c r="AL59" s="582"/>
      <c r="AM59" s="582"/>
      <c r="AN59" s="582"/>
      <c r="AO59" s="582"/>
      <c r="AP59" s="582"/>
      <c r="AQ59" s="582"/>
      <c r="AR59" s="582"/>
      <c r="AS59" s="582"/>
      <c r="AT59" s="582"/>
      <c r="AU59" s="582"/>
      <c r="AV59" s="582"/>
    </row>
    <row r="60" spans="1:48" s="191" customFormat="1" ht="15.75" thickBot="1" x14ac:dyDescent="0.3">
      <c r="A60" s="148" t="s">
        <v>40</v>
      </c>
      <c r="B60" s="149" t="s">
        <v>41</v>
      </c>
      <c r="C60" s="153">
        <f t="shared" ref="C60:N60" si="15">SUM(C59)</f>
        <v>48851</v>
      </c>
      <c r="D60" s="186">
        <f t="shared" si="15"/>
        <v>0</v>
      </c>
      <c r="E60" s="187">
        <f t="shared" si="15"/>
        <v>41151</v>
      </c>
      <c r="F60" s="153">
        <f t="shared" si="15"/>
        <v>0</v>
      </c>
      <c r="G60" s="186">
        <f t="shared" si="15"/>
        <v>0</v>
      </c>
      <c r="H60" s="187">
        <f t="shared" si="15"/>
        <v>50097</v>
      </c>
      <c r="I60" s="153">
        <f t="shared" si="15"/>
        <v>0</v>
      </c>
      <c r="J60" s="186">
        <f t="shared" si="15"/>
        <v>0</v>
      </c>
      <c r="K60" s="187">
        <f t="shared" si="15"/>
        <v>0</v>
      </c>
      <c r="L60" s="153">
        <f t="shared" si="15"/>
        <v>0</v>
      </c>
      <c r="M60" s="186">
        <v>0</v>
      </c>
      <c r="N60" s="187">
        <f t="shared" si="15"/>
        <v>0</v>
      </c>
      <c r="O60" s="355">
        <f>SUM(O59)</f>
        <v>140099</v>
      </c>
      <c r="P60" s="346">
        <f t="shared" si="10"/>
        <v>0.5837458333333333</v>
      </c>
      <c r="Q60" s="390">
        <f>SUM(Q59)</f>
        <v>240000</v>
      </c>
      <c r="R60" s="59"/>
      <c r="S60" s="193"/>
      <c r="T60" s="154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3"/>
      <c r="AM60" s="583"/>
      <c r="AN60" s="583"/>
      <c r="AO60" s="583"/>
      <c r="AP60" s="583"/>
      <c r="AQ60" s="583"/>
      <c r="AR60" s="583"/>
      <c r="AS60" s="583"/>
      <c r="AT60" s="583"/>
      <c r="AU60" s="583"/>
      <c r="AV60" s="583"/>
    </row>
    <row r="61" spans="1:48" x14ac:dyDescent="0.25">
      <c r="A61" s="118">
        <v>5270300</v>
      </c>
      <c r="B61" s="119" t="s">
        <v>220</v>
      </c>
      <c r="C61" s="522">
        <v>62890.78</v>
      </c>
      <c r="D61" s="523">
        <v>60793.34</v>
      </c>
      <c r="E61" s="524">
        <v>63677.599999999999</v>
      </c>
      <c r="F61" s="447">
        <v>64793.84</v>
      </c>
      <c r="G61" s="161">
        <v>101059.12</v>
      </c>
      <c r="H61" s="122">
        <v>64039.76</v>
      </c>
      <c r="I61" s="120"/>
      <c r="J61" s="121"/>
      <c r="K61" s="122"/>
      <c r="L61" s="208"/>
      <c r="M61" s="121"/>
      <c r="N61" s="121"/>
      <c r="O61" s="353">
        <f t="shared" si="13"/>
        <v>417254.44</v>
      </c>
      <c r="P61" s="347">
        <f t="shared" si="10"/>
        <v>0.46361604444444443</v>
      </c>
      <c r="Q61" s="397">
        <f>+Q51*0.02</f>
        <v>900000</v>
      </c>
      <c r="R61" s="113"/>
      <c r="S61" s="123"/>
      <c r="T61" s="124"/>
      <c r="U61" s="582"/>
      <c r="V61" s="582"/>
      <c r="W61" s="582"/>
      <c r="X61" s="582"/>
      <c r="Y61" s="582"/>
      <c r="Z61" s="582"/>
      <c r="AA61" s="582"/>
      <c r="AB61" s="582"/>
      <c r="AC61" s="582"/>
      <c r="AD61" s="582"/>
      <c r="AE61" s="582"/>
      <c r="AF61" s="582"/>
      <c r="AG61" s="582"/>
      <c r="AH61" s="582"/>
      <c r="AI61" s="582"/>
      <c r="AJ61" s="582"/>
      <c r="AK61" s="582"/>
      <c r="AL61" s="582"/>
      <c r="AM61" s="582"/>
      <c r="AN61" s="582"/>
      <c r="AO61" s="582"/>
      <c r="AP61" s="582"/>
      <c r="AQ61" s="582"/>
      <c r="AR61" s="582"/>
      <c r="AS61" s="582"/>
      <c r="AT61" s="582"/>
      <c r="AU61" s="582"/>
      <c r="AV61" s="582"/>
    </row>
    <row r="62" spans="1:48" ht="15" customHeight="1" x14ac:dyDescent="0.25">
      <c r="A62" s="136">
        <v>5270310</v>
      </c>
      <c r="B62" s="137" t="s">
        <v>213</v>
      </c>
      <c r="C62" s="239">
        <v>4068.5</v>
      </c>
      <c r="D62" s="240">
        <v>3983.5</v>
      </c>
      <c r="E62" s="241">
        <v>1833.5</v>
      </c>
      <c r="F62" s="161">
        <v>6003.5</v>
      </c>
      <c r="G62" s="161">
        <v>3301</v>
      </c>
      <c r="H62" s="140">
        <v>6836</v>
      </c>
      <c r="I62" s="244"/>
      <c r="J62" s="240"/>
      <c r="K62" s="245"/>
      <c r="L62" s="139"/>
      <c r="M62" s="139"/>
      <c r="N62" s="140"/>
      <c r="O62" s="46">
        <f t="shared" si="13"/>
        <v>26026</v>
      </c>
      <c r="P62" s="345">
        <f t="shared" si="10"/>
        <v>0.57835555555555551</v>
      </c>
      <c r="Q62" s="557">
        <v>45000</v>
      </c>
      <c r="R62" s="36"/>
      <c r="S62" s="206"/>
      <c r="T62" s="141"/>
      <c r="U62" s="582"/>
      <c r="V62" s="582"/>
      <c r="W62" s="582"/>
      <c r="X62" s="582"/>
      <c r="Y62" s="582"/>
      <c r="Z62" s="582"/>
      <c r="AA62" s="582"/>
      <c r="AB62" s="582"/>
      <c r="AC62" s="582"/>
      <c r="AD62" s="582"/>
      <c r="AE62" s="582"/>
      <c r="AF62" s="582"/>
      <c r="AG62" s="582"/>
      <c r="AH62" s="582"/>
      <c r="AI62" s="582"/>
      <c r="AJ62" s="582"/>
      <c r="AK62" s="582"/>
      <c r="AL62" s="582"/>
      <c r="AM62" s="582"/>
      <c r="AN62" s="582"/>
      <c r="AO62" s="582"/>
      <c r="AP62" s="582"/>
      <c r="AQ62" s="582"/>
      <c r="AR62" s="582"/>
      <c r="AS62" s="582"/>
      <c r="AT62" s="582"/>
      <c r="AU62" s="582"/>
      <c r="AV62" s="582"/>
    </row>
    <row r="63" spans="1:48" s="183" customFormat="1" x14ac:dyDescent="0.25">
      <c r="A63" s="85">
        <v>5270340</v>
      </c>
      <c r="B63" s="86" t="s">
        <v>42</v>
      </c>
      <c r="C63" s="237">
        <v>34480.9</v>
      </c>
      <c r="D63" s="236">
        <v>31949.26</v>
      </c>
      <c r="E63" s="238">
        <v>36274.85</v>
      </c>
      <c r="F63" s="88">
        <v>33654.699999999997</v>
      </c>
      <c r="G63" s="88">
        <v>38061.040000000001</v>
      </c>
      <c r="H63" s="91">
        <v>36265.019999999997</v>
      </c>
      <c r="I63" s="233"/>
      <c r="J63" s="236"/>
      <c r="K63" s="235"/>
      <c r="L63" s="90"/>
      <c r="M63" s="90"/>
      <c r="N63" s="91"/>
      <c r="O63" s="46">
        <f t="shared" si="13"/>
        <v>210685.77000000002</v>
      </c>
      <c r="P63" s="345">
        <f t="shared" si="10"/>
        <v>0.75244917857142868</v>
      </c>
      <c r="Q63" s="557">
        <v>280000</v>
      </c>
      <c r="R63" s="36" t="s">
        <v>226</v>
      </c>
      <c r="S63" s="125"/>
      <c r="T63" s="126"/>
      <c r="U63" s="582"/>
      <c r="V63" s="582"/>
      <c r="W63" s="582"/>
      <c r="X63" s="582"/>
      <c r="Y63" s="582"/>
      <c r="Z63" s="582"/>
      <c r="AA63" s="582"/>
      <c r="AB63" s="582"/>
      <c r="AC63" s="582"/>
      <c r="AD63" s="582"/>
      <c r="AE63" s="582"/>
      <c r="AF63" s="582"/>
      <c r="AG63" s="582"/>
      <c r="AH63" s="582"/>
      <c r="AI63" s="582"/>
      <c r="AJ63" s="582"/>
      <c r="AK63" s="582"/>
      <c r="AL63" s="582"/>
      <c r="AM63" s="582"/>
      <c r="AN63" s="582"/>
      <c r="AO63" s="582"/>
      <c r="AP63" s="582"/>
      <c r="AQ63" s="582"/>
      <c r="AR63" s="582"/>
      <c r="AS63" s="582"/>
      <c r="AT63" s="582"/>
      <c r="AU63" s="582"/>
      <c r="AV63" s="582"/>
    </row>
    <row r="64" spans="1:48" x14ac:dyDescent="0.25">
      <c r="A64" s="297">
        <v>5270380</v>
      </c>
      <c r="B64" s="86" t="s">
        <v>245</v>
      </c>
      <c r="C64" s="239">
        <v>4340</v>
      </c>
      <c r="D64" s="240">
        <v>4230</v>
      </c>
      <c r="E64" s="241">
        <v>5476</v>
      </c>
      <c r="F64" s="526">
        <v>7884.22</v>
      </c>
      <c r="G64" s="525">
        <v>4435.04</v>
      </c>
      <c r="H64" s="300">
        <v>8427</v>
      </c>
      <c r="I64" s="419"/>
      <c r="J64" s="420"/>
      <c r="K64" s="421"/>
      <c r="L64" s="298"/>
      <c r="M64" s="299"/>
      <c r="N64" s="300"/>
      <c r="O64" s="46">
        <f t="shared" si="13"/>
        <v>34792.26</v>
      </c>
      <c r="P64" s="348">
        <f t="shared" si="10"/>
        <v>0.51165088235294121</v>
      </c>
      <c r="Q64" s="557">
        <v>68000</v>
      </c>
      <c r="R64" s="36"/>
      <c r="S64" s="302"/>
      <c r="T64" s="303"/>
      <c r="U64" s="582"/>
      <c r="V64" s="582"/>
      <c r="W64" s="582"/>
      <c r="X64" s="582"/>
      <c r="Y64" s="582"/>
      <c r="Z64" s="582"/>
      <c r="AA64" s="582"/>
      <c r="AB64" s="582"/>
      <c r="AC64" s="582"/>
      <c r="AD64" s="582"/>
      <c r="AE64" s="582"/>
      <c r="AF64" s="582"/>
      <c r="AG64" s="582"/>
      <c r="AH64" s="582"/>
      <c r="AI64" s="582"/>
      <c r="AJ64" s="582"/>
      <c r="AK64" s="582"/>
      <c r="AL64" s="582"/>
      <c r="AM64" s="582"/>
      <c r="AN64" s="582"/>
      <c r="AO64" s="582"/>
      <c r="AP64" s="582"/>
      <c r="AQ64" s="582"/>
      <c r="AR64" s="582"/>
      <c r="AS64" s="582"/>
      <c r="AT64" s="582"/>
      <c r="AU64" s="582"/>
      <c r="AV64" s="582"/>
    </row>
    <row r="65" spans="1:48" x14ac:dyDescent="0.25">
      <c r="A65" s="297">
        <v>5270390</v>
      </c>
      <c r="B65" s="86" t="s">
        <v>232</v>
      </c>
      <c r="C65" s="239">
        <v>9779.5300000000007</v>
      </c>
      <c r="D65" s="240">
        <v>2407.9</v>
      </c>
      <c r="E65" s="241">
        <v>1815</v>
      </c>
      <c r="F65" s="526">
        <v>9287.81</v>
      </c>
      <c r="G65" s="525">
        <v>16982.810000000001</v>
      </c>
      <c r="H65" s="300">
        <v>19234.16</v>
      </c>
      <c r="I65" s="301"/>
      <c r="J65" s="299"/>
      <c r="K65" s="300"/>
      <c r="L65" s="298"/>
      <c r="M65" s="299"/>
      <c r="N65" s="300"/>
      <c r="O65" s="46">
        <f t="shared" si="13"/>
        <v>59507.210000000006</v>
      </c>
      <c r="P65" s="348">
        <f t="shared" si="10"/>
        <v>0.23802884000000002</v>
      </c>
      <c r="Q65" s="552">
        <v>250000</v>
      </c>
      <c r="R65" s="36" t="s">
        <v>227</v>
      </c>
      <c r="S65" s="302"/>
      <c r="T65" s="303"/>
      <c r="U65" s="582"/>
      <c r="V65" s="582"/>
      <c r="W65" s="582"/>
      <c r="X65" s="582"/>
      <c r="Y65" s="582"/>
      <c r="Z65" s="582"/>
      <c r="AA65" s="582"/>
      <c r="AB65" s="582"/>
      <c r="AC65" s="582"/>
      <c r="AD65" s="582"/>
      <c r="AE65" s="582"/>
      <c r="AF65" s="582"/>
      <c r="AG65" s="582"/>
      <c r="AH65" s="582"/>
      <c r="AI65" s="582"/>
      <c r="AJ65" s="582"/>
      <c r="AK65" s="582"/>
      <c r="AL65" s="582"/>
      <c r="AM65" s="582"/>
      <c r="AN65" s="582"/>
      <c r="AO65" s="582"/>
      <c r="AP65" s="582"/>
      <c r="AQ65" s="582"/>
      <c r="AR65" s="582"/>
      <c r="AS65" s="582"/>
      <c r="AT65" s="582"/>
      <c r="AU65" s="582"/>
      <c r="AV65" s="582"/>
    </row>
    <row r="66" spans="1:48" s="191" customFormat="1" ht="15.75" thickBot="1" x14ac:dyDescent="0.3">
      <c r="A66" s="148" t="s">
        <v>43</v>
      </c>
      <c r="B66" s="149" t="s">
        <v>44</v>
      </c>
      <c r="C66" s="153">
        <f>SUM(C61:C65)</f>
        <v>115559.70999999999</v>
      </c>
      <c r="D66" s="186">
        <f>SUM(D61:D65)</f>
        <v>103363.99999999999</v>
      </c>
      <c r="E66" s="187">
        <f>SUM(E61:E65)</f>
        <v>109076.95</v>
      </c>
      <c r="F66" s="153">
        <f>SUM(F61:F65)</f>
        <v>121624.06999999999</v>
      </c>
      <c r="G66" s="186">
        <f t="shared" ref="G66:L66" si="16">SUM(G61:G65)</f>
        <v>163839.01</v>
      </c>
      <c r="H66" s="187">
        <f t="shared" si="16"/>
        <v>134801.94</v>
      </c>
      <c r="I66" s="153">
        <f t="shared" si="16"/>
        <v>0</v>
      </c>
      <c r="J66" s="186">
        <f t="shared" si="16"/>
        <v>0</v>
      </c>
      <c r="K66" s="187">
        <f t="shared" si="16"/>
        <v>0</v>
      </c>
      <c r="L66" s="193">
        <f t="shared" si="16"/>
        <v>0</v>
      </c>
      <c r="M66" s="186">
        <f>SUM(M61:M65)</f>
        <v>0</v>
      </c>
      <c r="N66" s="187">
        <f>SUM(N61:N65)</f>
        <v>0</v>
      </c>
      <c r="O66" s="355">
        <f>SUM(O61:O65)</f>
        <v>748265.67999999993</v>
      </c>
      <c r="P66" s="346">
        <f t="shared" si="10"/>
        <v>0.48494211276733634</v>
      </c>
      <c r="Q66" s="390">
        <f>SUM(Q61:Q65)</f>
        <v>1543000</v>
      </c>
      <c r="R66" s="304"/>
      <c r="S66" s="135"/>
      <c r="T66" s="154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I66" s="583"/>
      <c r="AJ66" s="583"/>
      <c r="AK66" s="583"/>
      <c r="AL66" s="583"/>
      <c r="AM66" s="583"/>
      <c r="AN66" s="583"/>
      <c r="AO66" s="583"/>
      <c r="AP66" s="583"/>
      <c r="AQ66" s="583"/>
      <c r="AR66" s="583"/>
      <c r="AS66" s="583"/>
      <c r="AT66" s="583"/>
      <c r="AU66" s="583"/>
      <c r="AV66" s="583"/>
    </row>
    <row r="67" spans="1:48" s="132" customFormat="1" x14ac:dyDescent="0.25">
      <c r="A67" s="118">
        <v>5310330</v>
      </c>
      <c r="B67" s="119" t="s">
        <v>169</v>
      </c>
      <c r="C67" s="133">
        <v>0</v>
      </c>
      <c r="D67" s="447">
        <v>0</v>
      </c>
      <c r="E67" s="448">
        <v>0</v>
      </c>
      <c r="F67" s="447">
        <v>0</v>
      </c>
      <c r="G67" s="161">
        <v>0</v>
      </c>
      <c r="H67" s="122">
        <v>0</v>
      </c>
      <c r="I67" s="142">
        <v>0</v>
      </c>
      <c r="J67" s="143">
        <v>0</v>
      </c>
      <c r="K67" s="144">
        <v>0</v>
      </c>
      <c r="L67" s="145">
        <v>0</v>
      </c>
      <c r="M67" s="146">
        <v>0</v>
      </c>
      <c r="N67" s="192">
        <v>0</v>
      </c>
      <c r="O67" s="353">
        <f t="shared" si="13"/>
        <v>0</v>
      </c>
      <c r="P67" s="347"/>
      <c r="Q67" s="398"/>
      <c r="R67" s="93" t="s">
        <v>226</v>
      </c>
      <c r="S67" s="123"/>
      <c r="T67" s="147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I67" s="583"/>
      <c r="AJ67" s="583"/>
      <c r="AK67" s="583"/>
      <c r="AL67" s="583"/>
      <c r="AM67" s="583"/>
      <c r="AN67" s="583"/>
      <c r="AO67" s="583"/>
      <c r="AP67" s="583"/>
      <c r="AQ67" s="583"/>
      <c r="AR67" s="583"/>
      <c r="AS67" s="583"/>
      <c r="AT67" s="583"/>
      <c r="AU67" s="583"/>
      <c r="AV67" s="583"/>
    </row>
    <row r="68" spans="1:48" s="132" customFormat="1" ht="15.75" thickBot="1" x14ac:dyDescent="0.3">
      <c r="A68" s="148" t="s">
        <v>170</v>
      </c>
      <c r="B68" s="149" t="s">
        <v>169</v>
      </c>
      <c r="C68" s="153">
        <f t="shared" ref="C68:N68" si="17">SUM(C67)</f>
        <v>0</v>
      </c>
      <c r="D68" s="186">
        <f t="shared" si="17"/>
        <v>0</v>
      </c>
      <c r="E68" s="187">
        <f t="shared" si="17"/>
        <v>0</v>
      </c>
      <c r="F68" s="153">
        <f t="shared" si="17"/>
        <v>0</v>
      </c>
      <c r="G68" s="186">
        <f t="shared" si="17"/>
        <v>0</v>
      </c>
      <c r="H68" s="152">
        <f t="shared" si="17"/>
        <v>0</v>
      </c>
      <c r="I68" s="150">
        <f t="shared" si="17"/>
        <v>0</v>
      </c>
      <c r="J68" s="151">
        <f t="shared" si="17"/>
        <v>0</v>
      </c>
      <c r="K68" s="152">
        <f t="shared" si="17"/>
        <v>0</v>
      </c>
      <c r="L68" s="150">
        <f t="shared" si="17"/>
        <v>0</v>
      </c>
      <c r="M68" s="152">
        <f t="shared" si="17"/>
        <v>0</v>
      </c>
      <c r="N68" s="152">
        <f t="shared" si="17"/>
        <v>0</v>
      </c>
      <c r="O68" s="355">
        <f>SUM(O67)</f>
        <v>0</v>
      </c>
      <c r="P68" s="346"/>
      <c r="Q68" s="390"/>
      <c r="R68" s="59"/>
      <c r="S68" s="135"/>
      <c r="T68" s="154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I68" s="583"/>
      <c r="AJ68" s="583"/>
      <c r="AK68" s="583"/>
      <c r="AL68" s="583"/>
      <c r="AM68" s="583"/>
      <c r="AN68" s="583"/>
      <c r="AO68" s="583"/>
      <c r="AP68" s="583"/>
      <c r="AQ68" s="583"/>
      <c r="AR68" s="583"/>
      <c r="AS68" s="583"/>
      <c r="AT68" s="583"/>
      <c r="AU68" s="583"/>
      <c r="AV68" s="583"/>
    </row>
    <row r="69" spans="1:48" x14ac:dyDescent="0.25">
      <c r="A69" s="118">
        <v>5380330</v>
      </c>
      <c r="B69" s="119" t="s">
        <v>45</v>
      </c>
      <c r="C69" s="522">
        <v>3000</v>
      </c>
      <c r="D69" s="523">
        <v>0</v>
      </c>
      <c r="E69" s="524">
        <v>0</v>
      </c>
      <c r="F69" s="447">
        <v>3550</v>
      </c>
      <c r="G69" s="447">
        <v>0</v>
      </c>
      <c r="H69" s="122">
        <v>0</v>
      </c>
      <c r="I69" s="120">
        <v>0</v>
      </c>
      <c r="J69" s="121">
        <v>0</v>
      </c>
      <c r="K69" s="122">
        <v>0</v>
      </c>
      <c r="L69" s="133"/>
      <c r="M69" s="121"/>
      <c r="N69" s="122"/>
      <c r="O69" s="353">
        <f t="shared" ref="O69:O89" si="18">SUM(C69:N69)</f>
        <v>6550</v>
      </c>
      <c r="P69" s="435">
        <f>O69/Q69</f>
        <v>0.43666666666666665</v>
      </c>
      <c r="Q69" s="398">
        <v>15000</v>
      </c>
      <c r="R69" s="93"/>
      <c r="S69" s="123"/>
      <c r="T69" s="124"/>
      <c r="U69" s="582"/>
      <c r="V69" s="582"/>
      <c r="W69" s="582"/>
      <c r="X69" s="582"/>
      <c r="Y69" s="582"/>
      <c r="Z69" s="582"/>
      <c r="AA69" s="582"/>
      <c r="AB69" s="582"/>
      <c r="AC69" s="582"/>
      <c r="AD69" s="582"/>
      <c r="AE69" s="582"/>
      <c r="AF69" s="582"/>
      <c r="AG69" s="582"/>
      <c r="AH69" s="582"/>
      <c r="AI69" s="582"/>
      <c r="AJ69" s="582"/>
      <c r="AK69" s="582"/>
      <c r="AL69" s="582"/>
      <c r="AM69" s="582"/>
      <c r="AN69" s="582"/>
      <c r="AO69" s="582"/>
      <c r="AP69" s="582"/>
      <c r="AQ69" s="582"/>
      <c r="AR69" s="582"/>
      <c r="AS69" s="582"/>
      <c r="AT69" s="582"/>
      <c r="AU69" s="582"/>
      <c r="AV69" s="582"/>
    </row>
    <row r="70" spans="1:48" s="183" customFormat="1" x14ac:dyDescent="0.25">
      <c r="A70" s="85">
        <v>5380331</v>
      </c>
      <c r="B70" s="86" t="s">
        <v>88</v>
      </c>
      <c r="C70" s="237">
        <v>0</v>
      </c>
      <c r="D70" s="236">
        <v>0</v>
      </c>
      <c r="E70" s="238">
        <v>0</v>
      </c>
      <c r="F70" s="88">
        <v>0</v>
      </c>
      <c r="G70" s="88">
        <v>0</v>
      </c>
      <c r="H70" s="91">
        <v>0</v>
      </c>
      <c r="I70" s="92">
        <v>0</v>
      </c>
      <c r="J70" s="90">
        <v>0</v>
      </c>
      <c r="K70" s="91">
        <v>0</v>
      </c>
      <c r="L70" s="92">
        <v>0</v>
      </c>
      <c r="M70" s="90">
        <v>0</v>
      </c>
      <c r="N70" s="91">
        <v>0</v>
      </c>
      <c r="O70" s="46">
        <f t="shared" si="18"/>
        <v>0</v>
      </c>
      <c r="P70" s="436">
        <f>O70/Q70</f>
        <v>0</v>
      </c>
      <c r="Q70" s="392">
        <v>1000</v>
      </c>
      <c r="R70" s="46"/>
      <c r="S70" s="125"/>
      <c r="T70" s="126"/>
      <c r="U70" s="582"/>
      <c r="V70" s="582"/>
      <c r="W70" s="582"/>
      <c r="X70" s="582"/>
      <c r="Y70" s="582"/>
      <c r="Z70" s="582"/>
      <c r="AA70" s="582"/>
      <c r="AB70" s="582"/>
      <c r="AC70" s="582"/>
      <c r="AD70" s="582"/>
      <c r="AE70" s="582"/>
      <c r="AF70" s="582"/>
      <c r="AG70" s="582"/>
      <c r="AH70" s="582"/>
      <c r="AI70" s="582"/>
      <c r="AJ70" s="582"/>
      <c r="AK70" s="582"/>
      <c r="AL70" s="582"/>
      <c r="AM70" s="582"/>
      <c r="AN70" s="582"/>
      <c r="AO70" s="582"/>
      <c r="AP70" s="582"/>
      <c r="AQ70" s="582"/>
      <c r="AR70" s="582"/>
      <c r="AS70" s="582"/>
      <c r="AT70" s="582"/>
      <c r="AU70" s="582"/>
      <c r="AV70" s="582"/>
    </row>
    <row r="71" spans="1:48" s="191" customFormat="1" ht="15.75" customHeight="1" thickBot="1" x14ac:dyDescent="0.3">
      <c r="A71" s="148" t="s">
        <v>46</v>
      </c>
      <c r="B71" s="149" t="s">
        <v>47</v>
      </c>
      <c r="C71" s="153">
        <f t="shared" ref="C71:N71" si="19">SUM(C69:C70)</f>
        <v>3000</v>
      </c>
      <c r="D71" s="186">
        <f t="shared" si="19"/>
        <v>0</v>
      </c>
      <c r="E71" s="187">
        <f t="shared" si="19"/>
        <v>0</v>
      </c>
      <c r="F71" s="153">
        <f t="shared" si="19"/>
        <v>3550</v>
      </c>
      <c r="G71" s="186">
        <f t="shared" si="19"/>
        <v>0</v>
      </c>
      <c r="H71" s="152">
        <f t="shared" si="19"/>
        <v>0</v>
      </c>
      <c r="I71" s="150">
        <f t="shared" si="19"/>
        <v>0</v>
      </c>
      <c r="J71" s="151">
        <f t="shared" si="19"/>
        <v>0</v>
      </c>
      <c r="K71" s="152">
        <f t="shared" si="19"/>
        <v>0</v>
      </c>
      <c r="L71" s="150">
        <f t="shared" si="19"/>
        <v>0</v>
      </c>
      <c r="M71" s="151">
        <f t="shared" si="19"/>
        <v>0</v>
      </c>
      <c r="N71" s="152">
        <f t="shared" si="19"/>
        <v>0</v>
      </c>
      <c r="O71" s="355">
        <f>SUM(O69:O70)</f>
        <v>6550</v>
      </c>
      <c r="P71" s="346">
        <f>O71/Q71</f>
        <v>0.40937499999999999</v>
      </c>
      <c r="Q71" s="390">
        <f>SUM(Q69:Q70)</f>
        <v>16000</v>
      </c>
      <c r="R71" s="59"/>
      <c r="S71" s="135"/>
      <c r="T71" s="154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  <c r="AO71" s="583"/>
      <c r="AP71" s="583"/>
      <c r="AQ71" s="583"/>
      <c r="AR71" s="583"/>
      <c r="AS71" s="583"/>
      <c r="AT71" s="583"/>
      <c r="AU71" s="583"/>
      <c r="AV71" s="583"/>
    </row>
    <row r="72" spans="1:48" s="132" customFormat="1" ht="15.75" customHeight="1" x14ac:dyDescent="0.25">
      <c r="A72" s="118">
        <v>5410300</v>
      </c>
      <c r="B72" s="119" t="s">
        <v>230</v>
      </c>
      <c r="C72" s="522">
        <v>0</v>
      </c>
      <c r="D72" s="523">
        <v>0</v>
      </c>
      <c r="E72" s="524">
        <v>0</v>
      </c>
      <c r="F72" s="527">
        <v>0</v>
      </c>
      <c r="G72" s="523">
        <v>0</v>
      </c>
      <c r="H72" s="232">
        <v>0</v>
      </c>
      <c r="I72" s="277">
        <v>0</v>
      </c>
      <c r="J72" s="278">
        <v>0</v>
      </c>
      <c r="K72" s="279">
        <v>0</v>
      </c>
      <c r="L72" s="277">
        <v>0</v>
      </c>
      <c r="M72" s="278">
        <v>0</v>
      </c>
      <c r="N72" s="279">
        <v>0</v>
      </c>
      <c r="O72" s="353">
        <f t="shared" si="18"/>
        <v>0</v>
      </c>
      <c r="P72" s="350"/>
      <c r="Q72" s="399"/>
      <c r="R72" s="280"/>
      <c r="S72" s="281"/>
      <c r="T72" s="147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I72" s="583"/>
      <c r="AJ72" s="583"/>
      <c r="AK72" s="583"/>
      <c r="AL72" s="583"/>
      <c r="AM72" s="583"/>
      <c r="AN72" s="583"/>
      <c r="AO72" s="583"/>
      <c r="AP72" s="583"/>
      <c r="AQ72" s="583"/>
      <c r="AR72" s="583"/>
      <c r="AS72" s="583"/>
      <c r="AT72" s="583"/>
      <c r="AU72" s="583"/>
      <c r="AV72" s="583"/>
    </row>
    <row r="73" spans="1:48" s="132" customFormat="1" ht="15.75" customHeight="1" thickBot="1" x14ac:dyDescent="0.3">
      <c r="A73" s="268" t="s">
        <v>229</v>
      </c>
      <c r="B73" s="269" t="s">
        <v>230</v>
      </c>
      <c r="C73" s="270">
        <f t="shared" ref="C73:N73" si="20">SUM(C72)</f>
        <v>0</v>
      </c>
      <c r="D73" s="271">
        <f t="shared" si="20"/>
        <v>0</v>
      </c>
      <c r="E73" s="272">
        <f t="shared" si="20"/>
        <v>0</v>
      </c>
      <c r="F73" s="273">
        <f t="shared" si="20"/>
        <v>0</v>
      </c>
      <c r="G73" s="271">
        <f t="shared" si="20"/>
        <v>0</v>
      </c>
      <c r="H73" s="272">
        <f t="shared" si="20"/>
        <v>0</v>
      </c>
      <c r="I73" s="273">
        <f t="shared" si="20"/>
        <v>0</v>
      </c>
      <c r="J73" s="271">
        <f t="shared" si="20"/>
        <v>0</v>
      </c>
      <c r="K73" s="272">
        <f t="shared" si="20"/>
        <v>0</v>
      </c>
      <c r="L73" s="270">
        <f t="shared" si="20"/>
        <v>0</v>
      </c>
      <c r="M73" s="271">
        <f t="shared" si="20"/>
        <v>0</v>
      </c>
      <c r="N73" s="272">
        <f t="shared" si="20"/>
        <v>0</v>
      </c>
      <c r="O73" s="357">
        <f>SUM(O72)</f>
        <v>0</v>
      </c>
      <c r="P73" s="341"/>
      <c r="Q73" s="390"/>
      <c r="R73" s="274"/>
      <c r="S73" s="275"/>
      <c r="T73" s="276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I73" s="583"/>
      <c r="AJ73" s="583"/>
      <c r="AK73" s="583"/>
      <c r="AL73" s="583"/>
      <c r="AM73" s="583"/>
      <c r="AN73" s="583"/>
      <c r="AO73" s="583"/>
      <c r="AP73" s="583"/>
      <c r="AQ73" s="583"/>
      <c r="AR73" s="583"/>
      <c r="AS73" s="583"/>
      <c r="AT73" s="583"/>
      <c r="AU73" s="583"/>
      <c r="AV73" s="583"/>
    </row>
    <row r="74" spans="1:48" s="183" customFormat="1" x14ac:dyDescent="0.25">
      <c r="A74" s="118">
        <v>5420300</v>
      </c>
      <c r="B74" s="119" t="s">
        <v>48</v>
      </c>
      <c r="C74" s="133">
        <v>0</v>
      </c>
      <c r="D74" s="447">
        <v>1</v>
      </c>
      <c r="E74" s="448">
        <v>0</v>
      </c>
      <c r="F74" s="447">
        <v>0</v>
      </c>
      <c r="G74" s="447">
        <v>0</v>
      </c>
      <c r="H74" s="448">
        <v>0</v>
      </c>
      <c r="I74" s="133">
        <v>0</v>
      </c>
      <c r="J74" s="447">
        <v>0</v>
      </c>
      <c r="K74" s="448">
        <v>0</v>
      </c>
      <c r="L74" s="133">
        <v>0</v>
      </c>
      <c r="M74" s="447">
        <v>0</v>
      </c>
      <c r="N74" s="122">
        <v>0</v>
      </c>
      <c r="O74" s="353">
        <f t="shared" si="18"/>
        <v>1</v>
      </c>
      <c r="P74" s="347"/>
      <c r="Q74" s="391"/>
      <c r="R74" s="194"/>
      <c r="S74" s="195"/>
      <c r="T74" s="124"/>
      <c r="U74" s="582"/>
      <c r="V74" s="582"/>
      <c r="W74" s="582"/>
      <c r="X74" s="582"/>
      <c r="Y74" s="582"/>
      <c r="Z74" s="582"/>
      <c r="AA74" s="582"/>
      <c r="AB74" s="582"/>
      <c r="AC74" s="582"/>
      <c r="AD74" s="582"/>
      <c r="AE74" s="582"/>
      <c r="AF74" s="582"/>
      <c r="AG74" s="582"/>
      <c r="AH74" s="582"/>
      <c r="AI74" s="582"/>
      <c r="AJ74" s="582"/>
      <c r="AK74" s="582"/>
      <c r="AL74" s="582"/>
      <c r="AM74" s="582"/>
      <c r="AN74" s="582"/>
      <c r="AO74" s="582"/>
      <c r="AP74" s="582"/>
      <c r="AQ74" s="582"/>
      <c r="AR74" s="582"/>
      <c r="AS74" s="582"/>
      <c r="AT74" s="582"/>
      <c r="AU74" s="582"/>
      <c r="AV74" s="582"/>
    </row>
    <row r="75" spans="1:48" s="191" customFormat="1" ht="15.75" thickBot="1" x14ac:dyDescent="0.3">
      <c r="A75" s="148" t="s">
        <v>49</v>
      </c>
      <c r="B75" s="149" t="s">
        <v>50</v>
      </c>
      <c r="C75" s="153">
        <f t="shared" ref="C75:N75" si="21">SUM(C74)</f>
        <v>0</v>
      </c>
      <c r="D75" s="186">
        <f t="shared" si="21"/>
        <v>1</v>
      </c>
      <c r="E75" s="187">
        <f t="shared" si="21"/>
        <v>0</v>
      </c>
      <c r="F75" s="153">
        <f t="shared" si="21"/>
        <v>0</v>
      </c>
      <c r="G75" s="186">
        <f t="shared" si="21"/>
        <v>0</v>
      </c>
      <c r="H75" s="187">
        <f t="shared" si="21"/>
        <v>0</v>
      </c>
      <c r="I75" s="153">
        <f t="shared" si="21"/>
        <v>0</v>
      </c>
      <c r="J75" s="186">
        <f t="shared" si="21"/>
        <v>0</v>
      </c>
      <c r="K75" s="187">
        <f t="shared" si="21"/>
        <v>0</v>
      </c>
      <c r="L75" s="153">
        <f t="shared" si="21"/>
        <v>0</v>
      </c>
      <c r="M75" s="186">
        <f t="shared" si="21"/>
        <v>0</v>
      </c>
      <c r="N75" s="152">
        <f t="shared" si="21"/>
        <v>0</v>
      </c>
      <c r="O75" s="355">
        <f>SUM(O74)</f>
        <v>1</v>
      </c>
      <c r="P75" s="346"/>
      <c r="Q75" s="390"/>
      <c r="R75" s="59"/>
      <c r="S75" s="135"/>
      <c r="T75" s="154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  <c r="AM75" s="583"/>
      <c r="AN75" s="583"/>
      <c r="AO75" s="583"/>
      <c r="AP75" s="583"/>
      <c r="AQ75" s="583"/>
      <c r="AR75" s="583"/>
      <c r="AS75" s="583"/>
      <c r="AT75" s="583"/>
      <c r="AU75" s="583"/>
      <c r="AV75" s="583"/>
    </row>
    <row r="76" spans="1:48" s="132" customFormat="1" x14ac:dyDescent="0.25">
      <c r="A76" s="85">
        <v>5490300</v>
      </c>
      <c r="B76" s="86" t="s">
        <v>241</v>
      </c>
      <c r="C76" s="528">
        <v>0</v>
      </c>
      <c r="D76" s="529">
        <v>0</v>
      </c>
      <c r="E76" s="530">
        <v>0</v>
      </c>
      <c r="F76" s="528">
        <v>0</v>
      </c>
      <c r="G76" s="529">
        <v>0</v>
      </c>
      <c r="H76" s="530">
        <v>0</v>
      </c>
      <c r="I76" s="277">
        <v>0</v>
      </c>
      <c r="J76" s="523">
        <v>0</v>
      </c>
      <c r="K76" s="524">
        <v>0</v>
      </c>
      <c r="L76" s="527"/>
      <c r="M76" s="523"/>
      <c r="N76" s="232"/>
      <c r="O76" s="46">
        <f t="shared" si="18"/>
        <v>0</v>
      </c>
      <c r="P76" s="564">
        <f t="shared" si="10"/>
        <v>0</v>
      </c>
      <c r="Q76" s="400">
        <v>10000</v>
      </c>
      <c r="R76" s="274"/>
      <c r="S76" s="189"/>
      <c r="T76" s="190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AI76" s="583"/>
      <c r="AJ76" s="583"/>
      <c r="AK76" s="583"/>
      <c r="AL76" s="583"/>
      <c r="AM76" s="583"/>
      <c r="AN76" s="583"/>
      <c r="AO76" s="583"/>
      <c r="AP76" s="583"/>
      <c r="AQ76" s="583"/>
      <c r="AR76" s="583"/>
      <c r="AS76" s="583"/>
      <c r="AT76" s="583"/>
      <c r="AU76" s="583"/>
      <c r="AV76" s="583"/>
    </row>
    <row r="77" spans="1:48" x14ac:dyDescent="0.25">
      <c r="A77" s="85">
        <v>5490330</v>
      </c>
      <c r="B77" s="86" t="s">
        <v>52</v>
      </c>
      <c r="C77" s="239">
        <v>3915.2</v>
      </c>
      <c r="D77" s="240">
        <v>10841.6</v>
      </c>
      <c r="E77" s="241">
        <v>5465.37</v>
      </c>
      <c r="F77" s="87">
        <v>8257.2000000000007</v>
      </c>
      <c r="G77" s="88">
        <v>10803</v>
      </c>
      <c r="H77" s="89">
        <v>8771.8799999999992</v>
      </c>
      <c r="I77" s="239"/>
      <c r="J77" s="240"/>
      <c r="K77" s="241"/>
      <c r="L77" s="161"/>
      <c r="M77" s="161"/>
      <c r="N77" s="140"/>
      <c r="O77" s="46">
        <f t="shared" si="18"/>
        <v>48054.249999999993</v>
      </c>
      <c r="P77" s="345">
        <f t="shared" si="10"/>
        <v>0.48054249999999993</v>
      </c>
      <c r="Q77" s="400">
        <v>100000</v>
      </c>
      <c r="R77" s="36"/>
      <c r="S77" s="125" t="s">
        <v>228</v>
      </c>
      <c r="T77" s="126" t="s">
        <v>185</v>
      </c>
      <c r="U77" s="582"/>
      <c r="V77" s="582"/>
      <c r="W77" s="582"/>
      <c r="X77" s="582"/>
      <c r="Y77" s="582"/>
      <c r="Z77" s="582"/>
      <c r="AA77" s="582"/>
      <c r="AB77" s="582"/>
      <c r="AC77" s="582"/>
      <c r="AD77" s="582"/>
      <c r="AE77" s="582"/>
      <c r="AF77" s="582"/>
      <c r="AG77" s="582"/>
      <c r="AH77" s="582"/>
      <c r="AI77" s="582"/>
      <c r="AJ77" s="582"/>
      <c r="AK77" s="582"/>
      <c r="AL77" s="582"/>
      <c r="AM77" s="582"/>
      <c r="AN77" s="582"/>
      <c r="AO77" s="582"/>
      <c r="AP77" s="582"/>
      <c r="AQ77" s="582"/>
      <c r="AR77" s="582"/>
      <c r="AS77" s="582"/>
      <c r="AT77" s="582"/>
      <c r="AU77" s="582"/>
      <c r="AV77" s="582"/>
    </row>
    <row r="78" spans="1:48" x14ac:dyDescent="0.25">
      <c r="A78" s="297">
        <v>5490331</v>
      </c>
      <c r="B78" s="338" t="s">
        <v>51</v>
      </c>
      <c r="C78" s="423">
        <v>0</v>
      </c>
      <c r="D78" s="424">
        <v>0</v>
      </c>
      <c r="E78" s="425">
        <v>0</v>
      </c>
      <c r="F78" s="87">
        <v>0.5</v>
      </c>
      <c r="G78" s="88">
        <v>0</v>
      </c>
      <c r="H78" s="89">
        <v>0</v>
      </c>
      <c r="I78" s="423"/>
      <c r="J78" s="424"/>
      <c r="K78" s="425"/>
      <c r="L78" s="531"/>
      <c r="M78" s="532"/>
      <c r="N78" s="422"/>
      <c r="O78" s="46">
        <f t="shared" si="18"/>
        <v>0.5</v>
      </c>
      <c r="P78" s="436">
        <f>O78/Q78</f>
        <v>1.0000000000000001E-5</v>
      </c>
      <c r="Q78" s="426">
        <v>50000</v>
      </c>
      <c r="R78" s="46"/>
      <c r="S78" s="302"/>
      <c r="T78" s="303"/>
      <c r="U78" s="582"/>
      <c r="V78" s="582"/>
      <c r="W78" s="582"/>
      <c r="X78" s="582"/>
      <c r="Y78" s="582"/>
      <c r="Z78" s="582"/>
      <c r="AA78" s="582"/>
      <c r="AB78" s="582"/>
      <c r="AC78" s="582"/>
      <c r="AD78" s="582"/>
      <c r="AE78" s="582"/>
      <c r="AF78" s="582"/>
      <c r="AG78" s="582"/>
      <c r="AH78" s="582"/>
      <c r="AI78" s="582"/>
      <c r="AJ78" s="582"/>
      <c r="AK78" s="582"/>
      <c r="AL78" s="582"/>
      <c r="AM78" s="582"/>
      <c r="AN78" s="582"/>
      <c r="AO78" s="582"/>
      <c r="AP78" s="582"/>
      <c r="AQ78" s="582"/>
      <c r="AR78" s="582"/>
      <c r="AS78" s="582"/>
      <c r="AT78" s="582"/>
      <c r="AU78" s="582"/>
      <c r="AV78" s="582"/>
    </row>
    <row r="79" spans="1:48" s="197" customFormat="1" ht="15.75" thickBot="1" x14ac:dyDescent="0.3">
      <c r="A79" s="148" t="s">
        <v>53</v>
      </c>
      <c r="B79" s="149" t="s">
        <v>51</v>
      </c>
      <c r="C79" s="153">
        <f>SUM(C76:C78)</f>
        <v>3915.2</v>
      </c>
      <c r="D79" s="186">
        <f t="shared" ref="D79:H79" si="22">SUM(D76:D78)</f>
        <v>10841.6</v>
      </c>
      <c r="E79" s="187">
        <f t="shared" si="22"/>
        <v>5465.37</v>
      </c>
      <c r="F79" s="153">
        <f t="shared" si="22"/>
        <v>8257.7000000000007</v>
      </c>
      <c r="G79" s="186">
        <f t="shared" si="22"/>
        <v>10803</v>
      </c>
      <c r="H79" s="187">
        <f t="shared" si="22"/>
        <v>8771.8799999999992</v>
      </c>
      <c r="I79" s="153">
        <f t="shared" ref="I79:M79" si="23">SUM(I77:I77)</f>
        <v>0</v>
      </c>
      <c r="J79" s="186">
        <f>SUM(J77:J78)</f>
        <v>0</v>
      </c>
      <c r="K79" s="187">
        <f t="shared" si="23"/>
        <v>0</v>
      </c>
      <c r="L79" s="153">
        <f t="shared" si="23"/>
        <v>0</v>
      </c>
      <c r="M79" s="186">
        <f t="shared" si="23"/>
        <v>0</v>
      </c>
      <c r="N79" s="187">
        <f>SUM(N76:N78)</f>
        <v>0</v>
      </c>
      <c r="O79" s="355">
        <f>SUM(O76:O78)</f>
        <v>48054.749999999993</v>
      </c>
      <c r="P79" s="346">
        <f t="shared" si="10"/>
        <v>0.30034218749999997</v>
      </c>
      <c r="Q79" s="401">
        <f>SUM(Q76:Q78)</f>
        <v>160000</v>
      </c>
      <c r="R79" s="196" t="s">
        <v>227</v>
      </c>
      <c r="S79" s="135"/>
      <c r="T79" s="154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  <c r="AI79" s="583"/>
      <c r="AJ79" s="583"/>
      <c r="AK79" s="583"/>
      <c r="AL79" s="583"/>
      <c r="AM79" s="583"/>
      <c r="AN79" s="583"/>
      <c r="AO79" s="583"/>
      <c r="AP79" s="583"/>
      <c r="AQ79" s="583"/>
      <c r="AR79" s="583"/>
      <c r="AS79" s="583"/>
      <c r="AT79" s="583"/>
      <c r="AU79" s="583"/>
      <c r="AV79" s="583"/>
    </row>
    <row r="80" spans="1:48" s="165" customFormat="1" x14ac:dyDescent="0.25">
      <c r="A80" s="136">
        <v>5510330</v>
      </c>
      <c r="B80" s="137" t="s">
        <v>221</v>
      </c>
      <c r="C80" s="239">
        <v>20653</v>
      </c>
      <c r="D80" s="240">
        <v>20653</v>
      </c>
      <c r="E80" s="241">
        <v>20651</v>
      </c>
      <c r="F80" s="533">
        <v>20651</v>
      </c>
      <c r="G80" s="534">
        <v>20650</v>
      </c>
      <c r="H80" s="535">
        <v>20649</v>
      </c>
      <c r="I80" s="533"/>
      <c r="J80" s="534"/>
      <c r="K80" s="535"/>
      <c r="L80" s="536"/>
      <c r="M80" s="534"/>
      <c r="N80" s="211"/>
      <c r="O80" s="358">
        <f>SUM(C80:N80)</f>
        <v>123907</v>
      </c>
      <c r="P80" s="345">
        <f t="shared" si="10"/>
        <v>0.56321363636363642</v>
      </c>
      <c r="Q80" s="449">
        <v>220000</v>
      </c>
      <c r="R80" s="115"/>
      <c r="S80" s="163"/>
      <c r="T80" s="164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  <c r="AI80" s="583"/>
      <c r="AJ80" s="583"/>
      <c r="AK80" s="583"/>
      <c r="AL80" s="583"/>
      <c r="AM80" s="583"/>
      <c r="AN80" s="583"/>
      <c r="AO80" s="583"/>
      <c r="AP80" s="583"/>
      <c r="AQ80" s="583"/>
      <c r="AR80" s="583"/>
      <c r="AS80" s="583"/>
      <c r="AT80" s="583"/>
      <c r="AU80" s="583"/>
      <c r="AV80" s="583"/>
    </row>
    <row r="81" spans="1:48" s="132" customFormat="1" x14ac:dyDescent="0.25">
      <c r="A81" s="442">
        <v>551340</v>
      </c>
      <c r="B81" s="443" t="s">
        <v>252</v>
      </c>
      <c r="C81" s="423">
        <v>0</v>
      </c>
      <c r="D81" s="424">
        <v>0</v>
      </c>
      <c r="E81" s="425">
        <v>0</v>
      </c>
      <c r="F81" s="537">
        <v>0</v>
      </c>
      <c r="G81" s="538">
        <v>7490</v>
      </c>
      <c r="H81" s="539"/>
      <c r="I81" s="537"/>
      <c r="J81" s="538"/>
      <c r="K81" s="539"/>
      <c r="L81" s="540"/>
      <c r="M81" s="538"/>
      <c r="N81" s="444"/>
      <c r="O81" s="46">
        <f t="shared" si="18"/>
        <v>7490</v>
      </c>
      <c r="P81" s="348"/>
      <c r="Q81" s="445"/>
      <c r="R81" s="446"/>
      <c r="S81" s="275"/>
      <c r="T81" s="276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  <c r="AI81" s="583"/>
      <c r="AJ81" s="583"/>
      <c r="AK81" s="583"/>
      <c r="AL81" s="583"/>
      <c r="AM81" s="583"/>
      <c r="AN81" s="583"/>
      <c r="AO81" s="583"/>
      <c r="AP81" s="583"/>
      <c r="AQ81" s="583"/>
      <c r="AR81" s="583"/>
      <c r="AS81" s="583"/>
      <c r="AT81" s="583"/>
      <c r="AU81" s="583"/>
      <c r="AV81" s="583"/>
    </row>
    <row r="82" spans="1:48" s="191" customFormat="1" ht="15.75" thickBot="1" x14ac:dyDescent="0.3">
      <c r="A82" s="148" t="s">
        <v>78</v>
      </c>
      <c r="B82" s="149" t="s">
        <v>77</v>
      </c>
      <c r="C82" s="153">
        <f>SUM(C80:C81)</f>
        <v>20653</v>
      </c>
      <c r="D82" s="186">
        <f t="shared" ref="D82:K82" si="24">SUM(D80:D81)</f>
        <v>20653</v>
      </c>
      <c r="E82" s="187">
        <f t="shared" si="24"/>
        <v>20651</v>
      </c>
      <c r="F82" s="153">
        <f t="shared" si="24"/>
        <v>20651</v>
      </c>
      <c r="G82" s="186">
        <f t="shared" si="24"/>
        <v>28140</v>
      </c>
      <c r="H82" s="187">
        <f t="shared" si="24"/>
        <v>20649</v>
      </c>
      <c r="I82" s="153">
        <f t="shared" si="24"/>
        <v>0</v>
      </c>
      <c r="J82" s="186">
        <f t="shared" si="24"/>
        <v>0</v>
      </c>
      <c r="K82" s="187">
        <f t="shared" si="24"/>
        <v>0</v>
      </c>
      <c r="L82" s="193">
        <f t="shared" ref="L82:N82" si="25">SUM(L80:L80)</f>
        <v>0</v>
      </c>
      <c r="M82" s="186">
        <f t="shared" si="25"/>
        <v>0</v>
      </c>
      <c r="N82" s="187">
        <f t="shared" si="25"/>
        <v>0</v>
      </c>
      <c r="O82" s="355">
        <f>SUM(O80:O81)</f>
        <v>131397</v>
      </c>
      <c r="P82" s="366">
        <f t="shared" si="10"/>
        <v>0.59725909090909091</v>
      </c>
      <c r="Q82" s="404">
        <f>SUM(Q80:Q80)</f>
        <v>220000</v>
      </c>
      <c r="R82" s="59"/>
      <c r="S82" s="129"/>
      <c r="T82" s="154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  <c r="AI82" s="583"/>
      <c r="AJ82" s="583"/>
      <c r="AK82" s="583"/>
      <c r="AL82" s="583"/>
      <c r="AM82" s="583"/>
      <c r="AN82" s="583"/>
      <c r="AO82" s="583"/>
      <c r="AP82" s="583"/>
      <c r="AQ82" s="583"/>
      <c r="AR82" s="583"/>
      <c r="AS82" s="583"/>
      <c r="AT82" s="583"/>
      <c r="AU82" s="583"/>
      <c r="AV82" s="583"/>
    </row>
    <row r="83" spans="1:48" s="165" customFormat="1" x14ac:dyDescent="0.25">
      <c r="A83" s="339">
        <v>5570377</v>
      </c>
      <c r="B83" s="340" t="s">
        <v>222</v>
      </c>
      <c r="C83" s="160">
        <v>0</v>
      </c>
      <c r="D83" s="161">
        <v>0</v>
      </c>
      <c r="E83" s="162">
        <v>0</v>
      </c>
      <c r="F83" s="161">
        <v>0</v>
      </c>
      <c r="G83" s="161">
        <v>0</v>
      </c>
      <c r="H83" s="162">
        <v>0</v>
      </c>
      <c r="I83" s="160">
        <v>0</v>
      </c>
      <c r="J83" s="161">
        <v>0</v>
      </c>
      <c r="K83" s="162">
        <v>0</v>
      </c>
      <c r="L83" s="160">
        <v>0</v>
      </c>
      <c r="M83" s="161">
        <v>0</v>
      </c>
      <c r="N83" s="140">
        <v>0</v>
      </c>
      <c r="O83" s="359">
        <f t="shared" si="18"/>
        <v>0</v>
      </c>
      <c r="P83" s="349">
        <f t="shared" si="10"/>
        <v>0</v>
      </c>
      <c r="Q83" s="396">
        <v>20000</v>
      </c>
      <c r="R83" s="365" t="s">
        <v>227</v>
      </c>
      <c r="S83" s="167"/>
      <c r="T83" s="147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  <c r="AI83" s="583"/>
      <c r="AJ83" s="583"/>
      <c r="AK83" s="583"/>
      <c r="AL83" s="583"/>
      <c r="AM83" s="583"/>
      <c r="AN83" s="583"/>
      <c r="AO83" s="583"/>
      <c r="AP83" s="583"/>
      <c r="AQ83" s="583"/>
      <c r="AR83" s="583"/>
      <c r="AS83" s="583"/>
      <c r="AT83" s="583"/>
      <c r="AU83" s="583"/>
      <c r="AV83" s="583"/>
    </row>
    <row r="84" spans="1:48" s="191" customFormat="1" ht="15.75" thickBot="1" x14ac:dyDescent="0.3">
      <c r="A84" s="148" t="s">
        <v>214</v>
      </c>
      <c r="B84" s="149" t="s">
        <v>215</v>
      </c>
      <c r="C84" s="153">
        <f t="shared" ref="C84:N84" si="26">SUM(C83)</f>
        <v>0</v>
      </c>
      <c r="D84" s="186">
        <f t="shared" si="26"/>
        <v>0</v>
      </c>
      <c r="E84" s="187">
        <f t="shared" si="26"/>
        <v>0</v>
      </c>
      <c r="F84" s="153">
        <f t="shared" si="26"/>
        <v>0</v>
      </c>
      <c r="G84" s="186">
        <f t="shared" si="26"/>
        <v>0</v>
      </c>
      <c r="H84" s="187">
        <f t="shared" si="26"/>
        <v>0</v>
      </c>
      <c r="I84" s="186">
        <f t="shared" si="26"/>
        <v>0</v>
      </c>
      <c r="J84" s="186">
        <f t="shared" si="26"/>
        <v>0</v>
      </c>
      <c r="K84" s="187">
        <f t="shared" si="26"/>
        <v>0</v>
      </c>
      <c r="L84" s="153">
        <f t="shared" si="26"/>
        <v>0</v>
      </c>
      <c r="M84" s="186">
        <f t="shared" si="26"/>
        <v>0</v>
      </c>
      <c r="N84" s="187">
        <f t="shared" si="26"/>
        <v>0</v>
      </c>
      <c r="O84" s="355">
        <f>SUM(O83)</f>
        <v>0</v>
      </c>
      <c r="P84" s="346">
        <f t="shared" si="10"/>
        <v>0</v>
      </c>
      <c r="Q84" s="402">
        <f>SUM(Q83:Q83)</f>
        <v>20000</v>
      </c>
      <c r="R84" s="59"/>
      <c r="S84" s="128"/>
      <c r="T84" s="190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  <c r="AI84" s="583"/>
      <c r="AJ84" s="583"/>
      <c r="AK84" s="583"/>
      <c r="AL84" s="583"/>
      <c r="AM84" s="583"/>
      <c r="AN84" s="583"/>
      <c r="AO84" s="583"/>
      <c r="AP84" s="583"/>
      <c r="AQ84" s="583"/>
      <c r="AR84" s="583"/>
      <c r="AS84" s="583"/>
      <c r="AT84" s="583"/>
      <c r="AU84" s="583"/>
      <c r="AV84" s="583"/>
    </row>
    <row r="85" spans="1:48" x14ac:dyDescent="0.25">
      <c r="A85" s="136">
        <v>5580300</v>
      </c>
      <c r="B85" s="137" t="s">
        <v>209</v>
      </c>
      <c r="C85" s="160">
        <v>0</v>
      </c>
      <c r="D85" s="161">
        <v>0</v>
      </c>
      <c r="E85" s="162">
        <v>0</v>
      </c>
      <c r="F85" s="139">
        <v>0</v>
      </c>
      <c r="G85" s="139">
        <v>0</v>
      </c>
      <c r="H85" s="140">
        <v>0</v>
      </c>
      <c r="I85" s="138">
        <v>0</v>
      </c>
      <c r="J85" s="139">
        <v>0</v>
      </c>
      <c r="K85" s="140">
        <v>0</v>
      </c>
      <c r="L85" s="138"/>
      <c r="M85" s="139"/>
      <c r="N85" s="140"/>
      <c r="O85" s="360">
        <f t="shared" si="18"/>
        <v>0</v>
      </c>
      <c r="P85" s="349">
        <f t="shared" si="10"/>
        <v>0</v>
      </c>
      <c r="Q85" s="450">
        <v>75000</v>
      </c>
      <c r="R85" s="367"/>
      <c r="S85" s="168" t="s">
        <v>218</v>
      </c>
      <c r="T85" s="119"/>
      <c r="U85" s="582"/>
      <c r="V85" s="582"/>
      <c r="W85" s="582"/>
      <c r="X85" s="582"/>
      <c r="Y85" s="582"/>
      <c r="Z85" s="582"/>
      <c r="AA85" s="582"/>
      <c r="AB85" s="582"/>
      <c r="AC85" s="582"/>
      <c r="AD85" s="582"/>
      <c r="AE85" s="582"/>
      <c r="AF85" s="582"/>
      <c r="AG85" s="582"/>
      <c r="AH85" s="582"/>
      <c r="AI85" s="582"/>
      <c r="AJ85" s="582"/>
      <c r="AK85" s="582"/>
      <c r="AL85" s="582"/>
      <c r="AM85" s="582"/>
      <c r="AN85" s="582"/>
      <c r="AO85" s="582"/>
      <c r="AP85" s="582"/>
      <c r="AQ85" s="582"/>
      <c r="AR85" s="582"/>
      <c r="AS85" s="582"/>
      <c r="AT85" s="582"/>
      <c r="AU85" s="582"/>
      <c r="AV85" s="582"/>
    </row>
    <row r="86" spans="1:48" s="183" customFormat="1" x14ac:dyDescent="0.25">
      <c r="A86" s="85">
        <v>5580500</v>
      </c>
      <c r="B86" s="86" t="s">
        <v>210</v>
      </c>
      <c r="C86" s="87">
        <v>22270</v>
      </c>
      <c r="D86" s="88">
        <v>13279</v>
      </c>
      <c r="E86" s="89">
        <v>0</v>
      </c>
      <c r="F86" s="90">
        <v>0</v>
      </c>
      <c r="G86" s="90">
        <v>0</v>
      </c>
      <c r="H86" s="91">
        <v>19560</v>
      </c>
      <c r="I86" s="92"/>
      <c r="J86" s="90">
        <v>0</v>
      </c>
      <c r="K86" s="91">
        <v>0</v>
      </c>
      <c r="L86" s="92">
        <v>0</v>
      </c>
      <c r="M86" s="90">
        <v>0</v>
      </c>
      <c r="N86" s="91">
        <v>0</v>
      </c>
      <c r="O86" s="361">
        <f t="shared" si="18"/>
        <v>55109</v>
      </c>
      <c r="P86" s="345">
        <f t="shared" si="10"/>
        <v>0.36739333333333335</v>
      </c>
      <c r="Q86" s="451">
        <v>150000</v>
      </c>
      <c r="R86" s="544" t="s">
        <v>226</v>
      </c>
      <c r="S86" s="125" t="s">
        <v>242</v>
      </c>
      <c r="T86" s="86"/>
      <c r="U86" s="582"/>
      <c r="V86" s="582"/>
      <c r="W86" s="582"/>
      <c r="X86" s="582"/>
      <c r="Y86" s="582"/>
      <c r="Z86" s="582"/>
      <c r="AA86" s="582"/>
      <c r="AB86" s="582"/>
      <c r="AC86" s="582"/>
      <c r="AD86" s="582"/>
      <c r="AE86" s="582"/>
      <c r="AF86" s="582"/>
      <c r="AG86" s="582"/>
      <c r="AH86" s="582"/>
      <c r="AI86" s="582"/>
      <c r="AJ86" s="582"/>
      <c r="AK86" s="582"/>
      <c r="AL86" s="582"/>
      <c r="AM86" s="582"/>
      <c r="AN86" s="582"/>
      <c r="AO86" s="582"/>
      <c r="AP86" s="582"/>
      <c r="AQ86" s="582"/>
      <c r="AR86" s="582"/>
      <c r="AS86" s="582"/>
      <c r="AT86" s="582"/>
      <c r="AU86" s="582"/>
      <c r="AV86" s="582"/>
    </row>
    <row r="87" spans="1:48" s="198" customFormat="1" ht="15.75" thickBot="1" x14ac:dyDescent="0.3">
      <c r="A87" s="148" t="s">
        <v>75</v>
      </c>
      <c r="B87" s="149" t="s">
        <v>76</v>
      </c>
      <c r="C87" s="153">
        <f t="shared" ref="C87:N87" si="27">SUM(C85:C86)</f>
        <v>22270</v>
      </c>
      <c r="D87" s="186">
        <f t="shared" si="27"/>
        <v>13279</v>
      </c>
      <c r="E87" s="187">
        <f t="shared" si="27"/>
        <v>0</v>
      </c>
      <c r="F87" s="153">
        <f t="shared" si="27"/>
        <v>0</v>
      </c>
      <c r="G87" s="186">
        <f t="shared" si="27"/>
        <v>0</v>
      </c>
      <c r="H87" s="187">
        <f t="shared" si="27"/>
        <v>19560</v>
      </c>
      <c r="I87" s="153">
        <f t="shared" si="27"/>
        <v>0</v>
      </c>
      <c r="J87" s="186">
        <f t="shared" si="27"/>
        <v>0</v>
      </c>
      <c r="K87" s="187">
        <f t="shared" si="27"/>
        <v>0</v>
      </c>
      <c r="L87" s="153">
        <f t="shared" si="27"/>
        <v>0</v>
      </c>
      <c r="M87" s="186">
        <f t="shared" si="27"/>
        <v>0</v>
      </c>
      <c r="N87" s="187">
        <f t="shared" si="27"/>
        <v>0</v>
      </c>
      <c r="O87" s="355">
        <f>SUM(O85:O86)</f>
        <v>55109</v>
      </c>
      <c r="P87" s="346">
        <f t="shared" si="10"/>
        <v>0.24492888888888889</v>
      </c>
      <c r="Q87" s="404">
        <f>SUM(Q85:Q86)</f>
        <v>225000</v>
      </c>
      <c r="R87" s="437"/>
      <c r="S87" s="193"/>
      <c r="T87" s="127"/>
      <c r="U87" s="582"/>
      <c r="V87" s="582"/>
      <c r="W87" s="582"/>
      <c r="X87" s="582"/>
      <c r="Y87" s="582"/>
      <c r="Z87" s="582"/>
      <c r="AA87" s="582"/>
      <c r="AB87" s="582"/>
      <c r="AC87" s="582"/>
      <c r="AD87" s="582"/>
      <c r="AE87" s="582"/>
      <c r="AF87" s="582"/>
      <c r="AG87" s="582"/>
      <c r="AH87" s="582"/>
      <c r="AI87" s="582"/>
      <c r="AJ87" s="582"/>
      <c r="AK87" s="582"/>
      <c r="AL87" s="582"/>
      <c r="AM87" s="582"/>
      <c r="AN87" s="582"/>
      <c r="AO87" s="582"/>
      <c r="AP87" s="582"/>
      <c r="AQ87" s="582"/>
      <c r="AR87" s="582"/>
      <c r="AS87" s="582"/>
      <c r="AT87" s="582"/>
      <c r="AU87" s="582"/>
      <c r="AV87" s="582"/>
    </row>
    <row r="88" spans="1:48" ht="15.75" thickBot="1" x14ac:dyDescent="0.3">
      <c r="A88" s="328">
        <v>5640300</v>
      </c>
      <c r="B88" s="329" t="s">
        <v>236</v>
      </c>
      <c r="C88" s="330">
        <v>0</v>
      </c>
      <c r="D88" s="331">
        <v>0</v>
      </c>
      <c r="E88" s="332">
        <v>0</v>
      </c>
      <c r="F88" s="193">
        <v>0</v>
      </c>
      <c r="G88" s="331">
        <v>0</v>
      </c>
      <c r="H88" s="187">
        <v>0</v>
      </c>
      <c r="I88" s="330">
        <v>0</v>
      </c>
      <c r="J88" s="331">
        <v>0</v>
      </c>
      <c r="K88" s="332">
        <v>0</v>
      </c>
      <c r="L88" s="330">
        <v>0</v>
      </c>
      <c r="M88" s="331">
        <v>0</v>
      </c>
      <c r="N88" s="332">
        <v>0</v>
      </c>
      <c r="O88" s="362">
        <f t="shared" si="18"/>
        <v>0</v>
      </c>
      <c r="P88" s="351"/>
      <c r="Q88" s="334">
        <v>0</v>
      </c>
      <c r="R88" s="274"/>
      <c r="S88" s="333"/>
      <c r="T88" s="335"/>
      <c r="U88" s="582"/>
      <c r="V88" s="582"/>
      <c r="W88" s="582"/>
      <c r="X88" s="582"/>
      <c r="Y88" s="582"/>
      <c r="Z88" s="582"/>
      <c r="AA88" s="582"/>
      <c r="AB88" s="582"/>
      <c r="AC88" s="582"/>
      <c r="AD88" s="582"/>
      <c r="AE88" s="582"/>
      <c r="AF88" s="582"/>
      <c r="AG88" s="582"/>
      <c r="AH88" s="582"/>
      <c r="AI88" s="582"/>
      <c r="AJ88" s="582"/>
      <c r="AK88" s="582"/>
      <c r="AL88" s="582"/>
      <c r="AM88" s="582"/>
      <c r="AN88" s="582"/>
      <c r="AO88" s="582"/>
      <c r="AP88" s="582"/>
      <c r="AQ88" s="582"/>
      <c r="AR88" s="582"/>
      <c r="AS88" s="582"/>
      <c r="AT88" s="582"/>
      <c r="AU88" s="582"/>
      <c r="AV88" s="582"/>
    </row>
    <row r="89" spans="1:48" s="132" customFormat="1" ht="15.75" thickBot="1" x14ac:dyDescent="0.3">
      <c r="A89" s="17">
        <v>5910300</v>
      </c>
      <c r="B89" s="155" t="s">
        <v>95</v>
      </c>
      <c r="C89" s="406">
        <v>0</v>
      </c>
      <c r="D89" s="130">
        <v>0</v>
      </c>
      <c r="E89" s="131">
        <v>0</v>
      </c>
      <c r="F89" s="157">
        <v>0</v>
      </c>
      <c r="G89" s="157">
        <v>0</v>
      </c>
      <c r="H89" s="158">
        <v>13394.51</v>
      </c>
      <c r="I89" s="156">
        <v>0</v>
      </c>
      <c r="J89" s="157">
        <v>0</v>
      </c>
      <c r="K89" s="158">
        <v>0</v>
      </c>
      <c r="L89" s="156">
        <v>0</v>
      </c>
      <c r="M89" s="157">
        <v>0</v>
      </c>
      <c r="N89" s="131">
        <v>0</v>
      </c>
      <c r="O89" s="362">
        <f t="shared" si="18"/>
        <v>13394.51</v>
      </c>
      <c r="P89" s="352"/>
      <c r="Q89" s="159">
        <v>0</v>
      </c>
      <c r="R89" s="559" t="s">
        <v>273</v>
      </c>
      <c r="S89" s="166"/>
      <c r="T89" s="155"/>
      <c r="U89" s="583"/>
      <c r="V89" s="583"/>
      <c r="W89" s="583"/>
      <c r="X89" s="583"/>
      <c r="Y89" s="583"/>
      <c r="Z89" s="583"/>
      <c r="AA89" s="583"/>
      <c r="AB89" s="583"/>
      <c r="AC89" s="583"/>
      <c r="AD89" s="583"/>
      <c r="AE89" s="583"/>
      <c r="AF89" s="583"/>
      <c r="AG89" s="583"/>
      <c r="AH89" s="583"/>
      <c r="AI89" s="583"/>
      <c r="AJ89" s="583"/>
      <c r="AK89" s="583"/>
      <c r="AL89" s="583"/>
      <c r="AM89" s="583"/>
      <c r="AN89" s="583"/>
      <c r="AO89" s="583"/>
      <c r="AP89" s="583"/>
      <c r="AQ89" s="583"/>
      <c r="AR89" s="583"/>
      <c r="AS89" s="583"/>
      <c r="AT89" s="583"/>
      <c r="AU89" s="583"/>
      <c r="AV89" s="583"/>
    </row>
    <row r="90" spans="1:48" s="132" customFormat="1" ht="15.75" thickBot="1" x14ac:dyDescent="0.3">
      <c r="A90" s="17" t="s">
        <v>54</v>
      </c>
      <c r="B90" s="155" t="s">
        <v>55</v>
      </c>
      <c r="C90" s="169">
        <f t="shared" ref="C90:N90" si="28">+C89+C87+C82+C79+C75+C71+C68+C66+C60+C58+C55+C50+C29+C24+C20+C84</f>
        <v>6055389.7100000009</v>
      </c>
      <c r="D90" s="157">
        <f t="shared" si="28"/>
        <v>5797833.9400000004</v>
      </c>
      <c r="E90" s="405">
        <f t="shared" si="28"/>
        <v>6641770.1300000008</v>
      </c>
      <c r="F90" s="169">
        <f t="shared" si="28"/>
        <v>6185584.6399999987</v>
      </c>
      <c r="G90" s="157">
        <f t="shared" si="28"/>
        <v>8788190.209999999</v>
      </c>
      <c r="H90" s="405">
        <f t="shared" si="28"/>
        <v>6644161.4100000001</v>
      </c>
      <c r="I90" s="169">
        <f t="shared" si="28"/>
        <v>0</v>
      </c>
      <c r="J90" s="157">
        <f t="shared" si="28"/>
        <v>0</v>
      </c>
      <c r="K90" s="405">
        <f t="shared" si="28"/>
        <v>0</v>
      </c>
      <c r="L90" s="169">
        <f t="shared" si="28"/>
        <v>0</v>
      </c>
      <c r="M90" s="157">
        <f t="shared" si="28"/>
        <v>0</v>
      </c>
      <c r="N90" s="327">
        <f t="shared" si="28"/>
        <v>0</v>
      </c>
      <c r="O90" s="363">
        <f>+O89+O87+O82+O79+O75+O71+O68+O66+O60+O58+O55+O50+O29+O24+O20+O84+O73+O88</f>
        <v>40112930.039999999</v>
      </c>
      <c r="P90" s="352">
        <f>O90/Q90</f>
        <v>0.458363752019807</v>
      </c>
      <c r="Q90" s="403">
        <f>+Q87+Q84+Q79+Q75+Q73+Q71+Q68+Q66+Q60+Q58+Q55+Q50+Q29+Q24+Q20+Q82</f>
        <v>87513312</v>
      </c>
      <c r="R90" s="170"/>
      <c r="S90" s="170"/>
      <c r="U90" s="583"/>
      <c r="V90" s="583"/>
      <c r="W90" s="583"/>
      <c r="X90" s="583"/>
      <c r="Y90" s="583"/>
      <c r="Z90" s="583"/>
      <c r="AA90" s="583"/>
      <c r="AB90" s="583"/>
      <c r="AC90" s="583"/>
      <c r="AD90" s="583"/>
      <c r="AE90" s="583"/>
      <c r="AF90" s="583"/>
      <c r="AG90" s="583"/>
      <c r="AH90" s="583"/>
      <c r="AI90" s="583"/>
      <c r="AJ90" s="583"/>
      <c r="AK90" s="583"/>
      <c r="AL90" s="583"/>
      <c r="AM90" s="583"/>
      <c r="AN90" s="583"/>
      <c r="AO90" s="583"/>
      <c r="AP90" s="583"/>
      <c r="AQ90" s="583"/>
      <c r="AR90" s="583"/>
      <c r="AS90" s="583"/>
      <c r="AT90" s="583"/>
      <c r="AU90" s="583"/>
      <c r="AV90" s="583"/>
    </row>
    <row r="91" spans="1:48" x14ac:dyDescent="0.25">
      <c r="A91" s="171"/>
      <c r="B91" s="172"/>
      <c r="C91" s="173"/>
      <c r="E91" s="79"/>
      <c r="G91" s="174"/>
      <c r="H91" s="79"/>
      <c r="J91" s="79"/>
      <c r="K91" s="79" t="s">
        <v>177</v>
      </c>
      <c r="L91" s="174"/>
      <c r="M91" s="174"/>
      <c r="N91" s="175" t="s">
        <v>177</v>
      </c>
      <c r="O91" s="176">
        <f>SUM(C90:N90)</f>
        <v>40112930.040000007</v>
      </c>
      <c r="P91" s="310">
        <f>6/12</f>
        <v>0.5</v>
      </c>
      <c r="Q91" s="177">
        <f>P91*Q90</f>
        <v>43756656</v>
      </c>
    </row>
    <row r="92" spans="1:48" ht="15.75" thickBot="1" x14ac:dyDescent="0.3">
      <c r="E92" s="174"/>
      <c r="H92" s="174"/>
      <c r="L92" s="174"/>
      <c r="M92" s="174"/>
      <c r="O92" s="148" t="s">
        <v>171</v>
      </c>
      <c r="P92" s="82">
        <f>+P91-P90</f>
        <v>4.1636247980192997E-2</v>
      </c>
      <c r="Q92" s="179">
        <f>P92*Q90</f>
        <v>3643725.9599999995</v>
      </c>
      <c r="R92" s="180"/>
      <c r="S92" s="180"/>
    </row>
    <row r="93" spans="1:48" x14ac:dyDescent="0.25">
      <c r="B93" s="229"/>
      <c r="D93" s="174"/>
      <c r="E93" s="178"/>
      <c r="F93" s="174"/>
      <c r="G93" s="178"/>
      <c r="H93" s="174"/>
      <c r="I93" s="178"/>
      <c r="J93" s="174"/>
      <c r="K93" s="178"/>
      <c r="O93" s="174"/>
      <c r="Q93" s="174"/>
      <c r="R93" s="181"/>
    </row>
    <row r="94" spans="1:48" x14ac:dyDescent="0.25">
      <c r="B94" s="229"/>
      <c r="N94" s="262"/>
      <c r="O94" s="266"/>
      <c r="P94" s="264"/>
      <c r="Q94" s="265"/>
    </row>
    <row r="95" spans="1:48" x14ac:dyDescent="0.25">
      <c r="B95" s="229"/>
      <c r="N95" s="265"/>
      <c r="O95" s="263"/>
      <c r="P95" s="264"/>
      <c r="Q95" s="265"/>
    </row>
    <row r="96" spans="1:48" x14ac:dyDescent="0.25">
      <c r="B96" s="229"/>
      <c r="N96" s="262"/>
      <c r="O96" s="266"/>
      <c r="P96" s="264"/>
      <c r="Q96" s="265"/>
    </row>
    <row r="97" spans="2:17" x14ac:dyDescent="0.25">
      <c r="B97" s="229"/>
      <c r="N97" s="262"/>
      <c r="O97" s="266"/>
      <c r="P97" s="264"/>
      <c r="Q97" s="265"/>
    </row>
    <row r="98" spans="2:17" x14ac:dyDescent="0.25">
      <c r="B98" s="229"/>
      <c r="N98" s="262"/>
      <c r="O98" s="266"/>
      <c r="P98" s="264"/>
      <c r="Q98" s="265"/>
    </row>
    <row r="99" spans="2:17" x14ac:dyDescent="0.25">
      <c r="B99" s="229"/>
      <c r="O99" s="263"/>
      <c r="P99" s="264"/>
      <c r="Q99" s="265"/>
    </row>
    <row r="100" spans="2:17" x14ac:dyDescent="0.25">
      <c r="B100" s="229"/>
      <c r="O100" s="262"/>
      <c r="P100" s="264"/>
      <c r="Q100" s="265"/>
    </row>
    <row r="101" spans="2:17" x14ac:dyDescent="0.25">
      <c r="B101" s="229"/>
      <c r="O101" s="262"/>
      <c r="P101" s="264"/>
      <c r="Q101" s="265"/>
    </row>
    <row r="102" spans="2:17" x14ac:dyDescent="0.25">
      <c r="B102" s="229"/>
      <c r="O102" s="267"/>
      <c r="P102" s="541"/>
      <c r="Q102" s="542"/>
    </row>
    <row r="103" spans="2:17" x14ac:dyDescent="0.25">
      <c r="O103" s="83"/>
      <c r="P103" s="543"/>
      <c r="Q103" s="84"/>
    </row>
    <row r="104" spans="2:17" x14ac:dyDescent="0.25">
      <c r="P104" s="84"/>
      <c r="Q104" s="84"/>
    </row>
    <row r="105" spans="2:17" x14ac:dyDescent="0.25">
      <c r="P105" s="84"/>
      <c r="Q105" s="84"/>
    </row>
    <row r="106" spans="2:17" x14ac:dyDescent="0.25">
      <c r="P106" s="84"/>
      <c r="Q106" s="84"/>
    </row>
    <row r="107" spans="2:17" x14ac:dyDescent="0.25">
      <c r="P107" s="84"/>
      <c r="Q107" s="84"/>
    </row>
    <row r="108" spans="2:17" x14ac:dyDescent="0.25">
      <c r="P108" s="227"/>
      <c r="Q108" s="174"/>
    </row>
    <row r="109" spans="2:17" x14ac:dyDescent="0.25">
      <c r="P109" s="227"/>
      <c r="Q109" s="174"/>
    </row>
    <row r="110" spans="2:17" x14ac:dyDescent="0.25">
      <c r="P110" s="228"/>
      <c r="Q110" s="174"/>
    </row>
    <row r="111" spans="2:17" x14ac:dyDescent="0.25">
      <c r="P111" s="84"/>
      <c r="Q111" s="84"/>
    </row>
    <row r="112" spans="2:17" x14ac:dyDescent="0.25">
      <c r="P112" s="84"/>
      <c r="Q112" s="84"/>
    </row>
    <row r="113" spans="16:17" x14ac:dyDescent="0.25">
      <c r="P113" s="84"/>
      <c r="Q113" s="84"/>
    </row>
    <row r="114" spans="16:17" x14ac:dyDescent="0.25">
      <c r="P114" s="84"/>
      <c r="Q114" s="84"/>
    </row>
    <row r="115" spans="16:17" x14ac:dyDescent="0.25">
      <c r="P115" s="84"/>
      <c r="Q115" s="84"/>
    </row>
    <row r="116" spans="16:17" x14ac:dyDescent="0.25">
      <c r="P116" s="84"/>
      <c r="Q116" s="84"/>
    </row>
    <row r="117" spans="16:17" x14ac:dyDescent="0.25">
      <c r="P117" s="227"/>
      <c r="Q117" s="174"/>
    </row>
    <row r="118" spans="16:17" x14ac:dyDescent="0.25">
      <c r="P118" s="227"/>
      <c r="Q118" s="174"/>
    </row>
    <row r="119" spans="16:17" x14ac:dyDescent="0.25">
      <c r="P119" s="228"/>
      <c r="Q119" s="174"/>
    </row>
    <row r="120" spans="16:17" x14ac:dyDescent="0.25">
      <c r="P120" s="84"/>
      <c r="Q120" s="84"/>
    </row>
    <row r="121" spans="16:17" x14ac:dyDescent="0.25">
      <c r="P121" s="84"/>
      <c r="Q121" s="84"/>
    </row>
    <row r="122" spans="16:17" x14ac:dyDescent="0.25">
      <c r="P122" s="84"/>
      <c r="Q122" s="84"/>
    </row>
    <row r="123" spans="16:17" x14ac:dyDescent="0.25">
      <c r="P123" s="84"/>
      <c r="Q123" s="84"/>
    </row>
    <row r="124" spans="16:17" x14ac:dyDescent="0.25">
      <c r="P124" s="84"/>
      <c r="Q124" s="84"/>
    </row>
    <row r="125" spans="16:17" x14ac:dyDescent="0.25">
      <c r="P125" s="84"/>
      <c r="Q125" s="84"/>
    </row>
    <row r="126" spans="16:17" x14ac:dyDescent="0.25">
      <c r="P126" s="227"/>
      <c r="Q126" s="174"/>
    </row>
    <row r="127" spans="16:17" x14ac:dyDescent="0.25">
      <c r="P127" s="227"/>
      <c r="Q127" s="174"/>
    </row>
    <row r="128" spans="16:17" x14ac:dyDescent="0.25">
      <c r="P128" s="228"/>
      <c r="Q128" s="174"/>
    </row>
    <row r="129" spans="16:17" x14ac:dyDescent="0.25">
      <c r="P129" s="84"/>
      <c r="Q129" s="84"/>
    </row>
    <row r="130" spans="16:17" x14ac:dyDescent="0.25">
      <c r="P130" s="84"/>
      <c r="Q130" s="84"/>
    </row>
    <row r="131" spans="16:17" x14ac:dyDescent="0.25">
      <c r="P131" s="84"/>
      <c r="Q131" s="84"/>
    </row>
    <row r="132" spans="16:17" x14ac:dyDescent="0.25">
      <c r="P132" s="84"/>
      <c r="Q132" s="84"/>
    </row>
    <row r="133" spans="16:17" x14ac:dyDescent="0.25">
      <c r="P133" s="84"/>
      <c r="Q133" s="84"/>
    </row>
    <row r="134" spans="16:17" x14ac:dyDescent="0.25">
      <c r="P134" s="84"/>
      <c r="Q134" s="84"/>
    </row>
    <row r="135" spans="16:17" x14ac:dyDescent="0.25">
      <c r="P135" s="227"/>
      <c r="Q135" s="174"/>
    </row>
    <row r="136" spans="16:17" x14ac:dyDescent="0.25">
      <c r="P136" s="227"/>
      <c r="Q136" s="174"/>
    </row>
    <row r="137" spans="16:17" x14ac:dyDescent="0.25">
      <c r="P137" s="228"/>
      <c r="Q137" s="174"/>
    </row>
    <row r="138" spans="16:17" x14ac:dyDescent="0.25">
      <c r="P138" s="84"/>
      <c r="Q138" s="84"/>
    </row>
    <row r="139" spans="16:17" x14ac:dyDescent="0.25">
      <c r="P139" s="84"/>
      <c r="Q139" s="84"/>
    </row>
    <row r="140" spans="16:17" x14ac:dyDescent="0.25">
      <c r="P140" s="84"/>
      <c r="Q140" s="84"/>
    </row>
    <row r="141" spans="16:17" x14ac:dyDescent="0.25">
      <c r="P141" s="84"/>
      <c r="Q141" s="84"/>
    </row>
    <row r="142" spans="16:17" x14ac:dyDescent="0.25">
      <c r="P142" s="84"/>
      <c r="Q142" s="84"/>
    </row>
    <row r="143" spans="16:17" x14ac:dyDescent="0.25">
      <c r="P143" s="84"/>
      <c r="Q143" s="84"/>
    </row>
    <row r="144" spans="16:17" x14ac:dyDescent="0.25">
      <c r="P144" s="227"/>
      <c r="Q144" s="174"/>
    </row>
    <row r="145" spans="16:17" x14ac:dyDescent="0.25">
      <c r="P145" s="227"/>
      <c r="Q145" s="174"/>
    </row>
    <row r="146" spans="16:17" x14ac:dyDescent="0.25">
      <c r="P146" s="228"/>
      <c r="Q146" s="174"/>
    </row>
    <row r="147" spans="16:17" x14ac:dyDescent="0.25">
      <c r="P147" s="84"/>
      <c r="Q147" s="84"/>
    </row>
    <row r="148" spans="16:17" x14ac:dyDescent="0.25">
      <c r="P148" s="84"/>
      <c r="Q148" s="84"/>
    </row>
    <row r="149" spans="16:17" x14ac:dyDescent="0.25">
      <c r="P149" s="84"/>
      <c r="Q149" s="84"/>
    </row>
    <row r="150" spans="16:17" x14ac:dyDescent="0.25">
      <c r="P150" s="84"/>
      <c r="Q150" s="84"/>
    </row>
    <row r="151" spans="16:17" x14ac:dyDescent="0.25">
      <c r="P151" s="84"/>
      <c r="Q151" s="84"/>
    </row>
    <row r="152" spans="16:17" x14ac:dyDescent="0.25">
      <c r="P152" s="84"/>
      <c r="Q152" s="84"/>
    </row>
    <row r="153" spans="16:17" x14ac:dyDescent="0.25">
      <c r="P153" s="227"/>
      <c r="Q153" s="174"/>
    </row>
    <row r="154" spans="16:17" x14ac:dyDescent="0.25">
      <c r="P154" s="227"/>
      <c r="Q154" s="174"/>
    </row>
    <row r="155" spans="16:17" x14ac:dyDescent="0.25">
      <c r="P155" s="228"/>
      <c r="Q155" s="174"/>
    </row>
    <row r="156" spans="16:17" x14ac:dyDescent="0.25">
      <c r="P156" s="84"/>
      <c r="Q156" s="84"/>
    </row>
    <row r="157" spans="16:17" x14ac:dyDescent="0.25">
      <c r="P157" s="84"/>
      <c r="Q157" s="84"/>
    </row>
    <row r="158" spans="16:17" x14ac:dyDescent="0.25">
      <c r="P158" s="84"/>
      <c r="Q158" s="84"/>
    </row>
    <row r="159" spans="16:17" x14ac:dyDescent="0.25">
      <c r="P159" s="84"/>
      <c r="Q159" s="84"/>
    </row>
    <row r="160" spans="16:17" x14ac:dyDescent="0.25">
      <c r="P160" s="84"/>
      <c r="Q160" s="84"/>
    </row>
    <row r="161" spans="16:17" x14ac:dyDescent="0.25">
      <c r="P161" s="84"/>
      <c r="Q161" s="84"/>
    </row>
    <row r="162" spans="16:17" x14ac:dyDescent="0.25">
      <c r="P162" s="227"/>
      <c r="Q162" s="174"/>
    </row>
    <row r="163" spans="16:17" x14ac:dyDescent="0.25">
      <c r="P163" s="227"/>
      <c r="Q163" s="174"/>
    </row>
    <row r="164" spans="16:17" x14ac:dyDescent="0.25">
      <c r="P164" s="228"/>
      <c r="Q164" s="174"/>
    </row>
    <row r="165" spans="16:17" x14ac:dyDescent="0.25">
      <c r="P165" s="84"/>
      <c r="Q165" s="84"/>
    </row>
    <row r="166" spans="16:17" x14ac:dyDescent="0.25">
      <c r="P166" s="84"/>
      <c r="Q166" s="84"/>
    </row>
    <row r="167" spans="16:17" x14ac:dyDescent="0.25">
      <c r="P167" s="84"/>
      <c r="Q167" s="84"/>
    </row>
    <row r="168" spans="16:17" x14ac:dyDescent="0.25">
      <c r="P168" s="84"/>
      <c r="Q168" s="84"/>
    </row>
    <row r="169" spans="16:17" x14ac:dyDescent="0.25">
      <c r="P169" s="84"/>
      <c r="Q169" s="84"/>
    </row>
    <row r="170" spans="16:17" x14ac:dyDescent="0.25">
      <c r="P170" s="84"/>
      <c r="Q170" s="84"/>
    </row>
    <row r="171" spans="16:17" x14ac:dyDescent="0.25">
      <c r="P171" s="227"/>
      <c r="Q171" s="174"/>
    </row>
    <row r="172" spans="16:17" x14ac:dyDescent="0.25">
      <c r="P172" s="227"/>
      <c r="Q172" s="174"/>
    </row>
    <row r="173" spans="16:17" x14ac:dyDescent="0.25">
      <c r="P173" s="228"/>
      <c r="Q173" s="174"/>
    </row>
    <row r="174" spans="16:17" x14ac:dyDescent="0.25">
      <c r="P174" s="84"/>
      <c r="Q174" s="84"/>
    </row>
    <row r="175" spans="16:17" x14ac:dyDescent="0.25">
      <c r="P175" s="84"/>
      <c r="Q175" s="84"/>
    </row>
    <row r="176" spans="16:17" x14ac:dyDescent="0.25">
      <c r="P176" s="84"/>
      <c r="Q176" s="84"/>
    </row>
    <row r="177" spans="16:17" x14ac:dyDescent="0.25">
      <c r="P177" s="84"/>
      <c r="Q177" s="84"/>
    </row>
    <row r="178" spans="16:17" x14ac:dyDescent="0.25">
      <c r="P178" s="84"/>
      <c r="Q178" s="84"/>
    </row>
    <row r="179" spans="16:17" x14ac:dyDescent="0.25">
      <c r="P179" s="84"/>
      <c r="Q179" s="84"/>
    </row>
    <row r="180" spans="16:17" x14ac:dyDescent="0.25">
      <c r="P180" s="227"/>
      <c r="Q180" s="174"/>
    </row>
    <row r="181" spans="16:17" x14ac:dyDescent="0.25">
      <c r="P181" s="227"/>
      <c r="Q181" s="174"/>
    </row>
    <row r="182" spans="16:17" x14ac:dyDescent="0.25">
      <c r="P182" s="228"/>
      <c r="Q182" s="174"/>
    </row>
    <row r="183" spans="16:17" x14ac:dyDescent="0.25">
      <c r="P183" s="84"/>
      <c r="Q183" s="84"/>
    </row>
    <row r="184" spans="16:17" x14ac:dyDescent="0.25">
      <c r="P184" s="84"/>
      <c r="Q184" s="84"/>
    </row>
    <row r="185" spans="16:17" x14ac:dyDescent="0.25">
      <c r="P185" s="84"/>
      <c r="Q185" s="84"/>
    </row>
    <row r="186" spans="16:17" x14ac:dyDescent="0.25">
      <c r="P186" s="84"/>
      <c r="Q186" s="84"/>
    </row>
    <row r="187" spans="16:17" x14ac:dyDescent="0.25">
      <c r="P187" s="84"/>
      <c r="Q187" s="84"/>
    </row>
    <row r="188" spans="16:17" x14ac:dyDescent="0.25">
      <c r="P188" s="84"/>
      <c r="Q188" s="84"/>
    </row>
    <row r="189" spans="16:17" x14ac:dyDescent="0.25">
      <c r="P189" s="227"/>
      <c r="Q189" s="174"/>
    </row>
  </sheetData>
  <mergeCells count="3">
    <mergeCell ref="R31:R33"/>
    <mergeCell ref="R21:R22"/>
    <mergeCell ref="R11:R16"/>
  </mergeCells>
  <phoneticPr fontId="9" type="noConversion"/>
  <conditionalFormatting sqref="P2:P66 P69:P71 P76:P80 P82:P87 P90">
    <cfRule type="cellIs" dxfId="5" priority="1" operator="lessThan">
      <formula>0.4</formula>
    </cfRule>
    <cfRule type="cellIs" dxfId="4" priority="2" operator="greaterThan">
      <formula>0.57</formula>
    </cfRule>
  </conditionalFormatting>
  <printOptions horizontalCentered="1" gridLines="1"/>
  <pageMargins left="0.19685039370078741" right="0.19685039370078741" top="0.78740157480314965" bottom="0.6692913385826772" header="0.39370078740157483" footer="0.31496062992125984"/>
  <pageSetup paperSize="9" scale="25" orientation="portrait" r:id="rId1"/>
  <headerFooter>
    <oddHeader xml:space="preserve">&amp;L&amp;"-,Tučné"&amp;18&amp;UHospodaření LDN Vršovice : 2023/1-6
</oddHeader>
    <oddFooter>&amp;RMUDr. Václav Ptáček
ředitel LDN Vršovice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B7A0"/>
    <pageSetUpPr fitToPage="1"/>
  </sheetPr>
  <dimension ref="A1:S67"/>
  <sheetViews>
    <sheetView view="pageLayout" zoomScale="125" zoomScaleNormal="100" zoomScalePageLayoutView="125" workbookViewId="0">
      <selection activeCell="D7" sqref="D7"/>
    </sheetView>
  </sheetViews>
  <sheetFormatPr defaultColWidth="8.85546875" defaultRowHeight="15" x14ac:dyDescent="0.25"/>
  <cols>
    <col min="1" max="1" width="11" style="2" bestFit="1" customWidth="1"/>
    <col min="2" max="2" width="49.140625" customWidth="1"/>
    <col min="3" max="3" width="15.42578125" style="199" customWidth="1"/>
    <col min="4" max="4" width="15.42578125" style="203" customWidth="1"/>
    <col min="5" max="5" width="15.42578125" style="204" customWidth="1"/>
    <col min="6" max="6" width="15.7109375" customWidth="1"/>
    <col min="7" max="7" width="16.42578125" customWidth="1"/>
    <col min="8" max="8" width="16.85546875" customWidth="1"/>
    <col min="9" max="11" width="17.42578125" hidden="1" customWidth="1"/>
    <col min="12" max="13" width="15" hidden="1" customWidth="1"/>
    <col min="14" max="14" width="0.140625" customWidth="1"/>
    <col min="15" max="15" width="16.85546875" customWidth="1"/>
    <col min="16" max="16" width="10.42578125" customWidth="1"/>
    <col min="17" max="17" width="16.42578125" customWidth="1"/>
    <col min="18" max="18" width="18.140625" customWidth="1"/>
    <col min="19" max="19" width="27.42578125" customWidth="1"/>
  </cols>
  <sheetData>
    <row r="1" spans="1:19" ht="46.5" customHeight="1" thickBot="1" x14ac:dyDescent="0.3">
      <c r="A1" s="17" t="s">
        <v>175</v>
      </c>
      <c r="B1" s="65" t="s">
        <v>174</v>
      </c>
      <c r="C1" s="205" t="s">
        <v>69</v>
      </c>
      <c r="D1" s="18" t="s">
        <v>79</v>
      </c>
      <c r="E1" s="114" t="s">
        <v>85</v>
      </c>
      <c r="F1" s="17" t="s">
        <v>89</v>
      </c>
      <c r="G1" s="18" t="s">
        <v>91</v>
      </c>
      <c r="H1" s="114" t="s">
        <v>94</v>
      </c>
      <c r="I1" s="288" t="s">
        <v>97</v>
      </c>
      <c r="J1" s="18" t="s">
        <v>102</v>
      </c>
      <c r="K1" s="114" t="s">
        <v>103</v>
      </c>
      <c r="L1" s="17" t="s">
        <v>105</v>
      </c>
      <c r="M1" s="18" t="s">
        <v>167</v>
      </c>
      <c r="N1" s="114" t="s">
        <v>168</v>
      </c>
      <c r="O1" s="17" t="s">
        <v>86</v>
      </c>
      <c r="P1" s="18" t="s">
        <v>172</v>
      </c>
      <c r="Q1" s="94" t="s">
        <v>262</v>
      </c>
      <c r="R1" s="319" t="s">
        <v>263</v>
      </c>
    </row>
    <row r="2" spans="1:19" ht="14.85" customHeight="1" x14ac:dyDescent="0.25">
      <c r="A2" s="452">
        <v>6020200</v>
      </c>
      <c r="B2" s="5" t="s">
        <v>274</v>
      </c>
      <c r="C2" s="246">
        <v>0</v>
      </c>
      <c r="D2" s="247">
        <v>0</v>
      </c>
      <c r="E2" s="248">
        <v>0</v>
      </c>
      <c r="F2" s="221">
        <v>0</v>
      </c>
      <c r="G2" s="222">
        <v>0</v>
      </c>
      <c r="H2" s="223">
        <v>15000</v>
      </c>
      <c r="I2" s="509">
        <v>0</v>
      </c>
      <c r="J2" s="510">
        <v>0</v>
      </c>
      <c r="K2" s="511">
        <v>0</v>
      </c>
      <c r="L2" s="454"/>
      <c r="M2" s="453">
        <v>0</v>
      </c>
      <c r="N2" s="455">
        <v>0</v>
      </c>
      <c r="O2" s="456">
        <f>SUM(C2:N2)</f>
        <v>15000</v>
      </c>
      <c r="P2" s="457"/>
      <c r="Q2" s="458"/>
      <c r="R2" s="581" t="s">
        <v>290</v>
      </c>
    </row>
    <row r="3" spans="1:19" ht="14.85" customHeight="1" x14ac:dyDescent="0.25">
      <c r="A3" s="452">
        <v>6020320</v>
      </c>
      <c r="B3" s="5" t="s">
        <v>98</v>
      </c>
      <c r="C3" s="246">
        <v>0</v>
      </c>
      <c r="D3" s="247">
        <v>0</v>
      </c>
      <c r="E3" s="248">
        <v>0</v>
      </c>
      <c r="F3" s="221">
        <v>0</v>
      </c>
      <c r="G3" s="222">
        <v>2331</v>
      </c>
      <c r="H3" s="223">
        <v>557</v>
      </c>
      <c r="I3" s="509"/>
      <c r="J3" s="510"/>
      <c r="K3" s="511"/>
      <c r="L3" s="454"/>
      <c r="M3" s="453"/>
      <c r="N3" s="455"/>
      <c r="O3" s="560">
        <f>SUM(C3:N3)</f>
        <v>2888</v>
      </c>
      <c r="P3" s="561"/>
      <c r="Q3" s="562"/>
      <c r="R3" s="563"/>
    </row>
    <row r="4" spans="1:19" ht="15.75" thickBot="1" x14ac:dyDescent="0.3">
      <c r="A4" s="459" t="s">
        <v>254</v>
      </c>
      <c r="B4" s="460" t="s">
        <v>98</v>
      </c>
      <c r="C4" s="461">
        <f>+C2</f>
        <v>0</v>
      </c>
      <c r="D4" s="462">
        <f>+D2</f>
        <v>0</v>
      </c>
      <c r="E4" s="463">
        <f>+E2</f>
        <v>0</v>
      </c>
      <c r="F4" s="461">
        <f>+F2</f>
        <v>0</v>
      </c>
      <c r="G4" s="462">
        <f>+G2+G3</f>
        <v>2331</v>
      </c>
      <c r="H4" s="463">
        <f>+H2+H3</f>
        <v>15557</v>
      </c>
      <c r="I4" s="464">
        <f t="shared" ref="I4:N4" si="0">+I2</f>
        <v>0</v>
      </c>
      <c r="J4" s="462">
        <f t="shared" si="0"/>
        <v>0</v>
      </c>
      <c r="K4" s="463">
        <f t="shared" si="0"/>
        <v>0</v>
      </c>
      <c r="L4" s="461">
        <f t="shared" si="0"/>
        <v>0</v>
      </c>
      <c r="M4" s="462">
        <f t="shared" si="0"/>
        <v>0</v>
      </c>
      <c r="N4" s="465">
        <f t="shared" si="0"/>
        <v>0</v>
      </c>
      <c r="O4" s="466">
        <f>+O2+O3</f>
        <v>17888</v>
      </c>
      <c r="P4" s="98">
        <f>+O4/Q4</f>
        <v>2.9813333333333332</v>
      </c>
      <c r="Q4" s="64">
        <v>6000</v>
      </c>
      <c r="R4" s="467" t="s">
        <v>240</v>
      </c>
    </row>
    <row r="5" spans="1:19" x14ac:dyDescent="0.25">
      <c r="A5" s="15">
        <v>6020400</v>
      </c>
      <c r="B5" s="38" t="s">
        <v>255</v>
      </c>
      <c r="C5" s="66">
        <v>0</v>
      </c>
      <c r="D5" s="67">
        <v>0</v>
      </c>
      <c r="E5" s="68">
        <v>600000</v>
      </c>
      <c r="F5" s="66">
        <v>0</v>
      </c>
      <c r="G5" s="67">
        <v>0</v>
      </c>
      <c r="H5" s="68">
        <v>600000</v>
      </c>
      <c r="I5" s="66">
        <v>0</v>
      </c>
      <c r="J5" s="67">
        <v>0</v>
      </c>
      <c r="K5" s="68">
        <v>0</v>
      </c>
      <c r="L5" s="66"/>
      <c r="M5" s="67"/>
      <c r="N5" s="68">
        <v>0</v>
      </c>
      <c r="O5" s="468">
        <f>SUM(C5:N5)</f>
        <v>1200000</v>
      </c>
      <c r="P5" s="469"/>
      <c r="Q5" s="470"/>
      <c r="R5" s="471"/>
    </row>
    <row r="6" spans="1:19" ht="15.75" thickBot="1" x14ac:dyDescent="0.3">
      <c r="A6" s="472">
        <v>6020400</v>
      </c>
      <c r="B6" s="473" t="s">
        <v>255</v>
      </c>
      <c r="C6" s="474">
        <f>+C5</f>
        <v>0</v>
      </c>
      <c r="D6" s="475">
        <f t="shared" ref="D6:O6" si="1">+D5</f>
        <v>0</v>
      </c>
      <c r="E6" s="476">
        <f t="shared" si="1"/>
        <v>600000</v>
      </c>
      <c r="F6" s="474">
        <f t="shared" si="1"/>
        <v>0</v>
      </c>
      <c r="G6" s="475">
        <f t="shared" si="1"/>
        <v>0</v>
      </c>
      <c r="H6" s="476">
        <f t="shared" si="1"/>
        <v>600000</v>
      </c>
      <c r="I6" s="477">
        <f t="shared" si="1"/>
        <v>0</v>
      </c>
      <c r="J6" s="475">
        <f t="shared" si="1"/>
        <v>0</v>
      </c>
      <c r="K6" s="476">
        <f t="shared" si="1"/>
        <v>0</v>
      </c>
      <c r="L6" s="474">
        <f t="shared" si="1"/>
        <v>0</v>
      </c>
      <c r="M6" s="475">
        <f t="shared" si="1"/>
        <v>0</v>
      </c>
      <c r="N6" s="478">
        <f t="shared" si="1"/>
        <v>0</v>
      </c>
      <c r="O6" s="466">
        <f t="shared" si="1"/>
        <v>1200000</v>
      </c>
      <c r="P6" s="98">
        <f>+O6/Q6</f>
        <v>0.48780487804878048</v>
      </c>
      <c r="Q6" s="479">
        <v>2460000</v>
      </c>
      <c r="R6" s="480"/>
    </row>
    <row r="7" spans="1:19" x14ac:dyDescent="0.25">
      <c r="A7" s="481">
        <v>6020430</v>
      </c>
      <c r="B7" s="218" t="s">
        <v>56</v>
      </c>
      <c r="C7" s="482">
        <v>3974492.76</v>
      </c>
      <c r="D7" s="260">
        <v>4447170.09</v>
      </c>
      <c r="E7" s="483">
        <v>4486792.99</v>
      </c>
      <c r="F7" s="484">
        <v>4086095.76</v>
      </c>
      <c r="G7" s="485">
        <v>4218199.38</v>
      </c>
      <c r="H7" s="315">
        <v>3957854.76</v>
      </c>
      <c r="I7" s="486"/>
      <c r="J7" s="485"/>
      <c r="K7" s="315"/>
      <c r="L7" s="484"/>
      <c r="M7" s="485"/>
      <c r="N7" s="315"/>
      <c r="O7" s="378">
        <f t="shared" ref="O7:O15" si="2">SUM(C7:N7)</f>
        <v>25170605.740000002</v>
      </c>
      <c r="P7" s="323"/>
      <c r="Q7" s="109"/>
      <c r="R7" s="375"/>
    </row>
    <row r="8" spans="1:19" x14ac:dyDescent="0.25">
      <c r="A8" s="4">
        <v>6020431</v>
      </c>
      <c r="B8" s="5" t="s">
        <v>57</v>
      </c>
      <c r="C8" s="249">
        <v>871610.16</v>
      </c>
      <c r="D8" s="250">
        <v>665305.68999999994</v>
      </c>
      <c r="E8" s="251">
        <v>923914.68</v>
      </c>
      <c r="F8" s="47">
        <v>808401.49</v>
      </c>
      <c r="G8" s="48">
        <v>781612.65</v>
      </c>
      <c r="H8" s="49">
        <v>836767.62</v>
      </c>
      <c r="I8" s="289"/>
      <c r="J8" s="48"/>
      <c r="K8" s="49"/>
      <c r="L8" s="47"/>
      <c r="M8" s="48"/>
      <c r="N8" s="49"/>
      <c r="O8" s="81">
        <f t="shared" si="2"/>
        <v>4887612.29</v>
      </c>
      <c r="P8" s="3"/>
      <c r="Q8" s="96"/>
      <c r="R8" s="97"/>
    </row>
    <row r="9" spans="1:19" x14ac:dyDescent="0.25">
      <c r="A9" s="4">
        <v>6020433</v>
      </c>
      <c r="B9" s="5" t="s">
        <v>180</v>
      </c>
      <c r="C9" s="249">
        <v>0</v>
      </c>
      <c r="D9" s="250">
        <v>0</v>
      </c>
      <c r="E9" s="282">
        <v>0</v>
      </c>
      <c r="F9" s="47">
        <v>0</v>
      </c>
      <c r="G9" s="48">
        <v>0</v>
      </c>
      <c r="H9" s="49">
        <v>0</v>
      </c>
      <c r="I9" s="289"/>
      <c r="J9" s="376"/>
      <c r="K9" s="49"/>
      <c r="L9" s="47"/>
      <c r="M9" s="48"/>
      <c r="N9" s="49"/>
      <c r="O9" s="81">
        <f t="shared" si="2"/>
        <v>0</v>
      </c>
      <c r="P9" s="3"/>
      <c r="Q9" s="96"/>
      <c r="R9" s="97"/>
    </row>
    <row r="10" spans="1:19" x14ac:dyDescent="0.25">
      <c r="A10" s="4">
        <v>6020435</v>
      </c>
      <c r="B10" s="5" t="s">
        <v>58</v>
      </c>
      <c r="C10" s="249">
        <v>538076.21</v>
      </c>
      <c r="D10" s="250">
        <v>421192.09</v>
      </c>
      <c r="E10" s="251">
        <v>428290.56</v>
      </c>
      <c r="F10" s="47">
        <v>435893.44</v>
      </c>
      <c r="G10" s="48">
        <v>353107.36</v>
      </c>
      <c r="H10" s="49">
        <v>304492.96000000002</v>
      </c>
      <c r="I10" s="289"/>
      <c r="J10" s="48"/>
      <c r="K10" s="49"/>
      <c r="L10" s="47"/>
      <c r="M10" s="48"/>
      <c r="N10" s="49"/>
      <c r="O10" s="81">
        <f>SUM(C10:N10)</f>
        <v>2481052.62</v>
      </c>
      <c r="P10" s="3"/>
      <c r="Q10" s="96"/>
      <c r="R10" s="97"/>
    </row>
    <row r="11" spans="1:19" x14ac:dyDescent="0.25">
      <c r="A11" s="4">
        <v>6020436</v>
      </c>
      <c r="B11" s="5" t="s">
        <v>104</v>
      </c>
      <c r="C11" s="249">
        <v>0</v>
      </c>
      <c r="D11" s="250">
        <v>19163.13</v>
      </c>
      <c r="E11" s="251">
        <v>38083.22</v>
      </c>
      <c r="F11" s="47">
        <v>0</v>
      </c>
      <c r="G11" s="48">
        <v>0</v>
      </c>
      <c r="H11" s="49">
        <v>0</v>
      </c>
      <c r="I11" s="289"/>
      <c r="J11" s="48"/>
      <c r="K11" s="49"/>
      <c r="L11" s="47"/>
      <c r="M11" s="48"/>
      <c r="N11" s="49"/>
      <c r="O11" s="81">
        <f t="shared" si="2"/>
        <v>57246.350000000006</v>
      </c>
      <c r="P11" s="3"/>
      <c r="Q11" s="96"/>
      <c r="R11" s="97"/>
    </row>
    <row r="12" spans="1:19" ht="14.25" customHeight="1" x14ac:dyDescent="0.25">
      <c r="A12" s="4">
        <v>6020437</v>
      </c>
      <c r="B12" s="5" t="s">
        <v>59</v>
      </c>
      <c r="C12" s="249">
        <v>463978.5</v>
      </c>
      <c r="D12" s="250">
        <v>520346.14</v>
      </c>
      <c r="E12" s="49">
        <v>327096.18</v>
      </c>
      <c r="F12" s="47">
        <v>527066.88</v>
      </c>
      <c r="G12" s="48">
        <v>667383.04000000004</v>
      </c>
      <c r="H12" s="49">
        <v>751842.88</v>
      </c>
      <c r="I12" s="289"/>
      <c r="J12" s="48"/>
      <c r="K12" s="49"/>
      <c r="L12" s="47"/>
      <c r="M12" s="48"/>
      <c r="N12" s="49"/>
      <c r="O12" s="81">
        <f t="shared" si="2"/>
        <v>3257713.62</v>
      </c>
      <c r="P12" s="3"/>
      <c r="Q12" s="96"/>
      <c r="R12" s="374"/>
    </row>
    <row r="13" spans="1:19" ht="14.25" customHeight="1" x14ac:dyDescent="0.25">
      <c r="A13" s="4">
        <v>6020439</v>
      </c>
      <c r="B13" s="5" t="s">
        <v>182</v>
      </c>
      <c r="C13" s="249">
        <v>0</v>
      </c>
      <c r="D13" s="250">
        <v>0</v>
      </c>
      <c r="E13" s="252">
        <v>0</v>
      </c>
      <c r="F13" s="43">
        <v>0</v>
      </c>
      <c r="G13" s="44">
        <v>0</v>
      </c>
      <c r="H13" s="45"/>
      <c r="I13" s="216"/>
      <c r="J13" s="44"/>
      <c r="K13" s="45"/>
      <c r="L13" s="43"/>
      <c r="M13" s="44"/>
      <c r="N13" s="49"/>
      <c r="O13" s="81">
        <f t="shared" si="2"/>
        <v>0</v>
      </c>
      <c r="P13" s="3"/>
      <c r="Q13" s="96"/>
      <c r="R13" s="374"/>
    </row>
    <row r="14" spans="1:19" s="1" customFormat="1" ht="15.75" thickBot="1" x14ac:dyDescent="0.3">
      <c r="A14" s="16" t="s">
        <v>256</v>
      </c>
      <c r="B14" s="51" t="s">
        <v>70</v>
      </c>
      <c r="C14" s="35">
        <f>SUM(C7:C13)</f>
        <v>5848157.6299999999</v>
      </c>
      <c r="D14" s="33">
        <f t="shared" ref="D14:N14" si="3">SUM(D7:D13)</f>
        <v>6073177.1399999987</v>
      </c>
      <c r="E14" s="34">
        <f t="shared" si="3"/>
        <v>6204177.629999999</v>
      </c>
      <c r="F14" s="35">
        <f t="shared" si="3"/>
        <v>5857457.5700000003</v>
      </c>
      <c r="G14" s="33">
        <f t="shared" si="3"/>
        <v>6020302.4300000006</v>
      </c>
      <c r="H14" s="34">
        <f t="shared" si="3"/>
        <v>5850958.2199999997</v>
      </c>
      <c r="I14" s="213">
        <f t="shared" si="3"/>
        <v>0</v>
      </c>
      <c r="J14" s="33">
        <f t="shared" si="3"/>
        <v>0</v>
      </c>
      <c r="K14" s="34">
        <f t="shared" si="3"/>
        <v>0</v>
      </c>
      <c r="L14" s="35">
        <f t="shared" si="3"/>
        <v>0</v>
      </c>
      <c r="M14" s="33">
        <f t="shared" si="3"/>
        <v>0</v>
      </c>
      <c r="N14" s="314">
        <f t="shared" si="3"/>
        <v>0</v>
      </c>
      <c r="O14" s="379">
        <f>SUM(O7:O13)</f>
        <v>35854230.620000005</v>
      </c>
      <c r="P14" s="98">
        <f>+O14/Q14</f>
        <v>0.52819056664256581</v>
      </c>
      <c r="Q14" s="64">
        <v>67881240</v>
      </c>
      <c r="R14" s="368"/>
      <c r="S14" s="311"/>
    </row>
    <row r="15" spans="1:19" x14ac:dyDescent="0.25">
      <c r="A15" s="4">
        <v>6020442</v>
      </c>
      <c r="B15" s="5" t="s">
        <v>96</v>
      </c>
      <c r="C15" s="249">
        <v>1075320</v>
      </c>
      <c r="D15" s="250">
        <v>982930</v>
      </c>
      <c r="E15" s="252">
        <v>1073800</v>
      </c>
      <c r="F15" s="43">
        <v>1028850</v>
      </c>
      <c r="G15" s="44">
        <v>1060050</v>
      </c>
      <c r="H15" s="45">
        <v>1044380</v>
      </c>
      <c r="I15" s="216"/>
      <c r="J15" s="44"/>
      <c r="K15" s="45"/>
      <c r="L15" s="216"/>
      <c r="M15" s="44"/>
      <c r="N15" s="45"/>
      <c r="O15" s="8">
        <f t="shared" si="2"/>
        <v>6265330</v>
      </c>
      <c r="P15" s="44"/>
      <c r="Q15" s="99"/>
      <c r="R15" s="97"/>
    </row>
    <row r="16" spans="1:19" s="1" customFormat="1" ht="15.75" thickBot="1" x14ac:dyDescent="0.3">
      <c r="A16" s="16" t="s">
        <v>60</v>
      </c>
      <c r="B16" s="51" t="s">
        <v>71</v>
      </c>
      <c r="C16" s="35">
        <f t="shared" ref="C16:O16" si="4">SUM(C15:C15)</f>
        <v>1075320</v>
      </c>
      <c r="D16" s="33">
        <f t="shared" si="4"/>
        <v>982930</v>
      </c>
      <c r="E16" s="33">
        <f t="shared" si="4"/>
        <v>1073800</v>
      </c>
      <c r="F16" s="35">
        <f t="shared" si="4"/>
        <v>1028850</v>
      </c>
      <c r="G16" s="33">
        <f t="shared" si="4"/>
        <v>1060050</v>
      </c>
      <c r="H16" s="34">
        <f t="shared" si="4"/>
        <v>1044380</v>
      </c>
      <c r="I16" s="213">
        <f t="shared" si="4"/>
        <v>0</v>
      </c>
      <c r="J16" s="33">
        <f t="shared" si="4"/>
        <v>0</v>
      </c>
      <c r="K16" s="34">
        <f t="shared" si="4"/>
        <v>0</v>
      </c>
      <c r="L16" s="213">
        <f t="shared" si="4"/>
        <v>0</v>
      </c>
      <c r="M16" s="33">
        <f t="shared" si="4"/>
        <v>0</v>
      </c>
      <c r="N16" s="314">
        <f t="shared" si="4"/>
        <v>0</v>
      </c>
      <c r="O16" s="32">
        <f t="shared" si="4"/>
        <v>6265330</v>
      </c>
      <c r="P16" s="98">
        <f>+O16/Q16</f>
        <v>0.49938578385330484</v>
      </c>
      <c r="Q16" s="64">
        <v>12546072</v>
      </c>
      <c r="R16" s="368"/>
    </row>
    <row r="17" spans="1:18" s="1" customFormat="1" x14ac:dyDescent="0.25">
      <c r="A17" s="15">
        <v>6030200</v>
      </c>
      <c r="B17" s="38" t="s">
        <v>99</v>
      </c>
      <c r="C17" s="39">
        <v>5748</v>
      </c>
      <c r="D17" s="50">
        <v>5748</v>
      </c>
      <c r="E17" s="41">
        <v>5748</v>
      </c>
      <c r="F17" s="39">
        <v>5748</v>
      </c>
      <c r="G17" s="61">
        <v>5748</v>
      </c>
      <c r="H17" s="41">
        <v>5748</v>
      </c>
      <c r="I17" s="217"/>
      <c r="J17" s="40"/>
      <c r="K17" s="41"/>
      <c r="L17" s="39"/>
      <c r="M17" s="40"/>
      <c r="N17" s="316"/>
      <c r="O17" s="42">
        <f>SUM(C17:N17)</f>
        <v>34488</v>
      </c>
      <c r="P17" s="69"/>
      <c r="Q17" s="100"/>
      <c r="R17" s="101"/>
    </row>
    <row r="18" spans="1:18" s="1" customFormat="1" ht="15.75" thickBot="1" x14ac:dyDescent="0.3">
      <c r="A18" s="16" t="s">
        <v>100</v>
      </c>
      <c r="B18" s="51" t="s">
        <v>101</v>
      </c>
      <c r="C18" s="35">
        <f t="shared" ref="C18:N18" si="5">SUM(C17)</f>
        <v>5748</v>
      </c>
      <c r="D18" s="33">
        <f t="shared" si="5"/>
        <v>5748</v>
      </c>
      <c r="E18" s="33">
        <f t="shared" si="5"/>
        <v>5748</v>
      </c>
      <c r="F18" s="35">
        <f t="shared" si="5"/>
        <v>5748</v>
      </c>
      <c r="G18" s="33">
        <f t="shared" si="5"/>
        <v>5748</v>
      </c>
      <c r="H18" s="34">
        <f t="shared" si="5"/>
        <v>5748</v>
      </c>
      <c r="I18" s="213">
        <f t="shared" si="5"/>
        <v>0</v>
      </c>
      <c r="J18" s="33">
        <f t="shared" si="5"/>
        <v>0</v>
      </c>
      <c r="K18" s="34">
        <f t="shared" si="5"/>
        <v>0</v>
      </c>
      <c r="L18" s="213">
        <f t="shared" si="5"/>
        <v>0</v>
      </c>
      <c r="M18" s="33">
        <f t="shared" si="5"/>
        <v>0</v>
      </c>
      <c r="N18" s="314">
        <f t="shared" si="5"/>
        <v>0</v>
      </c>
      <c r="O18" s="32">
        <f>SUM(O17)</f>
        <v>34488</v>
      </c>
      <c r="P18" s="98">
        <f>+O18/Q18</f>
        <v>0.49268571428571428</v>
      </c>
      <c r="Q18" s="64">
        <v>70000</v>
      </c>
      <c r="R18" s="487"/>
    </row>
    <row r="19" spans="1:18" x14ac:dyDescent="0.25">
      <c r="A19" s="15">
        <v>6490310</v>
      </c>
      <c r="B19" s="38" t="s">
        <v>61</v>
      </c>
      <c r="C19" s="253">
        <v>-82981.289999999994</v>
      </c>
      <c r="D19" s="254">
        <v>0</v>
      </c>
      <c r="E19" s="255">
        <v>-3490.72</v>
      </c>
      <c r="F19" s="39">
        <v>36331.519999999997</v>
      </c>
      <c r="G19" s="40">
        <v>-36331.519999999997</v>
      </c>
      <c r="H19" s="41">
        <v>461317.7</v>
      </c>
      <c r="I19" s="217"/>
      <c r="J19" s="40"/>
      <c r="K19" s="41"/>
      <c r="L19" s="39"/>
      <c r="M19" s="40"/>
      <c r="N19" s="316"/>
      <c r="O19" s="364">
        <f t="shared" ref="O19:O32" si="6">SUM(C19:N19)</f>
        <v>374845.69</v>
      </c>
      <c r="P19" s="69"/>
      <c r="Q19" s="95"/>
      <c r="R19" s="283"/>
    </row>
    <row r="20" spans="1:18" x14ac:dyDescent="0.25">
      <c r="A20" s="4">
        <v>6490311</v>
      </c>
      <c r="B20" s="5" t="s">
        <v>84</v>
      </c>
      <c r="C20" s="256">
        <v>179.56</v>
      </c>
      <c r="D20" s="257">
        <v>0</v>
      </c>
      <c r="E20" s="258">
        <v>0</v>
      </c>
      <c r="F20" s="215"/>
      <c r="G20" s="44"/>
      <c r="H20" s="293"/>
      <c r="I20" s="216"/>
      <c r="J20" s="44"/>
      <c r="K20" s="45"/>
      <c r="L20" s="43"/>
      <c r="M20" s="44"/>
      <c r="N20" s="49"/>
      <c r="O20" s="8">
        <f t="shared" si="6"/>
        <v>179.56</v>
      </c>
      <c r="P20" s="70"/>
      <c r="Q20" s="96"/>
      <c r="R20" s="97"/>
    </row>
    <row r="21" spans="1:18" x14ac:dyDescent="0.25">
      <c r="A21" s="4">
        <v>6490315</v>
      </c>
      <c r="B21" s="5" t="s">
        <v>62</v>
      </c>
      <c r="C21" s="256">
        <v>0</v>
      </c>
      <c r="D21" s="257"/>
      <c r="E21" s="258"/>
      <c r="F21" s="215"/>
      <c r="G21" s="44"/>
      <c r="H21" s="293"/>
      <c r="I21" s="216"/>
      <c r="J21" s="44"/>
      <c r="K21" s="45"/>
      <c r="L21" s="43"/>
      <c r="M21" s="44"/>
      <c r="N21" s="49"/>
      <c r="O21" s="8">
        <f t="shared" si="6"/>
        <v>0</v>
      </c>
      <c r="P21" s="70"/>
      <c r="Q21" s="96"/>
      <c r="R21" s="97"/>
    </row>
    <row r="22" spans="1:18" x14ac:dyDescent="0.25">
      <c r="A22" s="4">
        <v>6490316</v>
      </c>
      <c r="B22" s="5" t="s">
        <v>90</v>
      </c>
      <c r="C22" s="256">
        <v>0</v>
      </c>
      <c r="D22" s="257"/>
      <c r="E22" s="258"/>
      <c r="F22" s="215"/>
      <c r="G22" s="44"/>
      <c r="H22" s="293"/>
      <c r="I22" s="216"/>
      <c r="J22" s="44"/>
      <c r="K22" s="45"/>
      <c r="L22" s="43"/>
      <c r="M22" s="44"/>
      <c r="N22" s="49"/>
      <c r="O22" s="8">
        <f t="shared" si="6"/>
        <v>0</v>
      </c>
      <c r="P22" s="70"/>
      <c r="Q22" s="96"/>
      <c r="R22" s="97"/>
    </row>
    <row r="23" spans="1:18" x14ac:dyDescent="0.25">
      <c r="A23" s="4">
        <v>6490317</v>
      </c>
      <c r="B23" s="5" t="s">
        <v>63</v>
      </c>
      <c r="C23" s="256">
        <v>81838.740000000005</v>
      </c>
      <c r="D23" s="257">
        <v>-3524.26</v>
      </c>
      <c r="E23" s="258"/>
      <c r="F23" s="215"/>
      <c r="G23" s="44"/>
      <c r="H23" s="293">
        <v>86568</v>
      </c>
      <c r="I23" s="216"/>
      <c r="J23" s="44"/>
      <c r="K23" s="45"/>
      <c r="L23" s="43"/>
      <c r="M23" s="44"/>
      <c r="N23" s="49"/>
      <c r="O23" s="8">
        <f t="shared" si="6"/>
        <v>164882.48000000001</v>
      </c>
      <c r="P23" s="70"/>
      <c r="Q23" s="96"/>
      <c r="R23" s="97"/>
    </row>
    <row r="24" spans="1:18" x14ac:dyDescent="0.25">
      <c r="A24" s="4">
        <v>6490332</v>
      </c>
      <c r="B24" s="5" t="s">
        <v>92</v>
      </c>
      <c r="C24" s="256">
        <v>0</v>
      </c>
      <c r="D24" s="257">
        <v>179724</v>
      </c>
      <c r="E24" s="258"/>
      <c r="F24" s="215"/>
      <c r="G24" s="44"/>
      <c r="H24" s="293">
        <v>25582</v>
      </c>
      <c r="I24" s="216"/>
      <c r="J24" s="44"/>
      <c r="K24" s="45"/>
      <c r="L24" s="43"/>
      <c r="M24" s="44"/>
      <c r="N24" s="49"/>
      <c r="O24" s="8">
        <f t="shared" si="6"/>
        <v>205306</v>
      </c>
      <c r="P24" s="70"/>
      <c r="Q24" s="96"/>
      <c r="R24" s="97"/>
    </row>
    <row r="25" spans="1:18" s="1" customFormat="1" x14ac:dyDescent="0.25">
      <c r="A25" s="54">
        <v>6490430</v>
      </c>
      <c r="B25" s="5" t="s">
        <v>246</v>
      </c>
      <c r="C25" s="256">
        <v>0</v>
      </c>
      <c r="D25" s="257"/>
      <c r="E25" s="377"/>
      <c r="F25" s="215"/>
      <c r="G25" s="44"/>
      <c r="H25" s="294"/>
      <c r="I25" s="294"/>
      <c r="J25" s="55"/>
      <c r="K25" s="56"/>
      <c r="L25" s="57"/>
      <c r="M25" s="55"/>
      <c r="N25" s="317"/>
      <c r="O25" s="8">
        <f t="shared" si="6"/>
        <v>0</v>
      </c>
      <c r="P25" s="70"/>
      <c r="Q25" s="103"/>
      <c r="R25" s="102"/>
    </row>
    <row r="26" spans="1:18" s="1" customFormat="1" x14ac:dyDescent="0.25">
      <c r="A26" s="54">
        <v>6490431</v>
      </c>
      <c r="B26" s="5" t="s">
        <v>247</v>
      </c>
      <c r="C26" s="256">
        <v>0</v>
      </c>
      <c r="D26" s="257"/>
      <c r="E26" s="377"/>
      <c r="F26" s="215"/>
      <c r="G26" s="44"/>
      <c r="H26" s="294"/>
      <c r="I26" s="294"/>
      <c r="J26" s="55"/>
      <c r="K26" s="56"/>
      <c r="L26" s="57"/>
      <c r="M26" s="55"/>
      <c r="N26" s="317"/>
      <c r="O26" s="8">
        <f t="shared" si="6"/>
        <v>0</v>
      </c>
      <c r="P26" s="70"/>
      <c r="Q26" s="103"/>
      <c r="R26" s="102"/>
    </row>
    <row r="27" spans="1:18" s="1" customFormat="1" x14ac:dyDescent="0.25">
      <c r="A27" s="54">
        <v>6490435</v>
      </c>
      <c r="B27" s="5" t="s">
        <v>248</v>
      </c>
      <c r="C27" s="256">
        <v>0</v>
      </c>
      <c r="D27" s="257"/>
      <c r="E27" s="377"/>
      <c r="F27" s="215"/>
      <c r="G27" s="44"/>
      <c r="H27" s="294"/>
      <c r="I27" s="294"/>
      <c r="J27" s="55"/>
      <c r="K27" s="56"/>
      <c r="L27" s="57"/>
      <c r="M27" s="55"/>
      <c r="N27" s="317"/>
      <c r="O27" s="8">
        <f t="shared" si="6"/>
        <v>0</v>
      </c>
      <c r="P27" s="70"/>
      <c r="Q27" s="103"/>
      <c r="R27" s="102"/>
    </row>
    <row r="28" spans="1:18" s="1" customFormat="1" x14ac:dyDescent="0.25">
      <c r="A28" s="54">
        <v>6490436</v>
      </c>
      <c r="B28" s="5" t="s">
        <v>249</v>
      </c>
      <c r="C28" s="256">
        <v>0</v>
      </c>
      <c r="D28" s="257"/>
      <c r="E28" s="377"/>
      <c r="F28" s="215"/>
      <c r="G28" s="44"/>
      <c r="H28" s="294"/>
      <c r="I28" s="294"/>
      <c r="J28" s="55"/>
      <c r="K28" s="56"/>
      <c r="L28" s="57"/>
      <c r="M28" s="55"/>
      <c r="N28" s="317"/>
      <c r="O28" s="8">
        <f t="shared" si="6"/>
        <v>0</v>
      </c>
      <c r="P28" s="70"/>
      <c r="Q28" s="103"/>
      <c r="R28" s="102"/>
    </row>
    <row r="29" spans="1:18" s="1" customFormat="1" x14ac:dyDescent="0.25">
      <c r="A29" s="54">
        <v>6490437</v>
      </c>
      <c r="B29" s="5" t="s">
        <v>250</v>
      </c>
      <c r="C29" s="256">
        <v>0</v>
      </c>
      <c r="D29" s="257"/>
      <c r="E29" s="377"/>
      <c r="F29" s="215"/>
      <c r="G29" s="44"/>
      <c r="H29" s="294"/>
      <c r="I29" s="294"/>
      <c r="J29" s="55"/>
      <c r="K29" s="56"/>
      <c r="L29" s="57"/>
      <c r="M29" s="55"/>
      <c r="N29" s="317"/>
      <c r="O29" s="8">
        <f t="shared" si="6"/>
        <v>0</v>
      </c>
      <c r="P29" s="70"/>
      <c r="Q29" s="103"/>
      <c r="R29" s="102"/>
    </row>
    <row r="30" spans="1:18" s="1" customFormat="1" x14ac:dyDescent="0.25">
      <c r="A30" s="54">
        <v>6490440</v>
      </c>
      <c r="B30" s="5" t="s">
        <v>238</v>
      </c>
      <c r="C30" s="256">
        <v>0</v>
      </c>
      <c r="D30" s="257"/>
      <c r="E30" s="377"/>
      <c r="F30" s="215"/>
      <c r="G30" s="44"/>
      <c r="H30" s="294"/>
      <c r="I30" s="290"/>
      <c r="J30" s="55"/>
      <c r="K30" s="56"/>
      <c r="L30" s="57"/>
      <c r="M30" s="55"/>
      <c r="N30" s="317"/>
      <c r="O30" s="8">
        <f t="shared" si="6"/>
        <v>0</v>
      </c>
      <c r="P30" s="70"/>
      <c r="Q30" s="103"/>
      <c r="R30" s="102"/>
    </row>
    <row r="31" spans="1:18" x14ac:dyDescent="0.25">
      <c r="A31" s="4">
        <v>6490500</v>
      </c>
      <c r="B31" s="5" t="s">
        <v>181</v>
      </c>
      <c r="C31" s="256">
        <v>0</v>
      </c>
      <c r="D31" s="250"/>
      <c r="E31" s="259"/>
      <c r="F31" s="215"/>
      <c r="G31" s="44"/>
      <c r="H31" s="294">
        <v>966.9</v>
      </c>
      <c r="I31" s="290"/>
      <c r="J31" s="55"/>
      <c r="K31" s="56"/>
      <c r="L31" s="57"/>
      <c r="M31" s="55"/>
      <c r="N31" s="317"/>
      <c r="O31" s="8">
        <f t="shared" si="6"/>
        <v>966.9</v>
      </c>
      <c r="P31" s="72"/>
      <c r="Q31" s="103"/>
      <c r="R31" s="97"/>
    </row>
    <row r="32" spans="1:18" x14ac:dyDescent="0.25">
      <c r="A32" s="54">
        <v>6490600</v>
      </c>
      <c r="B32" s="427" t="s">
        <v>251</v>
      </c>
      <c r="C32" s="428">
        <v>0</v>
      </c>
      <c r="D32" s="429"/>
      <c r="E32" s="430"/>
      <c r="F32" s="431"/>
      <c r="G32" s="55"/>
      <c r="H32" s="294"/>
      <c r="I32" s="432"/>
      <c r="J32" s="55"/>
      <c r="K32" s="432"/>
      <c r="L32" s="431"/>
      <c r="M32" s="55"/>
      <c r="N32" s="317"/>
      <c r="O32" s="8">
        <f t="shared" si="6"/>
        <v>0</v>
      </c>
      <c r="P32" s="433"/>
      <c r="Q32" s="103"/>
      <c r="R32" s="434"/>
    </row>
    <row r="33" spans="1:19" s="1" customFormat="1" ht="15.75" thickBot="1" x14ac:dyDescent="0.3">
      <c r="A33" s="16" t="s">
        <v>257</v>
      </c>
      <c r="B33" s="219" t="s">
        <v>64</v>
      </c>
      <c r="C33" s="212">
        <f>SUM(C19:C32)</f>
        <v>-962.98999999999069</v>
      </c>
      <c r="D33" s="33">
        <f t="shared" ref="D33:N33" si="7">SUM(D19:D32)</f>
        <v>176199.74</v>
      </c>
      <c r="E33" s="213">
        <f t="shared" si="7"/>
        <v>-3490.72</v>
      </c>
      <c r="F33" s="212">
        <f t="shared" si="7"/>
        <v>36331.519999999997</v>
      </c>
      <c r="G33" s="33">
        <f t="shared" si="7"/>
        <v>-36331.519999999997</v>
      </c>
      <c r="H33" s="295">
        <f t="shared" si="7"/>
        <v>574434.6</v>
      </c>
      <c r="I33" s="291">
        <f t="shared" si="7"/>
        <v>0</v>
      </c>
      <c r="J33" s="33">
        <f t="shared" si="7"/>
        <v>0</v>
      </c>
      <c r="K33" s="291">
        <f t="shared" si="7"/>
        <v>0</v>
      </c>
      <c r="L33" s="212">
        <f t="shared" si="7"/>
        <v>0</v>
      </c>
      <c r="M33" s="33">
        <f t="shared" si="7"/>
        <v>0</v>
      </c>
      <c r="N33" s="314">
        <f t="shared" si="7"/>
        <v>0</v>
      </c>
      <c r="O33" s="35">
        <f>SUM(O19:O32)</f>
        <v>746180.63</v>
      </c>
      <c r="P33" s="104"/>
      <c r="Q33" s="105"/>
      <c r="R33" s="106"/>
    </row>
    <row r="34" spans="1:19" x14ac:dyDescent="0.25">
      <c r="A34" s="15">
        <v>6620330</v>
      </c>
      <c r="B34" s="38" t="s">
        <v>65</v>
      </c>
      <c r="C34" s="253">
        <v>130.11000000000001</v>
      </c>
      <c r="D34" s="260">
        <v>124.23</v>
      </c>
      <c r="E34" s="255">
        <v>183.47</v>
      </c>
      <c r="F34" s="39">
        <v>158.08000000000001</v>
      </c>
      <c r="G34" s="214">
        <v>172.19</v>
      </c>
      <c r="H34" s="41">
        <v>70579.77</v>
      </c>
      <c r="I34" s="217"/>
      <c r="J34" s="40"/>
      <c r="K34" s="71"/>
      <c r="L34" s="39"/>
      <c r="M34" s="40"/>
      <c r="N34" s="316"/>
      <c r="O34" s="42">
        <f>SUM(C34:N34)</f>
        <v>71347.850000000006</v>
      </c>
      <c r="P34" s="69"/>
      <c r="Q34" s="95"/>
      <c r="R34" s="588" t="s">
        <v>291</v>
      </c>
    </row>
    <row r="35" spans="1:19" s="1" customFormat="1" ht="15.75" thickBot="1" x14ac:dyDescent="0.3">
      <c r="A35" s="16" t="s">
        <v>258</v>
      </c>
      <c r="B35" s="51" t="s">
        <v>65</v>
      </c>
      <c r="C35" s="35">
        <f t="shared" ref="C35:N35" si="8">SUM(C34)</f>
        <v>130.11000000000001</v>
      </c>
      <c r="D35" s="33">
        <f t="shared" si="8"/>
        <v>124.23</v>
      </c>
      <c r="E35" s="33">
        <f t="shared" si="8"/>
        <v>183.47</v>
      </c>
      <c r="F35" s="35">
        <f t="shared" si="8"/>
        <v>158.08000000000001</v>
      </c>
      <c r="G35" s="33">
        <f t="shared" si="8"/>
        <v>172.19</v>
      </c>
      <c r="H35" s="34">
        <f t="shared" si="8"/>
        <v>70579.77</v>
      </c>
      <c r="I35" s="213">
        <f t="shared" si="8"/>
        <v>0</v>
      </c>
      <c r="J35" s="33">
        <f t="shared" si="8"/>
        <v>0</v>
      </c>
      <c r="K35" s="381">
        <f t="shared" si="8"/>
        <v>0</v>
      </c>
      <c r="L35" s="35">
        <f t="shared" si="8"/>
        <v>0</v>
      </c>
      <c r="M35" s="33">
        <f t="shared" si="8"/>
        <v>0</v>
      </c>
      <c r="N35" s="314">
        <f t="shared" si="8"/>
        <v>0</v>
      </c>
      <c r="O35" s="32">
        <f>SUM(O34)</f>
        <v>71347.850000000006</v>
      </c>
      <c r="P35" s="107"/>
      <c r="Q35" s="108"/>
      <c r="R35" s="589"/>
    </row>
    <row r="36" spans="1:19" x14ac:dyDescent="0.25">
      <c r="A36" s="4">
        <v>6720500</v>
      </c>
      <c r="B36" s="5" t="s">
        <v>205</v>
      </c>
      <c r="C36" s="43">
        <v>0</v>
      </c>
      <c r="D36" s="44">
        <v>0</v>
      </c>
      <c r="E36" s="252">
        <v>1125000</v>
      </c>
      <c r="F36" s="43">
        <v>0</v>
      </c>
      <c r="G36" s="44">
        <v>0</v>
      </c>
      <c r="H36" s="45">
        <v>1125000</v>
      </c>
      <c r="I36" s="216">
        <v>0</v>
      </c>
      <c r="J36" s="44">
        <v>0</v>
      </c>
      <c r="K36" s="382">
        <v>0</v>
      </c>
      <c r="L36" s="43">
        <v>0</v>
      </c>
      <c r="M36" s="48">
        <v>0</v>
      </c>
      <c r="N36" s="49">
        <v>0</v>
      </c>
      <c r="O36" s="8">
        <f>SUM(C36:N36)</f>
        <v>2250000</v>
      </c>
      <c r="P36" s="488">
        <f t="shared" ref="P36:P37" si="9">+O36/Q36</f>
        <v>0.5</v>
      </c>
      <c r="Q36" s="99">
        <v>4500000</v>
      </c>
      <c r="R36" s="370"/>
      <c r="S36" s="372"/>
    </row>
    <row r="37" spans="1:19" ht="14.65" customHeight="1" x14ac:dyDescent="0.25">
      <c r="A37" s="4">
        <v>6720501</v>
      </c>
      <c r="B37" s="5" t="s">
        <v>183</v>
      </c>
      <c r="C37" s="43">
        <v>0</v>
      </c>
      <c r="D37" s="44">
        <v>0</v>
      </c>
      <c r="E37" s="45">
        <v>0</v>
      </c>
      <c r="F37" s="43">
        <v>0</v>
      </c>
      <c r="G37" s="44">
        <v>0</v>
      </c>
      <c r="H37" s="45">
        <v>0</v>
      </c>
      <c r="I37" s="216">
        <v>0</v>
      </c>
      <c r="J37" s="44">
        <v>0</v>
      </c>
      <c r="K37" s="382">
        <v>0</v>
      </c>
      <c r="L37" s="43">
        <v>0</v>
      </c>
      <c r="M37" s="44"/>
      <c r="N37" s="49"/>
      <c r="O37" s="8">
        <f>SUM(C37:N37)</f>
        <v>0</v>
      </c>
      <c r="P37" s="488">
        <f t="shared" si="9"/>
        <v>0</v>
      </c>
      <c r="Q37" s="99">
        <v>50000</v>
      </c>
      <c r="R37" s="370" t="s">
        <v>272</v>
      </c>
    </row>
    <row r="38" spans="1:19" s="1" customFormat="1" ht="15.75" thickBot="1" x14ac:dyDescent="0.3">
      <c r="A38" s="16" t="s">
        <v>66</v>
      </c>
      <c r="B38" s="51" t="s">
        <v>205</v>
      </c>
      <c r="C38" s="35">
        <f t="shared" ref="C38:O38" si="10">SUM(C36:C37)</f>
        <v>0</v>
      </c>
      <c r="D38" s="33">
        <f t="shared" si="10"/>
        <v>0</v>
      </c>
      <c r="E38" s="34">
        <f t="shared" si="10"/>
        <v>1125000</v>
      </c>
      <c r="F38" s="309">
        <f t="shared" si="10"/>
        <v>0</v>
      </c>
      <c r="G38" s="309">
        <f t="shared" si="10"/>
        <v>0</v>
      </c>
      <c r="H38" s="34">
        <f t="shared" si="10"/>
        <v>1125000</v>
      </c>
      <c r="I38" s="385">
        <f t="shared" si="10"/>
        <v>0</v>
      </c>
      <c r="J38" s="320">
        <f t="shared" si="10"/>
        <v>0</v>
      </c>
      <c r="K38" s="381">
        <f t="shared" si="10"/>
        <v>0</v>
      </c>
      <c r="L38" s="383">
        <f t="shared" si="10"/>
        <v>0</v>
      </c>
      <c r="M38" s="384">
        <f t="shared" si="10"/>
        <v>0</v>
      </c>
      <c r="N38" s="314">
        <f t="shared" si="10"/>
        <v>0</v>
      </c>
      <c r="O38" s="321">
        <f t="shared" si="10"/>
        <v>2250000</v>
      </c>
      <c r="P38" s="98">
        <f>+O38/Q38</f>
        <v>0.49450549450549453</v>
      </c>
      <c r="Q38" s="64">
        <f>SUM(Q36:Q37)</f>
        <v>4550000</v>
      </c>
      <c r="R38" s="373"/>
    </row>
    <row r="39" spans="1:19" s="1" customFormat="1" ht="15.75" customHeight="1" thickBot="1" x14ac:dyDescent="0.3">
      <c r="A39" s="14" t="s">
        <v>67</v>
      </c>
      <c r="B39" s="29" t="s">
        <v>68</v>
      </c>
      <c r="C39" s="30">
        <f t="shared" ref="C39:N39" si="11">SUM(C38,C35,C33,C18,C16,C14,C6,C4)</f>
        <v>6928392.75</v>
      </c>
      <c r="D39" s="31">
        <f t="shared" si="11"/>
        <v>7238179.1099999985</v>
      </c>
      <c r="E39" s="31">
        <f t="shared" si="11"/>
        <v>9005418.379999999</v>
      </c>
      <c r="F39" s="30">
        <f t="shared" si="11"/>
        <v>6928545.1699999999</v>
      </c>
      <c r="G39" s="31">
        <f t="shared" si="11"/>
        <v>7052272.1000000006</v>
      </c>
      <c r="H39" s="296">
        <f t="shared" si="11"/>
        <v>9286657.5899999999</v>
      </c>
      <c r="I39" s="292">
        <f t="shared" si="11"/>
        <v>0</v>
      </c>
      <c r="J39" s="31">
        <f t="shared" si="11"/>
        <v>0</v>
      </c>
      <c r="K39" s="31">
        <f>SUM(K38,K35,K33,K18,K16,K14,K6,K4)</f>
        <v>0</v>
      </c>
      <c r="L39" s="30">
        <f t="shared" si="11"/>
        <v>0</v>
      </c>
      <c r="M39" s="31">
        <f t="shared" si="11"/>
        <v>0</v>
      </c>
      <c r="N39" s="318">
        <f t="shared" si="11"/>
        <v>0</v>
      </c>
      <c r="O39" s="489">
        <f>SUM(C39:N39)</f>
        <v>46439465.099999994</v>
      </c>
      <c r="P39" s="98">
        <f>+O39/Q39</f>
        <v>0.53065601151056874</v>
      </c>
      <c r="Q39" s="110">
        <f>SUM(Q4:Q37)</f>
        <v>87513312</v>
      </c>
      <c r="R39" s="371"/>
      <c r="S39" s="490"/>
    </row>
    <row r="40" spans="1:19" x14ac:dyDescent="0.25">
      <c r="A40" s="73"/>
      <c r="D40" s="200"/>
      <c r="E40" s="284" t="s">
        <v>177</v>
      </c>
      <c r="F40" s="285"/>
      <c r="G40" s="285"/>
      <c r="H40" s="286"/>
      <c r="J40" s="74" t="s">
        <v>177</v>
      </c>
      <c r="O40" s="75">
        <f>O38+O35+O33+O18+O16+O14+O6+O4</f>
        <v>46439465.100000009</v>
      </c>
      <c r="P40" s="558">
        <f>6/12</f>
        <v>0.5</v>
      </c>
      <c r="Q40" s="63">
        <f>+Q39*P40</f>
        <v>43756656</v>
      </c>
      <c r="R40" s="369"/>
    </row>
    <row r="41" spans="1:19" ht="15.75" thickBot="1" x14ac:dyDescent="0.3">
      <c r="A41" s="76"/>
      <c r="B41" s="77"/>
      <c r="C41" s="201"/>
      <c r="D41" s="116"/>
      <c r="E41" s="202"/>
      <c r="F41" s="77"/>
      <c r="G41" s="77"/>
      <c r="H41" s="77"/>
      <c r="I41" s="77"/>
      <c r="J41" s="77"/>
      <c r="K41" s="77"/>
      <c r="L41" s="77"/>
      <c r="M41" s="77"/>
      <c r="N41" s="77"/>
      <c r="O41" s="16"/>
      <c r="P41" s="225">
        <f>+P39-P40</f>
        <v>3.0656011510568737E-2</v>
      </c>
      <c r="Q41" s="111">
        <f>P41*Q39</f>
        <v>2682809.0999999931</v>
      </c>
      <c r="R41" s="226"/>
    </row>
    <row r="42" spans="1:19" x14ac:dyDescent="0.25">
      <c r="C42" s="439"/>
      <c r="D42" s="440"/>
      <c r="E42" s="440"/>
      <c r="O42" s="78"/>
      <c r="P42" s="2"/>
      <c r="Q42" s="112"/>
    </row>
    <row r="43" spans="1:19" x14ac:dyDescent="0.25">
      <c r="C43" s="438"/>
      <c r="D43"/>
      <c r="E43"/>
      <c r="K43" s="62"/>
      <c r="O43" s="491"/>
    </row>
    <row r="44" spans="1:19" ht="15.75" x14ac:dyDescent="0.25">
      <c r="B44" s="441"/>
      <c r="C44" s="79"/>
      <c r="D44"/>
      <c r="E44"/>
      <c r="G44" s="62"/>
      <c r="O44" s="62"/>
    </row>
    <row r="45" spans="1:19" x14ac:dyDescent="0.25">
      <c r="C45" s="438"/>
      <c r="D45"/>
      <c r="E45"/>
      <c r="N45" s="62"/>
    </row>
    <row r="46" spans="1:19" x14ac:dyDescent="0.25">
      <c r="C46" s="438"/>
      <c r="D46"/>
      <c r="E46"/>
      <c r="R46" s="287"/>
    </row>
    <row r="47" spans="1:19" x14ac:dyDescent="0.25">
      <c r="C47" s="438"/>
      <c r="D47"/>
      <c r="E47"/>
    </row>
    <row r="48" spans="1:19" x14ac:dyDescent="0.25">
      <c r="C48" s="438"/>
      <c r="D48"/>
      <c r="E48"/>
    </row>
    <row r="49" spans="3:5" x14ac:dyDescent="0.25">
      <c r="C49" s="438"/>
      <c r="D49"/>
      <c r="E49"/>
    </row>
    <row r="50" spans="3:5" x14ac:dyDescent="0.25">
      <c r="C50" s="438"/>
      <c r="D50"/>
      <c r="E50"/>
    </row>
    <row r="51" spans="3:5" x14ac:dyDescent="0.25">
      <c r="C51" s="438"/>
      <c r="D51"/>
      <c r="E51"/>
    </row>
    <row r="52" spans="3:5" x14ac:dyDescent="0.25">
      <c r="C52" s="438"/>
      <c r="D52"/>
      <c r="E52"/>
    </row>
    <row r="53" spans="3:5" x14ac:dyDescent="0.25">
      <c r="C53" s="438"/>
      <c r="D53"/>
      <c r="E53"/>
    </row>
    <row r="54" spans="3:5" x14ac:dyDescent="0.25">
      <c r="C54" s="438"/>
      <c r="D54"/>
      <c r="E54"/>
    </row>
    <row r="55" spans="3:5" x14ac:dyDescent="0.25">
      <c r="C55" s="438"/>
      <c r="D55"/>
      <c r="E55"/>
    </row>
    <row r="56" spans="3:5" x14ac:dyDescent="0.25">
      <c r="C56" s="438"/>
      <c r="D56"/>
      <c r="E56"/>
    </row>
    <row r="57" spans="3:5" x14ac:dyDescent="0.25">
      <c r="C57" s="438"/>
      <c r="D57"/>
      <c r="E57"/>
    </row>
    <row r="58" spans="3:5" x14ac:dyDescent="0.25">
      <c r="C58" s="438"/>
      <c r="D58"/>
      <c r="E58"/>
    </row>
    <row r="59" spans="3:5" x14ac:dyDescent="0.25">
      <c r="C59" s="438"/>
      <c r="D59"/>
      <c r="E59"/>
    </row>
    <row r="60" spans="3:5" x14ac:dyDescent="0.25">
      <c r="C60" s="438"/>
      <c r="D60"/>
      <c r="E60"/>
    </row>
    <row r="61" spans="3:5" x14ac:dyDescent="0.25">
      <c r="C61" s="438"/>
      <c r="D61"/>
      <c r="E61"/>
    </row>
    <row r="62" spans="3:5" x14ac:dyDescent="0.25">
      <c r="C62" s="438"/>
      <c r="D62"/>
      <c r="E62"/>
    </row>
    <row r="63" spans="3:5" x14ac:dyDescent="0.25">
      <c r="C63" s="438"/>
      <c r="D63"/>
      <c r="E63"/>
    </row>
    <row r="64" spans="3:5" x14ac:dyDescent="0.25">
      <c r="C64" s="438"/>
      <c r="D64"/>
      <c r="E64"/>
    </row>
    <row r="65" spans="3:5" x14ac:dyDescent="0.25">
      <c r="C65" s="438"/>
      <c r="D65"/>
      <c r="E65"/>
    </row>
    <row r="66" spans="3:5" x14ac:dyDescent="0.25">
      <c r="C66" s="438"/>
      <c r="D66"/>
      <c r="E66"/>
    </row>
    <row r="67" spans="3:5" x14ac:dyDescent="0.25">
      <c r="C67" s="438"/>
      <c r="D67"/>
      <c r="E67"/>
    </row>
  </sheetData>
  <mergeCells count="1">
    <mergeCell ref="R34:R35"/>
  </mergeCells>
  <conditionalFormatting sqref="P4 P37">
    <cfRule type="cellIs" dxfId="3" priority="2" operator="lessThan">
      <formula>0.2</formula>
    </cfRule>
  </conditionalFormatting>
  <conditionalFormatting sqref="P4">
    <cfRule type="cellIs" dxfId="2" priority="1" operator="greaterThan">
      <formula>0.57</formula>
    </cfRule>
  </conditionalFormatting>
  <conditionalFormatting sqref="Q41">
    <cfRule type="cellIs" dxfId="1" priority="10" operator="lessThan">
      <formula>0</formula>
    </cfRule>
    <cfRule type="cellIs" dxfId="0" priority="11" operator="greaterThan">
      <formula>0</formula>
    </cfRule>
  </conditionalFormatting>
  <printOptions horizontalCentered="1"/>
  <pageMargins left="0.19685039370078741" right="0.19685039370078741" top="0.59055118110236227" bottom="0.47244094488188981" header="0.11811023622047245" footer="0.11811023622047245"/>
  <pageSetup paperSize="9" scale="58" orientation="landscape" horizontalDpi="300" verticalDpi="300" r:id="rId1"/>
  <headerFooter>
    <oddHeader xml:space="preserve">&amp;L&amp;"-,Tučné"&amp;20&amp;UHospodaření LDN Vršovice : 2023/1-6
</oddHeader>
    <oddFooter>&amp;RMUDr. Václav Ptáček
ředitel LDN Vršovice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view="pageLayout" topLeftCell="B1" zoomScaleNormal="100" workbookViewId="0">
      <selection activeCell="J2" sqref="J2"/>
    </sheetView>
  </sheetViews>
  <sheetFormatPr defaultColWidth="8.85546875" defaultRowHeight="15" x14ac:dyDescent="0.25"/>
  <cols>
    <col min="1" max="1" width="6" customWidth="1"/>
    <col min="2" max="2" width="6.5703125" customWidth="1"/>
    <col min="3" max="3" width="23.85546875" customWidth="1"/>
    <col min="4" max="4" width="8.5703125" customWidth="1"/>
    <col min="5" max="5" width="18.7109375" customWidth="1"/>
    <col min="6" max="6" width="8.7109375" customWidth="1"/>
    <col min="7" max="7" width="19" customWidth="1"/>
    <col min="8" max="8" width="18.42578125" customWidth="1"/>
    <col min="9" max="9" width="5.5703125" customWidth="1"/>
    <col min="10" max="10" width="22.7109375" customWidth="1"/>
  </cols>
  <sheetData>
    <row r="1" spans="2:10" ht="25.35" customHeight="1" x14ac:dyDescent="0.25"/>
    <row r="2" spans="2:10" ht="57" customHeight="1" x14ac:dyDescent="0.25">
      <c r="B2" s="566"/>
      <c r="C2" s="590" t="s">
        <v>282</v>
      </c>
      <c r="D2" s="590"/>
      <c r="E2" s="590"/>
    </row>
    <row r="3" spans="2:10" ht="38.25" customHeight="1" thickBot="1" x14ac:dyDescent="0.3">
      <c r="B3" s="566"/>
      <c r="C3" s="567"/>
      <c r="D3" s="592" t="s">
        <v>286</v>
      </c>
      <c r="E3" s="592"/>
      <c r="F3" s="592" t="s">
        <v>288</v>
      </c>
      <c r="G3" s="592"/>
      <c r="H3" s="567" t="s">
        <v>289</v>
      </c>
      <c r="J3" s="566" t="s">
        <v>286</v>
      </c>
    </row>
    <row r="4" spans="2:10" ht="30" customHeight="1" x14ac:dyDescent="0.25">
      <c r="C4" s="568" t="s">
        <v>277</v>
      </c>
      <c r="D4" s="569">
        <v>0.74920948557065314</v>
      </c>
      <c r="E4" s="570">
        <v>30052987.68</v>
      </c>
      <c r="F4" s="569">
        <v>0.78801644013286554</v>
      </c>
      <c r="G4" s="570">
        <v>27797214.41</v>
      </c>
      <c r="H4" s="570">
        <f>+E4-G4</f>
        <v>2255773.2699999996</v>
      </c>
      <c r="J4" s="591" t="s">
        <v>287</v>
      </c>
    </row>
    <row r="5" spans="2:10" ht="30" customHeight="1" x14ac:dyDescent="0.25">
      <c r="C5" s="571" t="s">
        <v>283</v>
      </c>
      <c r="D5" s="572">
        <v>8.9560492499988917E-2</v>
      </c>
      <c r="E5" s="573">
        <v>3592533.77</v>
      </c>
      <c r="F5" s="572">
        <v>6.5143568987564154E-2</v>
      </c>
      <c r="G5" s="573">
        <v>2297933.98</v>
      </c>
      <c r="H5" s="573">
        <f t="shared" ref="H5:H11" si="0">+E5-G5</f>
        <v>1294599.79</v>
      </c>
      <c r="J5" s="591"/>
    </row>
    <row r="6" spans="2:10" ht="30" customHeight="1" x14ac:dyDescent="0.25">
      <c r="C6" s="571" t="s">
        <v>278</v>
      </c>
      <c r="D6" s="572">
        <v>2.6051752114790164E-2</v>
      </c>
      <c r="E6" s="573">
        <v>1045012.1099999999</v>
      </c>
      <c r="F6" s="572">
        <v>2.6533955663588207E-2</v>
      </c>
      <c r="G6" s="573">
        <v>935983.08000000007</v>
      </c>
      <c r="H6" s="573">
        <f t="shared" si="0"/>
        <v>109029.0299999998</v>
      </c>
      <c r="J6" s="591"/>
    </row>
    <row r="7" spans="2:10" ht="30" customHeight="1" x14ac:dyDescent="0.25">
      <c r="C7" s="571" t="s">
        <v>279</v>
      </c>
      <c r="D7" s="572">
        <v>3.7822415328102522E-2</v>
      </c>
      <c r="E7" s="573">
        <v>1517167.9000000001</v>
      </c>
      <c r="F7" s="572">
        <v>2.6964659442715411E-2</v>
      </c>
      <c r="G7" s="573">
        <v>951176.12</v>
      </c>
      <c r="H7" s="573">
        <f t="shared" si="0"/>
        <v>565991.78000000014</v>
      </c>
      <c r="J7" s="591"/>
    </row>
    <row r="8" spans="2:10" ht="30" customHeight="1" x14ac:dyDescent="0.25">
      <c r="C8" s="571" t="s">
        <v>284</v>
      </c>
      <c r="D8" s="572">
        <v>1.2231967335986709E-2</v>
      </c>
      <c r="E8" s="573">
        <v>490660.05</v>
      </c>
      <c r="F8" s="572">
        <v>9.5190954335250006E-3</v>
      </c>
      <c r="G8" s="573">
        <v>335785.30000000005</v>
      </c>
      <c r="H8" s="573">
        <f t="shared" si="0"/>
        <v>154874.74999999994</v>
      </c>
      <c r="J8" s="591"/>
    </row>
    <row r="9" spans="2:10" ht="30" customHeight="1" x14ac:dyDescent="0.25">
      <c r="C9" s="574" t="s">
        <v>285</v>
      </c>
      <c r="D9" s="572">
        <v>2.534636784164471E-2</v>
      </c>
      <c r="E9" s="573">
        <v>1016717.0800000001</v>
      </c>
      <c r="F9" s="572">
        <v>3.0872451785560352E-2</v>
      </c>
      <c r="G9" s="573">
        <v>1089023.17</v>
      </c>
      <c r="H9" s="573">
        <f t="shared" si="0"/>
        <v>-72306.089999999851</v>
      </c>
      <c r="J9" s="591"/>
    </row>
    <row r="10" spans="2:10" ht="30" customHeight="1" thickBot="1" x14ac:dyDescent="0.3">
      <c r="C10" s="575" t="s">
        <v>281</v>
      </c>
      <c r="D10" s="576">
        <v>7.530858994812038E-3</v>
      </c>
      <c r="E10" s="577">
        <v>302084.82</v>
      </c>
      <c r="F10" s="576">
        <v>6.7660814325162391E-3</v>
      </c>
      <c r="G10" s="577">
        <v>238672.96000000002</v>
      </c>
      <c r="H10" s="577">
        <f t="shared" si="0"/>
        <v>63411.859999999986</v>
      </c>
      <c r="J10" s="591"/>
    </row>
    <row r="11" spans="2:10" ht="30" customHeight="1" thickBot="1" x14ac:dyDescent="0.3">
      <c r="C11" s="578" t="s">
        <v>280</v>
      </c>
      <c r="D11" s="579">
        <f>SUM(D4:D10)</f>
        <v>0.94775333968597808</v>
      </c>
      <c r="E11" s="580">
        <f>SUM(E4:E10)</f>
        <v>38017163.409999996</v>
      </c>
      <c r="F11" s="579">
        <f>SUM(F4:F10)</f>
        <v>0.95381625287833482</v>
      </c>
      <c r="G11" s="580">
        <f>SUM(G4:G10)</f>
        <v>33645789.020000003</v>
      </c>
      <c r="H11" s="580">
        <f t="shared" si="0"/>
        <v>4371374.3899999931</v>
      </c>
      <c r="J11" s="591"/>
    </row>
  </sheetData>
  <mergeCells count="4">
    <mergeCell ref="C2:E2"/>
    <mergeCell ref="J4:J11"/>
    <mergeCell ref="D3:E3"/>
    <mergeCell ref="F3:G3"/>
  </mergeCells>
  <pageMargins left="0.31496062992125984" right="0.31496062992125984" top="0.78740157480314965" bottom="0.78740157480314965" header="0.31496062992125984" footer="0.31496062992125984"/>
  <pageSetup paperSize="9" orientation="landscape" r:id="rId1"/>
  <headerFooter>
    <oddFooter>&amp;RMUDr. Václav Ptáček
ředitel LDN Vršovice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H90"/>
  <sheetViews>
    <sheetView view="pageLayout" topLeftCell="D1" zoomScaleNormal="100" workbookViewId="0">
      <selection activeCell="R1" sqref="R1"/>
    </sheetView>
  </sheetViews>
  <sheetFormatPr defaultColWidth="11.42578125" defaultRowHeight="15" x14ac:dyDescent="0.25"/>
  <cols>
    <col min="1" max="1" width="5.42578125" customWidth="1"/>
    <col min="2" max="2" width="39" customWidth="1"/>
    <col min="3" max="3" width="16" customWidth="1"/>
    <col min="4" max="4" width="17.85546875" customWidth="1"/>
    <col min="5" max="5" width="15" customWidth="1"/>
    <col min="6" max="6" width="17.28515625" customWidth="1"/>
    <col min="7" max="9" width="15.7109375" customWidth="1"/>
    <col min="10" max="13" width="15.7109375" hidden="1" customWidth="1"/>
    <col min="14" max="14" width="17" hidden="1" customWidth="1"/>
    <col min="15" max="15" width="15.7109375" hidden="1" customWidth="1"/>
    <col min="17" max="17" width="14.42578125" bestFit="1" customWidth="1"/>
  </cols>
  <sheetData>
    <row r="1" spans="1:34" ht="71.099999999999994" customHeight="1" x14ac:dyDescent="0.25">
      <c r="A1" s="224" t="s">
        <v>266</v>
      </c>
      <c r="B1" s="19"/>
      <c r="C1" s="19"/>
      <c r="D1" s="19"/>
      <c r="E1" s="19"/>
      <c r="F1" s="19"/>
      <c r="G1" s="19"/>
    </row>
    <row r="2" spans="1:34" s="410" customFormat="1" ht="27" x14ac:dyDescent="0.35">
      <c r="A2" s="407"/>
      <c r="B2" s="408" t="s">
        <v>264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7.5" customHeight="1" thickBot="1" x14ac:dyDescent="0.3">
      <c r="A3" s="2"/>
    </row>
    <row r="4" spans="1:34" ht="16.5" thickBot="1" x14ac:dyDescent="0.3">
      <c r="A4" s="492"/>
      <c r="B4" s="493" t="s">
        <v>191</v>
      </c>
      <c r="C4" s="494" t="s">
        <v>192</v>
      </c>
      <c r="D4" s="546" t="s">
        <v>69</v>
      </c>
      <c r="E4" s="547" t="s">
        <v>79</v>
      </c>
      <c r="F4" s="502" t="s">
        <v>85</v>
      </c>
      <c r="G4" s="492" t="s">
        <v>89</v>
      </c>
      <c r="H4" s="495" t="s">
        <v>91</v>
      </c>
      <c r="I4" s="496" t="s">
        <v>94</v>
      </c>
      <c r="J4" s="492" t="s">
        <v>97</v>
      </c>
      <c r="K4" s="495" t="s">
        <v>102</v>
      </c>
      <c r="L4" s="496" t="s">
        <v>103</v>
      </c>
      <c r="M4" s="492" t="s">
        <v>105</v>
      </c>
      <c r="N4" s="495" t="s">
        <v>167</v>
      </c>
      <c r="O4" s="496" t="s">
        <v>168</v>
      </c>
    </row>
    <row r="5" spans="1:34" x14ac:dyDescent="0.25">
      <c r="A5" s="481">
        <v>501</v>
      </c>
      <c r="B5" s="218" t="s">
        <v>12</v>
      </c>
      <c r="C5" s="497">
        <f>SUM(D5:O5)</f>
        <v>5037302.79</v>
      </c>
      <c r="D5" s="42">
        <f>'Náklady 2023_2Q'!C20</f>
        <v>797433.86</v>
      </c>
      <c r="E5" s="548">
        <f>'Náklady 2023_2Q'!D20</f>
        <v>757676.36</v>
      </c>
      <c r="F5" s="549">
        <f>'Náklady 2023_2Q'!E20</f>
        <v>832483.4</v>
      </c>
      <c r="G5" s="81">
        <f>'Náklady 2023_2Q'!F20</f>
        <v>847778.82</v>
      </c>
      <c r="H5" s="3">
        <f>'Náklady 2023_2Q'!G20</f>
        <v>897824.57000000007</v>
      </c>
      <c r="I5" s="23">
        <f>'Náklady 2023_2Q'!H20</f>
        <v>904105.77999999991</v>
      </c>
      <c r="J5" s="81">
        <f>'Náklady 2023_2Q'!I20</f>
        <v>0</v>
      </c>
      <c r="K5" s="3">
        <f>'Náklady 2023_2Q'!J20</f>
        <v>0</v>
      </c>
      <c r="L5" s="23">
        <f>'Náklady 2023_2Q'!K20</f>
        <v>0</v>
      </c>
      <c r="M5" s="8">
        <f>'Náklady 2023_2Q'!L20</f>
        <v>0</v>
      </c>
      <c r="N5" s="3">
        <f>'Náklady 2023_2Q'!M20</f>
        <v>0</v>
      </c>
      <c r="O5" s="23">
        <f>'Náklady 2023_2Q'!N20</f>
        <v>0</v>
      </c>
      <c r="Q5" s="499"/>
    </row>
    <row r="6" spans="1:34" x14ac:dyDescent="0.25">
      <c r="A6" s="4">
        <v>502</v>
      </c>
      <c r="B6" s="5" t="s">
        <v>16</v>
      </c>
      <c r="C6" s="324">
        <f t="shared" ref="C6:C23" si="0">SUM(D6:O6)</f>
        <v>1517167.9</v>
      </c>
      <c r="D6" s="8">
        <f>'Náklady 2023_2Q'!C24</f>
        <v>185630</v>
      </c>
      <c r="E6" s="3">
        <f>'Náklady 2023_2Q'!D24</f>
        <v>105957.73</v>
      </c>
      <c r="F6" s="23">
        <f>'Náklady 2023_2Q'!E24</f>
        <v>642065.54</v>
      </c>
      <c r="G6" s="81">
        <f>'Náklady 2023_2Q'!F24</f>
        <v>79669.89</v>
      </c>
      <c r="H6" s="3">
        <f>'Náklady 2023_2Q'!G24</f>
        <v>165840.06</v>
      </c>
      <c r="I6" s="23">
        <f>'Náklady 2023_2Q'!H24</f>
        <v>338004.68</v>
      </c>
      <c r="J6" s="81">
        <f>'Náklady 2023_2Q'!I24</f>
        <v>0</v>
      </c>
      <c r="K6" s="3">
        <f>'Náklady 2023_2Q'!J24</f>
        <v>0</v>
      </c>
      <c r="L6" s="23">
        <f>'Náklady 2023_2Q'!K24</f>
        <v>0</v>
      </c>
      <c r="M6" s="8">
        <f>'Náklady 2023_2Q'!L24</f>
        <v>0</v>
      </c>
      <c r="N6" s="3">
        <f>'Náklady 2023_2Q'!M24</f>
        <v>0</v>
      </c>
      <c r="O6" s="23">
        <f>'Náklady 2023_2Q'!N24</f>
        <v>0</v>
      </c>
      <c r="Q6" s="499"/>
    </row>
    <row r="7" spans="1:34" x14ac:dyDescent="0.25">
      <c r="A7" s="4">
        <v>511</v>
      </c>
      <c r="B7" s="5" t="s">
        <v>18</v>
      </c>
      <c r="C7" s="324">
        <f t="shared" si="0"/>
        <v>636461.24</v>
      </c>
      <c r="D7" s="8">
        <f>'Náklady 2023_2Q'!C29</f>
        <v>11979</v>
      </c>
      <c r="E7" s="3">
        <f>'Náklady 2023_2Q'!D29</f>
        <v>111428.63</v>
      </c>
      <c r="F7" s="23">
        <f>'Náklady 2023_2Q'!E29</f>
        <v>32181.5</v>
      </c>
      <c r="G7" s="81">
        <f>'Náklady 2023_2Q'!F29</f>
        <v>124354.64</v>
      </c>
      <c r="H7" s="3">
        <f>'Náklady 2023_2Q'!G29</f>
        <v>112786.09</v>
      </c>
      <c r="I7" s="23">
        <f>'Náklady 2023_2Q'!H29</f>
        <v>243731.38</v>
      </c>
      <c r="J7" s="81">
        <f>'Náklady 2023_2Q'!I29</f>
        <v>0</v>
      </c>
      <c r="K7" s="3">
        <f>'Náklady 2023_2Q'!J29</f>
        <v>0</v>
      </c>
      <c r="L7" s="23">
        <f>'Náklady 2023_2Q'!K29</f>
        <v>0</v>
      </c>
      <c r="M7" s="8">
        <f>'Náklady 2023_2Q'!L29</f>
        <v>0</v>
      </c>
      <c r="N7" s="3">
        <f>'Náklady 2023_2Q'!M29</f>
        <v>0</v>
      </c>
      <c r="O7" s="23">
        <f>'Náklady 2023_2Q'!N29</f>
        <v>0</v>
      </c>
      <c r="Q7" s="499"/>
    </row>
    <row r="8" spans="1:34" x14ac:dyDescent="0.25">
      <c r="A8" s="4">
        <v>513</v>
      </c>
      <c r="B8" s="5" t="s">
        <v>193</v>
      </c>
      <c r="C8" s="324">
        <f t="shared" si="0"/>
        <v>0</v>
      </c>
      <c r="D8" s="8">
        <f>+'[1]Náklady 2015'!C37</f>
        <v>0</v>
      </c>
      <c r="E8" s="3">
        <f>+'[1]Náklady 2015'!D37</f>
        <v>0</v>
      </c>
      <c r="F8" s="23">
        <f>+'[1]Náklady 2015'!E37</f>
        <v>0</v>
      </c>
      <c r="G8" s="81">
        <f>+'[1]Náklady 2015'!F37</f>
        <v>0</v>
      </c>
      <c r="H8" s="3">
        <f>+'[1]Náklady 2015'!G37</f>
        <v>0</v>
      </c>
      <c r="I8" s="23">
        <f>+'[1]Náklady 2015'!H37</f>
        <v>0</v>
      </c>
      <c r="J8" s="81">
        <f>+'[1]Náklady 2015'!I37</f>
        <v>0</v>
      </c>
      <c r="K8" s="3">
        <f>+'[1]Náklady 2015'!J37</f>
        <v>0</v>
      </c>
      <c r="L8" s="23">
        <f>+'[1]Náklady 2015'!K37</f>
        <v>0</v>
      </c>
      <c r="M8" s="8">
        <f>+'[1]Náklady 2015'!L37</f>
        <v>0</v>
      </c>
      <c r="N8" s="3">
        <f>+'[1]Náklady 2015'!M37</f>
        <v>0</v>
      </c>
      <c r="O8" s="23">
        <f>+'[1]Náklady 2015'!N37</f>
        <v>0</v>
      </c>
      <c r="Q8" s="499"/>
    </row>
    <row r="9" spans="1:34" x14ac:dyDescent="0.25">
      <c r="A9" s="4">
        <v>518</v>
      </c>
      <c r="B9" s="5" t="s">
        <v>23</v>
      </c>
      <c r="C9" s="324">
        <f t="shared" si="0"/>
        <v>2614504.17</v>
      </c>
      <c r="D9" s="8">
        <f>'Náklady 2023_2Q'!C50</f>
        <v>410036.94</v>
      </c>
      <c r="E9" s="3">
        <f>'Náklady 2023_2Q'!D50</f>
        <v>378924.62</v>
      </c>
      <c r="F9" s="23">
        <f>'Náklady 2023_2Q'!E50</f>
        <v>510385.37000000005</v>
      </c>
      <c r="G9" s="81">
        <f>'Náklady 2023_2Q'!F50</f>
        <v>440897.51999999996</v>
      </c>
      <c r="H9" s="3">
        <f>'Náklady 2023_2Q'!G50</f>
        <v>421881.48</v>
      </c>
      <c r="I9" s="23">
        <f>'Náklady 2023_2Q'!H50</f>
        <v>452378.23999999993</v>
      </c>
      <c r="J9" s="81">
        <f>'Náklady 2023_2Q'!I50</f>
        <v>0</v>
      </c>
      <c r="K9" s="3">
        <f>'Náklady 2023_2Q'!J50</f>
        <v>0</v>
      </c>
      <c r="L9" s="23">
        <f>'Náklady 2023_2Q'!K50</f>
        <v>0</v>
      </c>
      <c r="M9" s="8">
        <f>'Náklady 2023_2Q'!L50</f>
        <v>0</v>
      </c>
      <c r="N9" s="3">
        <f>'Náklady 2023_2Q'!M50</f>
        <v>0</v>
      </c>
      <c r="O9" s="23">
        <f>'Náklady 2023_2Q'!N50</f>
        <v>0</v>
      </c>
      <c r="Q9" s="499"/>
    </row>
    <row r="10" spans="1:34" x14ac:dyDescent="0.25">
      <c r="A10" s="4">
        <v>521</v>
      </c>
      <c r="B10" s="5" t="s">
        <v>36</v>
      </c>
      <c r="C10" s="324">
        <f>SUM(D10:O10)</f>
        <v>21920448</v>
      </c>
      <c r="D10" s="8">
        <f>'Náklady 2023_2Q'!C55</f>
        <v>3338378</v>
      </c>
      <c r="E10" s="3">
        <f>'Náklady 2023_2Q'!D55</f>
        <v>3239942</v>
      </c>
      <c r="F10" s="23">
        <f>'Náklady 2023_2Q'!E55</f>
        <v>3334912</v>
      </c>
      <c r="G10" s="81">
        <f>'Náklady 2023_2Q'!F55</f>
        <v>3412536</v>
      </c>
      <c r="H10" s="3">
        <f>'Náklady 2023_2Q'!G55</f>
        <v>5240851</v>
      </c>
      <c r="I10" s="23">
        <f>'Náklady 2023_2Q'!H55</f>
        <v>3353829</v>
      </c>
      <c r="J10" s="81">
        <f>'Náklady 2023_2Q'!I55</f>
        <v>0</v>
      </c>
      <c r="K10" s="3">
        <f>'Náklady 2023_2Q'!J55</f>
        <v>0</v>
      </c>
      <c r="L10" s="23">
        <f>'Náklady 2023_2Q'!K55</f>
        <v>0</v>
      </c>
      <c r="M10" s="8">
        <f>'Náklady 2023_2Q'!L55</f>
        <v>0</v>
      </c>
      <c r="N10" s="3">
        <f>'Náklady 2023_2Q'!M55</f>
        <v>0</v>
      </c>
      <c r="O10" s="23">
        <f>'Náklady 2023_2Q'!N55</f>
        <v>0</v>
      </c>
      <c r="Q10" s="499"/>
    </row>
    <row r="11" spans="1:34" x14ac:dyDescent="0.25">
      <c r="A11" s="4">
        <v>524</v>
      </c>
      <c r="B11" s="5" t="s">
        <v>37</v>
      </c>
      <c r="C11" s="324">
        <f t="shared" si="0"/>
        <v>7244175</v>
      </c>
      <c r="D11" s="8">
        <f>'Náklady 2023_2Q'!C58</f>
        <v>1097683</v>
      </c>
      <c r="E11" s="3">
        <f>'Náklady 2023_2Q'!D58</f>
        <v>1055766</v>
      </c>
      <c r="F11" s="23">
        <f>'Náklady 2023_2Q'!E58</f>
        <v>1113398</v>
      </c>
      <c r="G11" s="81">
        <f>'Náklady 2023_2Q'!F58</f>
        <v>1126265</v>
      </c>
      <c r="H11" s="3">
        <f>'Náklady 2023_2Q'!G58</f>
        <v>1746225</v>
      </c>
      <c r="I11" s="23">
        <f>'Náklady 2023_2Q'!H58</f>
        <v>1104838</v>
      </c>
      <c r="J11" s="81">
        <f>'Náklady 2023_2Q'!I58</f>
        <v>0</v>
      </c>
      <c r="K11" s="3">
        <f>'Náklady 2023_2Q'!J58</f>
        <v>0</v>
      </c>
      <c r="L11" s="23">
        <f>'Náklady 2023_2Q'!K58</f>
        <v>0</v>
      </c>
      <c r="M11" s="8">
        <f>'Náklady 2023_2Q'!L58</f>
        <v>0</v>
      </c>
      <c r="N11" s="3">
        <f>'Náklady 2023_2Q'!M58</f>
        <v>0</v>
      </c>
      <c r="O11" s="23">
        <f>'Náklady 2023_2Q'!N58</f>
        <v>0</v>
      </c>
      <c r="Q11" s="499"/>
    </row>
    <row r="12" spans="1:34" x14ac:dyDescent="0.25">
      <c r="A12" s="4">
        <v>525</v>
      </c>
      <c r="B12" s="5" t="s">
        <v>41</v>
      </c>
      <c r="C12" s="324">
        <f t="shared" si="0"/>
        <v>140099</v>
      </c>
      <c r="D12" s="8">
        <f>'Náklady 2023_2Q'!C60</f>
        <v>48851</v>
      </c>
      <c r="E12" s="3">
        <f>'Náklady 2023_2Q'!D60</f>
        <v>0</v>
      </c>
      <c r="F12" s="23">
        <f>'Náklady 2023_2Q'!E60</f>
        <v>41151</v>
      </c>
      <c r="G12" s="336">
        <f>'Náklady 2023_2Q'!F60</f>
        <v>0</v>
      </c>
      <c r="H12" s="3">
        <f>'Náklady 2023_2Q'!G60</f>
        <v>0</v>
      </c>
      <c r="I12" s="28">
        <f>'Náklady 2023_2Q'!H60</f>
        <v>50097</v>
      </c>
      <c r="J12" s="336">
        <f>'Náklady 2023_2Q'!I60</f>
        <v>0</v>
      </c>
      <c r="K12" s="3">
        <f>'Náklady 2023_2Q'!J60</f>
        <v>0</v>
      </c>
      <c r="L12" s="23">
        <f>'Náklady 2023_2Q'!K60</f>
        <v>0</v>
      </c>
      <c r="M12" s="80">
        <f>'Náklady 2023_2Q'!L60</f>
        <v>0</v>
      </c>
      <c r="N12" s="3">
        <f>'Náklady 2023_2Q'!M60</f>
        <v>0</v>
      </c>
      <c r="O12" s="28">
        <f>'Náklady 2023_2Q'!N60</f>
        <v>0</v>
      </c>
      <c r="Q12" s="499"/>
    </row>
    <row r="13" spans="1:34" x14ac:dyDescent="0.25">
      <c r="A13" s="4">
        <v>527</v>
      </c>
      <c r="B13" s="5" t="s">
        <v>44</v>
      </c>
      <c r="C13" s="324">
        <f t="shared" si="0"/>
        <v>748265.67999999993</v>
      </c>
      <c r="D13" s="80">
        <f>'Náklady 2023_2Q'!C66</f>
        <v>115559.70999999999</v>
      </c>
      <c r="E13" s="3">
        <f>'Náklady 2023_2Q'!D66</f>
        <v>103363.99999999999</v>
      </c>
      <c r="F13" s="28">
        <f>'Náklady 2023_2Q'!E66</f>
        <v>109076.95</v>
      </c>
      <c r="G13" s="336">
        <f>'Náklady 2023_2Q'!F66</f>
        <v>121624.06999999999</v>
      </c>
      <c r="H13" s="3">
        <f>'Náklady 2023_2Q'!G66</f>
        <v>163839.01</v>
      </c>
      <c r="I13" s="28">
        <f>'Náklady 2023_2Q'!H66</f>
        <v>134801.94</v>
      </c>
      <c r="J13" s="336">
        <f>'Náklady 2023_2Q'!I66</f>
        <v>0</v>
      </c>
      <c r="K13" s="3">
        <f>'Náklady 2023_2Q'!J66</f>
        <v>0</v>
      </c>
      <c r="L13" s="23">
        <f>'Náklady 2023_2Q'!K66</f>
        <v>0</v>
      </c>
      <c r="M13" s="80">
        <f>'Náklady 2023_2Q'!L66</f>
        <v>0</v>
      </c>
      <c r="N13" s="3">
        <f>'Náklady 2023_2Q'!M66</f>
        <v>0</v>
      </c>
      <c r="O13" s="28">
        <f>'Náklady 2023_2Q'!N66</f>
        <v>0</v>
      </c>
      <c r="Q13" s="499"/>
    </row>
    <row r="14" spans="1:34" x14ac:dyDescent="0.25">
      <c r="A14" s="4">
        <v>531</v>
      </c>
      <c r="B14" s="5" t="s">
        <v>169</v>
      </c>
      <c r="C14" s="324">
        <f t="shared" si="0"/>
        <v>0</v>
      </c>
      <c r="D14" s="80">
        <f>'Náklady 2023_2Q'!C68</f>
        <v>0</v>
      </c>
      <c r="E14" s="3">
        <f>'Náklady 2023_2Q'!D68</f>
        <v>0</v>
      </c>
      <c r="F14" s="28">
        <f>'Náklady 2023_2Q'!E68</f>
        <v>0</v>
      </c>
      <c r="G14" s="336">
        <f>'Náklady 2023_2Q'!F68</f>
        <v>0</v>
      </c>
      <c r="H14" s="3">
        <f>'Náklady 2023_2Q'!G68</f>
        <v>0</v>
      </c>
      <c r="I14" s="28">
        <f>'Náklady 2023_2Q'!H68</f>
        <v>0</v>
      </c>
      <c r="J14" s="336">
        <f>'Náklady 2023_2Q'!I68</f>
        <v>0</v>
      </c>
      <c r="K14" s="3">
        <f>'Náklady 2023_2Q'!J68</f>
        <v>0</v>
      </c>
      <c r="L14" s="23">
        <f>'Náklady 2023_2Q'!K68</f>
        <v>0</v>
      </c>
      <c r="M14" s="80">
        <f>'Náklady 2023_2Q'!L68</f>
        <v>0</v>
      </c>
      <c r="N14" s="3">
        <f>'Náklady 2023_2Q'!M68</f>
        <v>0</v>
      </c>
      <c r="O14" s="28">
        <f>'Náklady 2023_2Q'!N68</f>
        <v>0</v>
      </c>
      <c r="Q14" s="499"/>
    </row>
    <row r="15" spans="1:34" x14ac:dyDescent="0.25">
      <c r="A15" s="4">
        <v>538</v>
      </c>
      <c r="B15" s="5" t="s">
        <v>47</v>
      </c>
      <c r="C15" s="324">
        <f t="shared" si="0"/>
        <v>6550</v>
      </c>
      <c r="D15" s="8">
        <f>'Náklady 2023_2Q'!C71</f>
        <v>3000</v>
      </c>
      <c r="E15" s="3">
        <f>'Náklady 2023_2Q'!D71</f>
        <v>0</v>
      </c>
      <c r="F15" s="23">
        <f>'Náklady 2023_2Q'!E71</f>
        <v>0</v>
      </c>
      <c r="G15" s="336">
        <f>'Náklady 2023_2Q'!F71</f>
        <v>3550</v>
      </c>
      <c r="H15" s="3">
        <f>'Náklady 2023_2Q'!G71</f>
        <v>0</v>
      </c>
      <c r="I15" s="28">
        <f>'Náklady 2023_2Q'!H71</f>
        <v>0</v>
      </c>
      <c r="J15" s="81">
        <f>'Náklady 2023_2Q'!I71</f>
        <v>0</v>
      </c>
      <c r="K15" s="3">
        <f>'Náklady 2023_2Q'!J71</f>
        <v>0</v>
      </c>
      <c r="L15" s="23">
        <f>'Náklady 2023_2Q'!K71</f>
        <v>0</v>
      </c>
      <c r="M15" s="80">
        <f>'Náklady 2023_2Q'!L71</f>
        <v>0</v>
      </c>
      <c r="N15" s="3">
        <f>'Náklady 2023_2Q'!M71</f>
        <v>0</v>
      </c>
      <c r="O15" s="28">
        <f>'Náklady 2023_2Q'!N71</f>
        <v>0</v>
      </c>
      <c r="Q15" s="499"/>
    </row>
    <row r="16" spans="1:34" x14ac:dyDescent="0.25">
      <c r="A16" s="4">
        <v>541</v>
      </c>
      <c r="B16" s="5" t="s">
        <v>231</v>
      </c>
      <c r="C16" s="324">
        <f t="shared" si="0"/>
        <v>0</v>
      </c>
      <c r="D16" s="8">
        <v>0</v>
      </c>
      <c r="E16" s="3">
        <v>0</v>
      </c>
      <c r="F16" s="23">
        <v>0</v>
      </c>
      <c r="G16" s="336">
        <f>'Náklady 2023_2Q'!F73</f>
        <v>0</v>
      </c>
      <c r="H16" s="3">
        <f>'Náklady 2023_2Q'!G73</f>
        <v>0</v>
      </c>
      <c r="I16" s="28">
        <f>'Náklady 2023_2Q'!H73</f>
        <v>0</v>
      </c>
      <c r="J16" s="336">
        <f>'Náklady 2023_2Q'!I73</f>
        <v>0</v>
      </c>
      <c r="K16" s="3">
        <f>'Náklady 2023_2Q'!J73</f>
        <v>0</v>
      </c>
      <c r="L16" s="23">
        <f>'Náklady 2023_2Q'!K73</f>
        <v>0</v>
      </c>
      <c r="M16" s="80">
        <f>'Náklady 2023_2Q'!L73</f>
        <v>0</v>
      </c>
      <c r="N16" s="3">
        <f>'Náklady 2023_2Q'!M73</f>
        <v>0</v>
      </c>
      <c r="O16" s="23">
        <f>'Náklady 2023_2Q'!N73</f>
        <v>0</v>
      </c>
      <c r="Q16" s="499"/>
    </row>
    <row r="17" spans="1:34" x14ac:dyDescent="0.25">
      <c r="A17" s="4">
        <v>542</v>
      </c>
      <c r="B17" s="5" t="s">
        <v>50</v>
      </c>
      <c r="C17" s="324">
        <f t="shared" si="0"/>
        <v>1</v>
      </c>
      <c r="D17" s="8">
        <f>'Náklady 2023_2Q'!C75</f>
        <v>0</v>
      </c>
      <c r="E17" s="3">
        <f>'Náklady 2023_2Q'!D75</f>
        <v>1</v>
      </c>
      <c r="F17" s="23">
        <f>'Náklady 2023_2Q'!E75</f>
        <v>0</v>
      </c>
      <c r="G17" s="81">
        <f>'Náklady 2023_2Q'!F75</f>
        <v>0</v>
      </c>
      <c r="H17" s="3">
        <f>'Náklady 2023_2Q'!G75</f>
        <v>0</v>
      </c>
      <c r="I17" s="23">
        <f>'Náklady 2023_2Q'!H75</f>
        <v>0</v>
      </c>
      <c r="J17" s="81">
        <f>'Náklady 2023_2Q'!I75</f>
        <v>0</v>
      </c>
      <c r="K17" s="3">
        <f>'Náklady 2023_2Q'!J75</f>
        <v>0</v>
      </c>
      <c r="L17" s="23">
        <f>'Náklady 2023_2Q'!K75</f>
        <v>0</v>
      </c>
      <c r="M17" s="8">
        <f>'Náklady 2023_2Q'!L75</f>
        <v>0</v>
      </c>
      <c r="N17" s="3">
        <f>'Náklady 2023_2Q'!M75</f>
        <v>0</v>
      </c>
      <c r="O17" s="23">
        <f>'Náklady 2023_2Q'!N75</f>
        <v>0</v>
      </c>
      <c r="Q17" s="499"/>
    </row>
    <row r="18" spans="1:34" x14ac:dyDescent="0.25">
      <c r="A18" s="4">
        <v>549</v>
      </c>
      <c r="B18" s="5" t="s">
        <v>51</v>
      </c>
      <c r="C18" s="324">
        <f t="shared" si="0"/>
        <v>48054.749999999993</v>
      </c>
      <c r="D18" s="8">
        <f>'Náklady 2023_2Q'!C79</f>
        <v>3915.2</v>
      </c>
      <c r="E18" s="3">
        <f>'Náklady 2023_2Q'!D79</f>
        <v>10841.6</v>
      </c>
      <c r="F18" s="23">
        <f>'Náklady 2023_2Q'!E79</f>
        <v>5465.37</v>
      </c>
      <c r="G18" s="81">
        <f>'Náklady 2023_2Q'!F79</f>
        <v>8257.7000000000007</v>
      </c>
      <c r="H18" s="3">
        <f>'Náklady 2023_2Q'!G79</f>
        <v>10803</v>
      </c>
      <c r="I18" s="23">
        <f>'Náklady 2023_2Q'!H79</f>
        <v>8771.8799999999992</v>
      </c>
      <c r="J18" s="81">
        <f>'Náklady 2023_2Q'!I79</f>
        <v>0</v>
      </c>
      <c r="K18" s="3">
        <f>'Náklady 2023_2Q'!J79</f>
        <v>0</v>
      </c>
      <c r="L18" s="23">
        <f>'Náklady 2023_2Q'!K79</f>
        <v>0</v>
      </c>
      <c r="M18" s="8">
        <f>'Náklady 2023_2Q'!L79</f>
        <v>0</v>
      </c>
      <c r="N18" s="3">
        <f>'Náklady 2023_2Q'!M79</f>
        <v>0</v>
      </c>
      <c r="O18" s="23">
        <f>'Náklady 2023_2Q'!N79</f>
        <v>0</v>
      </c>
      <c r="Q18" s="499"/>
    </row>
    <row r="19" spans="1:34" x14ac:dyDescent="0.25">
      <c r="A19" s="4">
        <v>551</v>
      </c>
      <c r="B19" s="5" t="s">
        <v>194</v>
      </c>
      <c r="C19" s="324">
        <f t="shared" si="0"/>
        <v>131397</v>
      </c>
      <c r="D19" s="8">
        <f>'Náklady 2023_2Q'!C82</f>
        <v>20653</v>
      </c>
      <c r="E19" s="3">
        <f>'Náklady 2023_2Q'!D82</f>
        <v>20653</v>
      </c>
      <c r="F19" s="23">
        <f>'Náklady 2023_2Q'!E82</f>
        <v>20651</v>
      </c>
      <c r="G19" s="81">
        <f>'Náklady 2023_2Q'!F82</f>
        <v>20651</v>
      </c>
      <c r="H19" s="3">
        <f>'Náklady 2023_2Q'!G82</f>
        <v>28140</v>
      </c>
      <c r="I19" s="23">
        <f>'Náklady 2023_2Q'!H82</f>
        <v>20649</v>
      </c>
      <c r="J19" s="81">
        <f>'Náklady 2023_2Q'!I82</f>
        <v>0</v>
      </c>
      <c r="K19" s="3">
        <f>'Náklady 2023_2Q'!J82</f>
        <v>0</v>
      </c>
      <c r="L19" s="23">
        <f>'Náklady 2023_2Q'!K82</f>
        <v>0</v>
      </c>
      <c r="M19" s="8">
        <f>'Náklady 2023_2Q'!L82</f>
        <v>0</v>
      </c>
      <c r="N19" s="3">
        <f>'Náklady 2023_2Q'!M82</f>
        <v>0</v>
      </c>
      <c r="O19" s="23">
        <f>'Náklady 2023_2Q'!N82</f>
        <v>0</v>
      </c>
      <c r="Q19" s="499"/>
    </row>
    <row r="20" spans="1:34" x14ac:dyDescent="0.25">
      <c r="A20" s="4">
        <v>557</v>
      </c>
      <c r="B20" s="5" t="s">
        <v>215</v>
      </c>
      <c r="C20" s="324">
        <f t="shared" si="0"/>
        <v>0</v>
      </c>
      <c r="D20" s="80">
        <f>'Náklady 2023_2Q'!C84</f>
        <v>0</v>
      </c>
      <c r="E20" s="3">
        <f>'Náklady 2023_2Q'!D84</f>
        <v>0</v>
      </c>
      <c r="F20" s="28">
        <f>'Náklady 2023_2Q'!E84</f>
        <v>0</v>
      </c>
      <c r="G20" s="336">
        <f>'Náklady 2023_2Q'!F84</f>
        <v>0</v>
      </c>
      <c r="H20" s="3">
        <f>'Náklady 2023_2Q'!G84</f>
        <v>0</v>
      </c>
      <c r="I20" s="28">
        <f>'Náklady 2023_2Q'!H84</f>
        <v>0</v>
      </c>
      <c r="J20" s="81">
        <f>'Náklady 2023_2Q'!I84</f>
        <v>0</v>
      </c>
      <c r="K20" s="3">
        <f>'Náklady 2023_2Q'!J84</f>
        <v>0</v>
      </c>
      <c r="L20" s="23">
        <f>'Náklady 2023_2Q'!K84</f>
        <v>0</v>
      </c>
      <c r="M20" s="80">
        <f>'Náklady 2023_2Q'!L84</f>
        <v>0</v>
      </c>
      <c r="N20" s="3">
        <f>'Náklady 2023_2Q'!M84</f>
        <v>0</v>
      </c>
      <c r="O20" s="28">
        <f>'Náklady 2023_2Q'!N84</f>
        <v>0</v>
      </c>
      <c r="Q20" s="499"/>
    </row>
    <row r="21" spans="1:34" x14ac:dyDescent="0.25">
      <c r="A21" s="4">
        <v>558</v>
      </c>
      <c r="B21" s="5" t="s">
        <v>195</v>
      </c>
      <c r="C21" s="324">
        <f t="shared" si="0"/>
        <v>55109</v>
      </c>
      <c r="D21" s="8">
        <f>'Náklady 2023_2Q'!C87</f>
        <v>22270</v>
      </c>
      <c r="E21" s="3">
        <f>'Náklady 2023_2Q'!D87</f>
        <v>13279</v>
      </c>
      <c r="F21" s="23">
        <f>'Náklady 2023_2Q'!E87</f>
        <v>0</v>
      </c>
      <c r="G21" s="81">
        <f>'Náklady 2023_2Q'!F87</f>
        <v>0</v>
      </c>
      <c r="H21" s="3">
        <f>'Náklady 2023_2Q'!G87</f>
        <v>0</v>
      </c>
      <c r="I21" s="23">
        <f>'Náklady 2023_2Q'!H87</f>
        <v>19560</v>
      </c>
      <c r="J21" s="81">
        <f>'Náklady 2023_2Q'!I87</f>
        <v>0</v>
      </c>
      <c r="K21" s="3">
        <f>'Náklady 2023_2Q'!J87</f>
        <v>0</v>
      </c>
      <c r="L21" s="23">
        <f>'Náklady 2023_2Q'!K87</f>
        <v>0</v>
      </c>
      <c r="M21" s="8">
        <f>'Náklady 2023_2Q'!L87</f>
        <v>0</v>
      </c>
      <c r="N21" s="3">
        <f>'Náklady 2023_2Q'!M87</f>
        <v>0</v>
      </c>
      <c r="O21" s="23">
        <f>'Náklady 2023_2Q'!N87</f>
        <v>0</v>
      </c>
      <c r="Q21" s="499"/>
    </row>
    <row r="22" spans="1:34" x14ac:dyDescent="0.25">
      <c r="A22" s="4">
        <v>564</v>
      </c>
      <c r="B22" s="5" t="s">
        <v>236</v>
      </c>
      <c r="C22" s="324">
        <f t="shared" si="0"/>
        <v>0</v>
      </c>
      <c r="D22" s="8"/>
      <c r="E22" s="3">
        <f>'Náklady 2023_2Q'!D88</f>
        <v>0</v>
      </c>
      <c r="F22" s="23">
        <f>'Náklady 2023_2Q'!E88</f>
        <v>0</v>
      </c>
      <c r="G22" s="81">
        <v>0</v>
      </c>
      <c r="H22" s="3">
        <v>0</v>
      </c>
      <c r="I22" s="23">
        <v>0</v>
      </c>
      <c r="J22" s="81">
        <f>'Náklady 2023_2Q'!I88</f>
        <v>0</v>
      </c>
      <c r="K22" s="3">
        <f>'Náklady 2023_2Q'!J88</f>
        <v>0</v>
      </c>
      <c r="L22" s="23">
        <f>'Náklady 2023_2Q'!K88</f>
        <v>0</v>
      </c>
      <c r="M22" s="8">
        <f>'Náklady 2023_2Q'!L88</f>
        <v>0</v>
      </c>
      <c r="N22" s="3">
        <f>'Náklady 2023_2Q'!M88</f>
        <v>0</v>
      </c>
      <c r="O22" s="23">
        <f>'Náklady 2023_2Q'!N88</f>
        <v>0</v>
      </c>
      <c r="Q22" s="499"/>
    </row>
    <row r="23" spans="1:34" x14ac:dyDescent="0.25">
      <c r="A23" s="4">
        <v>591</v>
      </c>
      <c r="B23" s="5" t="s">
        <v>95</v>
      </c>
      <c r="C23" s="324">
        <f t="shared" si="0"/>
        <v>13394.51</v>
      </c>
      <c r="D23" s="8">
        <f>'Náklady 2023_2Q'!C89</f>
        <v>0</v>
      </c>
      <c r="E23" s="3">
        <f>'Náklady 2023_2Q'!D89</f>
        <v>0</v>
      </c>
      <c r="F23" s="23">
        <f>'Náklady 2023_2Q'!E89</f>
        <v>0</v>
      </c>
      <c r="G23" s="81">
        <f>'Náklady 2023_2Q'!F89</f>
        <v>0</v>
      </c>
      <c r="H23" s="3">
        <f>'Náklady 2023_2Q'!G89</f>
        <v>0</v>
      </c>
      <c r="I23" s="23">
        <f>'Náklady 2023_2Q'!H89</f>
        <v>13394.51</v>
      </c>
      <c r="J23" s="81">
        <f>'Náklady 2023_2Q'!I89</f>
        <v>0</v>
      </c>
      <c r="K23" s="3">
        <f>'Náklady 2023_2Q'!J89</f>
        <v>0</v>
      </c>
      <c r="L23" s="23">
        <f>'Náklady 2023_2Q'!K89</f>
        <v>0</v>
      </c>
      <c r="M23" s="8">
        <f>'Náklady 2023_2Q'!L89</f>
        <v>0</v>
      </c>
      <c r="N23" s="3">
        <f>'Náklady 2023_2Q'!M89</f>
        <v>0</v>
      </c>
      <c r="O23" s="23">
        <f>'Náklady 2023_2Q'!N89</f>
        <v>0</v>
      </c>
      <c r="Q23" s="499"/>
    </row>
    <row r="24" spans="1:34" ht="16.5" thickBot="1" x14ac:dyDescent="0.3">
      <c r="A24" s="6" t="s">
        <v>196</v>
      </c>
      <c r="B24" s="7" t="s">
        <v>197</v>
      </c>
      <c r="C24" s="325">
        <f t="shared" ref="C24:O24" si="1">SUM(C5:C23)</f>
        <v>40112930.039999999</v>
      </c>
      <c r="D24" s="545">
        <f>SUM(D5:D23)</f>
        <v>6055389.71</v>
      </c>
      <c r="E24" s="306">
        <f>SUM(E5:E23)</f>
        <v>5797833.9399999995</v>
      </c>
      <c r="F24" s="550">
        <f t="shared" ref="F24" si="2">SUM(F5:F23)</f>
        <v>6641770.1300000008</v>
      </c>
      <c r="G24" s="545">
        <f>SUM(G5:G23)</f>
        <v>6185584.6400000006</v>
      </c>
      <c r="H24" s="306">
        <f>SUM(H5:H23)</f>
        <v>8788190.209999999</v>
      </c>
      <c r="I24" s="550">
        <f t="shared" ref="I24" si="3">SUM(I5:I23)</f>
        <v>6644161.4100000001</v>
      </c>
      <c r="J24" s="322">
        <f t="shared" si="1"/>
        <v>0</v>
      </c>
      <c r="K24" s="306">
        <f t="shared" si="1"/>
        <v>0</v>
      </c>
      <c r="L24" s="307">
        <f t="shared" si="1"/>
        <v>0</v>
      </c>
      <c r="M24" s="305">
        <f t="shared" si="1"/>
        <v>0</v>
      </c>
      <c r="N24" s="306">
        <f t="shared" si="1"/>
        <v>0</v>
      </c>
      <c r="O24" s="307">
        <f t="shared" si="1"/>
        <v>0</v>
      </c>
    </row>
    <row r="25" spans="1:34" x14ac:dyDescent="0.25">
      <c r="A25" s="2"/>
    </row>
    <row r="26" spans="1:34" s="410" customFormat="1" ht="27" x14ac:dyDescent="0.35">
      <c r="A26" s="411"/>
      <c r="B26" s="408" t="s">
        <v>265</v>
      </c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8.65" customHeight="1" thickBot="1" x14ac:dyDescent="0.3">
      <c r="A27" s="2"/>
    </row>
    <row r="28" spans="1:34" ht="16.5" thickBot="1" x14ac:dyDescent="0.3">
      <c r="A28" s="492"/>
      <c r="B28" s="493" t="s">
        <v>191</v>
      </c>
      <c r="C28" s="500" t="s">
        <v>192</v>
      </c>
      <c r="D28" s="20" t="s">
        <v>69</v>
      </c>
      <c r="E28" s="21" t="s">
        <v>79</v>
      </c>
      <c r="F28" s="22" t="s">
        <v>85</v>
      </c>
      <c r="G28" s="501" t="s">
        <v>89</v>
      </c>
      <c r="H28" s="501" t="s">
        <v>91</v>
      </c>
      <c r="I28" s="502" t="s">
        <v>94</v>
      </c>
      <c r="J28" s="492" t="s">
        <v>97</v>
      </c>
      <c r="K28" s="495" t="s">
        <v>102</v>
      </c>
      <c r="L28" s="496" t="s">
        <v>103</v>
      </c>
      <c r="M28" s="492" t="s">
        <v>105</v>
      </c>
      <c r="N28" s="495" t="s">
        <v>167</v>
      </c>
      <c r="O28" s="496" t="s">
        <v>168</v>
      </c>
    </row>
    <row r="29" spans="1:34" ht="15.75" x14ac:dyDescent="0.25">
      <c r="A29" s="503">
        <v>602</v>
      </c>
      <c r="B29" s="218" t="s">
        <v>259</v>
      </c>
      <c r="C29" s="504">
        <f>SUM(D29:O29)</f>
        <v>17888</v>
      </c>
      <c r="D29" s="468">
        <f>+'Výnosy 2023_2Q'!C4</f>
        <v>0</v>
      </c>
      <c r="E29" s="468">
        <f>+'Výnosy 2023_2Q'!D4</f>
        <v>0</v>
      </c>
      <c r="F29" s="516">
        <f>+'Výnosy 2023_2Q'!E4</f>
        <v>0</v>
      </c>
      <c r="G29" s="42">
        <f>+'Výnosy 2023_2Q'!F4</f>
        <v>0</v>
      </c>
      <c r="H29" s="468">
        <f>+'Výnosy 2023_2Q'!G4</f>
        <v>2331</v>
      </c>
      <c r="I29" s="517">
        <f>+'Výnosy 2023_2Q'!H4</f>
        <v>15557</v>
      </c>
      <c r="J29" s="42">
        <f>+'Výnosy 2023_2Q'!I4</f>
        <v>0</v>
      </c>
      <c r="K29" s="468">
        <f>+'Výnosy 2023_2Q'!J4</f>
        <v>0</v>
      </c>
      <c r="L29" s="517">
        <f>+'Výnosy 2023_2Q'!K4</f>
        <v>0</v>
      </c>
      <c r="M29" s="468">
        <f>+'Výnosy 2023_2Q'!L4</f>
        <v>0</v>
      </c>
      <c r="N29" s="468">
        <f>+'Výnosy 2023_2Q'!M4</f>
        <v>0</v>
      </c>
      <c r="O29" s="468">
        <f>+'Výnosy 2023_2Q'!N4</f>
        <v>0</v>
      </c>
    </row>
    <row r="30" spans="1:34" ht="15.75" x14ac:dyDescent="0.25">
      <c r="A30" s="503">
        <v>602</v>
      </c>
      <c r="B30" s="218" t="s">
        <v>260</v>
      </c>
      <c r="C30" s="505">
        <f>SUM(D30:O30)</f>
        <v>1200000</v>
      </c>
      <c r="D30" s="378">
        <f>+'Výnosy 2023_2Q'!C5</f>
        <v>0</v>
      </c>
      <c r="E30" s="323">
        <f>+'Výnosy 2023_2Q'!D5</f>
        <v>0</v>
      </c>
      <c r="F30" s="498">
        <f>+'Výnosy 2023_2Q'!E5</f>
        <v>600000</v>
      </c>
      <c r="G30" s="378">
        <f>+'Výnosy 2023_2Q'!F5</f>
        <v>0</v>
      </c>
      <c r="H30" s="323">
        <f>+'Výnosy 2023_2Q'!G5</f>
        <v>0</v>
      </c>
      <c r="I30" s="498">
        <f>+'Výnosy 2023_2Q'!H5</f>
        <v>600000</v>
      </c>
      <c r="J30" s="512">
        <f>+'Výnosy 2023_2Q'!I5</f>
        <v>0</v>
      </c>
      <c r="K30" s="513">
        <f>+'Výnosy 2023_2Q'!J5</f>
        <v>0</v>
      </c>
      <c r="L30" s="514">
        <f>+'Výnosy 2023_2Q'!K5</f>
        <v>0</v>
      </c>
      <c r="M30" s="512">
        <f>+'Výnosy 2023_2Q'!L5</f>
        <v>0</v>
      </c>
      <c r="N30" s="513">
        <f>+'Výnosy 2023_2Q'!M5</f>
        <v>0</v>
      </c>
      <c r="O30" s="515">
        <f>+'Výnosy 2023_2Q'!N5</f>
        <v>0</v>
      </c>
    </row>
    <row r="31" spans="1:34" x14ac:dyDescent="0.25">
      <c r="A31" s="4">
        <v>602</v>
      </c>
      <c r="B31" s="5" t="s">
        <v>70</v>
      </c>
      <c r="C31" s="506">
        <f t="shared" ref="C31:C35" si="4">SUM(D31:O31)</f>
        <v>35854230.619999997</v>
      </c>
      <c r="D31" s="81">
        <f>+'Výnosy 2023_2Q'!C14</f>
        <v>5848157.6299999999</v>
      </c>
      <c r="E31" s="3">
        <f>+'Výnosy 2023_2Q'!D14</f>
        <v>6073177.1399999987</v>
      </c>
      <c r="F31" s="23">
        <f>+'Výnosy 2023_2Q'!E14</f>
        <v>6204177.629999999</v>
      </c>
      <c r="G31" s="81">
        <f>+'Výnosy 2023_2Q'!F14</f>
        <v>5857457.5700000003</v>
      </c>
      <c r="H31" s="3">
        <f>+'Výnosy 2023_2Q'!G14</f>
        <v>6020302.4300000006</v>
      </c>
      <c r="I31" s="23">
        <f>+'Výnosy 2023_2Q'!H14</f>
        <v>5850958.2199999997</v>
      </c>
      <c r="J31" s="8">
        <f>+'Výnosy 2023_2Q'!I14</f>
        <v>0</v>
      </c>
      <c r="K31" s="3">
        <f>+'Výnosy 2023_2Q'!J14</f>
        <v>0</v>
      </c>
      <c r="L31" s="28">
        <f>+'Výnosy 2023_2Q'!K14</f>
        <v>0</v>
      </c>
      <c r="M31" s="8">
        <f>+'Výnosy 2023_2Q'!L14</f>
        <v>0</v>
      </c>
      <c r="N31" s="3">
        <f>+'Výnosy 2023_2Q'!M14</f>
        <v>0</v>
      </c>
      <c r="O31" s="23">
        <f>+'Výnosy 2023_2Q'!N14</f>
        <v>0</v>
      </c>
      <c r="Q31" s="499"/>
    </row>
    <row r="32" spans="1:34" x14ac:dyDescent="0.25">
      <c r="A32" s="4">
        <v>602</v>
      </c>
      <c r="B32" s="5" t="s">
        <v>71</v>
      </c>
      <c r="C32" s="506">
        <f t="shared" si="4"/>
        <v>6265330</v>
      </c>
      <c r="D32" s="81">
        <f>+'Výnosy 2023_2Q'!C16</f>
        <v>1075320</v>
      </c>
      <c r="E32" s="3">
        <f>+'Výnosy 2023_2Q'!D16</f>
        <v>982930</v>
      </c>
      <c r="F32" s="23">
        <f>+'Výnosy 2023_2Q'!E16</f>
        <v>1073800</v>
      </c>
      <c r="G32" s="81">
        <f>+'Výnosy 2023_2Q'!F16</f>
        <v>1028850</v>
      </c>
      <c r="H32" s="3">
        <f>+'Výnosy 2023_2Q'!G16</f>
        <v>1060050</v>
      </c>
      <c r="I32" s="23">
        <f>+'Výnosy 2023_2Q'!H16</f>
        <v>1044380</v>
      </c>
      <c r="J32" s="8">
        <f>+'Výnosy 2023_2Q'!I16</f>
        <v>0</v>
      </c>
      <c r="K32" s="3">
        <f>+'Výnosy 2023_2Q'!J16</f>
        <v>0</v>
      </c>
      <c r="L32" s="28">
        <f>+'Výnosy 2023_2Q'!K16</f>
        <v>0</v>
      </c>
      <c r="M32" s="8">
        <f>+'Výnosy 2023_2Q'!L16</f>
        <v>0</v>
      </c>
      <c r="N32" s="3">
        <f>+'Výnosy 2023_2Q'!M16</f>
        <v>0</v>
      </c>
      <c r="O32" s="23">
        <f>+'Výnosy 2023_2Q'!N16</f>
        <v>0</v>
      </c>
      <c r="Q32" s="499"/>
    </row>
    <row r="33" spans="1:34" x14ac:dyDescent="0.25">
      <c r="A33" s="4">
        <v>603</v>
      </c>
      <c r="B33" s="5" t="s">
        <v>99</v>
      </c>
      <c r="C33" s="506">
        <f t="shared" si="4"/>
        <v>34488</v>
      </c>
      <c r="D33" s="81">
        <f>+'Výnosy 2023_2Q'!C18</f>
        <v>5748</v>
      </c>
      <c r="E33" s="3">
        <f>+'Výnosy 2023_2Q'!D18</f>
        <v>5748</v>
      </c>
      <c r="F33" s="23">
        <f>+'Výnosy 2023_2Q'!E18</f>
        <v>5748</v>
      </c>
      <c r="G33" s="81">
        <f>+'Výnosy 2023_2Q'!F18</f>
        <v>5748</v>
      </c>
      <c r="H33" s="3">
        <f>+'Výnosy 2023_2Q'!G18</f>
        <v>5748</v>
      </c>
      <c r="I33" s="23">
        <f>+'Výnosy 2023_2Q'!H18</f>
        <v>5748</v>
      </c>
      <c r="J33" s="8">
        <f>+'Výnosy 2023_2Q'!I18</f>
        <v>0</v>
      </c>
      <c r="K33" s="3">
        <f>+'Výnosy 2023_2Q'!J18</f>
        <v>0</v>
      </c>
      <c r="L33" s="28">
        <f>+'Výnosy 2023_2Q'!K18</f>
        <v>0</v>
      </c>
      <c r="M33" s="8">
        <f>+'Výnosy 2023_2Q'!L18</f>
        <v>0</v>
      </c>
      <c r="N33" s="3">
        <f>+'Výnosy 2023_2Q'!M18</f>
        <v>0</v>
      </c>
      <c r="O33" s="23">
        <f>+'Výnosy 2023_2Q'!N18</f>
        <v>0</v>
      </c>
      <c r="Q33" s="499"/>
    </row>
    <row r="34" spans="1:34" x14ac:dyDescent="0.25">
      <c r="A34" s="4">
        <v>649</v>
      </c>
      <c r="B34" s="5" t="s">
        <v>64</v>
      </c>
      <c r="C34" s="506">
        <f t="shared" si="4"/>
        <v>746180.63</v>
      </c>
      <c r="D34" s="81">
        <f>+'Výnosy 2023_2Q'!C33</f>
        <v>-962.98999999999069</v>
      </c>
      <c r="E34" s="3">
        <f>+'Výnosy 2023_2Q'!D33</f>
        <v>176199.74</v>
      </c>
      <c r="F34" s="23">
        <f>+'Výnosy 2023_2Q'!E33</f>
        <v>-3490.72</v>
      </c>
      <c r="G34" s="81">
        <f>+'Výnosy 2023_2Q'!F33</f>
        <v>36331.519999999997</v>
      </c>
      <c r="H34" s="3">
        <f>+'Výnosy 2023_2Q'!G33</f>
        <v>-36331.519999999997</v>
      </c>
      <c r="I34" s="23">
        <f>+'Výnosy 2023_2Q'!H33</f>
        <v>574434.6</v>
      </c>
      <c r="J34" s="8">
        <f>+'Výnosy 2023_2Q'!I33</f>
        <v>0</v>
      </c>
      <c r="K34" s="3">
        <f>+'Výnosy 2023_2Q'!J33</f>
        <v>0</v>
      </c>
      <c r="L34" s="28">
        <f>+'Výnosy 2023_2Q'!K33</f>
        <v>0</v>
      </c>
      <c r="M34" s="8">
        <f>+'Výnosy 2023_2Q'!L33</f>
        <v>0</v>
      </c>
      <c r="N34" s="3">
        <f>+'Výnosy 2023_2Q'!M33</f>
        <v>0</v>
      </c>
      <c r="O34" s="23">
        <f>+'Výnosy 2023_2Q'!N33</f>
        <v>0</v>
      </c>
      <c r="Q34" s="499"/>
    </row>
    <row r="35" spans="1:34" x14ac:dyDescent="0.25">
      <c r="A35" s="4">
        <v>662</v>
      </c>
      <c r="B35" s="5" t="s">
        <v>65</v>
      </c>
      <c r="C35" s="506">
        <f t="shared" si="4"/>
        <v>71347.850000000006</v>
      </c>
      <c r="D35" s="81">
        <f>+'Výnosy 2023_2Q'!C35</f>
        <v>130.11000000000001</v>
      </c>
      <c r="E35" s="3">
        <f>+'Výnosy 2023_2Q'!D35</f>
        <v>124.23</v>
      </c>
      <c r="F35" s="23">
        <f>+'Výnosy 2023_2Q'!E35</f>
        <v>183.47</v>
      </c>
      <c r="G35" s="81">
        <f>+'Výnosy 2023_2Q'!F35</f>
        <v>158.08000000000001</v>
      </c>
      <c r="H35" s="3">
        <f>+'Výnosy 2023_2Q'!G35</f>
        <v>172.19</v>
      </c>
      <c r="I35" s="23">
        <f>+'Výnosy 2023_2Q'!H35</f>
        <v>70579.77</v>
      </c>
      <c r="J35" s="8">
        <f>+'Výnosy 2023_2Q'!I35</f>
        <v>0</v>
      </c>
      <c r="K35" s="3">
        <f>+'Výnosy 2023_2Q'!J35</f>
        <v>0</v>
      </c>
      <c r="L35" s="28">
        <f>+'Výnosy 2023_2Q'!K35</f>
        <v>0</v>
      </c>
      <c r="M35" s="8">
        <f>+'Výnosy 2023_2Q'!L35</f>
        <v>0</v>
      </c>
      <c r="N35" s="3">
        <f>+'Výnosy 2023_2Q'!M35</f>
        <v>0</v>
      </c>
      <c r="O35" s="23">
        <f>+'Výnosy 2023_2Q'!N35</f>
        <v>0</v>
      </c>
      <c r="Q35" s="499"/>
    </row>
    <row r="36" spans="1:34" x14ac:dyDescent="0.25">
      <c r="A36" s="4">
        <v>672</v>
      </c>
      <c r="B36" s="5" t="s">
        <v>224</v>
      </c>
      <c r="C36" s="506">
        <f>SUM(D36:O36)</f>
        <v>2250000</v>
      </c>
      <c r="D36" s="81">
        <f>+'Výnosy 2023_2Q'!C38</f>
        <v>0</v>
      </c>
      <c r="E36" s="3">
        <f>+'Výnosy 2023_2Q'!D38</f>
        <v>0</v>
      </c>
      <c r="F36" s="23">
        <f>+'Výnosy 2023_2Q'!E38</f>
        <v>1125000</v>
      </c>
      <c r="G36" s="81">
        <f>+'Výnosy 2023_2Q'!F38</f>
        <v>0</v>
      </c>
      <c r="H36" s="3">
        <f>+'Výnosy 2023_2Q'!G38</f>
        <v>0</v>
      </c>
      <c r="I36" s="23">
        <f>+'Výnosy 2023_2Q'!H38</f>
        <v>1125000</v>
      </c>
      <c r="J36" s="8">
        <f>+'Výnosy 2023_2Q'!I38</f>
        <v>0</v>
      </c>
      <c r="K36" s="3">
        <f>+'Výnosy 2023_2Q'!J38</f>
        <v>0</v>
      </c>
      <c r="L36" s="28">
        <f>+'Výnosy 2023_2Q'!K38</f>
        <v>0</v>
      </c>
      <c r="M36" s="8">
        <f>+'Výnosy 2023_2Q'!L38</f>
        <v>0</v>
      </c>
      <c r="N36" s="3">
        <f>+'Výnosy 2023_2Q'!M38</f>
        <v>0</v>
      </c>
      <c r="O36" s="23">
        <f>+'Výnosy 2023_2Q'!N38</f>
        <v>0</v>
      </c>
      <c r="Q36" s="499"/>
    </row>
    <row r="37" spans="1:34" ht="16.5" thickBot="1" x14ac:dyDescent="0.3">
      <c r="A37" s="6" t="s">
        <v>198</v>
      </c>
      <c r="B37" s="7" t="s">
        <v>199</v>
      </c>
      <c r="C37" s="507">
        <f>SUM(C29:C36)</f>
        <v>46439465.100000001</v>
      </c>
      <c r="D37" s="322">
        <f>SUM(D29:D36)</f>
        <v>6928392.75</v>
      </c>
      <c r="E37" s="322">
        <f t="shared" ref="E37:O37" si="5">SUM(E29:E36)</f>
        <v>7238179.1099999994</v>
      </c>
      <c r="F37" s="307">
        <f t="shared" si="5"/>
        <v>9005418.379999999</v>
      </c>
      <c r="G37" s="322">
        <f t="shared" si="5"/>
        <v>6928545.1699999999</v>
      </c>
      <c r="H37" s="322">
        <f t="shared" si="5"/>
        <v>7052272.1000000015</v>
      </c>
      <c r="I37" s="307">
        <f t="shared" si="5"/>
        <v>9286657.5899999999</v>
      </c>
      <c r="J37" s="305">
        <f t="shared" si="5"/>
        <v>0</v>
      </c>
      <c r="K37" s="306">
        <f t="shared" si="5"/>
        <v>0</v>
      </c>
      <c r="L37" s="307">
        <f t="shared" si="5"/>
        <v>0</v>
      </c>
      <c r="M37" s="305">
        <f t="shared" si="5"/>
        <v>0</v>
      </c>
      <c r="N37" s="306">
        <f t="shared" si="5"/>
        <v>0</v>
      </c>
      <c r="O37" s="307">
        <f t="shared" si="5"/>
        <v>0</v>
      </c>
    </row>
    <row r="38" spans="1:34" ht="15.75" thickBot="1" x14ac:dyDescent="0.3">
      <c r="A38" s="2"/>
    </row>
    <row r="39" spans="1:34" s="418" customFormat="1" ht="19.5" thickBot="1" x14ac:dyDescent="0.35">
      <c r="A39" s="595" t="s">
        <v>200</v>
      </c>
      <c r="B39" s="596"/>
      <c r="C39" s="413">
        <f t="shared" ref="C39:O39" si="6">C37-C24</f>
        <v>6326535.0600000024</v>
      </c>
      <c r="D39" s="414">
        <f t="shared" si="6"/>
        <v>873003.04</v>
      </c>
      <c r="E39" s="414">
        <f t="shared" si="6"/>
        <v>1440345.17</v>
      </c>
      <c r="F39" s="415">
        <f t="shared" si="6"/>
        <v>2363648.2499999981</v>
      </c>
      <c r="G39" s="416">
        <f t="shared" si="6"/>
        <v>742960.52999999933</v>
      </c>
      <c r="H39" s="414">
        <f t="shared" si="6"/>
        <v>-1735918.1099999975</v>
      </c>
      <c r="I39" s="415">
        <f t="shared" si="6"/>
        <v>2642496.1799999997</v>
      </c>
      <c r="J39" s="417">
        <f t="shared" si="6"/>
        <v>0</v>
      </c>
      <c r="K39" s="414">
        <f t="shared" si="6"/>
        <v>0</v>
      </c>
      <c r="L39" s="414">
        <f t="shared" si="6"/>
        <v>0</v>
      </c>
      <c r="M39" s="414">
        <f t="shared" si="6"/>
        <v>0</v>
      </c>
      <c r="N39" s="414">
        <f t="shared" si="6"/>
        <v>0</v>
      </c>
      <c r="O39" s="414">
        <f t="shared" si="6"/>
        <v>0</v>
      </c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</row>
    <row r="40" spans="1:34" ht="8.65" customHeight="1" thickBot="1" x14ac:dyDescent="0.3">
      <c r="A40" s="2"/>
      <c r="B40" s="24"/>
    </row>
    <row r="41" spans="1:34" ht="18" customHeight="1" thickBot="1" x14ac:dyDescent="0.3">
      <c r="A41" s="593" t="s">
        <v>201</v>
      </c>
      <c r="B41" s="594"/>
      <c r="C41" s="413">
        <f>+D39+E39+F39</f>
        <v>4676996.4599999981</v>
      </c>
      <c r="D41" s="62"/>
    </row>
    <row r="42" spans="1:34" ht="18" customHeight="1" thickBot="1" x14ac:dyDescent="0.3">
      <c r="A42" s="593" t="s">
        <v>202</v>
      </c>
      <c r="B42" s="594"/>
      <c r="C42" s="413">
        <f>SUM(G39:I39)</f>
        <v>1649538.6000000015</v>
      </c>
    </row>
    <row r="43" spans="1:34" ht="18" customHeight="1" thickBot="1" x14ac:dyDescent="0.3">
      <c r="A43" s="593" t="s">
        <v>203</v>
      </c>
      <c r="B43" s="594"/>
      <c r="C43" s="413">
        <f>SUM(J39:L39)</f>
        <v>0</v>
      </c>
    </row>
    <row r="44" spans="1:34" ht="18" customHeight="1" thickBot="1" x14ac:dyDescent="0.3">
      <c r="A44" s="593" t="s">
        <v>204</v>
      </c>
      <c r="B44" s="594"/>
      <c r="C44" s="413">
        <f>SUM(M39:O39)</f>
        <v>0</v>
      </c>
      <c r="I44" s="2"/>
      <c r="J44" s="2"/>
      <c r="K44" s="2"/>
      <c r="L44" s="2"/>
      <c r="M44" s="2"/>
    </row>
    <row r="45" spans="1:34" ht="9.6" customHeight="1" thickBot="1" x14ac:dyDescent="0.3">
      <c r="A45" s="26"/>
      <c r="B45" s="27"/>
      <c r="C45" s="326"/>
      <c r="E45" s="287"/>
      <c r="G45" s="1"/>
    </row>
    <row r="46" spans="1:34" ht="18" customHeight="1" thickBot="1" x14ac:dyDescent="0.3">
      <c r="A46" s="593" t="s">
        <v>294</v>
      </c>
      <c r="B46" s="594"/>
      <c r="C46" s="413">
        <f>SUM(C41:C44)</f>
        <v>6326535.0599999996</v>
      </c>
      <c r="D46" s="380"/>
      <c r="E46" s="287"/>
      <c r="F46" s="287"/>
      <c r="G46" s="287"/>
    </row>
    <row r="47" spans="1:34" ht="18" customHeight="1" thickBot="1" x14ac:dyDescent="0.3">
      <c r="A47" s="593" t="s">
        <v>237</v>
      </c>
      <c r="B47" s="594"/>
      <c r="C47" s="413">
        <f>C46-C36</f>
        <v>4076535.0599999996</v>
      </c>
      <c r="E47" s="287"/>
      <c r="F47" s="287"/>
      <c r="G47" s="287"/>
      <c r="I47" s="287"/>
      <c r="J47" s="287"/>
      <c r="K47" s="287"/>
      <c r="L47" s="287"/>
      <c r="M47" s="287"/>
    </row>
    <row r="48" spans="1:34" ht="15.75" x14ac:dyDescent="0.25">
      <c r="A48" s="2"/>
      <c r="B48" s="308"/>
      <c r="C48" s="308"/>
      <c r="E48" s="287"/>
      <c r="F48" s="287"/>
      <c r="G48" s="287"/>
      <c r="I48" s="287"/>
      <c r="J48" s="287"/>
      <c r="K48" s="287"/>
      <c r="L48" s="287"/>
      <c r="M48" s="287"/>
    </row>
    <row r="49" spans="5:13" ht="15.75" x14ac:dyDescent="0.25">
      <c r="E49" s="25"/>
      <c r="F49" s="521"/>
      <c r="G49" s="521"/>
      <c r="H49" s="521"/>
      <c r="I49" s="287"/>
      <c r="J49" s="287"/>
      <c r="K49" s="287"/>
      <c r="L49" s="287"/>
      <c r="M49" s="287"/>
    </row>
    <row r="50" spans="5:13" x14ac:dyDescent="0.25">
      <c r="E50" s="74"/>
      <c r="F50" s="62"/>
      <c r="G50" s="62"/>
      <c r="I50" s="287"/>
      <c r="J50" s="287"/>
      <c r="K50" s="287"/>
      <c r="L50" s="287"/>
      <c r="M50" s="287"/>
    </row>
    <row r="51" spans="5:13" x14ac:dyDescent="0.25">
      <c r="E51" s="74"/>
      <c r="F51" s="62"/>
      <c r="G51" s="519"/>
      <c r="I51" s="287"/>
      <c r="J51" s="287"/>
      <c r="K51" s="287"/>
      <c r="L51" s="287"/>
      <c r="M51" s="287"/>
    </row>
    <row r="52" spans="5:13" x14ac:dyDescent="0.25">
      <c r="E52" s="74"/>
      <c r="F52" s="62"/>
      <c r="G52" s="519"/>
      <c r="I52" s="287"/>
      <c r="J52" s="287"/>
      <c r="K52" s="287"/>
      <c r="L52" s="287"/>
      <c r="M52" s="287"/>
    </row>
    <row r="53" spans="5:13" x14ac:dyDescent="0.25">
      <c r="F53" s="520"/>
      <c r="G53" s="518"/>
      <c r="H53" s="62"/>
      <c r="I53" s="287"/>
      <c r="J53" s="287"/>
      <c r="K53" s="287"/>
      <c r="L53" s="287"/>
      <c r="M53" s="287"/>
    </row>
    <row r="54" spans="5:13" x14ac:dyDescent="0.25">
      <c r="F54" s="313"/>
      <c r="G54" s="313"/>
      <c r="I54" s="287"/>
      <c r="J54" s="287"/>
      <c r="K54" s="287"/>
      <c r="L54" s="287"/>
      <c r="M54" s="287"/>
    </row>
    <row r="55" spans="5:13" x14ac:dyDescent="0.25">
      <c r="F55" s="62"/>
      <c r="G55" s="287"/>
      <c r="I55" s="62"/>
      <c r="J55" s="62"/>
      <c r="K55" s="62"/>
      <c r="L55" s="62"/>
      <c r="M55" s="62"/>
    </row>
    <row r="56" spans="5:13" x14ac:dyDescent="0.25">
      <c r="F56" s="311"/>
      <c r="G56" s="62"/>
    </row>
    <row r="58" spans="5:13" x14ac:dyDescent="0.25">
      <c r="F58" s="62"/>
    </row>
    <row r="60" spans="5:13" x14ac:dyDescent="0.25">
      <c r="F60" s="311"/>
    </row>
    <row r="63" spans="5:13" x14ac:dyDescent="0.25">
      <c r="F63" s="62"/>
    </row>
    <row r="65" spans="5:13" x14ac:dyDescent="0.25">
      <c r="F65" s="62"/>
    </row>
    <row r="68" spans="5:13" x14ac:dyDescent="0.25">
      <c r="F68" s="2"/>
      <c r="G68" s="2"/>
      <c r="J68" s="62"/>
    </row>
    <row r="69" spans="5:13" x14ac:dyDescent="0.25">
      <c r="F69" s="312"/>
      <c r="G69" s="2"/>
    </row>
    <row r="70" spans="5:13" x14ac:dyDescent="0.25">
      <c r="E70" s="1"/>
      <c r="F70" s="1"/>
      <c r="G70" s="1"/>
      <c r="I70" s="2"/>
      <c r="J70" s="2"/>
      <c r="K70" s="2"/>
      <c r="L70" s="2"/>
      <c r="M70" s="2"/>
    </row>
    <row r="71" spans="5:13" x14ac:dyDescent="0.25">
      <c r="F71" s="287"/>
      <c r="G71" s="287"/>
    </row>
    <row r="72" spans="5:13" x14ac:dyDescent="0.25">
      <c r="E72" s="2"/>
      <c r="F72" s="287"/>
      <c r="G72" s="287"/>
      <c r="H72" s="62"/>
      <c r="I72" s="62"/>
      <c r="J72" s="62"/>
      <c r="K72" s="62"/>
    </row>
    <row r="73" spans="5:13" x14ac:dyDescent="0.25">
      <c r="E73" s="2"/>
      <c r="F73" s="287"/>
      <c r="G73" s="287"/>
      <c r="H73" s="62"/>
      <c r="I73" s="62"/>
      <c r="J73" s="62"/>
      <c r="K73" s="62"/>
    </row>
    <row r="74" spans="5:13" x14ac:dyDescent="0.25">
      <c r="E74" s="2"/>
      <c r="F74" s="287"/>
      <c r="G74" s="287"/>
      <c r="H74" s="62"/>
      <c r="I74" s="62"/>
      <c r="J74" s="62"/>
      <c r="K74" s="62"/>
    </row>
    <row r="75" spans="5:13" x14ac:dyDescent="0.25">
      <c r="E75" s="2"/>
      <c r="F75" s="287"/>
      <c r="G75" s="287"/>
      <c r="H75" s="62"/>
      <c r="J75" s="62"/>
      <c r="K75" s="62"/>
    </row>
    <row r="76" spans="5:13" x14ac:dyDescent="0.25">
      <c r="E76" s="2"/>
      <c r="F76" s="287"/>
      <c r="G76" s="287"/>
      <c r="H76" s="62"/>
      <c r="I76" s="62"/>
      <c r="J76" s="62"/>
      <c r="K76" s="62"/>
    </row>
    <row r="77" spans="5:13" x14ac:dyDescent="0.25">
      <c r="E77" s="2"/>
      <c r="F77" s="287"/>
      <c r="G77" s="287"/>
      <c r="H77" s="62"/>
      <c r="I77" s="62"/>
      <c r="J77" s="62"/>
      <c r="K77" s="62"/>
    </row>
    <row r="78" spans="5:13" x14ac:dyDescent="0.25">
      <c r="E78" s="2"/>
      <c r="F78" s="287"/>
      <c r="G78" s="287"/>
      <c r="H78" s="62"/>
      <c r="I78" s="62"/>
      <c r="J78" s="62"/>
      <c r="K78" s="62"/>
    </row>
    <row r="79" spans="5:13" x14ac:dyDescent="0.25">
      <c r="E79" s="2"/>
      <c r="F79" s="287"/>
      <c r="G79" s="287"/>
      <c r="H79" s="62"/>
      <c r="I79" s="62"/>
      <c r="J79" s="62"/>
      <c r="K79" s="62"/>
    </row>
    <row r="80" spans="5:13" x14ac:dyDescent="0.25">
      <c r="E80" s="2"/>
      <c r="F80" s="287"/>
      <c r="G80" s="287"/>
      <c r="H80" s="62"/>
      <c r="I80" s="62"/>
      <c r="J80" s="62"/>
      <c r="K80" s="62"/>
    </row>
    <row r="81" spans="5:11" x14ac:dyDescent="0.25">
      <c r="E81" s="2"/>
      <c r="F81" s="287"/>
      <c r="G81" s="287"/>
      <c r="H81" s="62"/>
      <c r="J81" s="62"/>
      <c r="K81" s="62"/>
    </row>
    <row r="82" spans="5:11" x14ac:dyDescent="0.25">
      <c r="E82" s="2"/>
      <c r="F82" s="287"/>
      <c r="G82" s="287"/>
      <c r="H82" s="62"/>
      <c r="I82" s="62"/>
      <c r="J82" s="62"/>
      <c r="K82" s="62"/>
    </row>
    <row r="83" spans="5:11" x14ac:dyDescent="0.25">
      <c r="E83" s="2"/>
      <c r="F83" s="287"/>
      <c r="G83" s="287"/>
      <c r="H83" s="62"/>
      <c r="I83" s="62"/>
      <c r="J83" s="62"/>
      <c r="K83" s="62"/>
    </row>
    <row r="84" spans="5:11" x14ac:dyDescent="0.25">
      <c r="E84" s="2"/>
      <c r="F84" s="287"/>
      <c r="G84" s="287"/>
      <c r="H84" s="62"/>
      <c r="I84" s="62"/>
      <c r="J84" s="62"/>
      <c r="K84" s="62"/>
    </row>
    <row r="85" spans="5:11" x14ac:dyDescent="0.25">
      <c r="E85" s="2"/>
      <c r="F85" s="287"/>
      <c r="G85" s="287"/>
      <c r="H85" s="62"/>
      <c r="I85" s="62"/>
      <c r="J85" s="62"/>
      <c r="K85" s="62"/>
    </row>
    <row r="86" spans="5:11" x14ac:dyDescent="0.25">
      <c r="E86" s="2"/>
      <c r="F86" s="287"/>
      <c r="G86" s="287"/>
      <c r="H86" s="62"/>
      <c r="I86" s="62"/>
      <c r="J86" s="62"/>
      <c r="K86" s="62"/>
    </row>
    <row r="87" spans="5:11" x14ac:dyDescent="0.25">
      <c r="E87" s="2"/>
      <c r="F87" s="287"/>
      <c r="G87" s="287"/>
      <c r="H87" s="62"/>
      <c r="I87" s="62"/>
      <c r="J87" s="62"/>
      <c r="K87" s="62"/>
    </row>
    <row r="88" spans="5:11" x14ac:dyDescent="0.25">
      <c r="E88" s="2"/>
      <c r="F88" s="287"/>
      <c r="G88" s="287"/>
      <c r="H88" s="62"/>
      <c r="I88" s="62"/>
      <c r="J88" s="62"/>
      <c r="K88" s="62"/>
    </row>
    <row r="89" spans="5:11" x14ac:dyDescent="0.25">
      <c r="E89" s="2"/>
      <c r="F89" s="311"/>
      <c r="G89" s="311"/>
      <c r="H89" s="311"/>
      <c r="I89" s="311"/>
      <c r="J89" s="311"/>
      <c r="K89" s="311"/>
    </row>
    <row r="90" spans="5:11" x14ac:dyDescent="0.25">
      <c r="F90" s="311"/>
      <c r="G90" s="62"/>
    </row>
  </sheetData>
  <mergeCells count="7">
    <mergeCell ref="A47:B47"/>
    <mergeCell ref="A39:B39"/>
    <mergeCell ref="A41:B41"/>
    <mergeCell ref="A42:B42"/>
    <mergeCell ref="A43:B43"/>
    <mergeCell ref="A44:B44"/>
    <mergeCell ref="A46:B4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1" orientation="landscape" horizontalDpi="4294967292" verticalDpi="4294967292" r:id="rId1"/>
  <headerFooter alignWithMargins="0">
    <oddHeader xml:space="preserve">&amp;R
</oddHeader>
    <oddFooter>&amp;RMUDr. Václav Ptáček
ředitel LDN Vršovice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Náklady 2023_2Q</vt:lpstr>
      <vt:lpstr>Výnosy 2023_2Q</vt:lpstr>
      <vt:lpstr>poměr</vt:lpstr>
      <vt:lpstr>Souhrn 2023_2Q</vt:lpstr>
      <vt:lpstr>'Náklady 2023_2Q'!Oblast_tisku</vt:lpstr>
      <vt:lpstr>'Souhrn 2023_2Q'!Oblast_tisku</vt:lpstr>
      <vt:lpstr>'Výnosy 2023_2Q'!Oblast_tisku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Uživatel systému Windows</cp:lastModifiedBy>
  <cp:lastPrinted>2023-09-13T07:39:48Z</cp:lastPrinted>
  <dcterms:created xsi:type="dcterms:W3CDTF">2012-02-19T10:21:07Z</dcterms:created>
  <dcterms:modified xsi:type="dcterms:W3CDTF">2023-09-13T07:40:12Z</dcterms:modified>
</cp:coreProperties>
</file>