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4-2018\dokumentace\20.ZMČ\"/>
    </mc:Choice>
  </mc:AlternateContent>
  <bookViews>
    <workbookView xWindow="0" yWindow="0" windowWidth="28800" windowHeight="12435" tabRatio="833" firstSheet="5" activeTab="21"/>
  </bookViews>
  <sheets>
    <sheet name="Bilance 1" sheetId="86" r:id="rId1"/>
    <sheet name="RNP 2" sheetId="87" r:id="rId2"/>
    <sheet name="Dotace 3" sheetId="125" r:id="rId3"/>
    <sheet name="Výdaje 4-5" sheetId="6" r:id="rId4"/>
    <sheet name="11 6" sheetId="7" r:id="rId5"/>
    <sheet name="12 7" sheetId="8" r:id="rId6"/>
    <sheet name="21 8-10" sheetId="9" r:id="rId7"/>
    <sheet name="31 11-12" sheetId="13" r:id="rId8"/>
    <sheet name="41 13" sheetId="14" r:id="rId9"/>
    <sheet name="41 14-16" sheetId="15" r:id="rId10"/>
    <sheet name="42 17" sheetId="89" r:id="rId11"/>
    <sheet name="51 18-21" sheetId="29" r:id="rId12"/>
    <sheet name="53 22" sheetId="124" r:id="rId13"/>
    <sheet name="61 23-24" sheetId="56" r:id="rId14"/>
    <sheet name="62 25-26" sheetId="75" r:id="rId15"/>
    <sheet name="63 27-28" sheetId="76" r:id="rId16"/>
    <sheet name="64 29-32" sheetId="77" r:id="rId17"/>
    <sheet name="65 33-34" sheetId="83" r:id="rId18"/>
    <sheet name="81 35-36" sheetId="37" r:id="rId19"/>
    <sheet name="82 37" sheetId="38" r:id="rId20"/>
    <sheet name="82 38-40" sheetId="57" r:id="rId21"/>
    <sheet name="91 41-43" sheetId="79" r:id="rId22"/>
    <sheet name="10 44-45" sheetId="46" r:id="rId23"/>
    <sheet name="45" sheetId="126" r:id="rId24"/>
    <sheet name="Výhled" sheetId="127" r:id="rId25"/>
  </sheets>
  <definedNames>
    <definedName name="_xlnm.Print_Area" localSheetId="11">'51 18-21'!$A$1:$H$217</definedName>
    <definedName name="_xlnm.Print_Area" localSheetId="13">'61 23-24'!$A$1:$H$107</definedName>
    <definedName name="_xlnm.Print_Area" localSheetId="16">'64 29-32'!$A$1:$H$215</definedName>
    <definedName name="_xlnm.Print_Area" localSheetId="2">'Dotace 3'!$A$1:$B$103</definedName>
    <definedName name="Z_9EE0BB0F_2F3C_4EDB_B9E3_C8740961D569_.wvu.Rows" localSheetId="2" hidden="1">'Dotace 3'!$7:$33,'Dotace 3'!$40:$63</definedName>
  </definedNames>
  <calcPr calcId="152511"/>
  <customWorkbookViews>
    <customWorkbookView name="Součková Eva Ing. (ÚMČ Praha 10) – osobní zobrazení" guid="{CE1FAABA-AA9E-4C4F-BAB9-72F9FC9431D4}" mergeInterval="0" personalView="1" maximized="1" xWindow="-8" yWindow="-8" windowWidth="1296" windowHeight="776" tabRatio="775" activeSheetId="1"/>
  </customWorkbookViews>
</workbook>
</file>

<file path=xl/calcChain.xml><?xml version="1.0" encoding="utf-8"?>
<calcChain xmlns="http://schemas.openxmlformats.org/spreadsheetml/2006/main">
  <c r="H53" i="86" l="1"/>
  <c r="H18" i="76" l="1"/>
  <c r="H66" i="75" l="1"/>
  <c r="G66" i="75"/>
  <c r="E66" i="75"/>
  <c r="D66" i="75"/>
  <c r="H50" i="76" l="1"/>
  <c r="F50" i="76"/>
  <c r="E50" i="76"/>
  <c r="D50" i="76"/>
  <c r="H34" i="14"/>
  <c r="F34" i="14"/>
  <c r="E34" i="14"/>
  <c r="D34" i="14"/>
  <c r="H21" i="14"/>
  <c r="H32" i="9"/>
  <c r="H52" i="9"/>
  <c r="F18" i="76" l="1"/>
  <c r="E18" i="76"/>
  <c r="D18" i="76"/>
  <c r="H90" i="57" l="1"/>
  <c r="H82" i="57" l="1"/>
  <c r="F82" i="57"/>
  <c r="E82" i="57"/>
  <c r="D82" i="57"/>
  <c r="G12" i="127" l="1"/>
  <c r="H25" i="127"/>
  <c r="G25" i="127"/>
  <c r="F25" i="127"/>
  <c r="E25" i="127"/>
  <c r="D25" i="127"/>
  <c r="C25" i="127"/>
  <c r="F18" i="127"/>
  <c r="F19" i="127" s="1"/>
  <c r="E18" i="127"/>
  <c r="E19" i="127" s="1"/>
  <c r="D18" i="127"/>
  <c r="C18" i="127"/>
  <c r="C19" i="127" s="1"/>
  <c r="B18" i="127"/>
  <c r="B19" i="127" s="1"/>
  <c r="E14" i="127"/>
  <c r="C14" i="127"/>
  <c r="F13" i="127"/>
  <c r="F14" i="127" s="1"/>
  <c r="E13" i="127"/>
  <c r="D13" i="127"/>
  <c r="D14" i="127" s="1"/>
  <c r="D19" i="127" s="1"/>
  <c r="C13" i="127"/>
  <c r="B13" i="127"/>
  <c r="B14" i="127" s="1"/>
  <c r="F9" i="127"/>
  <c r="E9" i="127"/>
  <c r="D9" i="127"/>
  <c r="C9" i="127"/>
  <c r="B9" i="127"/>
  <c r="G19" i="126" l="1"/>
  <c r="H22" i="126" l="1"/>
  <c r="H27" i="126" l="1"/>
  <c r="H13" i="86" l="1"/>
  <c r="H10" i="86"/>
  <c r="H32" i="38" l="1"/>
  <c r="F32" i="38"/>
  <c r="E32" i="38"/>
  <c r="D32" i="38"/>
  <c r="G28" i="38"/>
  <c r="H13" i="37" l="1"/>
  <c r="H30" i="57" l="1"/>
  <c r="F30" i="57"/>
  <c r="D30" i="57"/>
  <c r="E30" i="57"/>
  <c r="H20" i="57" l="1"/>
  <c r="H38" i="38" s="1"/>
  <c r="F20" i="57"/>
  <c r="E20" i="57"/>
  <c r="D20" i="57"/>
  <c r="G12" i="57"/>
  <c r="G11" i="57"/>
  <c r="G10" i="57"/>
  <c r="G9" i="57"/>
  <c r="G8" i="57"/>
  <c r="G7" i="57"/>
  <c r="G6" i="57"/>
  <c r="G26" i="57"/>
  <c r="G23" i="57"/>
  <c r="H5" i="57"/>
  <c r="H37" i="38" s="1"/>
  <c r="F5" i="57"/>
  <c r="E5" i="57"/>
  <c r="E37" i="38" s="1"/>
  <c r="D5" i="57"/>
  <c r="D37" i="38" s="1"/>
  <c r="G4" i="57"/>
  <c r="G20" i="57" l="1"/>
  <c r="G5" i="57"/>
  <c r="F37" i="38"/>
  <c r="G37" i="38" s="1"/>
  <c r="G38" i="38"/>
  <c r="H103" i="9" l="1"/>
  <c r="H74" i="57" l="1"/>
  <c r="F74" i="57"/>
  <c r="E74" i="57"/>
  <c r="D74" i="57"/>
  <c r="H42" i="38" l="1"/>
  <c r="H84" i="57" l="1"/>
  <c r="H45" i="38" s="1"/>
  <c r="H56" i="77" l="1"/>
  <c r="F56" i="77"/>
  <c r="E56" i="77"/>
  <c r="D56" i="77"/>
  <c r="H53" i="77"/>
  <c r="F53" i="77"/>
  <c r="E53" i="77"/>
  <c r="D53" i="77"/>
  <c r="H95" i="9"/>
  <c r="F95" i="9"/>
  <c r="E95" i="9"/>
  <c r="D95" i="9"/>
  <c r="H51" i="126"/>
  <c r="H53" i="126" s="1"/>
  <c r="H19" i="79"/>
  <c r="H59" i="77"/>
  <c r="H77" i="83"/>
  <c r="H7" i="15"/>
  <c r="G25" i="46"/>
  <c r="G24" i="46"/>
  <c r="G68" i="79"/>
  <c r="G69" i="79"/>
  <c r="G88" i="57"/>
  <c r="G78" i="57"/>
  <c r="G47" i="57"/>
  <c r="G29" i="57"/>
  <c r="G33" i="75"/>
  <c r="G102" i="29"/>
  <c r="G87" i="29"/>
  <c r="G86" i="15"/>
  <c r="G31" i="14"/>
  <c r="G91" i="9"/>
  <c r="H16" i="126"/>
  <c r="E51" i="126"/>
  <c r="E53" i="126" s="1"/>
  <c r="G48" i="126"/>
  <c r="G47" i="126"/>
  <c r="G46" i="126"/>
  <c r="G45" i="126"/>
  <c r="G42" i="126"/>
  <c r="H35" i="126"/>
  <c r="H32" i="126"/>
  <c r="F32" i="126"/>
  <c r="E32" i="126"/>
  <c r="G30" i="126"/>
  <c r="G29" i="126"/>
  <c r="G32" i="126" s="1"/>
  <c r="F27" i="126"/>
  <c r="E27" i="126"/>
  <c r="G25" i="126"/>
  <c r="G24" i="126"/>
  <c r="F22" i="126"/>
  <c r="E22" i="126"/>
  <c r="G22" i="126" s="1"/>
  <c r="F16" i="126"/>
  <c r="E16" i="126"/>
  <c r="F6" i="126"/>
  <c r="G6" i="126" s="1"/>
  <c r="H35" i="83"/>
  <c r="H23" i="83"/>
  <c r="G9" i="89"/>
  <c r="G10" i="89"/>
  <c r="G11" i="89"/>
  <c r="G12" i="89"/>
  <c r="G13" i="89"/>
  <c r="G14" i="89"/>
  <c r="G15" i="89"/>
  <c r="G8" i="89"/>
  <c r="H122" i="79"/>
  <c r="F122" i="79"/>
  <c r="H138" i="15"/>
  <c r="F138" i="15"/>
  <c r="E138" i="15"/>
  <c r="D138" i="15"/>
  <c r="H134" i="15"/>
  <c r="F134" i="15"/>
  <c r="E134" i="15"/>
  <c r="G134" i="15" s="1"/>
  <c r="D134" i="15"/>
  <c r="D139" i="15" s="1"/>
  <c r="D148" i="15"/>
  <c r="B24" i="6" s="1"/>
  <c r="G132" i="15"/>
  <c r="G131" i="15"/>
  <c r="H124" i="15"/>
  <c r="F124" i="15"/>
  <c r="E124" i="15"/>
  <c r="D124" i="15"/>
  <c r="G122" i="15"/>
  <c r="B63" i="125"/>
  <c r="B56" i="125"/>
  <c r="B40" i="125"/>
  <c r="B64" i="125" s="1"/>
  <c r="B33" i="125"/>
  <c r="B26" i="125"/>
  <c r="B7" i="125"/>
  <c r="B34" i="125"/>
  <c r="H68" i="46"/>
  <c r="H45" i="79"/>
  <c r="F45" i="79"/>
  <c r="E45" i="79"/>
  <c r="D45" i="79"/>
  <c r="H38" i="79"/>
  <c r="F38" i="79"/>
  <c r="E38" i="79"/>
  <c r="D38" i="79"/>
  <c r="H100" i="57"/>
  <c r="H50" i="38" s="1"/>
  <c r="F100" i="57"/>
  <c r="E100" i="57"/>
  <c r="D100" i="57"/>
  <c r="H49" i="57"/>
  <c r="F49" i="57"/>
  <c r="E49" i="57"/>
  <c r="D49" i="57"/>
  <c r="H113" i="57"/>
  <c r="F64" i="6" s="1"/>
  <c r="H75" i="37"/>
  <c r="F61" i="6" s="1"/>
  <c r="H12" i="37"/>
  <c r="G12" i="37"/>
  <c r="F12" i="37"/>
  <c r="E12" i="37"/>
  <c r="D12" i="37"/>
  <c r="H25" i="83"/>
  <c r="G25" i="83"/>
  <c r="F25" i="83"/>
  <c r="E25" i="83"/>
  <c r="D25" i="83"/>
  <c r="H13" i="83"/>
  <c r="G13" i="83"/>
  <c r="F13" i="83"/>
  <c r="E13" i="83"/>
  <c r="D13" i="83"/>
  <c r="H160" i="77"/>
  <c r="H139" i="77"/>
  <c r="H107" i="77"/>
  <c r="H51" i="77"/>
  <c r="H36" i="75"/>
  <c r="H95" i="29"/>
  <c r="H58" i="29"/>
  <c r="F51" i="15"/>
  <c r="E51" i="15"/>
  <c r="H36" i="14"/>
  <c r="H29" i="14"/>
  <c r="F29" i="14"/>
  <c r="E29" i="14"/>
  <c r="D29" i="14"/>
  <c r="H83" i="13"/>
  <c r="F83" i="13"/>
  <c r="E83" i="13"/>
  <c r="D83" i="13"/>
  <c r="H71" i="13"/>
  <c r="H58" i="9"/>
  <c r="H19" i="7"/>
  <c r="H45" i="7" s="1"/>
  <c r="F7" i="6" s="1"/>
  <c r="H21" i="46"/>
  <c r="F21" i="46"/>
  <c r="E21" i="46"/>
  <c r="D21" i="46"/>
  <c r="H128" i="79"/>
  <c r="F128" i="79"/>
  <c r="E128" i="79"/>
  <c r="D128" i="79"/>
  <c r="G127" i="79"/>
  <c r="G97" i="79"/>
  <c r="E113" i="57"/>
  <c r="C64" i="6" s="1"/>
  <c r="D113" i="57"/>
  <c r="B64" i="6" s="1"/>
  <c r="G31" i="38"/>
  <c r="G58" i="57"/>
  <c r="G59" i="57"/>
  <c r="G61" i="57"/>
  <c r="G62" i="57"/>
  <c r="G63" i="57"/>
  <c r="G65" i="57"/>
  <c r="G67" i="57"/>
  <c r="G68" i="57"/>
  <c r="G70" i="57"/>
  <c r="G71" i="57"/>
  <c r="G38" i="57"/>
  <c r="G39" i="57"/>
  <c r="G36" i="57"/>
  <c r="F60" i="37"/>
  <c r="G20" i="37"/>
  <c r="F40" i="83"/>
  <c r="E40" i="83"/>
  <c r="D40" i="83"/>
  <c r="F88" i="77"/>
  <c r="E88" i="77"/>
  <c r="G88" i="77" s="1"/>
  <c r="G71" i="77"/>
  <c r="G33" i="77"/>
  <c r="F107" i="77"/>
  <c r="G24" i="75"/>
  <c r="H16" i="56"/>
  <c r="F16" i="56"/>
  <c r="E16" i="56"/>
  <c r="D16" i="56"/>
  <c r="E145" i="29"/>
  <c r="G145" i="29" s="1"/>
  <c r="G107" i="29"/>
  <c r="G105" i="29"/>
  <c r="F104" i="29"/>
  <c r="G96" i="29"/>
  <c r="G85" i="29"/>
  <c r="G86" i="29"/>
  <c r="G65" i="29"/>
  <c r="G63" i="29"/>
  <c r="F17" i="89"/>
  <c r="F18" i="89"/>
  <c r="G18" i="89" s="1"/>
  <c r="E17" i="89"/>
  <c r="E18" i="89"/>
  <c r="C27" i="6" s="1"/>
  <c r="C28" i="6" s="1"/>
  <c r="D17" i="89"/>
  <c r="G110" i="15"/>
  <c r="F100" i="15"/>
  <c r="E100" i="15"/>
  <c r="G99" i="15"/>
  <c r="G93" i="15"/>
  <c r="G94" i="15"/>
  <c r="G95" i="15"/>
  <c r="G96" i="15"/>
  <c r="G97" i="15"/>
  <c r="G98" i="15"/>
  <c r="G92" i="15"/>
  <c r="G89" i="15"/>
  <c r="G50" i="15"/>
  <c r="G49" i="15"/>
  <c r="G48" i="15"/>
  <c r="G47" i="15"/>
  <c r="G41" i="15"/>
  <c r="F62" i="13"/>
  <c r="G62" i="13"/>
  <c r="E62" i="13"/>
  <c r="D62" i="13"/>
  <c r="H85" i="13"/>
  <c r="G84" i="13"/>
  <c r="F85" i="13"/>
  <c r="E85" i="13"/>
  <c r="D85" i="13"/>
  <c r="G61" i="13"/>
  <c r="G95" i="9"/>
  <c r="H72" i="9"/>
  <c r="D72" i="9"/>
  <c r="E72" i="9"/>
  <c r="G70" i="9"/>
  <c r="E60" i="9"/>
  <c r="H99" i="9"/>
  <c r="F99" i="9"/>
  <c r="G99" i="9" s="1"/>
  <c r="E99" i="9"/>
  <c r="D99" i="9"/>
  <c r="G98" i="9"/>
  <c r="H34" i="79"/>
  <c r="H168" i="77"/>
  <c r="H151" i="77"/>
  <c r="H132" i="77"/>
  <c r="H128" i="77"/>
  <c r="H125" i="77"/>
  <c r="H120" i="77"/>
  <c r="H116" i="77"/>
  <c r="H100" i="77"/>
  <c r="H88" i="77"/>
  <c r="H70" i="77"/>
  <c r="H137" i="29"/>
  <c r="H114" i="29"/>
  <c r="H114" i="77"/>
  <c r="G29" i="87"/>
  <c r="G98" i="57"/>
  <c r="H94" i="77"/>
  <c r="G72" i="79"/>
  <c r="G87" i="57"/>
  <c r="G28" i="57"/>
  <c r="G33" i="83"/>
  <c r="G35" i="56"/>
  <c r="G91" i="15"/>
  <c r="H27" i="75"/>
  <c r="F27" i="75"/>
  <c r="E27" i="75"/>
  <c r="D27" i="75"/>
  <c r="F30" i="46"/>
  <c r="E30" i="46"/>
  <c r="G28" i="46"/>
  <c r="G29" i="46"/>
  <c r="G26" i="46"/>
  <c r="F26" i="79"/>
  <c r="H124" i="79"/>
  <c r="F124" i="79"/>
  <c r="E124" i="79"/>
  <c r="D124" i="79"/>
  <c r="G101" i="79"/>
  <c r="G96" i="79"/>
  <c r="G95" i="79"/>
  <c r="F90" i="57"/>
  <c r="F86" i="57"/>
  <c r="H44" i="38"/>
  <c r="G34" i="57"/>
  <c r="F35" i="83"/>
  <c r="E35" i="83"/>
  <c r="D35" i="83"/>
  <c r="E30" i="83"/>
  <c r="E41" i="83"/>
  <c r="D30" i="83"/>
  <c r="F23" i="83"/>
  <c r="E23" i="83"/>
  <c r="D23" i="83"/>
  <c r="D41" i="83" s="1"/>
  <c r="D84" i="83" s="1"/>
  <c r="G19" i="83"/>
  <c r="G14" i="83"/>
  <c r="E104" i="77"/>
  <c r="D104" i="77"/>
  <c r="F94" i="77"/>
  <c r="E94" i="77"/>
  <c r="D94" i="77"/>
  <c r="D88" i="77"/>
  <c r="F70" i="77"/>
  <c r="E70" i="77"/>
  <c r="D70" i="77"/>
  <c r="F51" i="77"/>
  <c r="E51" i="77"/>
  <c r="G51" i="77" s="1"/>
  <c r="D148" i="77"/>
  <c r="G78" i="77"/>
  <c r="G80" i="77"/>
  <c r="G84" i="77"/>
  <c r="G85" i="77"/>
  <c r="G86" i="77"/>
  <c r="G87" i="77"/>
  <c r="G76" i="77"/>
  <c r="G74" i="77"/>
  <c r="G73" i="77"/>
  <c r="F168" i="77"/>
  <c r="E168" i="77"/>
  <c r="G167" i="77"/>
  <c r="G166" i="77"/>
  <c r="G165" i="77"/>
  <c r="G164" i="77"/>
  <c r="F160" i="77"/>
  <c r="E160" i="77"/>
  <c r="G159" i="77"/>
  <c r="G158" i="77"/>
  <c r="H156" i="77"/>
  <c r="F156" i="77"/>
  <c r="G156" i="77" s="1"/>
  <c r="E156" i="77"/>
  <c r="D156" i="77"/>
  <c r="G155" i="77"/>
  <c r="F154" i="77"/>
  <c r="E154" i="77"/>
  <c r="G153" i="77"/>
  <c r="G150" i="77"/>
  <c r="H148" i="77"/>
  <c r="F148" i="77"/>
  <c r="E148" i="77"/>
  <c r="G148" i="77" s="1"/>
  <c r="G142" i="77"/>
  <c r="G144" i="77"/>
  <c r="G145" i="77"/>
  <c r="G147" i="77"/>
  <c r="G138" i="77"/>
  <c r="G137" i="77"/>
  <c r="G135" i="77"/>
  <c r="G134" i="77"/>
  <c r="F132" i="77"/>
  <c r="G132" i="77" s="1"/>
  <c r="G131" i="77"/>
  <c r="E132" i="77"/>
  <c r="D132" i="77"/>
  <c r="G129" i="77"/>
  <c r="F128" i="77"/>
  <c r="G128" i="77" s="1"/>
  <c r="E128" i="77"/>
  <c r="G127" i="77"/>
  <c r="F125" i="77"/>
  <c r="E125" i="77"/>
  <c r="G124" i="77"/>
  <c r="G123" i="77"/>
  <c r="G122" i="77"/>
  <c r="G121" i="77"/>
  <c r="G119" i="77"/>
  <c r="F120" i="77"/>
  <c r="E120" i="77"/>
  <c r="G118" i="77"/>
  <c r="G117" i="77"/>
  <c r="G115" i="77"/>
  <c r="G113" i="77"/>
  <c r="F114" i="77"/>
  <c r="E114" i="77"/>
  <c r="D114" i="77"/>
  <c r="G93" i="77"/>
  <c r="G91" i="77"/>
  <c r="G62" i="77"/>
  <c r="G64" i="77"/>
  <c r="G66" i="77"/>
  <c r="G68" i="77"/>
  <c r="G69" i="77"/>
  <c r="G61" i="77"/>
  <c r="G36" i="77"/>
  <c r="G37" i="77"/>
  <c r="G38" i="77"/>
  <c r="G39" i="77"/>
  <c r="G40" i="77"/>
  <c r="G41" i="77"/>
  <c r="G42" i="77"/>
  <c r="G43" i="77"/>
  <c r="G44" i="77"/>
  <c r="G45" i="77"/>
  <c r="G46" i="77"/>
  <c r="G47" i="77"/>
  <c r="G48" i="77"/>
  <c r="G49" i="77"/>
  <c r="G50" i="77"/>
  <c r="G35" i="77"/>
  <c r="G31" i="77"/>
  <c r="H32" i="77"/>
  <c r="F32" i="77"/>
  <c r="E32" i="77"/>
  <c r="G32" i="77" s="1"/>
  <c r="D32" i="77"/>
  <c r="G101" i="77"/>
  <c r="H29" i="75"/>
  <c r="F29" i="75"/>
  <c r="E29" i="75"/>
  <c r="D29" i="75"/>
  <c r="G15" i="75"/>
  <c r="F46" i="56"/>
  <c r="F15" i="124"/>
  <c r="F16" i="124" s="1"/>
  <c r="D34" i="6" s="1"/>
  <c r="D35" i="6" s="1"/>
  <c r="E15" i="124"/>
  <c r="E16" i="124" s="1"/>
  <c r="C34" i="6" s="1"/>
  <c r="D15" i="124"/>
  <c r="D16" i="124"/>
  <c r="B34" i="6" s="1"/>
  <c r="B35" i="6" s="1"/>
  <c r="G13" i="124"/>
  <c r="G9" i="124"/>
  <c r="G10" i="124"/>
  <c r="G11" i="124"/>
  <c r="G12" i="124"/>
  <c r="G14" i="124"/>
  <c r="G8" i="124"/>
  <c r="H15" i="124"/>
  <c r="H16" i="124"/>
  <c r="F35" i="6"/>
  <c r="E104" i="29"/>
  <c r="G104" i="29"/>
  <c r="E97" i="29"/>
  <c r="E90" i="29"/>
  <c r="E78" i="29"/>
  <c r="E74" i="29"/>
  <c r="E71" i="29"/>
  <c r="E66" i="29"/>
  <c r="E37" i="29"/>
  <c r="E34" i="29"/>
  <c r="E121" i="29"/>
  <c r="E132" i="29"/>
  <c r="G139" i="29"/>
  <c r="IV139" i="29"/>
  <c r="F137" i="29"/>
  <c r="G136" i="29"/>
  <c r="E137" i="29"/>
  <c r="G137" i="29"/>
  <c r="D137" i="29"/>
  <c r="G118" i="29"/>
  <c r="G113" i="29"/>
  <c r="D90" i="29"/>
  <c r="H66" i="29"/>
  <c r="F66" i="29"/>
  <c r="D66" i="29"/>
  <c r="G61" i="29"/>
  <c r="D18" i="89"/>
  <c r="B27" i="6"/>
  <c r="B28" i="6" s="1"/>
  <c r="H17" i="89"/>
  <c r="H18" i="89" s="1"/>
  <c r="F27" i="6"/>
  <c r="F28" i="6" s="1"/>
  <c r="F36" i="14"/>
  <c r="E36" i="14"/>
  <c r="D36" i="14"/>
  <c r="G35" i="14"/>
  <c r="G88" i="15"/>
  <c r="G85" i="15"/>
  <c r="G84" i="15"/>
  <c r="G46" i="15"/>
  <c r="G45" i="15"/>
  <c r="G44" i="15"/>
  <c r="G43" i="15"/>
  <c r="G40" i="15"/>
  <c r="G42" i="15"/>
  <c r="G39" i="15"/>
  <c r="G15" i="13"/>
  <c r="G16" i="13"/>
  <c r="G17" i="13"/>
  <c r="G18" i="13"/>
  <c r="G19" i="13"/>
  <c r="G14" i="13"/>
  <c r="E56" i="9"/>
  <c r="D56" i="9"/>
  <c r="D52" i="9"/>
  <c r="E52" i="9"/>
  <c r="F52" i="9"/>
  <c r="G52" i="9" s="1"/>
  <c r="F32" i="9"/>
  <c r="G86" i="9"/>
  <c r="G85" i="9"/>
  <c r="G93" i="9"/>
  <c r="G49" i="9"/>
  <c r="G43" i="9"/>
  <c r="G38" i="9"/>
  <c r="H35" i="46"/>
  <c r="H48" i="56"/>
  <c r="F48" i="56"/>
  <c r="E48" i="56"/>
  <c r="D48" i="56"/>
  <c r="H31" i="56"/>
  <c r="G34" i="83"/>
  <c r="G32" i="56"/>
  <c r="G29" i="56"/>
  <c r="F71" i="83"/>
  <c r="F78" i="83"/>
  <c r="E31" i="56"/>
  <c r="D31" i="56"/>
  <c r="H43" i="86"/>
  <c r="G11" i="127" s="1"/>
  <c r="H41" i="86"/>
  <c r="H47" i="86" s="1"/>
  <c r="H17" i="86"/>
  <c r="G7" i="127" s="1"/>
  <c r="H7" i="127" s="1"/>
  <c r="I7" i="127" s="1"/>
  <c r="J7" i="127" s="1"/>
  <c r="K7" i="127" s="1"/>
  <c r="L7" i="127" s="1"/>
  <c r="H22" i="87"/>
  <c r="H8" i="86"/>
  <c r="H6" i="86" s="1"/>
  <c r="H93" i="57"/>
  <c r="H48" i="38" s="1"/>
  <c r="H17" i="37"/>
  <c r="G27" i="83"/>
  <c r="F24" i="37"/>
  <c r="G50" i="76"/>
  <c r="F36" i="75"/>
  <c r="F31" i="56"/>
  <c r="G31" i="56" s="1"/>
  <c r="F141" i="29"/>
  <c r="F114" i="29"/>
  <c r="F114" i="15"/>
  <c r="F111" i="15"/>
  <c r="F105" i="15"/>
  <c r="G105" i="15" s="1"/>
  <c r="F67" i="15"/>
  <c r="G67" i="15" s="1"/>
  <c r="F55" i="15"/>
  <c r="F7" i="15"/>
  <c r="F16" i="15"/>
  <c r="F37" i="15"/>
  <c r="F20" i="13"/>
  <c r="F93" i="13"/>
  <c r="H47" i="38"/>
  <c r="E90" i="57"/>
  <c r="G90" i="57" s="1"/>
  <c r="D90" i="57"/>
  <c r="G47" i="38"/>
  <c r="F30" i="83"/>
  <c r="G48" i="76"/>
  <c r="F34" i="56"/>
  <c r="E95" i="29"/>
  <c r="E58" i="29"/>
  <c r="E50" i="29"/>
  <c r="G50" i="29" s="1"/>
  <c r="E47" i="29"/>
  <c r="E45" i="29"/>
  <c r="E42" i="29"/>
  <c r="E39" i="29"/>
  <c r="G32" i="29"/>
  <c r="D114" i="15"/>
  <c r="G34" i="14"/>
  <c r="G102" i="15"/>
  <c r="D100" i="15"/>
  <c r="H100" i="15"/>
  <c r="F22" i="87"/>
  <c r="G39" i="87"/>
  <c r="G26" i="87"/>
  <c r="E55" i="15"/>
  <c r="D55" i="15"/>
  <c r="G56" i="15"/>
  <c r="G23" i="14"/>
  <c r="H51" i="15"/>
  <c r="D51" i="15"/>
  <c r="E20" i="13"/>
  <c r="E93" i="13" s="1"/>
  <c r="C18" i="6"/>
  <c r="D20" i="13"/>
  <c r="D93" i="13"/>
  <c r="B18" i="6" s="1"/>
  <c r="H20" i="9"/>
  <c r="F20" i="9"/>
  <c r="E20" i="9"/>
  <c r="D20" i="9"/>
  <c r="G19" i="9"/>
  <c r="G18" i="9"/>
  <c r="G21" i="9"/>
  <c r="D22" i="9"/>
  <c r="E22" i="9"/>
  <c r="F22" i="9"/>
  <c r="G22" i="9" s="1"/>
  <c r="H22" i="9"/>
  <c r="F53" i="6"/>
  <c r="E53" i="6"/>
  <c r="E71" i="13"/>
  <c r="G71" i="13" s="1"/>
  <c r="D71" i="13"/>
  <c r="E145" i="79"/>
  <c r="E148" i="79" s="1"/>
  <c r="D145" i="79"/>
  <c r="E93" i="57"/>
  <c r="D93" i="57"/>
  <c r="D75" i="37"/>
  <c r="B61" i="6" s="1"/>
  <c r="E75" i="83"/>
  <c r="D75" i="83"/>
  <c r="D78" i="83" s="1"/>
  <c r="E62" i="83"/>
  <c r="D62" i="83"/>
  <c r="D107" i="77"/>
  <c r="E68" i="76"/>
  <c r="E69" i="76" s="1"/>
  <c r="D68" i="76"/>
  <c r="D69" i="76" s="1"/>
  <c r="D77" i="76" s="1"/>
  <c r="B46" i="6" s="1"/>
  <c r="E27" i="76"/>
  <c r="D27" i="76"/>
  <c r="E23" i="56"/>
  <c r="D23" i="56"/>
  <c r="E34" i="56"/>
  <c r="D34" i="56"/>
  <c r="D68" i="56"/>
  <c r="D42" i="29"/>
  <c r="D45" i="29"/>
  <c r="E7" i="15"/>
  <c r="E37" i="15" s="1"/>
  <c r="D7" i="15"/>
  <c r="G49" i="87"/>
  <c r="G48" i="87"/>
  <c r="G47" i="87"/>
  <c r="G46" i="87"/>
  <c r="G44" i="87"/>
  <c r="G43" i="87"/>
  <c r="G42" i="87"/>
  <c r="G41" i="87"/>
  <c r="G32" i="87"/>
  <c r="E22" i="87"/>
  <c r="D22" i="87"/>
  <c r="G46" i="86"/>
  <c r="G45" i="86"/>
  <c r="G44" i="86"/>
  <c r="F43" i="86"/>
  <c r="F41" i="86" s="1"/>
  <c r="E43" i="86"/>
  <c r="D43" i="86"/>
  <c r="D41" i="86" s="1"/>
  <c r="G42" i="86"/>
  <c r="H30" i="86"/>
  <c r="F30" i="86"/>
  <c r="E30" i="86"/>
  <c r="D30" i="86"/>
  <c r="G26" i="86"/>
  <c r="G25" i="86"/>
  <c r="G24" i="86"/>
  <c r="G23" i="86"/>
  <c r="G22" i="86"/>
  <c r="G21" i="86"/>
  <c r="G18" i="86"/>
  <c r="F17" i="86"/>
  <c r="E17" i="86"/>
  <c r="D17" i="86"/>
  <c r="G16" i="86"/>
  <c r="G15" i="86"/>
  <c r="G13" i="86"/>
  <c r="G12" i="86"/>
  <c r="G11" i="86"/>
  <c r="G10" i="86"/>
  <c r="G9" i="86"/>
  <c r="F8" i="86"/>
  <c r="G8" i="86" s="1"/>
  <c r="E8" i="86"/>
  <c r="D8" i="86"/>
  <c r="D6" i="86" s="1"/>
  <c r="E6" i="86"/>
  <c r="H183" i="77"/>
  <c r="F183" i="77"/>
  <c r="E183" i="77"/>
  <c r="E184" i="77" s="1"/>
  <c r="D183" i="77"/>
  <c r="D184" i="77" s="1"/>
  <c r="H69" i="83"/>
  <c r="F69" i="83"/>
  <c r="E69" i="83"/>
  <c r="D69" i="83"/>
  <c r="H62" i="83"/>
  <c r="H147" i="79"/>
  <c r="F147" i="79"/>
  <c r="F148" i="79" s="1"/>
  <c r="E147" i="79"/>
  <c r="D147" i="79"/>
  <c r="H145" i="79"/>
  <c r="H148" i="79" s="1"/>
  <c r="H155" i="79" s="1"/>
  <c r="F69" i="6" s="1"/>
  <c r="F145" i="79"/>
  <c r="H137" i="79"/>
  <c r="F137" i="79"/>
  <c r="E137" i="79"/>
  <c r="G137" i="79" s="1"/>
  <c r="D137" i="79"/>
  <c r="F73" i="75"/>
  <c r="E73" i="75"/>
  <c r="D73" i="75"/>
  <c r="H67" i="75"/>
  <c r="H60" i="75"/>
  <c r="F60" i="75"/>
  <c r="E60" i="75"/>
  <c r="D60" i="75"/>
  <c r="H92" i="56"/>
  <c r="F38" i="6" s="1"/>
  <c r="F84" i="56"/>
  <c r="F92" i="56" s="1"/>
  <c r="D38" i="6" s="1"/>
  <c r="E84" i="56"/>
  <c r="E92" i="56"/>
  <c r="C38" i="6" s="1"/>
  <c r="D84" i="56"/>
  <c r="D92" i="56" s="1"/>
  <c r="B38" i="6" s="1"/>
  <c r="H76" i="56"/>
  <c r="F76" i="56"/>
  <c r="E76" i="56"/>
  <c r="D76" i="56"/>
  <c r="H75" i="83"/>
  <c r="G72" i="83"/>
  <c r="F34" i="79"/>
  <c r="E34" i="79"/>
  <c r="G34" i="79"/>
  <c r="D34" i="79"/>
  <c r="G27" i="56"/>
  <c r="F103" i="9"/>
  <c r="G103" i="9"/>
  <c r="E103" i="9"/>
  <c r="D103" i="9"/>
  <c r="G100" i="9"/>
  <c r="H97" i="9"/>
  <c r="F97" i="9"/>
  <c r="E97" i="9"/>
  <c r="D97" i="9"/>
  <c r="G96" i="9"/>
  <c r="G89" i="9"/>
  <c r="G88" i="9"/>
  <c r="G87" i="9"/>
  <c r="G81" i="9"/>
  <c r="H80" i="9"/>
  <c r="F80" i="9"/>
  <c r="F104" i="9" s="1"/>
  <c r="F110" i="9" s="1"/>
  <c r="D15" i="6" s="1"/>
  <c r="E15" i="6" s="1"/>
  <c r="E80" i="9"/>
  <c r="D80" i="9"/>
  <c r="G79" i="9"/>
  <c r="G78" i="9"/>
  <c r="F72" i="9"/>
  <c r="G71" i="9"/>
  <c r="G69" i="9"/>
  <c r="G68" i="9"/>
  <c r="G67" i="9"/>
  <c r="G26" i="83"/>
  <c r="G28" i="83"/>
  <c r="G29" i="83"/>
  <c r="H30" i="83"/>
  <c r="G15" i="83"/>
  <c r="G16" i="83"/>
  <c r="G17" i="83"/>
  <c r="G18" i="83"/>
  <c r="G21" i="83"/>
  <c r="G22" i="83"/>
  <c r="G37" i="83"/>
  <c r="D38" i="83"/>
  <c r="E38" i="83"/>
  <c r="F38" i="83"/>
  <c r="G38" i="83" s="1"/>
  <c r="H38" i="83"/>
  <c r="G59" i="83"/>
  <c r="F62" i="83"/>
  <c r="G62" i="83"/>
  <c r="G70" i="83"/>
  <c r="D71" i="83"/>
  <c r="E71" i="83"/>
  <c r="E78" i="83"/>
  <c r="E85" i="83" s="1"/>
  <c r="G71" i="83"/>
  <c r="H71" i="83"/>
  <c r="F75" i="83"/>
  <c r="G75" i="83" s="1"/>
  <c r="D77" i="83"/>
  <c r="D85" i="83"/>
  <c r="B57" i="6" s="1"/>
  <c r="E77" i="83"/>
  <c r="F77" i="83"/>
  <c r="H114" i="15"/>
  <c r="H55" i="15"/>
  <c r="H176" i="77"/>
  <c r="E107" i="77"/>
  <c r="H104" i="77"/>
  <c r="H68" i="76"/>
  <c r="H69" i="76" s="1"/>
  <c r="H77" i="76" s="1"/>
  <c r="F46" i="6" s="1"/>
  <c r="H27" i="76"/>
  <c r="H34" i="56"/>
  <c r="H23" i="56"/>
  <c r="H102" i="57"/>
  <c r="F102" i="57"/>
  <c r="H32" i="57"/>
  <c r="H40" i="38" s="1"/>
  <c r="H45" i="29"/>
  <c r="H97" i="29"/>
  <c r="H111" i="29"/>
  <c r="F111" i="29"/>
  <c r="E111" i="29"/>
  <c r="D111" i="29"/>
  <c r="H104" i="29"/>
  <c r="H74" i="29"/>
  <c r="H42" i="29"/>
  <c r="H34" i="29"/>
  <c r="F34" i="29"/>
  <c r="D34" i="29"/>
  <c r="H77" i="13"/>
  <c r="H62" i="13"/>
  <c r="E122" i="79"/>
  <c r="G122" i="79" s="1"/>
  <c r="D122" i="79"/>
  <c r="F30" i="79"/>
  <c r="D100" i="77"/>
  <c r="D116" i="77"/>
  <c r="D120" i="77"/>
  <c r="D125" i="77"/>
  <c r="D128" i="77"/>
  <c r="D139" i="77"/>
  <c r="D151" i="77"/>
  <c r="D154" i="77"/>
  <c r="D160" i="77"/>
  <c r="D168" i="77"/>
  <c r="F151" i="77"/>
  <c r="E151" i="77"/>
  <c r="F139" i="77"/>
  <c r="E139" i="77"/>
  <c r="F116" i="77"/>
  <c r="E116" i="77"/>
  <c r="IV110" i="77"/>
  <c r="F100" i="77"/>
  <c r="E100" i="77"/>
  <c r="IV99" i="77"/>
  <c r="D51" i="77"/>
  <c r="IV12" i="77"/>
  <c r="F104" i="77"/>
  <c r="E23" i="76"/>
  <c r="E46" i="56"/>
  <c r="G46" i="56" s="1"/>
  <c r="H145" i="29"/>
  <c r="F145" i="29"/>
  <c r="D145" i="29"/>
  <c r="G142" i="29"/>
  <c r="F97" i="29"/>
  <c r="G97" i="29"/>
  <c r="F95" i="29"/>
  <c r="F45" i="29"/>
  <c r="G45" i="29" s="1"/>
  <c r="G43" i="29"/>
  <c r="F42" i="29"/>
  <c r="G40" i="29"/>
  <c r="E114" i="15"/>
  <c r="G113" i="15"/>
  <c r="H20" i="13"/>
  <c r="H93" i="13"/>
  <c r="F18" i="6" s="1"/>
  <c r="G64" i="29"/>
  <c r="G101" i="29"/>
  <c r="H177" i="29"/>
  <c r="H185" i="29"/>
  <c r="F31" i="6" s="1"/>
  <c r="F177" i="29"/>
  <c r="F185" i="29" s="1"/>
  <c r="D31" i="6" s="1"/>
  <c r="E177" i="29"/>
  <c r="E185" i="29"/>
  <c r="C31" i="6" s="1"/>
  <c r="D177" i="29"/>
  <c r="D185" i="29" s="1"/>
  <c r="B31" i="6"/>
  <c r="H169" i="29"/>
  <c r="F169" i="29"/>
  <c r="E169" i="29"/>
  <c r="D169" i="29"/>
  <c r="IV138" i="29"/>
  <c r="G14" i="37"/>
  <c r="H26" i="79"/>
  <c r="H41" i="79"/>
  <c r="D26" i="79"/>
  <c r="F126" i="79"/>
  <c r="H126" i="79"/>
  <c r="G111" i="79"/>
  <c r="F19" i="79"/>
  <c r="E19" i="79"/>
  <c r="D19" i="79"/>
  <c r="F52" i="76"/>
  <c r="G42" i="76"/>
  <c r="F23" i="75"/>
  <c r="F37" i="75" s="1"/>
  <c r="H141" i="29"/>
  <c r="E141" i="29"/>
  <c r="D141" i="29"/>
  <c r="G140" i="29"/>
  <c r="E114" i="29"/>
  <c r="G114" i="29"/>
  <c r="D114" i="29"/>
  <c r="D104" i="29"/>
  <c r="D146" i="29" s="1"/>
  <c r="D184" i="29" s="1"/>
  <c r="G81" i="13"/>
  <c r="H26" i="9"/>
  <c r="F26" i="9"/>
  <c r="D26" i="9"/>
  <c r="E26" i="9"/>
  <c r="E14" i="46"/>
  <c r="D14" i="46"/>
  <c r="E42" i="6"/>
  <c r="G31" i="9"/>
  <c r="G30" i="9"/>
  <c r="G29" i="9"/>
  <c r="E126" i="79"/>
  <c r="D126" i="79"/>
  <c r="G125" i="79"/>
  <c r="G121" i="79"/>
  <c r="G118" i="79"/>
  <c r="G115" i="79"/>
  <c r="G108" i="79"/>
  <c r="G107" i="79"/>
  <c r="G105" i="79"/>
  <c r="G102" i="79"/>
  <c r="G99" i="79"/>
  <c r="G98" i="79"/>
  <c r="G93" i="79"/>
  <c r="G92" i="79"/>
  <c r="G91" i="79"/>
  <c r="G90" i="79"/>
  <c r="G88" i="79"/>
  <c r="G87" i="79"/>
  <c r="G85" i="79"/>
  <c r="G83" i="79"/>
  <c r="G82" i="79"/>
  <c r="G80" i="79"/>
  <c r="G78" i="79"/>
  <c r="G74" i="79"/>
  <c r="G73" i="79"/>
  <c r="G70" i="79"/>
  <c r="G67" i="79"/>
  <c r="G66" i="79"/>
  <c r="G65" i="79"/>
  <c r="G64" i="79"/>
  <c r="G63" i="79"/>
  <c r="G59" i="79"/>
  <c r="G55" i="79"/>
  <c r="G54" i="79"/>
  <c r="G52" i="79"/>
  <c r="G50" i="79"/>
  <c r="G49" i="79"/>
  <c r="G46" i="79"/>
  <c r="F41" i="79"/>
  <c r="E41" i="79"/>
  <c r="D41" i="79"/>
  <c r="H30" i="79"/>
  <c r="E30" i="79"/>
  <c r="D30" i="79"/>
  <c r="E26" i="79"/>
  <c r="G24" i="79"/>
  <c r="G23" i="79"/>
  <c r="G22" i="79"/>
  <c r="G20" i="79"/>
  <c r="E35" i="46"/>
  <c r="G35" i="46"/>
  <c r="F35" i="46"/>
  <c r="D35" i="46"/>
  <c r="H26" i="37"/>
  <c r="F26" i="37"/>
  <c r="E26" i="37"/>
  <c r="D26" i="37"/>
  <c r="H24" i="37"/>
  <c r="E24" i="37"/>
  <c r="D24" i="37"/>
  <c r="F17" i="37"/>
  <c r="E17" i="37"/>
  <c r="D17" i="37"/>
  <c r="D27" i="37" s="1"/>
  <c r="G35" i="75"/>
  <c r="F23" i="56"/>
  <c r="H108" i="29"/>
  <c r="F108" i="29"/>
  <c r="E108" i="29"/>
  <c r="D108" i="29"/>
  <c r="H106" i="29"/>
  <c r="F106" i="29"/>
  <c r="G106" i="29" s="1"/>
  <c r="E106" i="29"/>
  <c r="D106" i="29"/>
  <c r="G46" i="9"/>
  <c r="G45" i="9"/>
  <c r="G44" i="9"/>
  <c r="H184" i="77"/>
  <c r="H177" i="77"/>
  <c r="H191" i="77" s="1"/>
  <c r="F177" i="77"/>
  <c r="F191" i="77" s="1"/>
  <c r="D53" i="6" s="1"/>
  <c r="E177" i="77"/>
  <c r="E191" i="77" s="1"/>
  <c r="C53" i="6" s="1"/>
  <c r="D177" i="77"/>
  <c r="D191" i="77" s="1"/>
  <c r="B53" i="6" s="1"/>
  <c r="D42" i="6"/>
  <c r="C42" i="6"/>
  <c r="B42" i="6"/>
  <c r="G34" i="46"/>
  <c r="E102" i="57"/>
  <c r="D102" i="57"/>
  <c r="G91" i="57"/>
  <c r="F93" i="57"/>
  <c r="G46" i="57"/>
  <c r="G45" i="57"/>
  <c r="G44" i="57"/>
  <c r="G42" i="57"/>
  <c r="G40" i="57"/>
  <c r="F32" i="57"/>
  <c r="E32" i="57"/>
  <c r="D32" i="57"/>
  <c r="G31" i="57"/>
  <c r="G40" i="38"/>
  <c r="G27" i="38"/>
  <c r="H95" i="57"/>
  <c r="H49" i="38" s="1"/>
  <c r="H86" i="57"/>
  <c r="H46" i="38" s="1"/>
  <c r="H76" i="57"/>
  <c r="H43" i="38" s="1"/>
  <c r="G21" i="37"/>
  <c r="G19" i="37"/>
  <c r="G18" i="37"/>
  <c r="G22" i="37"/>
  <c r="G23" i="37"/>
  <c r="G25" i="37"/>
  <c r="G26" i="37" s="1"/>
  <c r="F68" i="76"/>
  <c r="F69" i="76" s="1"/>
  <c r="F77" i="76" s="1"/>
  <c r="D46" i="6" s="1"/>
  <c r="G66" i="76"/>
  <c r="H59" i="76"/>
  <c r="F59" i="76"/>
  <c r="E59" i="76"/>
  <c r="D59" i="76"/>
  <c r="G58" i="76"/>
  <c r="H52" i="76"/>
  <c r="E52" i="76"/>
  <c r="D52" i="76"/>
  <c r="G51" i="76"/>
  <c r="G49" i="76"/>
  <c r="G47" i="76"/>
  <c r="G46" i="76"/>
  <c r="G45" i="76"/>
  <c r="G43" i="76"/>
  <c r="G41" i="76"/>
  <c r="H40" i="76"/>
  <c r="F40" i="76"/>
  <c r="E40" i="76"/>
  <c r="D40" i="76"/>
  <c r="G39" i="76"/>
  <c r="G38" i="76"/>
  <c r="H37" i="76"/>
  <c r="F37" i="76"/>
  <c r="E37" i="76"/>
  <c r="D37" i="76"/>
  <c r="G36" i="76"/>
  <c r="H35" i="76"/>
  <c r="F35" i="76"/>
  <c r="E35" i="76"/>
  <c r="D35" i="76"/>
  <c r="G34" i="76"/>
  <c r="H33" i="76"/>
  <c r="F33" i="76"/>
  <c r="E33" i="76"/>
  <c r="D33" i="76"/>
  <c r="G32" i="76"/>
  <c r="G31" i="76"/>
  <c r="G30" i="76"/>
  <c r="G29" i="76"/>
  <c r="G28" i="76"/>
  <c r="F27" i="76"/>
  <c r="G24" i="76"/>
  <c r="H23" i="76"/>
  <c r="F23" i="76"/>
  <c r="D23" i="76"/>
  <c r="G22" i="76"/>
  <c r="G20" i="76"/>
  <c r="G19" i="76"/>
  <c r="E36" i="75"/>
  <c r="D36" i="75"/>
  <c r="G32" i="75"/>
  <c r="G31" i="75"/>
  <c r="H25" i="75"/>
  <c r="F25" i="75"/>
  <c r="E25" i="75"/>
  <c r="E37" i="75" s="1"/>
  <c r="E72" i="75" s="1"/>
  <c r="D25" i="75"/>
  <c r="H23" i="75"/>
  <c r="E23" i="75"/>
  <c r="D23" i="75"/>
  <c r="D37" i="75" s="1"/>
  <c r="D72" i="75" s="1"/>
  <c r="G20" i="75"/>
  <c r="G18" i="75"/>
  <c r="G17" i="75"/>
  <c r="G16" i="75"/>
  <c r="G13" i="75"/>
  <c r="H54" i="56"/>
  <c r="F54" i="56"/>
  <c r="G54" i="56" s="1"/>
  <c r="E54" i="56"/>
  <c r="E69" i="56" s="1"/>
  <c r="E91" i="56" s="1"/>
  <c r="D54" i="56"/>
  <c r="G53" i="56"/>
  <c r="G52" i="56"/>
  <c r="G50" i="56"/>
  <c r="G49" i="56"/>
  <c r="G119" i="29"/>
  <c r="F58" i="29"/>
  <c r="D58" i="29"/>
  <c r="G57" i="29"/>
  <c r="G77" i="15"/>
  <c r="G65" i="15"/>
  <c r="G58" i="15"/>
  <c r="G59" i="15"/>
  <c r="G60" i="15"/>
  <c r="G62" i="15"/>
  <c r="G63" i="15"/>
  <c r="G57" i="15"/>
  <c r="G26" i="15"/>
  <c r="G80" i="13"/>
  <c r="G78" i="13"/>
  <c r="G76" i="13"/>
  <c r="E77" i="13"/>
  <c r="G77" i="13" s="1"/>
  <c r="D77" i="13"/>
  <c r="G73" i="13"/>
  <c r="G75" i="13"/>
  <c r="G58" i="13"/>
  <c r="G17" i="7"/>
  <c r="H38" i="7"/>
  <c r="H33" i="7"/>
  <c r="G101" i="57"/>
  <c r="G97" i="57"/>
  <c r="G96" i="57"/>
  <c r="F95" i="57"/>
  <c r="E95" i="57"/>
  <c r="D95" i="57"/>
  <c r="E86" i="57"/>
  <c r="D86" i="57"/>
  <c r="G85" i="57"/>
  <c r="F84" i="57"/>
  <c r="E84" i="57"/>
  <c r="D84" i="57"/>
  <c r="G83" i="57"/>
  <c r="G77" i="57"/>
  <c r="F76" i="57"/>
  <c r="E76" i="57"/>
  <c r="D76" i="57"/>
  <c r="G75" i="57"/>
  <c r="G57" i="57"/>
  <c r="G56" i="57"/>
  <c r="G37" i="57"/>
  <c r="G33" i="57"/>
  <c r="G25" i="57"/>
  <c r="G24" i="57"/>
  <c r="H46" i="56"/>
  <c r="H68" i="56"/>
  <c r="F68" i="56"/>
  <c r="F69" i="56" s="1"/>
  <c r="E68" i="56"/>
  <c r="G67" i="56"/>
  <c r="G66" i="56"/>
  <c r="G65" i="56"/>
  <c r="G64" i="56"/>
  <c r="G63" i="56"/>
  <c r="G61" i="56"/>
  <c r="G60" i="56"/>
  <c r="G59" i="56"/>
  <c r="G58" i="56"/>
  <c r="G51" i="56"/>
  <c r="G43" i="56"/>
  <c r="G40" i="56"/>
  <c r="D46" i="56"/>
  <c r="G37" i="56"/>
  <c r="G36" i="56"/>
  <c r="G33" i="56"/>
  <c r="G28" i="56"/>
  <c r="IV117" i="56"/>
  <c r="G24" i="56"/>
  <c r="G21" i="56"/>
  <c r="G20" i="56"/>
  <c r="G19" i="56"/>
  <c r="H18" i="56"/>
  <c r="F18" i="56"/>
  <c r="E18" i="56"/>
  <c r="D18" i="56"/>
  <c r="F47" i="29"/>
  <c r="G47" i="29" s="1"/>
  <c r="D47" i="29"/>
  <c r="D39" i="29"/>
  <c r="F39" i="29"/>
  <c r="G39" i="29" s="1"/>
  <c r="G88" i="29"/>
  <c r="G73" i="29"/>
  <c r="G69" i="29"/>
  <c r="G12" i="15"/>
  <c r="G65" i="46"/>
  <c r="F68" i="46"/>
  <c r="F69" i="46" s="1"/>
  <c r="F58" i="46"/>
  <c r="F23" i="46"/>
  <c r="F19" i="46"/>
  <c r="F36" i="46" s="1"/>
  <c r="F75" i="46" s="1"/>
  <c r="G44" i="38"/>
  <c r="G45" i="38"/>
  <c r="G46" i="38"/>
  <c r="G48" i="38"/>
  <c r="G50" i="38"/>
  <c r="F132" i="29"/>
  <c r="G132" i="29"/>
  <c r="F121" i="29"/>
  <c r="G121" i="29"/>
  <c r="F90" i="29"/>
  <c r="F78" i="29"/>
  <c r="F74" i="29"/>
  <c r="G74" i="29"/>
  <c r="F71" i="29"/>
  <c r="G71" i="29"/>
  <c r="F50" i="29"/>
  <c r="F37" i="29"/>
  <c r="G103" i="15"/>
  <c r="G123" i="29"/>
  <c r="G126" i="29"/>
  <c r="G128" i="29"/>
  <c r="G129" i="29"/>
  <c r="G116" i="29"/>
  <c r="H58" i="46"/>
  <c r="H30" i="46"/>
  <c r="H23" i="46"/>
  <c r="H19" i="46"/>
  <c r="E68" i="46"/>
  <c r="E69" i="46" s="1"/>
  <c r="E76" i="46" s="1"/>
  <c r="C73" i="6" s="1"/>
  <c r="E58" i="46"/>
  <c r="G58" i="46" s="1"/>
  <c r="E23" i="46"/>
  <c r="E19" i="46"/>
  <c r="E36" i="46" s="1"/>
  <c r="E75" i="46" s="1"/>
  <c r="D68" i="46"/>
  <c r="D69" i="46" s="1"/>
  <c r="D76" i="46"/>
  <c r="B73" i="6" s="1"/>
  <c r="D58" i="46"/>
  <c r="D30" i="46"/>
  <c r="D36" i="46" s="1"/>
  <c r="D75" i="46" s="1"/>
  <c r="B72" i="6" s="1"/>
  <c r="B74" i="6" s="1"/>
  <c r="D23" i="46"/>
  <c r="D19" i="46"/>
  <c r="E60" i="37"/>
  <c r="G13" i="37"/>
  <c r="D60" i="37"/>
  <c r="H132" i="29"/>
  <c r="H121" i="29"/>
  <c r="H90" i="29"/>
  <c r="H78" i="29"/>
  <c r="H71" i="29"/>
  <c r="H50" i="29"/>
  <c r="H47" i="29"/>
  <c r="H39" i="29"/>
  <c r="H37" i="29"/>
  <c r="D132" i="29"/>
  <c r="D121" i="29"/>
  <c r="D78" i="29"/>
  <c r="D74" i="29"/>
  <c r="D71" i="29"/>
  <c r="D50" i="29"/>
  <c r="D37" i="29"/>
  <c r="H111" i="15"/>
  <c r="H105" i="15"/>
  <c r="H67" i="15"/>
  <c r="H16" i="15"/>
  <c r="H37" i="15" s="1"/>
  <c r="E111" i="15"/>
  <c r="E105" i="15"/>
  <c r="E67" i="15"/>
  <c r="E81" i="15"/>
  <c r="E16" i="15"/>
  <c r="D111" i="15"/>
  <c r="D105" i="15"/>
  <c r="D67" i="15"/>
  <c r="D81" i="15"/>
  <c r="D16" i="15"/>
  <c r="D37" i="15"/>
  <c r="H27" i="14"/>
  <c r="H15" i="14"/>
  <c r="H37" i="14" s="1"/>
  <c r="H146" i="15" s="1"/>
  <c r="F22" i="6" s="1"/>
  <c r="E27" i="14"/>
  <c r="E21" i="14"/>
  <c r="E15" i="14"/>
  <c r="D27" i="14"/>
  <c r="D21" i="14"/>
  <c r="D15" i="14"/>
  <c r="H56" i="9"/>
  <c r="H34" i="9"/>
  <c r="E34" i="9"/>
  <c r="E61" i="9" s="1"/>
  <c r="E109" i="9" s="1"/>
  <c r="E32" i="9"/>
  <c r="G32" i="9"/>
  <c r="D34" i="9"/>
  <c r="D32" i="9"/>
  <c r="D61" i="9" s="1"/>
  <c r="D109" i="9" s="1"/>
  <c r="H9" i="8"/>
  <c r="F11" i="6"/>
  <c r="F12" i="6" s="1"/>
  <c r="E9" i="8"/>
  <c r="C11" i="6" s="1"/>
  <c r="C12" i="6" s="1"/>
  <c r="D9" i="8"/>
  <c r="H26" i="7"/>
  <c r="E38" i="7"/>
  <c r="E39" i="7" s="1"/>
  <c r="E46" i="7" s="1"/>
  <c r="E33" i="7"/>
  <c r="E26" i="7"/>
  <c r="G15" i="7"/>
  <c r="D38" i="7"/>
  <c r="D33" i="7"/>
  <c r="D26" i="7"/>
  <c r="D19" i="7"/>
  <c r="D45" i="7" s="1"/>
  <c r="G13" i="13"/>
  <c r="G60" i="29"/>
  <c r="G37" i="7"/>
  <c r="G33" i="46"/>
  <c r="G57" i="46"/>
  <c r="G29" i="38"/>
  <c r="G41" i="38"/>
  <c r="G42" i="38"/>
  <c r="G43" i="38"/>
  <c r="G51" i="38"/>
  <c r="G35" i="29"/>
  <c r="G36" i="29"/>
  <c r="G38" i="29"/>
  <c r="G46" i="29"/>
  <c r="G48" i="29"/>
  <c r="G49" i="29"/>
  <c r="G59" i="29"/>
  <c r="G62" i="29"/>
  <c r="G67" i="29"/>
  <c r="G68" i="29"/>
  <c r="G70" i="29"/>
  <c r="G75" i="29"/>
  <c r="G77" i="29"/>
  <c r="G79" i="29"/>
  <c r="G80" i="29"/>
  <c r="G82" i="29"/>
  <c r="G84" i="29"/>
  <c r="G89" i="29"/>
  <c r="G98" i="29"/>
  <c r="G99" i="29"/>
  <c r="G112" i="29"/>
  <c r="G117" i="29"/>
  <c r="G120" i="29"/>
  <c r="G122" i="29"/>
  <c r="G130" i="29"/>
  <c r="G131" i="29"/>
  <c r="G133" i="29"/>
  <c r="G135" i="29"/>
  <c r="G9" i="15"/>
  <c r="G10" i="15"/>
  <c r="G11" i="15"/>
  <c r="G17" i="15"/>
  <c r="G18" i="15"/>
  <c r="G19" i="15"/>
  <c r="G20" i="15"/>
  <c r="G21" i="15"/>
  <c r="G22" i="15"/>
  <c r="G23" i="15"/>
  <c r="G24" i="15"/>
  <c r="G25" i="15"/>
  <c r="G27" i="15"/>
  <c r="G28" i="15"/>
  <c r="G29" i="15"/>
  <c r="G30" i="15"/>
  <c r="G31" i="15"/>
  <c r="G32" i="15"/>
  <c r="G33" i="15"/>
  <c r="G34" i="15"/>
  <c r="G35" i="15"/>
  <c r="G36" i="15"/>
  <c r="G68" i="15"/>
  <c r="G69" i="15"/>
  <c r="G70" i="15"/>
  <c r="G71" i="15"/>
  <c r="G72" i="15"/>
  <c r="G73" i="15"/>
  <c r="G74" i="15"/>
  <c r="G75" i="15"/>
  <c r="G76" i="15"/>
  <c r="G78" i="15"/>
  <c r="G79" i="15"/>
  <c r="G80" i="15"/>
  <c r="G104" i="15"/>
  <c r="G112" i="15"/>
  <c r="G14" i="14"/>
  <c r="F15" i="14"/>
  <c r="G15" i="14" s="1"/>
  <c r="G16" i="14"/>
  <c r="G17" i="14"/>
  <c r="G18" i="14"/>
  <c r="G20" i="14"/>
  <c r="F21" i="14"/>
  <c r="G22" i="14"/>
  <c r="G24" i="14"/>
  <c r="G25" i="14"/>
  <c r="G26" i="14"/>
  <c r="F27" i="14"/>
  <c r="G59" i="13"/>
  <c r="G60" i="13"/>
  <c r="G72" i="13"/>
  <c r="F77" i="13"/>
  <c r="G27" i="9"/>
  <c r="G28" i="9"/>
  <c r="G33" i="9"/>
  <c r="F34" i="9"/>
  <c r="G35" i="9"/>
  <c r="G36" i="9"/>
  <c r="G37" i="9"/>
  <c r="G39" i="9"/>
  <c r="G40" i="9"/>
  <c r="G41" i="9"/>
  <c r="G42" i="9"/>
  <c r="G48" i="9"/>
  <c r="G54" i="9"/>
  <c r="G55" i="9"/>
  <c r="F56" i="9"/>
  <c r="G56" i="9"/>
  <c r="G8" i="8"/>
  <c r="F9" i="8"/>
  <c r="G10" i="7"/>
  <c r="G11" i="7"/>
  <c r="G12" i="7"/>
  <c r="F19" i="7"/>
  <c r="F45" i="7"/>
  <c r="G24" i="7"/>
  <c r="G25" i="7"/>
  <c r="F26" i="7"/>
  <c r="G32" i="7"/>
  <c r="F33" i="7"/>
  <c r="F38" i="7"/>
  <c r="G38" i="7" s="1"/>
  <c r="B11" i="6"/>
  <c r="B12" i="6"/>
  <c r="E19" i="7"/>
  <c r="E45" i="7"/>
  <c r="C7" i="6" s="1"/>
  <c r="G38" i="56"/>
  <c r="F85" i="83"/>
  <c r="D57" i="6" s="1"/>
  <c r="G23" i="75"/>
  <c r="G126" i="79"/>
  <c r="G15" i="124"/>
  <c r="G16" i="124" s="1"/>
  <c r="C35" i="6"/>
  <c r="F6" i="86"/>
  <c r="G6" i="86" s="1"/>
  <c r="F75" i="37"/>
  <c r="D61" i="6" s="1"/>
  <c r="E34" i="6"/>
  <c r="G34" i="29"/>
  <c r="G19" i="7"/>
  <c r="G30" i="83"/>
  <c r="D148" i="79"/>
  <c r="D155" i="79" s="1"/>
  <c r="B69" i="6" s="1"/>
  <c r="E77" i="76"/>
  <c r="G141" i="29"/>
  <c r="G58" i="29"/>
  <c r="G37" i="29"/>
  <c r="G42" i="29"/>
  <c r="G66" i="29"/>
  <c r="G108" i="29"/>
  <c r="G90" i="29"/>
  <c r="E146" i="29"/>
  <c r="E184" i="29" s="1"/>
  <c r="G78" i="29"/>
  <c r="G17" i="89"/>
  <c r="G114" i="15"/>
  <c r="F81" i="15"/>
  <c r="E35" i="6"/>
  <c r="F155" i="79"/>
  <c r="F41" i="83"/>
  <c r="F84" i="83" s="1"/>
  <c r="G23" i="83"/>
  <c r="H69" i="46"/>
  <c r="H76" i="46" s="1"/>
  <c r="F73" i="6" s="1"/>
  <c r="G7" i="15"/>
  <c r="G68" i="46"/>
  <c r="D86" i="13"/>
  <c r="D94" i="13"/>
  <c r="G85" i="13"/>
  <c r="E86" i="13"/>
  <c r="E94" i="13"/>
  <c r="G20" i="13"/>
  <c r="F86" i="13"/>
  <c r="F94" i="13" s="1"/>
  <c r="D19" i="6" s="1"/>
  <c r="D20" i="6" s="1"/>
  <c r="G93" i="13"/>
  <c r="D18" i="6"/>
  <c r="E18" i="6" s="1"/>
  <c r="G86" i="13"/>
  <c r="G83" i="13"/>
  <c r="E104" i="9"/>
  <c r="E110" i="9" s="1"/>
  <c r="C15" i="6" s="1"/>
  <c r="G34" i="9"/>
  <c r="G33" i="7"/>
  <c r="G26" i="7"/>
  <c r="G45" i="7"/>
  <c r="F115" i="15"/>
  <c r="G51" i="15"/>
  <c r="E139" i="15"/>
  <c r="E148" i="15"/>
  <c r="C24" i="6" s="1"/>
  <c r="E24" i="6" s="1"/>
  <c r="G100" i="15"/>
  <c r="F139" i="15"/>
  <c r="G37" i="15"/>
  <c r="G16" i="15"/>
  <c r="G124" i="15"/>
  <c r="H139" i="15"/>
  <c r="H148" i="15"/>
  <c r="F24" i="6" s="1"/>
  <c r="G81" i="15"/>
  <c r="G55" i="15"/>
  <c r="E115" i="15"/>
  <c r="E147" i="15" s="1"/>
  <c r="C23" i="6" s="1"/>
  <c r="D115" i="15"/>
  <c r="D147" i="15"/>
  <c r="B23" i="6" s="1"/>
  <c r="F147" i="15"/>
  <c r="G147" i="15" s="1"/>
  <c r="F148" i="15"/>
  <c r="G139" i="15"/>
  <c r="G115" i="15"/>
  <c r="D24" i="6"/>
  <c r="D23" i="6"/>
  <c r="G78" i="83"/>
  <c r="D56" i="6"/>
  <c r="D58" i="6" s="1"/>
  <c r="D86" i="83"/>
  <c r="B56" i="6"/>
  <c r="B58" i="6" s="1"/>
  <c r="E84" i="83"/>
  <c r="C57" i="6"/>
  <c r="G85" i="83"/>
  <c r="H78" i="83"/>
  <c r="H85" i="83"/>
  <c r="H86" i="13"/>
  <c r="H94" i="13" s="1"/>
  <c r="H95" i="13" s="1"/>
  <c r="G26" i="9"/>
  <c r="F19" i="6"/>
  <c r="F20" i="6" s="1"/>
  <c r="G154" i="77"/>
  <c r="G168" i="77"/>
  <c r="D69" i="56"/>
  <c r="D91" i="56" s="1"/>
  <c r="B37" i="6" s="1"/>
  <c r="G59" i="76" l="1"/>
  <c r="B41" i="6"/>
  <c r="B43" i="6" s="1"/>
  <c r="D74" i="75"/>
  <c r="E74" i="75"/>
  <c r="C41" i="6"/>
  <c r="C43" i="6" s="1"/>
  <c r="G37" i="75"/>
  <c r="F72" i="75"/>
  <c r="G72" i="75" s="1"/>
  <c r="G74" i="75" s="1"/>
  <c r="G25" i="75"/>
  <c r="G36" i="75"/>
  <c r="H73" i="75"/>
  <c r="F42" i="6"/>
  <c r="H53" i="76"/>
  <c r="H76" i="76" s="1"/>
  <c r="G77" i="76"/>
  <c r="G27" i="76"/>
  <c r="G33" i="76"/>
  <c r="G40" i="76"/>
  <c r="G23" i="76"/>
  <c r="D37" i="14"/>
  <c r="D146" i="15" s="1"/>
  <c r="E37" i="14"/>
  <c r="E146" i="15" s="1"/>
  <c r="C22" i="6" s="1"/>
  <c r="G36" i="14"/>
  <c r="G21" i="14"/>
  <c r="E47" i="7"/>
  <c r="H37" i="126"/>
  <c r="H41" i="83"/>
  <c r="H84" i="83" s="1"/>
  <c r="F56" i="6" s="1"/>
  <c r="G68" i="76"/>
  <c r="G37" i="76"/>
  <c r="C8" i="6"/>
  <c r="H39" i="7"/>
  <c r="H46" i="7" s="1"/>
  <c r="F8" i="6" s="1"/>
  <c r="F9" i="6" s="1"/>
  <c r="F39" i="7"/>
  <c r="F46" i="7" s="1"/>
  <c r="D8" i="6" s="1"/>
  <c r="E8" i="6" s="1"/>
  <c r="G69" i="56"/>
  <c r="F91" i="56"/>
  <c r="D37" i="6" s="1"/>
  <c r="E93" i="56"/>
  <c r="C37" i="6"/>
  <c r="C39" i="6" s="1"/>
  <c r="B39" i="6"/>
  <c r="G34" i="56"/>
  <c r="G68" i="56"/>
  <c r="H69" i="56"/>
  <c r="H91" i="56" s="1"/>
  <c r="H93" i="56" s="1"/>
  <c r="G23" i="56"/>
  <c r="H81" i="15"/>
  <c r="H115" i="15"/>
  <c r="H147" i="15" s="1"/>
  <c r="F23" i="6" s="1"/>
  <c r="F25" i="6" s="1"/>
  <c r="C25" i="6"/>
  <c r="H37" i="75"/>
  <c r="H72" i="75" s="1"/>
  <c r="H74" i="75" s="1"/>
  <c r="F41" i="6"/>
  <c r="F43" i="6" s="1"/>
  <c r="H61" i="9"/>
  <c r="H109" i="9" s="1"/>
  <c r="F14" i="6" s="1"/>
  <c r="E29" i="86"/>
  <c r="G17" i="86"/>
  <c r="H29" i="86"/>
  <c r="G6" i="127"/>
  <c r="H11" i="127"/>
  <c r="G13" i="127"/>
  <c r="G35" i="76"/>
  <c r="E53" i="76"/>
  <c r="E76" i="76" s="1"/>
  <c r="C45" i="6" s="1"/>
  <c r="G52" i="76"/>
  <c r="D53" i="76"/>
  <c r="D76" i="76" s="1"/>
  <c r="H103" i="57"/>
  <c r="D72" i="6"/>
  <c r="G75" i="46"/>
  <c r="F76" i="46"/>
  <c r="D73" i="6" s="1"/>
  <c r="E73" i="6" s="1"/>
  <c r="G69" i="46"/>
  <c r="G30" i="46"/>
  <c r="H36" i="46"/>
  <c r="H75" i="46" s="1"/>
  <c r="F72" i="6" s="1"/>
  <c r="F74" i="6" s="1"/>
  <c r="G76" i="46"/>
  <c r="E129" i="79"/>
  <c r="E154" i="79" s="1"/>
  <c r="C68" i="6" s="1"/>
  <c r="D129" i="79"/>
  <c r="D154" i="79" s="1"/>
  <c r="B68" i="6" s="1"/>
  <c r="H129" i="79"/>
  <c r="H154" i="79" s="1"/>
  <c r="F68" i="6" s="1"/>
  <c r="F70" i="6" s="1"/>
  <c r="E155" i="79"/>
  <c r="C69" i="6" s="1"/>
  <c r="C70" i="6" s="1"/>
  <c r="G148" i="79"/>
  <c r="B70" i="6"/>
  <c r="G128" i="79"/>
  <c r="D69" i="6"/>
  <c r="F37" i="126"/>
  <c r="F55" i="126" s="1"/>
  <c r="G16" i="126"/>
  <c r="H55" i="126"/>
  <c r="G116" i="77"/>
  <c r="G151" i="77"/>
  <c r="G125" i="77"/>
  <c r="D169" i="77"/>
  <c r="D190" i="77" s="1"/>
  <c r="B52" i="6" s="1"/>
  <c r="B54" i="6" s="1"/>
  <c r="G104" i="77"/>
  <c r="H169" i="77"/>
  <c r="H190" i="77" s="1"/>
  <c r="H192" i="77" s="1"/>
  <c r="G120" i="77"/>
  <c r="F169" i="77"/>
  <c r="G94" i="77"/>
  <c r="G160" i="77"/>
  <c r="G114" i="77"/>
  <c r="F190" i="77"/>
  <c r="D52" i="6" s="1"/>
  <c r="E169" i="77"/>
  <c r="E190" i="77" s="1"/>
  <c r="G139" i="77"/>
  <c r="G70" i="77"/>
  <c r="E27" i="37"/>
  <c r="H27" i="37"/>
  <c r="H74" i="37" s="1"/>
  <c r="F60" i="6" s="1"/>
  <c r="F62" i="6" s="1"/>
  <c r="F27" i="37"/>
  <c r="H146" i="29"/>
  <c r="H184" i="29" s="1"/>
  <c r="F30" i="6" s="1"/>
  <c r="F32" i="6" s="1"/>
  <c r="G27" i="126"/>
  <c r="G51" i="126"/>
  <c r="G53" i="126" s="1"/>
  <c r="D103" i="57"/>
  <c r="D114" i="57" s="1"/>
  <c r="B65" i="6" s="1"/>
  <c r="B66" i="6" s="1"/>
  <c r="F103" i="57"/>
  <c r="F114" i="57" s="1"/>
  <c r="D65" i="6" s="1"/>
  <c r="E103" i="57"/>
  <c r="E114" i="57" s="1"/>
  <c r="E115" i="57" s="1"/>
  <c r="H41" i="38"/>
  <c r="H114" i="57"/>
  <c r="H115" i="57" s="1"/>
  <c r="G17" i="37"/>
  <c r="D74" i="37"/>
  <c r="D76" i="37" s="1"/>
  <c r="G32" i="38"/>
  <c r="G86" i="57"/>
  <c r="G82" i="57"/>
  <c r="G93" i="57"/>
  <c r="G102" i="57"/>
  <c r="H51" i="38"/>
  <c r="D39" i="38"/>
  <c r="D52" i="38" s="1"/>
  <c r="E39" i="38"/>
  <c r="E52" i="38" s="1"/>
  <c r="F39" i="38"/>
  <c r="H39" i="38"/>
  <c r="E74" i="37"/>
  <c r="C60" i="6" s="1"/>
  <c r="F74" i="37"/>
  <c r="D60" i="6" s="1"/>
  <c r="D62" i="6" s="1"/>
  <c r="F113" i="57"/>
  <c r="D64" i="6" s="1"/>
  <c r="E64" i="6" s="1"/>
  <c r="D104" i="9"/>
  <c r="D110" i="9" s="1"/>
  <c r="B15" i="6" s="1"/>
  <c r="G97" i="9"/>
  <c r="G104" i="9"/>
  <c r="F61" i="9"/>
  <c r="G72" i="9"/>
  <c r="G80" i="9"/>
  <c r="G20" i="9"/>
  <c r="G32" i="57"/>
  <c r="G84" i="57"/>
  <c r="G30" i="57"/>
  <c r="G76" i="57"/>
  <c r="G49" i="57"/>
  <c r="G74" i="57"/>
  <c r="G100" i="57"/>
  <c r="G22" i="87"/>
  <c r="H48" i="86"/>
  <c r="B30" i="6"/>
  <c r="B32" i="6" s="1"/>
  <c r="D186" i="29"/>
  <c r="D74" i="6"/>
  <c r="C9" i="6"/>
  <c r="E186" i="29"/>
  <c r="C30" i="6"/>
  <c r="C32" i="6" s="1"/>
  <c r="D7" i="6"/>
  <c r="C14" i="6"/>
  <c r="E111" i="9"/>
  <c r="F37" i="6"/>
  <c r="F39" i="6" s="1"/>
  <c r="G148" i="15"/>
  <c r="G94" i="13"/>
  <c r="F77" i="46"/>
  <c r="G77" i="46" s="1"/>
  <c r="D77" i="46"/>
  <c r="E77" i="46"/>
  <c r="C72" i="6"/>
  <c r="C74" i="6" s="1"/>
  <c r="F86" i="83"/>
  <c r="G84" i="83"/>
  <c r="E57" i="6"/>
  <c r="B22" i="6"/>
  <c r="B25" i="6" s="1"/>
  <c r="D149" i="15"/>
  <c r="E23" i="6"/>
  <c r="F93" i="56"/>
  <c r="G91" i="56"/>
  <c r="C52" i="6"/>
  <c r="C54" i="6" s="1"/>
  <c r="E192" i="77"/>
  <c r="E149" i="15"/>
  <c r="B14" i="6"/>
  <c r="B16" i="6" s="1"/>
  <c r="D111" i="9"/>
  <c r="D95" i="13"/>
  <c r="B19" i="6"/>
  <c r="B20" i="6" s="1"/>
  <c r="C46" i="6"/>
  <c r="B7" i="6"/>
  <c r="D39" i="6"/>
  <c r="D93" i="56"/>
  <c r="G110" i="9"/>
  <c r="F57" i="6"/>
  <c r="F58" i="6" s="1"/>
  <c r="H86" i="83"/>
  <c r="E86" i="83"/>
  <c r="C56" i="6"/>
  <c r="F95" i="13"/>
  <c r="G95" i="13" s="1"/>
  <c r="C19" i="6"/>
  <c r="E95" i="13"/>
  <c r="F74" i="75"/>
  <c r="D41" i="6"/>
  <c r="G27" i="14"/>
  <c r="F37" i="14"/>
  <c r="G41" i="83"/>
  <c r="D156" i="79"/>
  <c r="D39" i="7"/>
  <c r="D46" i="7" s="1"/>
  <c r="B8" i="6" s="1"/>
  <c r="D29" i="86"/>
  <c r="D47" i="86"/>
  <c r="D48" i="86" s="1"/>
  <c r="E37" i="126"/>
  <c r="E55" i="126" s="1"/>
  <c r="G36" i="46"/>
  <c r="G39" i="7"/>
  <c r="F146" i="29"/>
  <c r="F53" i="76"/>
  <c r="G69" i="76"/>
  <c r="F29" i="86"/>
  <c r="G29" i="86" s="1"/>
  <c r="G9" i="8"/>
  <c r="D11" i="6"/>
  <c r="H104" i="9"/>
  <c r="H110" i="9" s="1"/>
  <c r="F15" i="6" s="1"/>
  <c r="E41" i="86"/>
  <c r="E47" i="86" s="1"/>
  <c r="E48" i="86" s="1"/>
  <c r="G43" i="86"/>
  <c r="G24" i="37"/>
  <c r="F129" i="79"/>
  <c r="G26" i="79"/>
  <c r="G41" i="86"/>
  <c r="F47" i="86"/>
  <c r="D27" i="6"/>
  <c r="E37" i="6" l="1"/>
  <c r="F47" i="7"/>
  <c r="G47" i="7" s="1"/>
  <c r="G46" i="7"/>
  <c r="H77" i="46"/>
  <c r="E78" i="76"/>
  <c r="D47" i="7"/>
  <c r="H47" i="7"/>
  <c r="E39" i="6"/>
  <c r="G93" i="56"/>
  <c r="H149" i="15"/>
  <c r="G9" i="127"/>
  <c r="G14" i="127" s="1"/>
  <c r="H6" i="127"/>
  <c r="H13" i="127"/>
  <c r="I11" i="127"/>
  <c r="F45" i="6"/>
  <c r="F47" i="6" s="1"/>
  <c r="H78" i="76"/>
  <c r="C47" i="6"/>
  <c r="B45" i="6"/>
  <c r="B47" i="6" s="1"/>
  <c r="D78" i="76"/>
  <c r="E74" i="6"/>
  <c r="H156" i="79"/>
  <c r="E69" i="6"/>
  <c r="G155" i="79"/>
  <c r="E156" i="79"/>
  <c r="H52" i="38"/>
  <c r="G37" i="126"/>
  <c r="F52" i="6"/>
  <c r="F54" i="6" s="1"/>
  <c r="F192" i="77"/>
  <c r="D192" i="77"/>
  <c r="G190" i="77"/>
  <c r="G169" i="77"/>
  <c r="B60" i="6"/>
  <c r="B62" i="6" s="1"/>
  <c r="H76" i="37"/>
  <c r="H186" i="29"/>
  <c r="G55" i="126"/>
  <c r="G27" i="37"/>
  <c r="D66" i="6"/>
  <c r="F52" i="38"/>
  <c r="G52" i="38" s="1"/>
  <c r="G39" i="38"/>
  <c r="G113" i="57"/>
  <c r="F76" i="37"/>
  <c r="G74" i="37"/>
  <c r="G61" i="9"/>
  <c r="F109" i="9"/>
  <c r="G103" i="57"/>
  <c r="C65" i="6"/>
  <c r="C66" i="6" s="1"/>
  <c r="D115" i="57"/>
  <c r="D76" i="6"/>
  <c r="F50" i="86" s="1"/>
  <c r="F115" i="57"/>
  <c r="G115" i="57" s="1"/>
  <c r="G114" i="57"/>
  <c r="F65" i="6"/>
  <c r="F66" i="6" s="1"/>
  <c r="F154" i="79"/>
  <c r="G129" i="79"/>
  <c r="B75" i="6"/>
  <c r="B9" i="6"/>
  <c r="C16" i="6"/>
  <c r="C75" i="6"/>
  <c r="D12" i="6"/>
  <c r="E12" i="6" s="1"/>
  <c r="E11" i="6"/>
  <c r="G53" i="76"/>
  <c r="F76" i="76"/>
  <c r="H111" i="9"/>
  <c r="D54" i="6"/>
  <c r="E54" i="6" s="1"/>
  <c r="E52" i="6"/>
  <c r="E27" i="6"/>
  <c r="D28" i="6"/>
  <c r="E28" i="6" s="1"/>
  <c r="E75" i="37"/>
  <c r="G146" i="29"/>
  <c r="F184" i="29"/>
  <c r="B76" i="6"/>
  <c r="D50" i="86" s="1"/>
  <c r="G37" i="14"/>
  <c r="F146" i="15"/>
  <c r="D43" i="6"/>
  <c r="E43" i="6" s="1"/>
  <c r="E41" i="6"/>
  <c r="C58" i="6"/>
  <c r="E58" i="6" s="1"/>
  <c r="E56" i="6"/>
  <c r="E46" i="6"/>
  <c r="E7" i="6"/>
  <c r="D9" i="6"/>
  <c r="E9" i="6" s="1"/>
  <c r="E72" i="6"/>
  <c r="G47" i="86"/>
  <c r="F48" i="86"/>
  <c r="G48" i="86" s="1"/>
  <c r="C20" i="6"/>
  <c r="E20" i="6" s="1"/>
  <c r="E19" i="6"/>
  <c r="G86" i="83"/>
  <c r="E60" i="6"/>
  <c r="F16" i="6"/>
  <c r="F75" i="6" l="1"/>
  <c r="H49" i="86" s="1"/>
  <c r="G16" i="127" s="1"/>
  <c r="H16" i="127" s="1"/>
  <c r="I16" i="127" s="1"/>
  <c r="J16" i="127" s="1"/>
  <c r="K16" i="127" s="1"/>
  <c r="L16" i="127" s="1"/>
  <c r="J11" i="127"/>
  <c r="I13" i="127"/>
  <c r="I6" i="127"/>
  <c r="H9" i="127"/>
  <c r="H14" i="127" s="1"/>
  <c r="E66" i="6"/>
  <c r="F111" i="9"/>
  <c r="G111" i="9" s="1"/>
  <c r="D14" i="6"/>
  <c r="G109" i="9"/>
  <c r="E65" i="6"/>
  <c r="F76" i="6"/>
  <c r="H50" i="86" s="1"/>
  <c r="G17" i="127" s="1"/>
  <c r="B77" i="6"/>
  <c r="D49" i="86"/>
  <c r="D51" i="86" s="1"/>
  <c r="D52" i="86" s="1"/>
  <c r="D56" i="86" s="1"/>
  <c r="C61" i="6"/>
  <c r="E76" i="37"/>
  <c r="G76" i="37" s="1"/>
  <c r="F186" i="29"/>
  <c r="G186" i="29" s="1"/>
  <c r="D30" i="6"/>
  <c r="G184" i="29"/>
  <c r="G146" i="15"/>
  <c r="E22" i="6" s="1"/>
  <c r="D22" i="6"/>
  <c r="F149" i="15"/>
  <c r="G149" i="15" s="1"/>
  <c r="D45" i="6"/>
  <c r="F78" i="76"/>
  <c r="G78" i="76" s="1"/>
  <c r="G76" i="76"/>
  <c r="E49" i="86"/>
  <c r="F156" i="79"/>
  <c r="G156" i="79" s="1"/>
  <c r="G154" i="79"/>
  <c r="D68" i="6"/>
  <c r="J6" i="127" l="1"/>
  <c r="I9" i="127"/>
  <c r="I14" i="127" s="1"/>
  <c r="J13" i="127"/>
  <c r="K11" i="127"/>
  <c r="G18" i="127"/>
  <c r="G19" i="127" s="1"/>
  <c r="H18" i="127"/>
  <c r="H19" i="127" s="1"/>
  <c r="D16" i="6"/>
  <c r="E16" i="6" s="1"/>
  <c r="E14" i="6"/>
  <c r="F77" i="6"/>
  <c r="H51" i="86"/>
  <c r="E30" i="6"/>
  <c r="D32" i="6"/>
  <c r="E32" i="6" s="1"/>
  <c r="D25" i="6"/>
  <c r="E25" i="6" s="1"/>
  <c r="D75" i="6"/>
  <c r="C76" i="6"/>
  <c r="C62" i="6"/>
  <c r="E62" i="6" s="1"/>
  <c r="E68" i="6"/>
  <c r="D70" i="6"/>
  <c r="E70" i="6" s="1"/>
  <c r="D47" i="6"/>
  <c r="E47" i="6" s="1"/>
  <c r="E45" i="6"/>
  <c r="K13" i="127" l="1"/>
  <c r="L11" i="127"/>
  <c r="L13" i="127" s="1"/>
  <c r="J9" i="127"/>
  <c r="J14" i="127" s="1"/>
  <c r="K6" i="127"/>
  <c r="H52" i="86"/>
  <c r="H56" i="86" s="1"/>
  <c r="I18" i="127"/>
  <c r="I19" i="127" s="1"/>
  <c r="E50" i="86"/>
  <c r="E76" i="6"/>
  <c r="C77" i="6"/>
  <c r="F49" i="86"/>
  <c r="D77" i="6"/>
  <c r="E75" i="6"/>
  <c r="K9" i="127" l="1"/>
  <c r="K14" i="127" s="1"/>
  <c r="L6" i="127"/>
  <c r="L9" i="127" s="1"/>
  <c r="L14" i="127" s="1"/>
  <c r="J18" i="127"/>
  <c r="J19" i="127" s="1"/>
  <c r="E77" i="6"/>
  <c r="G49" i="86"/>
  <c r="F51" i="86"/>
  <c r="G50" i="86"/>
  <c r="E51" i="86"/>
  <c r="E52" i="86" s="1"/>
  <c r="L18" i="127" l="1"/>
  <c r="L19" i="127" s="1"/>
  <c r="K18" i="127"/>
  <c r="K19" i="127" s="1"/>
  <c r="F52" i="86"/>
  <c r="G51" i="86"/>
</calcChain>
</file>

<file path=xl/sharedStrings.xml><?xml version="1.0" encoding="utf-8"?>
<sst xmlns="http://schemas.openxmlformats.org/spreadsheetml/2006/main" count="2477" uniqueCount="1120">
  <si>
    <t xml:space="preserve">pohoštění </t>
  </si>
  <si>
    <t>ostatní platby</t>
  </si>
  <si>
    <t>nájemné</t>
  </si>
  <si>
    <t>úhrady sankcí jiným rozpočtům</t>
  </si>
  <si>
    <t>ost.záležitosti ochrany památek a péče o kulturní dědictví</t>
  </si>
  <si>
    <t>Neinvestiční výdaje celkem</t>
  </si>
  <si>
    <t>Investiční výdaje celkem</t>
  </si>
  <si>
    <t>Rozpis čerpání investic</t>
  </si>
  <si>
    <t>Číslo akce</t>
  </si>
  <si>
    <t>Název akce</t>
  </si>
  <si>
    <t>ORG</t>
  </si>
  <si>
    <t>Celkem 3329-6329</t>
  </si>
  <si>
    <t>C e l k e m  výdaje</t>
  </si>
  <si>
    <t xml:space="preserve">budovy, haly a stavby </t>
  </si>
  <si>
    <t>základní školy</t>
  </si>
  <si>
    <t xml:space="preserve">ost.záležitosti kultury </t>
  </si>
  <si>
    <t>nákup materiálu j.n.</t>
  </si>
  <si>
    <t>teplo</t>
  </si>
  <si>
    <t>elektrická energie</t>
  </si>
  <si>
    <t xml:space="preserve">nákup ost.služeb </t>
  </si>
  <si>
    <t>opravy a udržování</t>
  </si>
  <si>
    <t>Právní subjekty</t>
  </si>
  <si>
    <t>neinv. příspěvky zříz. přísp. org.</t>
  </si>
  <si>
    <t>MŠ Bajkalská</t>
  </si>
  <si>
    <t>MŠ Benešovská</t>
  </si>
  <si>
    <t>MŠ Dvouletky</t>
  </si>
  <si>
    <t>MŠ Hřibská</t>
  </si>
  <si>
    <t>MŠ Chmelová</t>
  </si>
  <si>
    <t>MŠ Kodaňská</t>
  </si>
  <si>
    <t>MŠ Magnitogorská</t>
  </si>
  <si>
    <t>MŠ Mládežnická</t>
  </si>
  <si>
    <t>MŠ Omská</t>
  </si>
  <si>
    <t>MŠ Štěchovická</t>
  </si>
  <si>
    <t>MŠ Tolstého</t>
  </si>
  <si>
    <t>MŠ Troilová</t>
  </si>
  <si>
    <t>MŠ Tuchorázská</t>
  </si>
  <si>
    <t>MŠ U Roháč.kasáren</t>
  </si>
  <si>
    <t>MŠ U Vršov.nádraží</t>
  </si>
  <si>
    <t>MŠ Ve Stínu</t>
  </si>
  <si>
    <t>MŠ Vladivostocká</t>
  </si>
  <si>
    <t>MŠ Zvonková</t>
  </si>
  <si>
    <t>C e l k e m  MŠ</t>
  </si>
  <si>
    <t>ZŠ Brigádníků</t>
  </si>
  <si>
    <t>ZŠ Břečťanova</t>
  </si>
  <si>
    <t>ZŠ Gutova</t>
  </si>
  <si>
    <t>ZŠ Hostýnská</t>
  </si>
  <si>
    <t>ZŠ Jakutská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</si>
  <si>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</si>
  <si>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</si>
  <si>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</si>
  <si>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</si>
  <si>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</si>
  <si>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</si>
  <si>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C e l k e m  ZŠ</t>
  </si>
  <si>
    <t>budovy, haly a stavby</t>
  </si>
  <si>
    <t>stroje, přístroje a zařízení</t>
  </si>
  <si>
    <t xml:space="preserve">C e l k e m  výdaje </t>
  </si>
  <si>
    <t>výstavní činnosti v kultuře</t>
  </si>
  <si>
    <t>MŠ Nedvězská</t>
  </si>
  <si>
    <t>služby školení a vzdělávání</t>
  </si>
  <si>
    <t xml:space="preserve">nákup materiálu j.n. </t>
  </si>
  <si>
    <t>nákup ost.služeb</t>
  </si>
  <si>
    <t>pohoštění</t>
  </si>
  <si>
    <t>věcné dary</t>
  </si>
  <si>
    <t>dary obyvatelstvu</t>
  </si>
  <si>
    <t>realizované kurzové ztráty</t>
  </si>
  <si>
    <t>služby peněžních ústavů</t>
  </si>
  <si>
    <t>cestovné (zahraniční)</t>
  </si>
  <si>
    <t>ost.poskytované zálohy a jistiny</t>
  </si>
  <si>
    <t>činnost místní správy</t>
  </si>
  <si>
    <t>konzult., poraden. a právní služby</t>
  </si>
  <si>
    <t>programové vybavení (SW)</t>
  </si>
  <si>
    <t>lékařská služba první pomoci</t>
  </si>
  <si>
    <r>
      <t>I</t>
    </r>
    <r>
      <rPr>
        <b/>
        <sz val="10"/>
        <rFont val="Times New Roman CE"/>
        <family val="1"/>
        <charset val="238"/>
      </rPr>
      <t>nvestiční výdaje</t>
    </r>
  </si>
  <si>
    <t>pohřebnictví</t>
  </si>
  <si>
    <t>nein.přísp.zříz.přísp.org. (CSOP)</t>
  </si>
  <si>
    <t>bytové hospodářství</t>
  </si>
  <si>
    <t>Celkem 3636-6119</t>
  </si>
  <si>
    <t>územní rozvoj</t>
  </si>
  <si>
    <t>Celkem 3612-6121</t>
  </si>
  <si>
    <t>ost.nakládání s odpady</t>
  </si>
  <si>
    <t>nájemné za půdu</t>
  </si>
  <si>
    <t>nákup ost.služeb (skládky)</t>
  </si>
  <si>
    <t xml:space="preserve">Neinvestiční výdaje              </t>
  </si>
  <si>
    <t>Celkem 6171-6121</t>
  </si>
  <si>
    <t>ostatní činnosti  j.n.</t>
  </si>
  <si>
    <t>poskytované zálohy vlast.pokladně</t>
  </si>
  <si>
    <t>služby peněnžních ústavů</t>
  </si>
  <si>
    <t>nespec. rezervy (rozp.rezerva)</t>
  </si>
  <si>
    <t>zastupitelstva obcí</t>
  </si>
  <si>
    <t xml:space="preserve">ost.osob.výdaje </t>
  </si>
  <si>
    <t>odměny členů zastupitelstva obcí a krajů</t>
  </si>
  <si>
    <t>povinné pojistné na veř.zdrav. pojištění</t>
  </si>
  <si>
    <t>ost.platby za provedenou práci j.n.</t>
  </si>
  <si>
    <t>studená voda</t>
  </si>
  <si>
    <t>ost. nein. transfery obyvatelstvu</t>
  </si>
  <si>
    <t>platy zaměstnanců v prac.poměru</t>
  </si>
  <si>
    <t>prádlo, oděv a obuv</t>
  </si>
  <si>
    <t>knihy,  učeb. pom. a tisk</t>
  </si>
  <si>
    <t>drobný hm. dlouhodobý majetek</t>
  </si>
  <si>
    <t>pohonné hmoty a maziva</t>
  </si>
  <si>
    <t>služby pošt</t>
  </si>
  <si>
    <t>ostatní nákupy j.n.</t>
  </si>
  <si>
    <t xml:space="preserve">ost.poskytované zálohy a jistiny </t>
  </si>
  <si>
    <t>odvody za neplnění zaměstnávat zdr. postižené</t>
  </si>
  <si>
    <t>komunální služby a územní rozvoj j.n.</t>
  </si>
  <si>
    <t>nákup ost.služeb (výkony, rozhodnutí)</t>
  </si>
  <si>
    <t>v tis. Kč</t>
  </si>
  <si>
    <t>odstupné</t>
  </si>
  <si>
    <t xml:space="preserve">přijaté nekap.příspěvky a náhrady </t>
  </si>
  <si>
    <t>C e l k e m provozní příspěvky</t>
  </si>
  <si>
    <t>ost.soc.péče a pomoc dětem a mládeži (dětské domovy)</t>
  </si>
  <si>
    <t xml:space="preserve">věcné dary </t>
  </si>
  <si>
    <t>ŠJ U Roháčových kasáren p.o.</t>
  </si>
  <si>
    <t xml:space="preserve">služby pošt </t>
  </si>
  <si>
    <t>pozemky</t>
  </si>
  <si>
    <t>Neinvestiční výdaje (vč.rozp.rezervy)</t>
  </si>
  <si>
    <t>C e l k e m  ŠJ</t>
  </si>
  <si>
    <t>Rozdíl příjmů a výdajů</t>
  </si>
  <si>
    <t>Celkem 3392-6121</t>
  </si>
  <si>
    <t>zájmová činnost v kultuře (KD Eden)</t>
  </si>
  <si>
    <t>financování (zapojení přebytku hosp.min.let)</t>
  </si>
  <si>
    <t>Rozdíl příjmů a výdajů po zapojení financování</t>
  </si>
  <si>
    <t xml:space="preserve">ost.záležitosti kultury, církví a sděl.prostředků </t>
  </si>
  <si>
    <t>náhrady z úrazového pojištění</t>
  </si>
  <si>
    <t>přijaté pojistné náhrady</t>
  </si>
  <si>
    <t>financování (zapojení prostředků z FZ)</t>
  </si>
  <si>
    <t>ost.služby a činnosti v oblasti sociální prevence</t>
  </si>
  <si>
    <t>ost.nein.výdaje j.n. (DPH)</t>
  </si>
  <si>
    <t>RS</t>
  </si>
  <si>
    <t>konzult.,porad.a právní služby</t>
  </si>
  <si>
    <t>nákup ost. služeb</t>
  </si>
  <si>
    <t>ost.nein.výdaje j.n.</t>
  </si>
  <si>
    <t>využití volného času dětí a mládeže - granty</t>
  </si>
  <si>
    <t>Celkem 4351-6121</t>
  </si>
  <si>
    <t>Skutečnost</t>
  </si>
  <si>
    <t>% plnění</t>
  </si>
  <si>
    <t>k RU</t>
  </si>
  <si>
    <t>Daňové příjmy</t>
  </si>
  <si>
    <t>poskyt.neinv.příspěvku a náhrady (OSA)</t>
  </si>
  <si>
    <t>0011 Územní rozvoj</t>
  </si>
  <si>
    <t>0041 Školství</t>
  </si>
  <si>
    <t>0051 Sociální věci</t>
  </si>
  <si>
    <t>0081 Obecní majetek</t>
  </si>
  <si>
    <t>0021 Životní prostředí</t>
  </si>
  <si>
    <t>0082 Správa majetku</t>
  </si>
  <si>
    <t>0010 Pokladní správa</t>
  </si>
  <si>
    <t>0091 Vnitřní správa</t>
  </si>
  <si>
    <t>0012 Stavební úřad</t>
  </si>
  <si>
    <t>0011 - Územní rozvoj</t>
  </si>
  <si>
    <t>Rekapitulace výdajů 0011 - Územní rozvoj</t>
  </si>
  <si>
    <t xml:space="preserve">0041 - Školství </t>
  </si>
  <si>
    <t>Rekapitulace výdajů 0041 - Školství</t>
  </si>
  <si>
    <t>0051 - Sociální věci</t>
  </si>
  <si>
    <t>Rekapitulace výdajů 0051 - Sociální věci</t>
  </si>
  <si>
    <t>0081 - Obecní majetek</t>
  </si>
  <si>
    <t>0021 - Životní prostředí</t>
  </si>
  <si>
    <t>Rekapitulace výdajů 0021 - Životní prostředí</t>
  </si>
  <si>
    <t>0082 - Správa majetku</t>
  </si>
  <si>
    <t>Rekapitulace výdajů 0082 - Správa majetku</t>
  </si>
  <si>
    <t>0010 - Pokladní správa</t>
  </si>
  <si>
    <t>0091 - Vnitřní správa</t>
  </si>
  <si>
    <t>Rekapitulace výdajů 0091 - Vnitřní správa</t>
  </si>
  <si>
    <t>0012 - Stavební úřad</t>
  </si>
  <si>
    <t>Celkem 2219-6121</t>
  </si>
  <si>
    <t>neinv.transfery pod.subjektům - PO (LSPP)</t>
  </si>
  <si>
    <t>obecné příjmy a výdaje z finančních operací</t>
  </si>
  <si>
    <t xml:space="preserve">ost.nedaňové příjmy j.n. </t>
  </si>
  <si>
    <t>ost.inv.přij.transfery od rozp.úz.úrovně (TSK)</t>
  </si>
  <si>
    <t>obecné příjmy a výdaje z finančních operací (bank.poplatky)</t>
  </si>
  <si>
    <t>pojištění funkčně nespecifikované (pojištění)</t>
  </si>
  <si>
    <t>ochranné pomůcky</t>
  </si>
  <si>
    <t>ZŠ - škola v přírodě</t>
  </si>
  <si>
    <t>Rekapitulace výdajů 0010 - Pokladní správa</t>
  </si>
  <si>
    <t>nákup ost.služeb (údržba zeleně)</t>
  </si>
  <si>
    <t>financování (zapojení prostředků z EU)</t>
  </si>
  <si>
    <t>náhrady mezd v době nemoci</t>
  </si>
  <si>
    <t>rezervy kapitálových výdajů</t>
  </si>
  <si>
    <t>neidentifikované příjmy</t>
  </si>
  <si>
    <t>nein.přij.transfery od krajů HMP)</t>
  </si>
  <si>
    <t xml:space="preserve">inv.přij.transfery od krajů (HMP)  </t>
  </si>
  <si>
    <t>Rekapitulace výdajů 0081 - Obecní majetek</t>
  </si>
  <si>
    <t>ZŠ - výuka AJ - pro 1.a 2.ročník</t>
  </si>
  <si>
    <t>osobní asistence, peč.služba a podpora samost.bydlení (CSOP)</t>
  </si>
  <si>
    <t>zateplení fasád byt.domů (spolufin.)</t>
  </si>
  <si>
    <t>sankční platby přijaté od jiných subjektů</t>
  </si>
  <si>
    <t>nein.příspěvky zříz.přísp.org. (KD Barikádníků)</t>
  </si>
  <si>
    <t>inv.transfery zříz.přísp.organizacím</t>
  </si>
  <si>
    <t>specializovaná ambulantní zdravotní péče</t>
  </si>
  <si>
    <t>Celkem 3524-6121</t>
  </si>
  <si>
    <t>stomatologická péče (dům zubní péče)</t>
  </si>
  <si>
    <t>ost.správa ve zdravotnictví j.n. (PM, rehabilitace)</t>
  </si>
  <si>
    <t>Celkem 3569-6121</t>
  </si>
  <si>
    <t>léčebny dlouhodobě nemocných</t>
  </si>
  <si>
    <t>RU</t>
  </si>
  <si>
    <t>cílené programy k řešení zaměstnanosti</t>
  </si>
  <si>
    <t>MŠ - mzdové prostředky včetně odvodů</t>
  </si>
  <si>
    <t>ZŠ - mzdové prostředky včetně odvodů</t>
  </si>
  <si>
    <t>silnice</t>
  </si>
  <si>
    <t>MŠ - HMP dotace (asistenti)</t>
  </si>
  <si>
    <t>ZŠ - HMP dotace (Zdravá Praha 10)</t>
  </si>
  <si>
    <t>ZŠ - HMP dotace (asistenti)</t>
  </si>
  <si>
    <t xml:space="preserve">0031 Doprava </t>
  </si>
  <si>
    <t xml:space="preserve">Rekapitulace výdajů 0031 - Doprava </t>
  </si>
  <si>
    <t xml:space="preserve">0031 - Doprava </t>
  </si>
  <si>
    <t>Celkem 3421-6121</t>
  </si>
  <si>
    <t>ekologická výchova a osvěta</t>
  </si>
  <si>
    <t>Celkem 3111-6121</t>
  </si>
  <si>
    <t>Celkem 3113-6121</t>
  </si>
  <si>
    <t>stipendia žákům, studentům a doktorandům</t>
  </si>
  <si>
    <t>ostatní nákupy j.n.(dal.poplatky,mýtné)</t>
  </si>
  <si>
    <t>Celkem 3745-6121</t>
  </si>
  <si>
    <t>poplatky za znečišťování ovzduší</t>
  </si>
  <si>
    <t>134x</t>
  </si>
  <si>
    <t>místní poplatky z vybraných čin. a služ.</t>
  </si>
  <si>
    <t>z toho</t>
  </si>
  <si>
    <t xml:space="preserve">1341 - poplatek ze psů </t>
  </si>
  <si>
    <t>1343 - poplatek za užívání veř. prostranství</t>
  </si>
  <si>
    <t>1344 - poplatek ze vstupného</t>
  </si>
  <si>
    <t>dary obyvatelstvu  (osobní asistence)</t>
  </si>
  <si>
    <t>správní poplatky</t>
  </si>
  <si>
    <t>Nedaňové příjmy</t>
  </si>
  <si>
    <t>ost.tělovýchovná činnost</t>
  </si>
  <si>
    <t>příjmy z poskytování služeb a výrobků</t>
  </si>
  <si>
    <t>VLASTNÍ PŘÍJMY</t>
  </si>
  <si>
    <t>Dotace</t>
  </si>
  <si>
    <t>Převody</t>
  </si>
  <si>
    <t>ÚHRN PŘÍJMŮ</t>
  </si>
  <si>
    <t xml:space="preserve">5xxx </t>
  </si>
  <si>
    <t>6xxx</t>
  </si>
  <si>
    <t>ÚHRN VÝDAJŮ</t>
  </si>
  <si>
    <t xml:space="preserve">Přehled výdajů dle odvětví </t>
  </si>
  <si>
    <t xml:space="preserve">příjmy z úroků </t>
  </si>
  <si>
    <t>ost.přij.vratky transferů</t>
  </si>
  <si>
    <t xml:space="preserve">nein.přij.transfery z VPS SR </t>
  </si>
  <si>
    <t>nein.přij.transfery ze SR v rámci souhrn.dot. vzt.</t>
  </si>
  <si>
    <t>ost.nein.přijaté transfery ze SR</t>
  </si>
  <si>
    <t>nein.přij.transfery od obcí (HMP)</t>
  </si>
  <si>
    <t xml:space="preserve">inv.přij.transfery z VPS SR  </t>
  </si>
  <si>
    <t xml:space="preserve">inv.přij.transfery od obcí (HMP)  </t>
  </si>
  <si>
    <t>ORJ odvětví</t>
  </si>
  <si>
    <t>ost.nein.transfery nezisk.a pod.org.</t>
  </si>
  <si>
    <t>ost.nákup dlouh.nehmot.majetku</t>
  </si>
  <si>
    <t>Třídění odvětvové (paragrafy)</t>
  </si>
  <si>
    <t>Třídění druhové (položky)</t>
  </si>
  <si>
    <t>nákup ostatních služeb</t>
  </si>
  <si>
    <t>ost.zájmová činnost a rekreace - granty</t>
  </si>
  <si>
    <t>ost.záležitosti sdělovacích prostředků</t>
  </si>
  <si>
    <t>mezinárodní spolupráce j.n.</t>
  </si>
  <si>
    <t xml:space="preserve">neinv.transf.nefin.pod.subjektům-fyz.osobám </t>
  </si>
  <si>
    <t>využití volného času dětí a mládeže</t>
  </si>
  <si>
    <t>sběr a svoz komunálních odpadů</t>
  </si>
  <si>
    <t>ZŠ - reko tělocvičny</t>
  </si>
  <si>
    <t>Celkem 3399-6121</t>
  </si>
  <si>
    <t xml:space="preserve">opravy a údržování </t>
  </si>
  <si>
    <t>léky a zdravotní materiál</t>
  </si>
  <si>
    <t>služby telekomunikací a radiokomunikací</t>
  </si>
  <si>
    <t>platby daní a poplatků SR</t>
  </si>
  <si>
    <t>ost.záležitosti bydlení,kom.služeb a úz.rozvoje</t>
  </si>
  <si>
    <t>Celkem 3669-6130</t>
  </si>
  <si>
    <t>MŠ Přetlucká</t>
  </si>
  <si>
    <t>ost. záležitosti pozemních komunikací</t>
  </si>
  <si>
    <t xml:space="preserve">revitalizace Malešického parku - spoluúč. EU </t>
  </si>
  <si>
    <t>Neinvestiční příspěvky a granty</t>
  </si>
  <si>
    <t xml:space="preserve">Neinvestiční příspěvky a granty </t>
  </si>
  <si>
    <t xml:space="preserve">informatika </t>
  </si>
  <si>
    <t>pohoštění (porady ředitelů MŠ)</t>
  </si>
  <si>
    <t>pohoštění (porady ředitelů ZŠ)</t>
  </si>
  <si>
    <t>Celkem 2212-6121</t>
  </si>
  <si>
    <t>Celkem 3141-6121</t>
  </si>
  <si>
    <t>ostatní záležitosti bydlení, komunálních služeb a územního rozvoje</t>
  </si>
  <si>
    <t>neinv. transfery zříz. přísp. org.</t>
  </si>
  <si>
    <t>MŠ - HMP dotace (VHP)</t>
  </si>
  <si>
    <t>ZŠ - HMP dotace (VHP)</t>
  </si>
  <si>
    <t>LDN - audit hospodaření</t>
  </si>
  <si>
    <t>terénní programy</t>
  </si>
  <si>
    <t>inv.přij.transfery ze státních fondů (SFŽP)</t>
  </si>
  <si>
    <t>vydavatelská činnost</t>
  </si>
  <si>
    <t>reko parku Vršovické nádraží</t>
  </si>
  <si>
    <t>neinv. příspěvky zříz. přísp. org. (LDN)</t>
  </si>
  <si>
    <t>ost.neinv.transfery nezisk. a pod. org.</t>
  </si>
  <si>
    <t>nákup ost. služeb (terén.progr. pro děti a mládež)</t>
  </si>
  <si>
    <t>knihy,uč.pom. a tisk (leták-oblast riziková mládež)</t>
  </si>
  <si>
    <t>nákup ost.služeb (resoc. pobyty pro děti)</t>
  </si>
  <si>
    <t>investiční transfery zříz.přísp.org. (CSOP)</t>
  </si>
  <si>
    <t>reko kino Vzlet</t>
  </si>
  <si>
    <t xml:space="preserve">reko Poliklinika Malešice </t>
  </si>
  <si>
    <t>likvidace černých skládek</t>
  </si>
  <si>
    <t>přistavení VOK</t>
  </si>
  <si>
    <t>kompostárna Bohdalec</t>
  </si>
  <si>
    <t>podzemní kontejnery</t>
  </si>
  <si>
    <t>opravy a udržování (chodníkový program)</t>
  </si>
  <si>
    <t>MŠ provoz (nové školky)</t>
  </si>
  <si>
    <t>fond zaměstnavatele</t>
  </si>
  <si>
    <t xml:space="preserve">ost. záležitosti sociálních věcí a politiky zaměstnanosti </t>
  </si>
  <si>
    <t>Celkem 4351-6351</t>
  </si>
  <si>
    <t>1342 - poplatek za lázeňský nebo rekreačný pobyt</t>
  </si>
  <si>
    <t>MŠ - asistenti pedagoga</t>
  </si>
  <si>
    <t>volba prezidenta republiky</t>
  </si>
  <si>
    <t>MŠ - HMP dotace (výplata odměn)</t>
  </si>
  <si>
    <t>ZŠ - HMP dotace (výplata odměn)</t>
  </si>
  <si>
    <t>ZŠ Karla Čapka Kodaňská</t>
  </si>
  <si>
    <t>ZŠ Eden Vladivostocká</t>
  </si>
  <si>
    <t>ŠJ - HMP dotace (výplata odměn)</t>
  </si>
  <si>
    <t>ostatní záležitosti pozemních komunikací</t>
  </si>
  <si>
    <t xml:space="preserve">Investiční výdaje </t>
  </si>
  <si>
    <t>nákup ost.služeb (ekoosvěta)</t>
  </si>
  <si>
    <t xml:space="preserve">Neinvestiční výdaje </t>
  </si>
  <si>
    <t>Investiční výdaje</t>
  </si>
  <si>
    <t>C e l k e m</t>
  </si>
  <si>
    <t>Neinvestiční výdaje</t>
  </si>
  <si>
    <t>Celkem</t>
  </si>
  <si>
    <t>VÝDAJE CELKEM</t>
  </si>
  <si>
    <t>územní plánování</t>
  </si>
  <si>
    <t>Celkem 3111-6351</t>
  </si>
  <si>
    <t xml:space="preserve">dary obyvatelstvu  </t>
  </si>
  <si>
    <t>knihy, uč. pomůcky a tisk</t>
  </si>
  <si>
    <t>konzultač.,por.a práv.služby</t>
  </si>
  <si>
    <t>nem. Mrštíkova 658/39</t>
  </si>
  <si>
    <t>CSOP - audit hospodaření</t>
  </si>
  <si>
    <t>programové vybavení</t>
  </si>
  <si>
    <t>volby do zastupitelstev územních samosprávních celků</t>
  </si>
  <si>
    <t>volby do Evropského parlamentu</t>
  </si>
  <si>
    <t xml:space="preserve">PD lávky přes Botič v ulici Na Lávce </t>
  </si>
  <si>
    <t>PD mostku přes Botič mezi ulicemi Ukrajinská a Přípotoční</t>
  </si>
  <si>
    <t>Celkem 3636-6121</t>
  </si>
  <si>
    <t>sběr a svoz ostatních odpadů</t>
  </si>
  <si>
    <t>výstavba stání na separaci</t>
  </si>
  <si>
    <t>Celkem 3723-6121</t>
  </si>
  <si>
    <t>vybudování mostku přes Botič mezi ulicemi Ukrajinská a Přípotoční</t>
  </si>
  <si>
    <t>studie revitalizace veřejných prostor</t>
  </si>
  <si>
    <t xml:space="preserve">rekonstrukce parkových chodníků </t>
  </si>
  <si>
    <t>vybudování cyklistických stezek</t>
  </si>
  <si>
    <t>technické zhodn.volných bytů</t>
  </si>
  <si>
    <t>MŠ - reko fasád</t>
  </si>
  <si>
    <t xml:space="preserve">ZŠ - reko fasád </t>
  </si>
  <si>
    <t>ZŠ - reko elektrorozvodů</t>
  </si>
  <si>
    <t xml:space="preserve">ZŠ - reko sociálních zařízení </t>
  </si>
  <si>
    <t>ZŠ - reko školních hřišť</t>
  </si>
  <si>
    <t xml:space="preserve">ŠJ - modernizace   </t>
  </si>
  <si>
    <t xml:space="preserve">reko hřišť-dětské,sport.,senioři,dopravní </t>
  </si>
  <si>
    <t>mobiliáře dětských hřišť</t>
  </si>
  <si>
    <t xml:space="preserve">PD reko prostoru před kostelem Narození Panny Marie v Záběhlicích </t>
  </si>
  <si>
    <t>ÚZ</t>
  </si>
  <si>
    <t>ochrana druhů a stanovišť</t>
  </si>
  <si>
    <t>denní stacionáře a centra denních služeb</t>
  </si>
  <si>
    <t>volby do Parlamentu</t>
  </si>
  <si>
    <t>činnost ordinací praktických lékařů</t>
  </si>
  <si>
    <t>prevence před drogami,alkoholem,nikotinem a jinými závislostmi - granty</t>
  </si>
  <si>
    <t>tísňová péče</t>
  </si>
  <si>
    <t>služby následné péče, terapeutické komunity a kontaktní centra</t>
  </si>
  <si>
    <t>odměny za užití duševního vlastníctví</t>
  </si>
  <si>
    <t>odborné sociální poradenství</t>
  </si>
  <si>
    <t>ŠJ - mzdové prostředky včetně odvodů</t>
  </si>
  <si>
    <t>dopravní prostředky</t>
  </si>
  <si>
    <t>reko a výstavba nových MŠ</t>
  </si>
  <si>
    <t>ZŠ - vybavení</t>
  </si>
  <si>
    <t>domovy pro osoby se zdrav.postižením domovy se zvláštním režimem</t>
  </si>
  <si>
    <t>reko prostoru před kostelem v Panny Maria v Záběhlicích</t>
  </si>
  <si>
    <t>ŠJ - modernizace vybavení</t>
  </si>
  <si>
    <t xml:space="preserve">služby školení a vzdělávání </t>
  </si>
  <si>
    <t>Celkem 3399-6122</t>
  </si>
  <si>
    <t>náhrada úprav odevzdaných bytů</t>
  </si>
  <si>
    <t>Celkem 3326-6121</t>
  </si>
  <si>
    <t xml:space="preserve">MŠ - reko výtahů </t>
  </si>
  <si>
    <t>ZŠ - navýšení kapacit</t>
  </si>
  <si>
    <t>konzultač.,por.a práv.služby (ÚZ 98-VHP)</t>
  </si>
  <si>
    <t xml:space="preserve">ost.záležitosti soc.věcí a politiky zaměstnanosti </t>
  </si>
  <si>
    <t>ost.soc. péče a pomoc rodině a manželství (výkon pěstounské péče ÚZ 13010)</t>
  </si>
  <si>
    <t>knihy,uč.pom. a tisk  (ÚZ 13010)</t>
  </si>
  <si>
    <t>reko KD Barikádníků</t>
  </si>
  <si>
    <t>ZŠ - asistenti pedagoga</t>
  </si>
  <si>
    <t>péče o vzhled obcí a veřej.zeleň (AVČ Gutova)</t>
  </si>
  <si>
    <t>převody mezi st.městy(HMP) a jejich MČ</t>
  </si>
  <si>
    <t>reko domu u Vrš.nádraží 30/30</t>
  </si>
  <si>
    <t>pozemek Vršovice 2472/4-odkup od SLZ</t>
  </si>
  <si>
    <t>služební auto</t>
  </si>
  <si>
    <t>Celkem 6171-6123</t>
  </si>
  <si>
    <t>převody vlastním fondům v rozpočtu územ.úrovně</t>
  </si>
  <si>
    <t>ZJ</t>
  </si>
  <si>
    <t>mateřské školy</t>
  </si>
  <si>
    <t>školní stravování (ŠJ Vršovická)</t>
  </si>
  <si>
    <t xml:space="preserve">vysoké školy </t>
  </si>
  <si>
    <t>školní stravování (ŠJ Vršovická 68)</t>
  </si>
  <si>
    <t>daň z nemovitých věcí</t>
  </si>
  <si>
    <t>1345 - poplatek z ubytovací kapacity</t>
  </si>
  <si>
    <t>převody z vlastních fondů hosp. činnosti</t>
  </si>
  <si>
    <t>ZŠ - Učitelská prémie bratří Čapků</t>
  </si>
  <si>
    <t xml:space="preserve">nákup ostatních služeb (výbor sportovní) </t>
  </si>
  <si>
    <t>Účelové dotace neinvestiční</t>
  </si>
  <si>
    <t>Účelové dotace investiční</t>
  </si>
  <si>
    <t>převody vl. fondům v rozpočtech územní úrovně</t>
  </si>
  <si>
    <t>plyn</t>
  </si>
  <si>
    <t>revitalizace parku Solidarita</t>
  </si>
  <si>
    <t xml:space="preserve">prevence vzniku odpadů </t>
  </si>
  <si>
    <t>ost.nákupy dlouh.nehmot.majetku</t>
  </si>
  <si>
    <t>Celkem 2212-6119</t>
  </si>
  <si>
    <t>chodníkový program (TSK)</t>
  </si>
  <si>
    <t>vybudování cyklostezky Křenická</t>
  </si>
  <si>
    <t>MŠ - herní prvky</t>
  </si>
  <si>
    <t>ZŠ - školní psycholog a spec. pedagog</t>
  </si>
  <si>
    <t>ZŠ - herní prvky</t>
  </si>
  <si>
    <t>ZŠ - školní hřiště</t>
  </si>
  <si>
    <t>ZŠ - investiční vybavení</t>
  </si>
  <si>
    <t>Celkem 3113-6351</t>
  </si>
  <si>
    <t>ostatní zdravotnická zařízení a služby pro zdravotnictví</t>
  </si>
  <si>
    <t>CSOP - analýza spokojenosti se soc. službami</t>
  </si>
  <si>
    <t>ostatní zájmová činnost a rekreace</t>
  </si>
  <si>
    <t>0062 - Sport</t>
  </si>
  <si>
    <t>0063 - Projekty MČ Praha 10</t>
  </si>
  <si>
    <t>info-panely stezka Vinohrady</t>
  </si>
  <si>
    <t>pozemky Záběhlice 2848 ÚZSVM</t>
  </si>
  <si>
    <t>pozemek Vršovice 1873/78, 79, 57</t>
  </si>
  <si>
    <t>pozemek Záběhlice 88, 2687/1</t>
  </si>
  <si>
    <t>pozemek kú. Strašnice - restituce</t>
  </si>
  <si>
    <t>pozemky Kubánské nám. a Pod Rapidem (kn 1628/1</t>
  </si>
  <si>
    <t>Celkem 3713-6122</t>
  </si>
  <si>
    <t>reko topných zdrojů</t>
  </si>
  <si>
    <t>MŠ - reko zpevnění ploch</t>
  </si>
  <si>
    <t>MŠ - reko oplocení</t>
  </si>
  <si>
    <t>MŠ - reko kuchyně</t>
  </si>
  <si>
    <t>MŠ - ostatní rekonstrukce</t>
  </si>
  <si>
    <t>ZŠ - reko zpevněných ploch</t>
  </si>
  <si>
    <t>ZŠ - ostatní rekonstrukce</t>
  </si>
  <si>
    <t>ZŠ - reko oplocení</t>
  </si>
  <si>
    <t>Celkem 4329-6121</t>
  </si>
  <si>
    <t>CSOP - DSŽ Vrš. zámeček</t>
  </si>
  <si>
    <t>dílčí nezbytné reko objektu ÚMČ P10</t>
  </si>
  <si>
    <t>C e l k e m                    Trmalova vila</t>
  </si>
  <si>
    <t>drobný hmotný majetek (regály)</t>
  </si>
  <si>
    <t>ÚZ 501</t>
  </si>
  <si>
    <t>ÚZ 503</t>
  </si>
  <si>
    <t>nespecifikované rezervy</t>
  </si>
  <si>
    <t>Celkem  6409-6901</t>
  </si>
  <si>
    <t>investiční rozpočtová rezerva</t>
  </si>
  <si>
    <t>0064 - Veřejná finanční podpora</t>
  </si>
  <si>
    <t>0062 Sport</t>
  </si>
  <si>
    <t>0063 Projekty MČ Praha 10</t>
  </si>
  <si>
    <t>0064 Veřejná finanční podpora</t>
  </si>
  <si>
    <t>Rekapitulace výdajů 0062 - Sport</t>
  </si>
  <si>
    <t>Rekapitulace výdajů 0063 - Projekty MČ Praha 10</t>
  </si>
  <si>
    <t>Rekapitulace výdajů 0064 - Veřejná finanční podpora</t>
  </si>
  <si>
    <t>213001</t>
  </si>
  <si>
    <t>213063</t>
  </si>
  <si>
    <t>213064</t>
  </si>
  <si>
    <t>213065</t>
  </si>
  <si>
    <t>214037</t>
  </si>
  <si>
    <t>211004</t>
  </si>
  <si>
    <t>214001</t>
  </si>
  <si>
    <t>211005</t>
  </si>
  <si>
    <t>211006</t>
  </si>
  <si>
    <t>216001</t>
  </si>
  <si>
    <t>216002</t>
  </si>
  <si>
    <t>212004</t>
  </si>
  <si>
    <t>213006</t>
  </si>
  <si>
    <t>212008</t>
  </si>
  <si>
    <t>214006</t>
  </si>
  <si>
    <t>215001</t>
  </si>
  <si>
    <t>216005</t>
  </si>
  <si>
    <t>213005</t>
  </si>
  <si>
    <t>216007</t>
  </si>
  <si>
    <t>213013</t>
  </si>
  <si>
    <t>213057</t>
  </si>
  <si>
    <t>213060</t>
  </si>
  <si>
    <t>214010</t>
  </si>
  <si>
    <t>216008</t>
  </si>
  <si>
    <t>216009</t>
  </si>
  <si>
    <t>202031</t>
  </si>
  <si>
    <t>211025</t>
  </si>
  <si>
    <t>214027</t>
  </si>
  <si>
    <t>215004</t>
  </si>
  <si>
    <t>216011</t>
  </si>
  <si>
    <t>216013</t>
  </si>
  <si>
    <t>216014</t>
  </si>
  <si>
    <t>216015</t>
  </si>
  <si>
    <t>216016</t>
  </si>
  <si>
    <t>210026</t>
  </si>
  <si>
    <t>213018</t>
  </si>
  <si>
    <t>213020</t>
  </si>
  <si>
    <t>212028</t>
  </si>
  <si>
    <t>213025</t>
  </si>
  <si>
    <t>213027</t>
  </si>
  <si>
    <t>213028</t>
  </si>
  <si>
    <t>215018</t>
  </si>
  <si>
    <t>215023</t>
  </si>
  <si>
    <t>216018</t>
  </si>
  <si>
    <t>216019</t>
  </si>
  <si>
    <t>213029</t>
  </si>
  <si>
    <t>213030</t>
  </si>
  <si>
    <t>213032</t>
  </si>
  <si>
    <t>213033</t>
  </si>
  <si>
    <t>213034</t>
  </si>
  <si>
    <t>215008</t>
  </si>
  <si>
    <t>215009</t>
  </si>
  <si>
    <t>215025</t>
  </si>
  <si>
    <t>216020</t>
  </si>
  <si>
    <t>213035</t>
  </si>
  <si>
    <t>213036</t>
  </si>
  <si>
    <t>210040</t>
  </si>
  <si>
    <t>215013</t>
  </si>
  <si>
    <t>216024</t>
  </si>
  <si>
    <t>215014</t>
  </si>
  <si>
    <t>PŘEVODY</t>
  </si>
  <si>
    <t>dotace na výkon státní správy</t>
  </si>
  <si>
    <t>dotace z MHMP - dot. vztahy k MČ</t>
  </si>
  <si>
    <t>ostatní dotace z rozpočtu HMP</t>
  </si>
  <si>
    <t>214046</t>
  </si>
  <si>
    <t>214007</t>
  </si>
  <si>
    <t>ostatní poskytované zálohy a jistiny</t>
  </si>
  <si>
    <t>nein.transfery zřízeným p.o. (ÚZ 13305)</t>
  </si>
  <si>
    <t>nein.transfery zřízeným p. o. (ÚZ 81)</t>
  </si>
  <si>
    <t>nein.transfery zřízeným p. o. (ÚZ 13305)</t>
  </si>
  <si>
    <t xml:space="preserve">nein.transfery zřízeným p. o. </t>
  </si>
  <si>
    <t xml:space="preserve">C e l k em </t>
  </si>
  <si>
    <t>5019 - 5901</t>
  </si>
  <si>
    <t>215017</t>
  </si>
  <si>
    <t>MŠ - sanace vlhkosti</t>
  </si>
  <si>
    <t>215022</t>
  </si>
  <si>
    <t xml:space="preserve">MŠ - reko multifunkčních ploch </t>
  </si>
  <si>
    <t>- 16 -</t>
  </si>
  <si>
    <t>reko parku Heroldovy sady</t>
  </si>
  <si>
    <t>ZŠ - HMP dotace (Podpora vzdělávání)</t>
  </si>
  <si>
    <t>- 17 -</t>
  </si>
  <si>
    <t>chráněné bydlení</t>
  </si>
  <si>
    <t>azylové domy, nízkoprahová denní centra a noclehárny</t>
  </si>
  <si>
    <t>ost. záletižosti kultury</t>
  </si>
  <si>
    <t>komunální služby a územní rozvoj jinde nezařazené</t>
  </si>
  <si>
    <t>změny techlogií vytápění</t>
  </si>
  <si>
    <t>ostatní sociální péče a pomoc mládeži</t>
  </si>
  <si>
    <t>ostatní tělovýchovná činnost</t>
  </si>
  <si>
    <t>ostatní činnosti jinde nezařazené</t>
  </si>
  <si>
    <t>C e l k e m                    Kolbenova vila</t>
  </si>
  <si>
    <t>využití ost. záležitostí civil. přípravy na kriz. stavy</t>
  </si>
  <si>
    <t>nákup ost.služeb Trmalova vila (ÚZ 501)</t>
  </si>
  <si>
    <t>nákup ost.služeb Čapkova vila (ÚZ 502)</t>
  </si>
  <si>
    <t>nákup ost.služeb Kolbenova vila (ÚZ 503)</t>
  </si>
  <si>
    <t>MŠ - reko mlhoviště</t>
  </si>
  <si>
    <t>povinné pojistné na úrazové pojištění</t>
  </si>
  <si>
    <t>0061 - Kultura a volný čas</t>
  </si>
  <si>
    <t>Rekapitulace výdajů 0061 - Kultura a volný čas</t>
  </si>
  <si>
    <t>0061 Kultura a volný čas</t>
  </si>
  <si>
    <t>Nein.transfery spolkům - VHP- ÚZ 98</t>
  </si>
  <si>
    <t>216029</t>
  </si>
  <si>
    <t>participativní rozpočet (ÚZ 504)</t>
  </si>
  <si>
    <t>216030</t>
  </si>
  <si>
    <t>služby škol. a vzděl. (ÚZ 14007)-integ. cizinců</t>
  </si>
  <si>
    <t>převody mezi statut. městy a jejich měst. obvody</t>
  </si>
  <si>
    <t xml:space="preserve">převody vlastním fondům v rozpočtech územní úrovně </t>
  </si>
  <si>
    <t>domovy pro seniory (Vršovický zámeček)</t>
  </si>
  <si>
    <t>bezpečnost a veřejný pořádek</t>
  </si>
  <si>
    <t>sociálně-právní ochrana dětí</t>
  </si>
  <si>
    <t>výkon sociální péče</t>
  </si>
  <si>
    <t>neinv. dotace</t>
  </si>
  <si>
    <t>péče o vzhled  obcí a veřejnou zeleň</t>
  </si>
  <si>
    <t>ostatní služby a činnosti v oblasti sociální prevence</t>
  </si>
  <si>
    <t>ostatní příjmy z vlastní činnosti</t>
  </si>
  <si>
    <t>spl.půjč.prostř.od obyvatelstva</t>
  </si>
  <si>
    <t>soc.-právn. ochr. dětí (ÚZ 13011)</t>
  </si>
  <si>
    <t>výkon soc. práce (ÚZ 13015)</t>
  </si>
  <si>
    <t>vratka pohřebného (ÚZ 14)</t>
  </si>
  <si>
    <t>výkon pěst. péče (ÚZ 13010)</t>
  </si>
  <si>
    <t xml:space="preserve">sociální péče a pomoc přistěhovalcům a vybraným etnikům </t>
  </si>
  <si>
    <t>bezpečnostní prvky - radar. značky</t>
  </si>
  <si>
    <t>služby školení a vzdělávání (ÚZ 14007)</t>
  </si>
  <si>
    <t>péče o vzhled obcí a veřej. zeleň</t>
  </si>
  <si>
    <t>pořízení, zachování a obnova hodnot místního kulturního, národního a hist. povědomí (historické vily)</t>
  </si>
  <si>
    <t>80173215026</t>
  </si>
  <si>
    <t>80268214003</t>
  </si>
  <si>
    <t>opravy a udržování (ÚZ 505)</t>
  </si>
  <si>
    <t xml:space="preserve">opravy a udržování </t>
  </si>
  <si>
    <t xml:space="preserve">převody vlatním fondům v rozpočtech územní úrovně </t>
  </si>
  <si>
    <t>neinv.přispěvky zříz.přísp.org. (KD Barikádníků - mzdové prostředky)</t>
  </si>
  <si>
    <t>nákup ost.služeb (ÚZ 602 - Lékař. služba první pomoci pro děti, dorost a pro dospělé)</t>
  </si>
  <si>
    <t>nákup ost.služeb (ÚZ 601 - Zajištění lékařské zubní pohot. pro děti a dospělé)</t>
  </si>
  <si>
    <t>konzultační, poradenské a právní služby</t>
  </si>
  <si>
    <t xml:space="preserve">neinvest. transf.obecně prosp. společnostem </t>
  </si>
  <si>
    <t>neinvest. transf. spolkům</t>
  </si>
  <si>
    <t>neinvest. dotace z odvodu VHP</t>
  </si>
  <si>
    <t>nein.transfery  občan. spolkům</t>
  </si>
  <si>
    <t>neinv.transf.cizím příspěv. organizacím</t>
  </si>
  <si>
    <t>neinv.transf.škol.práv.osob.zř.státem, kr. a obcemi</t>
  </si>
  <si>
    <t>neinv.transf. nevin.podnik.subjektům - FO</t>
  </si>
  <si>
    <t>nem. Nupacká 4</t>
  </si>
  <si>
    <t>Nízkopr. centrum ul K Botiči (ÚZ 10)</t>
  </si>
  <si>
    <t>revitalizace prostoru při ul. Sasanková</t>
  </si>
  <si>
    <t>reko agility Úvalská</t>
  </si>
  <si>
    <t>veřejné osvětlení</t>
  </si>
  <si>
    <t>drobný hmotný dlouhodobý majetek</t>
  </si>
  <si>
    <t>studie Drážní promenády</t>
  </si>
  <si>
    <t>vyšší odborné školy</t>
  </si>
  <si>
    <t xml:space="preserve">nízkoprahová zařízení pro děti a mládež </t>
  </si>
  <si>
    <t>BD Ruská č.p. 225</t>
  </si>
  <si>
    <t>pozemek Strašnice - cyklostezka</t>
  </si>
  <si>
    <t>pozemky v k.ú. Vršovice SKANSKA</t>
  </si>
  <si>
    <t>dražby, aukce, VŘ, ÚZSVM</t>
  </si>
  <si>
    <t>předkupní právo</t>
  </si>
  <si>
    <t>rekonstrukce výtahů</t>
  </si>
  <si>
    <t>Areál Gutovka</t>
  </si>
  <si>
    <t>reko KD Cíl</t>
  </si>
  <si>
    <t>úpravy NP v BDM</t>
  </si>
  <si>
    <t>reko jesle Jakutská</t>
  </si>
  <si>
    <t>nákup ost.služeb (informační tiskoviny)</t>
  </si>
  <si>
    <t xml:space="preserve">služby školení </t>
  </si>
  <si>
    <t>info-panely stezka Záběhlice</t>
  </si>
  <si>
    <t xml:space="preserve">prevence před drogami, alkoholem, nikotinem a jinými závislostmi </t>
  </si>
  <si>
    <t>ostatní činnost k ochraně přírody a krajiny</t>
  </si>
  <si>
    <t xml:space="preserve">osobní asistence, pečovatelská služba a podpora samostného bydlení </t>
  </si>
  <si>
    <t>sociální služby poskytované ve zdravotnických zařízeních ústavní péče</t>
  </si>
  <si>
    <t>ostatní služby a činnosti v oblasti sociální péče</t>
  </si>
  <si>
    <t>raná péče a sociálně aktivizační služby pro rodiny s dětmi</t>
  </si>
  <si>
    <t>služby následné péče, terapeutické komunity a kontatkní centra</t>
  </si>
  <si>
    <t>regenerace měst.památ.zóny</t>
  </si>
  <si>
    <t>Celkem 3326-6329</t>
  </si>
  <si>
    <t>zhotovení desky K. Poláčka</t>
  </si>
  <si>
    <t>zachování a obnova kulturních památek</t>
  </si>
  <si>
    <t>neinvestiční výdaje</t>
  </si>
  <si>
    <t>investiční výdaje</t>
  </si>
  <si>
    <t>- 10 -</t>
  </si>
  <si>
    <t>- 12 -</t>
  </si>
  <si>
    <t>- 13 -</t>
  </si>
  <si>
    <t>- 22 -</t>
  </si>
  <si>
    <t>MŠ - učeb.pomůcky, hračky, materiál</t>
  </si>
  <si>
    <t xml:space="preserve">MŠ - vybavení </t>
  </si>
  <si>
    <t>ZŠ - učební pomůcky,učebnice, materiál</t>
  </si>
  <si>
    <t>- 34 -</t>
  </si>
  <si>
    <t>- 38 -</t>
  </si>
  <si>
    <t>- 11 -</t>
  </si>
  <si>
    <t>- 36 -</t>
  </si>
  <si>
    <t>volby do Senátu - Parlament ČR</t>
  </si>
  <si>
    <t>volby do Poslanecké sněmovny - Parlament ČR</t>
  </si>
  <si>
    <t>ostatní náležitosti vzdělávání</t>
  </si>
  <si>
    <t xml:space="preserve">ostatní sociální péče a pomoc ostatním skupinám obyvatelstva </t>
  </si>
  <si>
    <t>ÚZ 502</t>
  </si>
  <si>
    <t>C e l k e m                    Čapkova vila</t>
  </si>
  <si>
    <t>- 37 -</t>
  </si>
  <si>
    <t>Celkem 3322-6121</t>
  </si>
  <si>
    <t>servery</t>
  </si>
  <si>
    <t>Celkem 6171-6111</t>
  </si>
  <si>
    <t>diskové pole</t>
  </si>
  <si>
    <t xml:space="preserve">ostatní záležitosti sdělovacích prostředků </t>
  </si>
  <si>
    <t>ÚZ 30</t>
  </si>
  <si>
    <t>ÚZ 96</t>
  </si>
  <si>
    <t>ÚZ 21</t>
  </si>
  <si>
    <t>ÚZ 20</t>
  </si>
  <si>
    <t>ÚZ  1</t>
  </si>
  <si>
    <t>ÚZ  2</t>
  </si>
  <si>
    <t>ÚZ  3</t>
  </si>
  <si>
    <t>ÚZ  4</t>
  </si>
  <si>
    <t>ÚZ  91</t>
  </si>
  <si>
    <t>ÚZ  96</t>
  </si>
  <si>
    <t>ÚZ  98</t>
  </si>
  <si>
    <t>ÚZ 10</t>
  </si>
  <si>
    <t>ÚZ 11</t>
  </si>
  <si>
    <t>ÚZ 12</t>
  </si>
  <si>
    <t>ÚZ 13</t>
  </si>
  <si>
    <t>ÚZ 14</t>
  </si>
  <si>
    <t>ÚZ 15</t>
  </si>
  <si>
    <t>ÚZ 16</t>
  </si>
  <si>
    <t>ÚZ 17</t>
  </si>
  <si>
    <t>ÚZ 18</t>
  </si>
  <si>
    <t>ÚZ 19</t>
  </si>
  <si>
    <t>ÚZ  81</t>
  </si>
  <si>
    <t>ÚZ 91</t>
  </si>
  <si>
    <t>ÚZ 98</t>
  </si>
  <si>
    <t>nákup ost. služeb - Katastrální úřad</t>
  </si>
  <si>
    <t>ost. inv. transfery nezis. a podobným  org.</t>
  </si>
  <si>
    <t>ostatní záležitosti ochrany památek a péče o kulturní dědictví</t>
  </si>
  <si>
    <t>- 8 -</t>
  </si>
  <si>
    <t>- 9 -</t>
  </si>
  <si>
    <t>0065 - Správa kulturních objektů MČ Praha 10</t>
  </si>
  <si>
    <t>Rekapitulace výdajů 0065 - Správa kulturních objektů MČ Praha 10</t>
  </si>
  <si>
    <t>- 35 -</t>
  </si>
  <si>
    <t>- 14 -</t>
  </si>
  <si>
    <t>- 15 -</t>
  </si>
  <si>
    <t xml:space="preserve">ostatní záležitosti kultury </t>
  </si>
  <si>
    <t>Celkem 3319-6121</t>
  </si>
  <si>
    <t>molo u Hamerského rybníka</t>
  </si>
  <si>
    <t>nákup materiálu</t>
  </si>
  <si>
    <t>Reko kultur.nemov. památek (ÚZ 98)</t>
  </si>
  <si>
    <t xml:space="preserve">ost.invest.transf.nezisk a pod.organ. </t>
  </si>
  <si>
    <t>PD - Čapkova vila (ÚZ 502)</t>
  </si>
  <si>
    <t>PD - Trmalova vila (ÚZ 501)</t>
  </si>
  <si>
    <t>rekonstrukce ulice Francouzská</t>
  </si>
  <si>
    <t>rekonstrukce ulice Moskevská</t>
  </si>
  <si>
    <t>odměny za užití dušev. vlastníctví (OSA)</t>
  </si>
  <si>
    <t xml:space="preserve">nájemné </t>
  </si>
  <si>
    <t>poskytnuté náhrady</t>
  </si>
  <si>
    <t>MŠ - učitelská prémie batří Čapků</t>
  </si>
  <si>
    <t>Čapkova vila - budova (ÚZ 502)</t>
  </si>
  <si>
    <t>reko LDN Vršovice (ÚZ 10)</t>
  </si>
  <si>
    <t>cestovné (tuzemské)</t>
  </si>
  <si>
    <t>rekonstrukce dvorany na pozemku 1958/6</t>
  </si>
  <si>
    <t xml:space="preserve">konzultační, poradenské a práv. sl. </t>
  </si>
  <si>
    <t xml:space="preserve">ostatní odvody z vybraných činností a služeb jinde neuvedené </t>
  </si>
  <si>
    <t>pozemek Vršovice 1931/1</t>
  </si>
  <si>
    <t>pozemek Strašnice 913</t>
  </si>
  <si>
    <t>216034</t>
  </si>
  <si>
    <t>ZŠ - reko V Olšinách</t>
  </si>
  <si>
    <t>revitalizace plochy před OC Cíl</t>
  </si>
  <si>
    <t xml:space="preserve">poskytuté náhrady </t>
  </si>
  <si>
    <t>č. III/2</t>
  </si>
  <si>
    <t>č. III/5</t>
  </si>
  <si>
    <t>č. III/6</t>
  </si>
  <si>
    <t>č. III/7</t>
  </si>
  <si>
    <t>č. III/8</t>
  </si>
  <si>
    <t>č. III/12</t>
  </si>
  <si>
    <t>č. III/14</t>
  </si>
  <si>
    <t>č. III/15</t>
  </si>
  <si>
    <t>č. III/16</t>
  </si>
  <si>
    <t>č. III/17</t>
  </si>
  <si>
    <t>č. III/18</t>
  </si>
  <si>
    <t>č. III/19</t>
  </si>
  <si>
    <t>č. III/20</t>
  </si>
  <si>
    <t>217003</t>
  </si>
  <si>
    <t>217004</t>
  </si>
  <si>
    <t>217005</t>
  </si>
  <si>
    <t>217006</t>
  </si>
  <si>
    <t>217007</t>
  </si>
  <si>
    <t>217024</t>
  </si>
  <si>
    <t>217025</t>
  </si>
  <si>
    <t>217009</t>
  </si>
  <si>
    <t>217010</t>
  </si>
  <si>
    <t>217011</t>
  </si>
  <si>
    <t>217012</t>
  </si>
  <si>
    <t>217013</t>
  </si>
  <si>
    <t>217014</t>
  </si>
  <si>
    <t>217015</t>
  </si>
  <si>
    <t>217016</t>
  </si>
  <si>
    <t>217017</t>
  </si>
  <si>
    <t>217018</t>
  </si>
  <si>
    <t>217019</t>
  </si>
  <si>
    <t>217020</t>
  </si>
  <si>
    <t>217021</t>
  </si>
  <si>
    <t>217022</t>
  </si>
  <si>
    <t>217023</t>
  </si>
  <si>
    <t>217001</t>
  </si>
  <si>
    <t>217002</t>
  </si>
  <si>
    <t>oprava a udržování (ÚZ 700)</t>
  </si>
  <si>
    <t>prevence před drogami, alkoholem, nikotinem a jinými závislostmi</t>
  </si>
  <si>
    <t>0065 Správa kulturních objektů MČ Praha 10</t>
  </si>
  <si>
    <t>ORG 10366</t>
  </si>
  <si>
    <t>ÚZ  5</t>
  </si>
  <si>
    <t>FRR a vlastní financování HMP dotací</t>
  </si>
  <si>
    <t>ÚZ 108</t>
  </si>
  <si>
    <t xml:space="preserve">Syst. podpora výuky českého jazyka jako cizího </t>
  </si>
  <si>
    <t xml:space="preserve">ORG 10315 </t>
  </si>
  <si>
    <t>integrace cizinců (ÚZ 14007)</t>
  </si>
  <si>
    <t>0042 - EU - OP VVV Místní akční plán</t>
  </si>
  <si>
    <t>0042 EU - OP VVV Místní akční plán</t>
  </si>
  <si>
    <t>0</t>
  </si>
  <si>
    <t>č. III/1/2</t>
  </si>
  <si>
    <t>- 2 -</t>
  </si>
  <si>
    <t>- 3 -</t>
  </si>
  <si>
    <t>- 43 -</t>
  </si>
  <si>
    <t>č. III/10</t>
  </si>
  <si>
    <t>ost.nein.transf.nezisk.a pod.org. (ÚZ 98)</t>
  </si>
  <si>
    <t>ORG 46</t>
  </si>
  <si>
    <t xml:space="preserve">MŠ ŠJ - modernizace vybavení </t>
  </si>
  <si>
    <t>knihy, učeb. pom. a tisk</t>
  </si>
  <si>
    <t>konzultač.,por.a práv.služby (ÚZ 13010)</t>
  </si>
  <si>
    <t>služby školení a vzdělávání (ÚZ 13010)</t>
  </si>
  <si>
    <t>nákup ostatních služeb (ÚZ 13010)</t>
  </si>
  <si>
    <t>nákup ostatních služeb (ÚZ 81)</t>
  </si>
  <si>
    <t>nákup ostat.služeb (ÚZ 14007)-integ. cizinců</t>
  </si>
  <si>
    <t>nákup ostat. služ. (ÚZ 98 - publikační činnost MČ)</t>
  </si>
  <si>
    <t>ost. služby a činnosti v oblasti sociální prevence</t>
  </si>
  <si>
    <t xml:space="preserve">ost. záležitosti kultury, církví a sděl.prostředků </t>
  </si>
  <si>
    <t>nein.transfery obecně prospěšným spol.</t>
  </si>
  <si>
    <t>nein.transfery církvím a nábož.společ.</t>
  </si>
  <si>
    <t xml:space="preserve">ost.nein.tranfery nezisk. a pod.org. </t>
  </si>
  <si>
    <t>ostatní speciální zdravotnická péče</t>
  </si>
  <si>
    <t>neinv.přísp.zříz.přísp.organiz. (ÚZ 45)</t>
  </si>
  <si>
    <t>neinv.přísp.zříz.přísp.organiz.(ÚZ 34)</t>
  </si>
  <si>
    <t>neinv.transf.občan. spolkům</t>
  </si>
  <si>
    <t>neinv.transf.círk. a náb.společn. (ÚZ 98)</t>
  </si>
  <si>
    <t>ost.nein.transf.nezisk.a pod.org.</t>
  </si>
  <si>
    <t>neinv.transf. obecně prosp.spol.</t>
  </si>
  <si>
    <t>stacionár. pódium Strašnická</t>
  </si>
  <si>
    <t>rest. sochy ZŠ V Rybníčkách</t>
  </si>
  <si>
    <t>tech. zhodnocení bytů</t>
  </si>
  <si>
    <t>neinv. transfery cizím přísp. organizacím</t>
  </si>
  <si>
    <t>ost. platby za provedenou práci j.n.</t>
  </si>
  <si>
    <t>pov.poj. na soc.zab. a přísp. na st.pol.zam.</t>
  </si>
  <si>
    <t>volby do Senátu Parl. ČR (ÚZ 98193)</t>
  </si>
  <si>
    <t>214003</t>
  </si>
  <si>
    <t>nákup materiálu j.n. (ÚZ 109 - particip. r.)</t>
  </si>
  <si>
    <t>nákup ost. služeb (ÚZ 109 - particip. r.)</t>
  </si>
  <si>
    <t>opravy a udržování (ÚZ 109 - particip. r.)</t>
  </si>
  <si>
    <t>particip. rozp. - ÚZ 109 (Moje stopa)</t>
  </si>
  <si>
    <t>217027</t>
  </si>
  <si>
    <t>reko parku Heroldovy sady (ÚZ 10)</t>
  </si>
  <si>
    <t>reko parku Heroldovy sady (ÚZ 90)</t>
  </si>
  <si>
    <t>ORG 10463</t>
  </si>
  <si>
    <t>ORG 10473</t>
  </si>
  <si>
    <t>ORG 10474</t>
  </si>
  <si>
    <t>ORG 10493</t>
  </si>
  <si>
    <t>EU - Šk. ob. dost. pro každ. dítě 2016</t>
  </si>
  <si>
    <t>ORG 10492</t>
  </si>
  <si>
    <t>ostatní záležitosti vzdělávání</t>
  </si>
  <si>
    <t xml:space="preserve">nákup materiálu </t>
  </si>
  <si>
    <t>nákup ost.služeb (ÚZ 81)</t>
  </si>
  <si>
    <t xml:space="preserve">věcné dary (ÚZ 81) </t>
  </si>
  <si>
    <t>dary obyvatelstvu (ÚZ 81)</t>
  </si>
  <si>
    <t>nájemné (ÚZ 14)</t>
  </si>
  <si>
    <t>poskytnuté náhrady (ÚZ 14 - soc.pohřby)</t>
  </si>
  <si>
    <t>0053 - EU - Komplexní rekvalifikace s Desítkou</t>
  </si>
  <si>
    <t>0053 EU - Komplexní rekvalifikace s Desítkou</t>
  </si>
  <si>
    <t xml:space="preserve">povinné poj. na soc. zab. a přísp. na st. pol. zam. </t>
  </si>
  <si>
    <t>povinné poj. na veřejné zdravotní pojištění</t>
  </si>
  <si>
    <t xml:space="preserve">mezinárodní spolupráce ve vzdělání </t>
  </si>
  <si>
    <t>neinv. transf. spolkům</t>
  </si>
  <si>
    <t>neinv. transf. spolkům (ÚZ 98)</t>
  </si>
  <si>
    <t>ORG 2</t>
  </si>
  <si>
    <t>nein.tr.šk.pr.osob.zříz.stát.,kr. a ob. (ÚZ 98)</t>
  </si>
  <si>
    <t>ORG 6</t>
  </si>
  <si>
    <t>ORG 9</t>
  </si>
  <si>
    <t>ORG 15</t>
  </si>
  <si>
    <t>ORG 19</t>
  </si>
  <si>
    <t>ORG 22</t>
  </si>
  <si>
    <t>ORG 28</t>
  </si>
  <si>
    <t>ORG 33</t>
  </si>
  <si>
    <t>ORG 34</t>
  </si>
  <si>
    <t>ORG 36</t>
  </si>
  <si>
    <t>ORG 37</t>
  </si>
  <si>
    <t>ORG 38</t>
  </si>
  <si>
    <t>ORG 41</t>
  </si>
  <si>
    <t>ORG 42</t>
  </si>
  <si>
    <t>ORG 45</t>
  </si>
  <si>
    <t>neinv. transf.obecně prosp. spol. (ÚZ 98)</t>
  </si>
  <si>
    <t>ost.nein.transfery nezisk.a pod.org. (ÚZ 98)</t>
  </si>
  <si>
    <t>neinv.tr. nev.pod.subjektům - FO (ÚZ 98)</t>
  </si>
  <si>
    <t>neinv.přísp.zříz.přísp.organizacím (ÚZ 38)</t>
  </si>
  <si>
    <t>neinv.transf.cizím příspěv. organ. (ÚZ 98)</t>
  </si>
  <si>
    <t>účel. neinvest. transf. fyz. osobám (ÚZ 98)</t>
  </si>
  <si>
    <t>ost.nein.tranfery nezisk.a pod.org. (ÚZ 98)</t>
  </si>
  <si>
    <t>neinv. transf.círk. a náb.společn. (ÚZ 98)</t>
  </si>
  <si>
    <t>neinv. transf.obecně prospěšným spol.</t>
  </si>
  <si>
    <t xml:space="preserve">ost.nein.tranfery nezisk.a pod.org. </t>
  </si>
  <si>
    <t>neinv. transf. nevin.podnik.subjektům - FO</t>
  </si>
  <si>
    <t>neinv. transf.obecně prosp.spol. (ÚZ 98)</t>
  </si>
  <si>
    <t>neinv. transf.církvím a náb.spol. (ÚZ 98)</t>
  </si>
  <si>
    <t>neinv.přísp.zříz.přísp.organizacím (ÚZ 37)</t>
  </si>
  <si>
    <t>ORG 31</t>
  </si>
  <si>
    <t>80375212028</t>
  </si>
  <si>
    <t>80446213027</t>
  </si>
  <si>
    <t>80447213027</t>
  </si>
  <si>
    <t>MŠ Omská (ÚZ 84)</t>
  </si>
  <si>
    <t>80448216019</t>
  </si>
  <si>
    <t>80096215008</t>
  </si>
  <si>
    <t>nástavba ZŠ Jakutská (ÚZ 90)</t>
  </si>
  <si>
    <t>80300213032</t>
  </si>
  <si>
    <t>ZŠ Gutova reko ZTI (ÚZ 90)</t>
  </si>
  <si>
    <t>80376215008</t>
  </si>
  <si>
    <t>ŠJ ZŠ Kodaňská (ÚZ 84)</t>
  </si>
  <si>
    <t>80444217028</t>
  </si>
  <si>
    <t>80445213036</t>
  </si>
  <si>
    <t>reko děts. hříště Tolstého (ÚZ 84)</t>
  </si>
  <si>
    <t>Nízkopr. centrum ul K Botiči (ÚZ 90)</t>
  </si>
  <si>
    <t>kursové rozdíly ve výdajích</t>
  </si>
  <si>
    <t>neinvestiční dotace (ÚZ 81)</t>
  </si>
  <si>
    <t>ostatní záležitosti sociálních věcí a politiky zaměstannosti</t>
  </si>
  <si>
    <t>nein.tr.šk.pr.osob.zříz.stát.,kr. a ob.</t>
  </si>
  <si>
    <t>OP VVV Místní akční plán</t>
  </si>
  <si>
    <t>ostatní zařízení související s výchovou a vzděláváním mládeže</t>
  </si>
  <si>
    <t xml:space="preserve">PD OC Cíl - Zahradní město </t>
  </si>
  <si>
    <t>knihy, učeb.pom. a tisk</t>
  </si>
  <si>
    <t>domovy pro osoby se zdravotním postižením a domovy se zvláštním režimem</t>
  </si>
  <si>
    <t>neinv. transf.pod. subjektům PO (ÚZ 98)</t>
  </si>
  <si>
    <t>údržba terasy (Uzbecká ul.)</t>
  </si>
  <si>
    <t>sociálně terapeutické dílny</t>
  </si>
  <si>
    <t>ostatní zaležitosti pozemních komunikací</t>
  </si>
  <si>
    <t>mezinárodní spolupráce (jinde nezařazená)</t>
  </si>
  <si>
    <t>nespecifikované rezervy (ÚZ 81)</t>
  </si>
  <si>
    <t>k 30.9.17</t>
  </si>
  <si>
    <t>neinv.tr. nev.pod.subjektům - FO</t>
  </si>
  <si>
    <t>neinv. transf.obecně prosp. spol.</t>
  </si>
  <si>
    <t>neinv. transf.církvím a náb.spol.</t>
  </si>
  <si>
    <t>neinv.transf.círk. a náb.společn.</t>
  </si>
  <si>
    <t>217029</t>
  </si>
  <si>
    <t>informační panel</t>
  </si>
  <si>
    <t>participativní rozpočet - ÚZ 109</t>
  </si>
  <si>
    <t>ORG 10537</t>
  </si>
  <si>
    <t>ORG 10538</t>
  </si>
  <si>
    <t>ORG 10584</t>
  </si>
  <si>
    <t>ORG 10587</t>
  </si>
  <si>
    <t>ÚZ 33122</t>
  </si>
  <si>
    <t>Prevence sociálně patologických jevů</t>
  </si>
  <si>
    <t>ORG 10544</t>
  </si>
  <si>
    <t>ORG 10553</t>
  </si>
  <si>
    <t>ORG 10554</t>
  </si>
  <si>
    <t>ORG 10583</t>
  </si>
  <si>
    <t>ORG 10585</t>
  </si>
  <si>
    <t>ORG 10586</t>
  </si>
  <si>
    <t>ORG 10636</t>
  </si>
  <si>
    <t>ostatní poskytnuté zálohy</t>
  </si>
  <si>
    <t>nespecifikované rezervy (ÚZ 13305)</t>
  </si>
  <si>
    <t>nespecifikované rezervy - Provoz dět. skupiny</t>
  </si>
  <si>
    <t>nákup ostat. služ.</t>
  </si>
  <si>
    <t>ostatní poskytnuté zálohy a jistiny</t>
  </si>
  <si>
    <t>zaplacené sankce</t>
  </si>
  <si>
    <t>úhrada sankcí jiným rozpočtům</t>
  </si>
  <si>
    <t>poskytnuté zálohy vlastní pokladně</t>
  </si>
  <si>
    <t>Návrh</t>
  </si>
  <si>
    <t>nákup materiálu j.n. - participace (ÚZ 800)</t>
  </si>
  <si>
    <t>nákup ost.služeb - participace (ÚZ 800)</t>
  </si>
  <si>
    <t>pohoštění - participace (ÚZ 800)</t>
  </si>
  <si>
    <t>NOVÝ</t>
  </si>
  <si>
    <t>studie ZPS</t>
  </si>
  <si>
    <t>vybudování Singltrek Bohdalec</t>
  </si>
  <si>
    <t>SR a EU - Šablony MŠ U Roháčových kasáren</t>
  </si>
  <si>
    <t>SR a EU - Šablony MŠ Nedvězská</t>
  </si>
  <si>
    <t>SR a EU - Šablony MŠ Štěchovická</t>
  </si>
  <si>
    <t>SR a EU - Šablony MŠ Omská</t>
  </si>
  <si>
    <t>SR a EU - Šablony MŠ Benešovská</t>
  </si>
  <si>
    <t>SR a EU - Šablony MŠ Přetlucká</t>
  </si>
  <si>
    <t>SR a EU - Šablony MŠ Troilova</t>
  </si>
  <si>
    <t>SR a EU - Šablony MŠ Zvonková</t>
  </si>
  <si>
    <t>SR a EU - Šablony MŠ Vladivostocká</t>
  </si>
  <si>
    <t>ÚZ  6</t>
  </si>
  <si>
    <t>MŠ - rozvoj dětí</t>
  </si>
  <si>
    <t>SR a EU - Šablony ZŠ Brigádníků</t>
  </si>
  <si>
    <t>SR a EU - Šablony ZŠ Vladivostocká</t>
  </si>
  <si>
    <t>SR a EU - Šablony ZŠ Nad Vodovodem</t>
  </si>
  <si>
    <t>SR a EU - Šablony ZŠ Jakutská</t>
  </si>
  <si>
    <t>SR a EU - Šablony ZŠ Karla Čapka, Kodaňská</t>
  </si>
  <si>
    <t>SR a EU - Šablony ZŠ Gutova</t>
  </si>
  <si>
    <t>SR a EU - Šablony ZŠ Břečťanová</t>
  </si>
  <si>
    <t>SR a EU - Šablony ZŠ Olešská</t>
  </si>
  <si>
    <t>SR a EU - Šk. ob. dost. pro každ. dítě 2017</t>
  </si>
  <si>
    <t>MŠ - investiční vybavení</t>
  </si>
  <si>
    <t>neinv. transf.círk. a náb.společn.</t>
  </si>
  <si>
    <t>filmová tvorba, distribuce, kina a shromažďování audiovizuálních archiválií</t>
  </si>
  <si>
    <t>ostatní záležitosti kultury, církví a sdělovacích prostředků</t>
  </si>
  <si>
    <t>ostatní náhrady placené obyvatelstvu</t>
  </si>
  <si>
    <t>pozemek 2091/2,3,4 K Botiči MŠ</t>
  </si>
  <si>
    <t>pozemek 1368/4,1368/6 a 7 Vršovice</t>
  </si>
  <si>
    <t>přístavba a reko pavilonů MŠ U Vrš.n.</t>
  </si>
  <si>
    <t>reko Strašnické divadlo</t>
  </si>
  <si>
    <t>Dotační vztahy</t>
  </si>
  <si>
    <t xml:space="preserve">Dotace z hlavního města Prahy </t>
  </si>
  <si>
    <t>č. III/1/1</t>
  </si>
  <si>
    <t>- 1 -</t>
  </si>
  <si>
    <t>Rozpis nedaňových příjmů na rok 2018</t>
  </si>
  <si>
    <t xml:space="preserve">Bilance příjmů a výdajů </t>
  </si>
  <si>
    <t>- 4 -</t>
  </si>
  <si>
    <t>- 5 -</t>
  </si>
  <si>
    <t>č. III/3</t>
  </si>
  <si>
    <t>č. III/4</t>
  </si>
  <si>
    <t>- 6 -</t>
  </si>
  <si>
    <t>- 7 -</t>
  </si>
  <si>
    <t>č. III/9</t>
  </si>
  <si>
    <t>- 18 -</t>
  </si>
  <si>
    <t>- 19 -</t>
  </si>
  <si>
    <t>- 20 -</t>
  </si>
  <si>
    <t>- 21 -</t>
  </si>
  <si>
    <t>č. III/11</t>
  </si>
  <si>
    <t>- 23 -</t>
  </si>
  <si>
    <t>- 24 -</t>
  </si>
  <si>
    <t>č. III/13</t>
  </si>
  <si>
    <t>- 25 -</t>
  </si>
  <si>
    <t>- 26 -</t>
  </si>
  <si>
    <t>- 27 -</t>
  </si>
  <si>
    <t>- 28 -</t>
  </si>
  <si>
    <t>- 29 -</t>
  </si>
  <si>
    <t>- 30 -</t>
  </si>
  <si>
    <t>- 31 -</t>
  </si>
  <si>
    <t>- 32 -</t>
  </si>
  <si>
    <t>- 33 -</t>
  </si>
  <si>
    <t>- 39 -</t>
  </si>
  <si>
    <t>- 40 -</t>
  </si>
  <si>
    <t>- 41 -</t>
  </si>
  <si>
    <t>- 42 -</t>
  </si>
  <si>
    <t>- 44 -</t>
  </si>
  <si>
    <t>Dotace ze státního rozpočtu - výkon státní správy</t>
  </si>
  <si>
    <t>Návrh rozpočtu 2018</t>
  </si>
  <si>
    <t>Rozpočtová rezerva 2018</t>
  </si>
  <si>
    <t xml:space="preserve">v tis.Kč </t>
  </si>
  <si>
    <t>Usnesení</t>
  </si>
  <si>
    <t>Ze dne</t>
  </si>
  <si>
    <t>ORJ</t>
  </si>
  <si>
    <t xml:space="preserve">Akce </t>
  </si>
  <si>
    <t>RS 2017</t>
  </si>
  <si>
    <t>Úprava rozpočtu</t>
  </si>
  <si>
    <t>RU 2017</t>
  </si>
  <si>
    <t>NÁVRH 2018</t>
  </si>
  <si>
    <t>ORJ 1010 § 6409 položka 5901</t>
  </si>
  <si>
    <t>ZMČ č. 14/2/2017</t>
  </si>
  <si>
    <t>20.02.2017</t>
  </si>
  <si>
    <t>Nespecifikovaná rezerva neinvestiční</t>
  </si>
  <si>
    <t>RMČ č. 187</t>
  </si>
  <si>
    <t>23.03.2017</t>
  </si>
  <si>
    <t>0041</t>
  </si>
  <si>
    <t>Školní stravování - školní jídelna</t>
  </si>
  <si>
    <t>RMČ č. 215</t>
  </si>
  <si>
    <t>Projekt badminton do základních škol na Praze 10</t>
  </si>
  <si>
    <t>RMČ č. 217</t>
  </si>
  <si>
    <t>0063</t>
  </si>
  <si>
    <t>Členství v asociaci Národní síť Zdravých měst</t>
  </si>
  <si>
    <t>RMČ č. 608</t>
  </si>
  <si>
    <t>"Aktivní město Praha 10" - podzim 2017</t>
  </si>
  <si>
    <t>ZMČ č. 17/1/2017</t>
  </si>
  <si>
    <t>0091</t>
  </si>
  <si>
    <t>Dar - Policie ČR - Obvodní ředitelství Praha IV.</t>
  </si>
  <si>
    <t>ZMČ č. 17/3/2017</t>
  </si>
  <si>
    <t>Dar - Hasičský záchfranný sbor hl. m. Prahy</t>
  </si>
  <si>
    <t>ZMČ č. 17/2/2017</t>
  </si>
  <si>
    <t>Odměna - Městská police hl. m. Prahy</t>
  </si>
  <si>
    <t>RMČ č. 222</t>
  </si>
  <si>
    <t>Zapojení škol Prahy 10 do OP Praha - pól růst ČR</t>
  </si>
  <si>
    <t xml:space="preserve">Celkem </t>
  </si>
  <si>
    <t>Účelová rezerva neinvestiční</t>
  </si>
  <si>
    <t>RMČ č. 126</t>
  </si>
  <si>
    <t>0064</t>
  </si>
  <si>
    <t>vratka ze vstupného 4700 tis. Kč</t>
  </si>
  <si>
    <t xml:space="preserve">Dotace VHP (1. 5. - 30. 9. 2016) </t>
  </si>
  <si>
    <t>Zůstatek z rozpočtu 0064 z roku 2017</t>
  </si>
  <si>
    <t>VHP Celkem</t>
  </si>
  <si>
    <t>RMČ č. 196</t>
  </si>
  <si>
    <t>0021/0031</t>
  </si>
  <si>
    <t>RMČ č. 362</t>
  </si>
  <si>
    <t>0021</t>
  </si>
  <si>
    <t>Participace Celkem</t>
  </si>
  <si>
    <t>0054</t>
  </si>
  <si>
    <t>EU - Práce a rodina OPPA</t>
  </si>
  <si>
    <t>RMČ č. 286</t>
  </si>
  <si>
    <t>0053</t>
  </si>
  <si>
    <t>EU - Komplexní rekvalifikace s Desítkou</t>
  </si>
  <si>
    <t>0042</t>
  </si>
  <si>
    <t>EU - MAP</t>
  </si>
  <si>
    <t>0081</t>
  </si>
  <si>
    <t>Náhrada škody OÚNZ</t>
  </si>
  <si>
    <t>Celkem neinvestiční rezerva</t>
  </si>
  <si>
    <t xml:space="preserve">ORJ 1010 § 6409 položka 6901 ORG </t>
  </si>
  <si>
    <t>Nespecifikovaná rezerva investiční - ORG 217001</t>
  </si>
  <si>
    <t>Účelová rezerva investiční - ORG 217002</t>
  </si>
  <si>
    <t xml:space="preserve"> nem. Nupack 1083/4, k.ú. Strašnice</t>
  </si>
  <si>
    <t>pozemky - 2848 /1 Záběhlice od  ÚZSVM</t>
  </si>
  <si>
    <t>0023</t>
  </si>
  <si>
    <t>EU - RekoMalešického parku  parku (OPPK)</t>
  </si>
  <si>
    <t>0024</t>
  </si>
  <si>
    <t>EU - Reko parku U Vršovického parku (OPPK)</t>
  </si>
  <si>
    <t>0082</t>
  </si>
  <si>
    <t>Zádržné</t>
  </si>
  <si>
    <t>Celkem investiční rezerva</t>
  </si>
  <si>
    <t>Spoluúčast PO VVV - Místní akční plán (MAP)</t>
  </si>
  <si>
    <t>80562217031</t>
  </si>
  <si>
    <t>fitpark Konopišťská (ÚZ 10)</t>
  </si>
  <si>
    <t>- 45 -</t>
  </si>
  <si>
    <t>č. III/21</t>
  </si>
  <si>
    <t xml:space="preserve">MŠ - výročí vzniku republiky </t>
  </si>
  <si>
    <t>ZŠ - výročí vzniku republiky</t>
  </si>
  <si>
    <t xml:space="preserve">ZŠ - zdravý rozvoj žáků </t>
  </si>
  <si>
    <t>účel. neinvest. transf. fyz. osobám</t>
  </si>
  <si>
    <t>Revitalizace okolí metra Strašnická</t>
  </si>
  <si>
    <t>RS dotace ze státního rozpočtu pro MČ Praha pro rok 2018</t>
  </si>
  <si>
    <t>RS dotace z rozpočtu hlavního města Prahy pro MČ Praha 10 pro rok 2018</t>
  </si>
  <si>
    <t>revitalizace předporostoru parku Grébovka</t>
  </si>
  <si>
    <t>odvody příspěvkových organizací</t>
  </si>
  <si>
    <t>odvody příspěv. organizací (LDN)</t>
  </si>
  <si>
    <t>Celkem 2219-6122</t>
  </si>
  <si>
    <t>80663217035</t>
  </si>
  <si>
    <t>MŠ Chmelová (ÚZ 84) - výtahy</t>
  </si>
  <si>
    <t>MŠ Chmelová (ÚZ 84) - ZTI</t>
  </si>
  <si>
    <t>reko DH Vrátkovská (ÚZ 10)</t>
  </si>
  <si>
    <t>ZŠ Švehlova- reko střechy vč. podhledů</t>
  </si>
  <si>
    <t>výstavba MŠ Nad Vodov. (ÚZ 10)</t>
  </si>
  <si>
    <t>výstavba MŠ Nad Vodov. (ÚZ 84)</t>
  </si>
  <si>
    <t>nástavba ZŠ Jakutská (ÚZ 10)</t>
  </si>
  <si>
    <t>ŠJ ZŠ Kodaňská (ÚZ 10)</t>
  </si>
  <si>
    <t>ZŠ Brigádníků -reko k., j., ZTI (ÚZ 84)</t>
  </si>
  <si>
    <t>ZŠ Brigádníků -reko k., j., ZTI (ÚZ 10)</t>
  </si>
  <si>
    <t>80662213036</t>
  </si>
  <si>
    <t>80664213036</t>
  </si>
  <si>
    <t>reko hřiště Tuchorazská (ÚZ 10)</t>
  </si>
  <si>
    <t>reko hřiště Gollova (ÚZ 10)</t>
  </si>
  <si>
    <t>- 46 -</t>
  </si>
  <si>
    <t>pořízení, zachování a obnova hodnot místního kulturního, národního a historického povědmí</t>
  </si>
  <si>
    <t>ostatní činnost ve zdravotnictví</t>
  </si>
  <si>
    <t>filmová tvorba, distribuce, kina a ¨shromažďování audiovizuálních archiválií</t>
  </si>
  <si>
    <t>0010</t>
  </si>
  <si>
    <t>Participace občanů na rozpočtu 2018 (2017)</t>
  </si>
  <si>
    <t>Participace občanů na rozpočtu 2017 (2016)</t>
  </si>
  <si>
    <t>Participace občanů na rozpočtu 2016 (2015)</t>
  </si>
  <si>
    <t>Střednědobý výhled rozpočtu</t>
  </si>
  <si>
    <t>Název položky</t>
  </si>
  <si>
    <t>Skut. 2013 /*</t>
  </si>
  <si>
    <t>Skut. 2014 /*</t>
  </si>
  <si>
    <t>Skut. 2015 /*</t>
  </si>
  <si>
    <t>Skut. 2016 /*</t>
  </si>
  <si>
    <t>Skut. 2017 /*</t>
  </si>
  <si>
    <t>RV 2019</t>
  </si>
  <si>
    <t>RV 2020</t>
  </si>
  <si>
    <t>RV 2021</t>
  </si>
  <si>
    <t>RV 2022</t>
  </si>
  <si>
    <t>RV 2023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</si>
  <si>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</si>
  <si>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</si>
  <si>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</si>
  <si>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</si>
  <si>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</si>
  <si>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Převody z vlastních fondů - třída 4</t>
  </si>
  <si>
    <t>Dotace a převody</t>
  </si>
  <si>
    <t>PŘÍJMY CELKEM</t>
  </si>
  <si>
    <t xml:space="preserve">Neinvestiční výdaje (po konsolidaci) - třída 5 </t>
  </si>
  <si>
    <t>Investiční výdaje - třída 6</t>
  </si>
  <si>
    <t xml:space="preserve">VÝDAJE CELKEM </t>
  </si>
  <si>
    <t>Výsledek hospodaření (- schodek,+ přebytek)</t>
  </si>
  <si>
    <t>Úhrada dlouhodobých fin. závazků - pol. 8xx4</t>
  </si>
  <si>
    <t>Tvorba rezervy na dluhovou službu /***</t>
  </si>
  <si>
    <t xml:space="preserve">Vytvořená rezerva na dluhovou službu celkem  </t>
  </si>
  <si>
    <t>/*údaje ze sestavy bilance k 31.12. daného roku /sloupec skutečnost/</t>
  </si>
  <si>
    <t>/*** vyplní  pouze ty MČ, které si tvoří rezervy na splácení  dlouhodobých úvěrů a půjček</t>
  </si>
  <si>
    <t>- 47 -</t>
  </si>
  <si>
    <t>č. IV</t>
  </si>
  <si>
    <t>projekt. dokument. sport. hala</t>
  </si>
  <si>
    <t>Nízkopr. centrum Nad Primaskou</t>
  </si>
  <si>
    <t>nákup ost.služeb (tisk)</t>
  </si>
  <si>
    <t>nákup materiálu j.n. - vybavení knihovny</t>
  </si>
  <si>
    <t>Celkem 3419-6121</t>
  </si>
  <si>
    <t>nákup ostatních služeb - participativní rozpočet Pro školy MČ Praha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</si>
</sst>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Kč&quot;;[Red]\-#,##0.00\ &quot;Kč&quot;"/>
    <numFmt numFmtId="43" formatCode="_-* #,##0.00\ _K_č_-;\-* #,##0.00\ _K_č_-;_-* &quot;-&quot;??\ _K_č_-;_-@_-"/>
    <numFmt numFmtId="164" formatCode="0.0"/>
    <numFmt numFmtId="165" formatCode="#,##0.0"/>
    <numFmt numFmtId="166" formatCode="#,##0_ ;\-#,##0\ "/>
    <numFmt numFmtId="167" formatCode="_-* #,##0.0\ _K_č_-;\-* #,##0.0\ _K_č_-;_-* &quot;-&quot;?\ _K_č_-;_-@_-"/>
  </numFmts>
  <fonts count="55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4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b/>
      <i/>
      <u/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2"/>
      <name val="Arial CE"/>
      <charset val="238"/>
    </font>
    <font>
      <b/>
      <i/>
      <sz val="10"/>
      <name val="Times New Roman CE"/>
      <charset val="238"/>
    </font>
    <font>
      <sz val="12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Helv"/>
    </font>
    <font>
      <b/>
      <i/>
      <u/>
      <sz val="14"/>
      <name val="Helv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Arial CE"/>
      <charset val="238"/>
    </font>
    <font>
      <sz val="10"/>
      <name val="Aria CE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i/>
      <u/>
      <sz val="9"/>
      <name val="Times New Roman"/>
      <family val="1"/>
      <charset val="238"/>
    </font>
    <font>
      <sz val="16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0"/>
      <name val="Times New Roman CE"/>
      <charset val="238"/>
    </font>
    <font>
      <sz val="10"/>
      <color theme="0"/>
      <name val="Times New Roman CE"/>
      <charset val="238"/>
    </font>
    <font>
      <sz val="11"/>
      <name val="Calibri"/>
      <family val="2"/>
      <charset val="238"/>
      <scheme val="minor"/>
    </font>
    <font>
      <b/>
      <u/>
      <sz val="14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37" fillId="0" borderId="0" applyFont="0" applyFill="0" applyBorder="0" applyAlignment="0" applyProtection="0"/>
    <xf numFmtId="0" fontId="37" fillId="0" borderId="0"/>
    <xf numFmtId="0" fontId="1" fillId="0" borderId="0"/>
    <xf numFmtId="0" fontId="37" fillId="0" borderId="0"/>
    <xf numFmtId="0" fontId="39" fillId="0" borderId="0"/>
    <xf numFmtId="0" fontId="1" fillId="0" borderId="0"/>
    <xf numFmtId="0" fontId="34" fillId="0" borderId="0"/>
  </cellStyleXfs>
  <cellXfs count="1306">
    <xf numFmtId="0" fontId="0" fillId="0" borderId="0" xfId="0"/>
    <xf numFmtId="3" fontId="6" fillId="0" borderId="1" xfId="0" applyNumberFormat="1" applyFont="1" applyFill="1" applyBorder="1"/>
    <xf numFmtId="0" fontId="17" fillId="0" borderId="2" xfId="0" applyFont="1" applyFill="1" applyBorder="1"/>
    <xf numFmtId="0" fontId="17" fillId="0" borderId="3" xfId="0" applyFont="1" applyFill="1" applyBorder="1" applyAlignment="1">
      <alignment horizontal="left"/>
    </xf>
    <xf numFmtId="3" fontId="6" fillId="0" borderId="4" xfId="0" applyNumberFormat="1" applyFont="1" applyFill="1" applyBorder="1"/>
    <xf numFmtId="3" fontId="6" fillId="0" borderId="5" xfId="0" applyNumberFormat="1" applyFont="1" applyFill="1" applyBorder="1"/>
    <xf numFmtId="3" fontId="6" fillId="0" borderId="6" xfId="0" applyNumberFormat="1" applyFont="1" applyFill="1" applyBorder="1"/>
    <xf numFmtId="3" fontId="6" fillId="0" borderId="7" xfId="0" applyNumberFormat="1" applyFont="1" applyFill="1" applyBorder="1"/>
    <xf numFmtId="3" fontId="13" fillId="0" borderId="3" xfId="0" applyNumberFormat="1" applyFont="1" applyFill="1" applyBorder="1"/>
    <xf numFmtId="3" fontId="13" fillId="0" borderId="8" xfId="0" applyNumberFormat="1" applyFont="1" applyFill="1" applyBorder="1"/>
    <xf numFmtId="3" fontId="6" fillId="0" borderId="9" xfId="0" applyNumberFormat="1" applyFont="1" applyFill="1" applyBorder="1"/>
    <xf numFmtId="3" fontId="6" fillId="0" borderId="8" xfId="0" applyNumberFormat="1" applyFont="1" applyFill="1" applyBorder="1"/>
    <xf numFmtId="3" fontId="6" fillId="0" borderId="3" xfId="0" applyNumberFormat="1" applyFont="1" applyFill="1" applyBorder="1"/>
    <xf numFmtId="0" fontId="2" fillId="0" borderId="3" xfId="0" applyFont="1" applyFill="1" applyBorder="1"/>
    <xf numFmtId="3" fontId="17" fillId="0" borderId="8" xfId="0" applyNumberFormat="1" applyFont="1" applyFill="1" applyBorder="1"/>
    <xf numFmtId="3" fontId="2" fillId="0" borderId="10" xfId="0" applyNumberFormat="1" applyFont="1" applyFill="1" applyBorder="1" applyAlignment="1">
      <alignment horizontal="right"/>
    </xf>
    <xf numFmtId="165" fontId="2" fillId="0" borderId="3" xfId="0" applyNumberFormat="1" applyFont="1" applyFill="1" applyBorder="1"/>
    <xf numFmtId="3" fontId="2" fillId="0" borderId="8" xfId="0" applyNumberFormat="1" applyFont="1" applyFill="1" applyBorder="1"/>
    <xf numFmtId="0" fontId="2" fillId="0" borderId="0" xfId="0" applyFont="1" applyFill="1"/>
    <xf numFmtId="3" fontId="1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165" fontId="2" fillId="0" borderId="0" xfId="0" applyNumberFormat="1" applyFont="1" applyFill="1"/>
    <xf numFmtId="0" fontId="5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2" fillId="0" borderId="19" xfId="0" applyFont="1" applyFill="1" applyBorder="1"/>
    <xf numFmtId="3" fontId="2" fillId="0" borderId="1" xfId="0" applyNumberFormat="1" applyFont="1" applyFill="1" applyBorder="1"/>
    <xf numFmtId="0" fontId="6" fillId="0" borderId="20" xfId="0" applyFont="1" applyFill="1" applyBorder="1" applyAlignment="1">
      <alignment horizontal="left"/>
    </xf>
    <xf numFmtId="0" fontId="6" fillId="0" borderId="21" xfId="0" applyFont="1" applyFill="1" applyBorder="1"/>
    <xf numFmtId="165" fontId="6" fillId="0" borderId="3" xfId="0" applyNumberFormat="1" applyFont="1" applyFill="1" applyBorder="1"/>
    <xf numFmtId="0" fontId="2" fillId="0" borderId="22" xfId="0" applyFont="1" applyFill="1" applyBorder="1" applyAlignment="1">
      <alignment horizontal="left"/>
    </xf>
    <xf numFmtId="0" fontId="2" fillId="0" borderId="21" xfId="0" applyFont="1" applyFill="1" applyBorder="1"/>
    <xf numFmtId="0" fontId="6" fillId="0" borderId="22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2" fillId="0" borderId="23" xfId="0" applyFont="1" applyFill="1" applyBorder="1"/>
    <xf numFmtId="0" fontId="2" fillId="0" borderId="24" xfId="0" applyFont="1" applyFill="1" applyBorder="1"/>
    <xf numFmtId="0" fontId="9" fillId="0" borderId="25" xfId="0" applyFont="1" applyFill="1" applyBorder="1" applyAlignment="1">
      <alignment horizontal="left"/>
    </xf>
    <xf numFmtId="0" fontId="10" fillId="0" borderId="26" xfId="0" applyFont="1" applyFill="1" applyBorder="1"/>
    <xf numFmtId="3" fontId="10" fillId="0" borderId="5" xfId="0" applyNumberFormat="1" applyFont="1" applyFill="1" applyBorder="1"/>
    <xf numFmtId="165" fontId="10" fillId="0" borderId="5" xfId="0" applyNumberFormat="1" applyFont="1" applyFill="1" applyBorder="1"/>
    <xf numFmtId="3" fontId="10" fillId="0" borderId="7" xfId="0" applyNumberFormat="1" applyFont="1" applyFill="1" applyBorder="1"/>
    <xf numFmtId="0" fontId="9" fillId="0" borderId="0" xfId="0" applyFont="1" applyFill="1"/>
    <xf numFmtId="49" fontId="17" fillId="0" borderId="0" xfId="0" applyNumberFormat="1" applyFont="1" applyFill="1" applyAlignment="1">
      <alignment horizontal="center"/>
    </xf>
    <xf numFmtId="0" fontId="6" fillId="0" borderId="27" xfId="0" applyFont="1" applyFill="1" applyBorder="1" applyAlignment="1">
      <alignment horizontal="left"/>
    </xf>
    <xf numFmtId="0" fontId="8" fillId="0" borderId="0" xfId="0" applyFont="1" applyFill="1"/>
    <xf numFmtId="3" fontId="2" fillId="0" borderId="3" xfId="0" applyNumberFormat="1" applyFont="1" applyFill="1" applyBorder="1"/>
    <xf numFmtId="0" fontId="6" fillId="0" borderId="28" xfId="0" applyFont="1" applyFill="1" applyBorder="1" applyAlignment="1">
      <alignment horizontal="left"/>
    </xf>
    <xf numFmtId="0" fontId="2" fillId="0" borderId="29" xfId="0" applyFont="1" applyFill="1" applyBorder="1"/>
    <xf numFmtId="3" fontId="2" fillId="0" borderId="9" xfId="0" applyNumberFormat="1" applyFont="1" applyFill="1" applyBorder="1"/>
    <xf numFmtId="0" fontId="2" fillId="0" borderId="3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3" fontId="2" fillId="0" borderId="10" xfId="0" applyNumberFormat="1" applyFont="1" applyFill="1" applyBorder="1"/>
    <xf numFmtId="3" fontId="2" fillId="0" borderId="32" xfId="0" applyNumberFormat="1" applyFont="1" applyFill="1" applyBorder="1"/>
    <xf numFmtId="0" fontId="6" fillId="0" borderId="33" xfId="0" applyFont="1" applyFill="1" applyBorder="1" applyAlignment="1">
      <alignment horizontal="left"/>
    </xf>
    <xf numFmtId="0" fontId="13" fillId="0" borderId="31" xfId="0" applyFont="1" applyFill="1" applyBorder="1" applyAlignment="1">
      <alignment horizontal="left"/>
    </xf>
    <xf numFmtId="0" fontId="13" fillId="0" borderId="24" xfId="0" applyFont="1" applyFill="1" applyBorder="1"/>
    <xf numFmtId="0" fontId="2" fillId="0" borderId="25" xfId="0" applyFont="1" applyFill="1" applyBorder="1"/>
    <xf numFmtId="0" fontId="6" fillId="0" borderId="34" xfId="0" applyFont="1" applyFill="1" applyBorder="1"/>
    <xf numFmtId="0" fontId="2" fillId="0" borderId="34" xfId="0" applyFont="1" applyFill="1" applyBorder="1"/>
    <xf numFmtId="3" fontId="6" fillId="0" borderId="16" xfId="0" applyNumberFormat="1" applyFont="1" applyFill="1" applyBorder="1"/>
    <xf numFmtId="165" fontId="6" fillId="0" borderId="16" xfId="0" applyNumberFormat="1" applyFont="1" applyFill="1" applyBorder="1"/>
    <xf numFmtId="3" fontId="6" fillId="0" borderId="17" xfId="0" applyNumberFormat="1" applyFont="1" applyFill="1" applyBorder="1"/>
    <xf numFmtId="165" fontId="2" fillId="0" borderId="1" xfId="0" applyNumberFormat="1" applyFont="1" applyFill="1" applyBorder="1"/>
    <xf numFmtId="0" fontId="2" fillId="0" borderId="29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35" xfId="0" applyFont="1" applyFill="1" applyBorder="1"/>
    <xf numFmtId="0" fontId="6" fillId="0" borderId="25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2" fillId="0" borderId="1" xfId="0" applyFont="1" applyFill="1" applyBorder="1"/>
    <xf numFmtId="3" fontId="2" fillId="0" borderId="4" xfId="0" applyNumberFormat="1" applyFont="1" applyFill="1" applyBorder="1"/>
    <xf numFmtId="165" fontId="2" fillId="0" borderId="4" xfId="0" applyNumberFormat="1" applyFont="1" applyFill="1" applyBorder="1"/>
    <xf numFmtId="3" fontId="2" fillId="0" borderId="6" xfId="0" applyNumberFormat="1" applyFont="1" applyFill="1" applyBorder="1"/>
    <xf numFmtId="165" fontId="6" fillId="0" borderId="5" xfId="0" applyNumberFormat="1" applyFont="1" applyFill="1" applyBorder="1"/>
    <xf numFmtId="0" fontId="2" fillId="0" borderId="21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8" fillId="0" borderId="36" xfId="0" applyFont="1" applyFill="1" applyBorder="1"/>
    <xf numFmtId="3" fontId="4" fillId="0" borderId="37" xfId="0" applyNumberFormat="1" applyFont="1" applyFill="1" applyBorder="1"/>
    <xf numFmtId="165" fontId="4" fillId="0" borderId="16" xfId="0" applyNumberFormat="1" applyFont="1" applyFill="1" applyBorder="1"/>
    <xf numFmtId="3" fontId="4" fillId="0" borderId="38" xfId="0" applyNumberFormat="1" applyFont="1" applyFill="1" applyBorder="1"/>
    <xf numFmtId="0" fontId="2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/>
    <xf numFmtId="3" fontId="6" fillId="0" borderId="0" xfId="0" applyNumberFormat="1" applyFont="1" applyFill="1" applyBorder="1"/>
    <xf numFmtId="165" fontId="6" fillId="0" borderId="0" xfId="0" applyNumberFormat="1" applyFont="1" applyFill="1" applyBorder="1"/>
    <xf numFmtId="0" fontId="14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12" xfId="0" applyFont="1" applyFill="1" applyBorder="1"/>
    <xf numFmtId="0" fontId="5" fillId="0" borderId="14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left"/>
    </xf>
    <xf numFmtId="0" fontId="7" fillId="0" borderId="34" xfId="0" applyFont="1" applyFill="1" applyBorder="1"/>
    <xf numFmtId="0" fontId="13" fillId="0" borderId="31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left"/>
    </xf>
    <xf numFmtId="165" fontId="13" fillId="0" borderId="3" xfId="0" applyNumberFormat="1" applyFont="1" applyFill="1" applyBorder="1"/>
    <xf numFmtId="0" fontId="13" fillId="0" borderId="21" xfId="0" applyFont="1" applyFill="1" applyBorder="1" applyAlignment="1">
      <alignment horizontal="right"/>
    </xf>
    <xf numFmtId="0" fontId="4" fillId="0" borderId="39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40" xfId="0" applyFont="1" applyFill="1" applyBorder="1"/>
    <xf numFmtId="165" fontId="10" fillId="0" borderId="37" xfId="0" applyNumberFormat="1" applyFont="1" applyFill="1" applyBorder="1"/>
    <xf numFmtId="0" fontId="4" fillId="0" borderId="0" xfId="0" applyFont="1" applyFill="1"/>
    <xf numFmtId="0" fontId="30" fillId="0" borderId="0" xfId="0" applyFont="1" applyFill="1"/>
    <xf numFmtId="3" fontId="8" fillId="0" borderId="0" xfId="0" applyNumberFormat="1" applyFont="1" applyFill="1"/>
    <xf numFmtId="0" fontId="5" fillId="0" borderId="41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left"/>
    </xf>
    <xf numFmtId="0" fontId="7" fillId="0" borderId="14" xfId="0" applyFont="1" applyFill="1" applyBorder="1"/>
    <xf numFmtId="0" fontId="5" fillId="0" borderId="34" xfId="0" applyFont="1" applyFill="1" applyBorder="1" applyAlignment="1">
      <alignment horizontal="center"/>
    </xf>
    <xf numFmtId="0" fontId="7" fillId="0" borderId="43" xfId="0" applyFont="1" applyFill="1" applyBorder="1"/>
    <xf numFmtId="0" fontId="13" fillId="0" borderId="27" xfId="0" applyFont="1" applyFill="1" applyBorder="1"/>
    <xf numFmtId="0" fontId="2" fillId="0" borderId="44" xfId="0" applyFont="1" applyFill="1" applyBorder="1"/>
    <xf numFmtId="49" fontId="13" fillId="0" borderId="21" xfId="0" applyNumberFormat="1" applyFont="1" applyFill="1" applyBorder="1" applyAlignment="1">
      <alignment horizontal="left"/>
    </xf>
    <xf numFmtId="0" fontId="9" fillId="0" borderId="27" xfId="0" applyFont="1" applyFill="1" applyBorder="1" applyAlignment="1">
      <alignment horizontal="right"/>
    </xf>
    <xf numFmtId="0" fontId="10" fillId="0" borderId="21" xfId="0" applyFont="1" applyFill="1" applyBorder="1" applyAlignment="1">
      <alignment horizontal="left"/>
    </xf>
    <xf numFmtId="0" fontId="10" fillId="0" borderId="15" xfId="0" applyFont="1" applyFill="1" applyBorder="1"/>
    <xf numFmtId="3" fontId="10" fillId="0" borderId="3" xfId="0" applyNumberFormat="1" applyFont="1" applyFill="1" applyBorder="1" applyAlignment="1">
      <alignment horizontal="right"/>
    </xf>
    <xf numFmtId="165" fontId="10" fillId="0" borderId="45" xfId="0" applyNumberFormat="1" applyFont="1" applyFill="1" applyBorder="1"/>
    <xf numFmtId="3" fontId="10" fillId="0" borderId="8" xfId="0" applyNumberFormat="1" applyFont="1" applyFill="1" applyBorder="1" applyAlignment="1">
      <alignment horizontal="right"/>
    </xf>
    <xf numFmtId="0" fontId="17" fillId="0" borderId="15" xfId="0" applyFont="1" applyFill="1" applyBorder="1"/>
    <xf numFmtId="3" fontId="4" fillId="0" borderId="37" xfId="0" applyNumberFormat="1" applyFont="1" applyFill="1" applyBorder="1" applyAlignment="1">
      <alignment horizontal="right"/>
    </xf>
    <xf numFmtId="3" fontId="4" fillId="0" borderId="38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2" fillId="0" borderId="11" xfId="0" applyFont="1" applyFill="1" applyBorder="1" applyAlignment="1">
      <alignment horizontal="left"/>
    </xf>
    <xf numFmtId="0" fontId="2" fillId="0" borderId="12" xfId="0" applyFont="1" applyFill="1" applyBorder="1"/>
    <xf numFmtId="0" fontId="6" fillId="0" borderId="18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5" fontId="6" fillId="0" borderId="1" xfId="0" applyNumberFormat="1" applyFont="1" applyFill="1" applyBorder="1"/>
    <xf numFmtId="0" fontId="4" fillId="0" borderId="14" xfId="0" applyFont="1" applyFill="1" applyBorder="1" applyAlignment="1">
      <alignment horizontal="left"/>
    </xf>
    <xf numFmtId="0" fontId="6" fillId="0" borderId="46" xfId="0" applyFont="1" applyFill="1" applyBorder="1" applyAlignment="1">
      <alignment horizontal="left"/>
    </xf>
    <xf numFmtId="0" fontId="6" fillId="0" borderId="37" xfId="0" applyFont="1" applyFill="1" applyBorder="1"/>
    <xf numFmtId="165" fontId="4" fillId="0" borderId="37" xfId="0" applyNumberFormat="1" applyFont="1" applyFill="1" applyBorder="1"/>
    <xf numFmtId="0" fontId="29" fillId="0" borderId="0" xfId="0" applyFont="1" applyFill="1"/>
    <xf numFmtId="0" fontId="13" fillId="0" borderId="14" xfId="0" applyFont="1" applyFill="1" applyBorder="1"/>
    <xf numFmtId="0" fontId="31" fillId="0" borderId="34" xfId="0" applyFont="1" applyFill="1" applyBorder="1" applyAlignment="1">
      <alignment horizontal="left"/>
    </xf>
    <xf numFmtId="0" fontId="13" fillId="0" borderId="21" xfId="0" applyFont="1" applyFill="1" applyBorder="1" applyAlignment="1">
      <alignment horizontal="left"/>
    </xf>
    <xf numFmtId="165" fontId="2" fillId="0" borderId="10" xfId="0" applyNumberFormat="1" applyFont="1" applyFill="1" applyBorder="1"/>
    <xf numFmtId="0" fontId="2" fillId="0" borderId="47" xfId="0" applyFont="1" applyFill="1" applyBorder="1"/>
    <xf numFmtId="165" fontId="24" fillId="0" borderId="3" xfId="0" applyNumberFormat="1" applyFont="1" applyFill="1" applyBorder="1"/>
    <xf numFmtId="0" fontId="17" fillId="0" borderId="3" xfId="0" applyFont="1" applyFill="1" applyBorder="1"/>
    <xf numFmtId="0" fontId="32" fillId="0" borderId="39" xfId="0" applyFont="1" applyFill="1" applyBorder="1" applyAlignment="1">
      <alignment horizontal="right"/>
    </xf>
    <xf numFmtId="0" fontId="32" fillId="0" borderId="36" xfId="0" applyFont="1" applyFill="1" applyBorder="1" applyAlignment="1">
      <alignment horizontal="left"/>
    </xf>
    <xf numFmtId="0" fontId="25" fillId="0" borderId="40" xfId="0" applyFont="1" applyFill="1" applyBorder="1"/>
    <xf numFmtId="165" fontId="25" fillId="0" borderId="37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11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48" xfId="0" applyFont="1" applyFill="1" applyBorder="1"/>
    <xf numFmtId="0" fontId="6" fillId="0" borderId="47" xfId="0" applyFont="1" applyFill="1" applyBorder="1"/>
    <xf numFmtId="0" fontId="2" fillId="0" borderId="10" xfId="0" applyFont="1" applyFill="1" applyBorder="1"/>
    <xf numFmtId="0" fontId="7" fillId="0" borderId="10" xfId="0" applyFont="1" applyFill="1" applyBorder="1"/>
    <xf numFmtId="3" fontId="7" fillId="0" borderId="3" xfId="0" applyNumberFormat="1" applyFont="1" applyFill="1" applyBorder="1"/>
    <xf numFmtId="165" fontId="7" fillId="0" borderId="3" xfId="0" applyNumberFormat="1" applyFont="1" applyFill="1" applyBorder="1"/>
    <xf numFmtId="0" fontId="7" fillId="0" borderId="10" xfId="0" applyFont="1" applyFill="1" applyBorder="1" applyAlignment="1">
      <alignment horizontal="left"/>
    </xf>
    <xf numFmtId="3" fontId="16" fillId="0" borderId="3" xfId="0" applyNumberFormat="1" applyFont="1" applyFill="1" applyBorder="1"/>
    <xf numFmtId="0" fontId="2" fillId="0" borderId="23" xfId="0" applyFont="1" applyFill="1" applyBorder="1" applyAlignment="1">
      <alignment horizontal="left"/>
    </xf>
    <xf numFmtId="0" fontId="2" fillId="0" borderId="49" xfId="0" applyFont="1" applyFill="1" applyBorder="1" applyAlignment="1">
      <alignment horizontal="left"/>
    </xf>
    <xf numFmtId="0" fontId="2" fillId="0" borderId="5" xfId="0" applyFont="1" applyFill="1" applyBorder="1"/>
    <xf numFmtId="165" fontId="13" fillId="0" borderId="5" xfId="0" applyNumberFormat="1" applyFont="1" applyFill="1" applyBorder="1"/>
    <xf numFmtId="165" fontId="6" fillId="0" borderId="10" xfId="0" applyNumberFormat="1" applyFont="1" applyFill="1" applyBorder="1"/>
    <xf numFmtId="3" fontId="2" fillId="0" borderId="5" xfId="0" applyNumberFormat="1" applyFont="1" applyFill="1" applyBorder="1"/>
    <xf numFmtId="165" fontId="2" fillId="0" borderId="5" xfId="0" applyNumberFormat="1" applyFont="1" applyFill="1" applyBorder="1"/>
    <xf numFmtId="3" fontId="2" fillId="0" borderId="7" xfId="0" applyNumberFormat="1" applyFont="1" applyFill="1" applyBorder="1"/>
    <xf numFmtId="0" fontId="6" fillId="0" borderId="39" xfId="0" applyFont="1" applyFill="1" applyBorder="1" applyAlignment="1">
      <alignment horizontal="left"/>
    </xf>
    <xf numFmtId="3" fontId="6" fillId="0" borderId="37" xfId="0" applyNumberFormat="1" applyFont="1" applyFill="1" applyBorder="1"/>
    <xf numFmtId="165" fontId="6" fillId="0" borderId="37" xfId="0" applyNumberFormat="1" applyFont="1" applyFill="1" applyBorder="1"/>
    <xf numFmtId="3" fontId="6" fillId="0" borderId="38" xfId="0" applyNumberFormat="1" applyFont="1" applyFill="1" applyBorder="1"/>
    <xf numFmtId="3" fontId="13" fillId="0" borderId="10" xfId="0" applyNumberFormat="1" applyFont="1" applyFill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0" fontId="2" fillId="0" borderId="28" xfId="0" applyFont="1" applyFill="1" applyBorder="1" applyAlignment="1">
      <alignment horizontal="left"/>
    </xf>
    <xf numFmtId="0" fontId="6" fillId="0" borderId="50" xfId="0" applyFont="1" applyFill="1" applyBorder="1" applyAlignment="1">
      <alignment horizontal="left"/>
    </xf>
    <xf numFmtId="165" fontId="2" fillId="0" borderId="37" xfId="0" applyNumberFormat="1" applyFont="1" applyFill="1" applyBorder="1"/>
    <xf numFmtId="0" fontId="2" fillId="0" borderId="42" xfId="0" applyFont="1" applyFill="1" applyBorder="1" applyAlignment="1">
      <alignment horizontal="left"/>
    </xf>
    <xf numFmtId="3" fontId="13" fillId="0" borderId="4" xfId="0" applyNumberFormat="1" applyFont="1" applyFill="1" applyBorder="1"/>
    <xf numFmtId="3" fontId="13" fillId="0" borderId="6" xfId="0" applyNumberFormat="1" applyFont="1" applyFill="1" applyBorder="1"/>
    <xf numFmtId="0" fontId="2" fillId="0" borderId="44" xfId="0" applyFont="1" applyFill="1" applyBorder="1" applyAlignment="1">
      <alignment horizontal="left"/>
    </xf>
    <xf numFmtId="0" fontId="2" fillId="0" borderId="43" xfId="0" applyFont="1" applyFill="1" applyBorder="1" applyAlignment="1">
      <alignment horizontal="left"/>
    </xf>
    <xf numFmtId="165" fontId="2" fillId="0" borderId="2" xfId="0" applyNumberFormat="1" applyFont="1" applyFill="1" applyBorder="1"/>
    <xf numFmtId="49" fontId="2" fillId="0" borderId="0" xfId="0" applyNumberFormat="1" applyFont="1" applyFill="1" applyAlignment="1">
      <alignment horizontal="left"/>
    </xf>
    <xf numFmtId="0" fontId="0" fillId="0" borderId="0" xfId="0" applyFill="1"/>
    <xf numFmtId="0" fontId="27" fillId="0" borderId="0" xfId="0" applyFont="1" applyFill="1"/>
    <xf numFmtId="3" fontId="10" fillId="0" borderId="0" xfId="0" applyNumberFormat="1" applyFont="1" applyFill="1" applyBorder="1"/>
    <xf numFmtId="0" fontId="4" fillId="0" borderId="46" xfId="0" applyFont="1" applyFill="1" applyBorder="1" applyAlignment="1">
      <alignment horizontal="left"/>
    </xf>
    <xf numFmtId="0" fontId="17" fillId="0" borderId="0" xfId="0" applyFont="1" applyFill="1"/>
    <xf numFmtId="3" fontId="17" fillId="0" borderId="32" xfId="0" applyNumberFormat="1" applyFont="1" applyFill="1" applyBorder="1"/>
    <xf numFmtId="0" fontId="3" fillId="0" borderId="0" xfId="0" applyFont="1" applyFill="1"/>
    <xf numFmtId="3" fontId="5" fillId="0" borderId="9" xfId="0" applyNumberFormat="1" applyFont="1" applyFill="1" applyBorder="1" applyAlignment="1">
      <alignment horizontal="center"/>
    </xf>
    <xf numFmtId="3" fontId="17" fillId="0" borderId="0" xfId="0" applyNumberFormat="1" applyFont="1" applyFill="1"/>
    <xf numFmtId="0" fontId="2" fillId="0" borderId="27" xfId="0" applyFont="1" applyFill="1" applyBorder="1"/>
    <xf numFmtId="0" fontId="19" fillId="0" borderId="0" xfId="0" applyFont="1" applyFill="1"/>
    <xf numFmtId="3" fontId="20" fillId="0" borderId="38" xfId="0" applyNumberFormat="1" applyFont="1" applyFill="1" applyBorder="1"/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left"/>
    </xf>
    <xf numFmtId="3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18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left"/>
    </xf>
    <xf numFmtId="0" fontId="2" fillId="0" borderId="31" xfId="0" applyFont="1" applyFill="1" applyBorder="1"/>
    <xf numFmtId="0" fontId="2" fillId="0" borderId="2" xfId="0" applyFont="1" applyFill="1" applyBorder="1"/>
    <xf numFmtId="0" fontId="2" fillId="0" borderId="51" xfId="0" applyFont="1" applyFill="1" applyBorder="1"/>
    <xf numFmtId="0" fontId="5" fillId="0" borderId="12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6" xfId="0" applyFont="1" applyFill="1" applyBorder="1"/>
    <xf numFmtId="0" fontId="2" fillId="0" borderId="33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34" xfId="0" applyFont="1" applyFill="1" applyBorder="1" applyAlignment="1">
      <alignment horizontal="left"/>
    </xf>
    <xf numFmtId="0" fontId="9" fillId="0" borderId="34" xfId="0" applyFont="1" applyFill="1" applyBorder="1"/>
    <xf numFmtId="3" fontId="10" fillId="0" borderId="16" xfId="0" applyNumberFormat="1" applyFont="1" applyFill="1" applyBorder="1"/>
    <xf numFmtId="3" fontId="10" fillId="0" borderId="17" xfId="0" applyNumberFormat="1" applyFont="1" applyFill="1" applyBorder="1"/>
    <xf numFmtId="0" fontId="2" fillId="0" borderId="10" xfId="0" applyFont="1" applyFill="1" applyBorder="1" applyAlignment="1">
      <alignment horizontal="left"/>
    </xf>
    <xf numFmtId="165" fontId="13" fillId="0" borderId="10" xfId="0" applyNumberFormat="1" applyFont="1" applyFill="1" applyBorder="1"/>
    <xf numFmtId="165" fontId="10" fillId="0" borderId="3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12" xfId="0" applyFont="1" applyFill="1" applyBorder="1"/>
    <xf numFmtId="0" fontId="6" fillId="0" borderId="52" xfId="0" applyFont="1" applyFill="1" applyBorder="1" applyAlignment="1">
      <alignment horizontal="left"/>
    </xf>
    <xf numFmtId="0" fontId="10" fillId="0" borderId="46" xfId="0" applyFont="1" applyFill="1" applyBorder="1" applyAlignment="1">
      <alignment horizontal="left"/>
    </xf>
    <xf numFmtId="0" fontId="10" fillId="0" borderId="0" xfId="0" applyFont="1" applyFill="1"/>
    <xf numFmtId="0" fontId="5" fillId="0" borderId="11" xfId="0" applyFont="1" applyFill="1" applyBorder="1"/>
    <xf numFmtId="49" fontId="10" fillId="0" borderId="27" xfId="0" applyNumberFormat="1" applyFont="1" applyFill="1" applyBorder="1" applyAlignment="1">
      <alignment horizontal="right"/>
    </xf>
    <xf numFmtId="49" fontId="10" fillId="0" borderId="21" xfId="0" applyNumberFormat="1" applyFont="1" applyFill="1" applyBorder="1" applyAlignment="1">
      <alignment horizontal="left"/>
    </xf>
    <xf numFmtId="0" fontId="10" fillId="0" borderId="10" xfId="0" applyFont="1" applyFill="1" applyBorder="1"/>
    <xf numFmtId="0" fontId="8" fillId="0" borderId="39" xfId="0" applyFont="1" applyFill="1" applyBorder="1"/>
    <xf numFmtId="0" fontId="8" fillId="0" borderId="36" xfId="0" applyFont="1" applyFill="1" applyBorder="1" applyAlignment="1">
      <alignment horizontal="left"/>
    </xf>
    <xf numFmtId="0" fontId="4" fillId="0" borderId="37" xfId="0" applyFont="1" applyFill="1" applyBorder="1"/>
    <xf numFmtId="0" fontId="4" fillId="0" borderId="40" xfId="0" applyFont="1" applyFill="1" applyBorder="1" applyAlignment="1">
      <alignment horizontal="left"/>
    </xf>
    <xf numFmtId="0" fontId="4" fillId="0" borderId="40" xfId="0" applyFont="1" applyFill="1" applyBorder="1"/>
    <xf numFmtId="0" fontId="2" fillId="0" borderId="41" xfId="0" applyFont="1" applyFill="1" applyBorder="1" applyAlignment="1">
      <alignment horizontal="left"/>
    </xf>
    <xf numFmtId="0" fontId="4" fillId="0" borderId="34" xfId="0" applyFont="1" applyFill="1" applyBorder="1"/>
    <xf numFmtId="3" fontId="4" fillId="0" borderId="16" xfId="0" applyNumberFormat="1" applyFont="1" applyFill="1" applyBorder="1"/>
    <xf numFmtId="3" fontId="4" fillId="0" borderId="17" xfId="0" applyNumberFormat="1" applyFont="1" applyFill="1" applyBorder="1"/>
    <xf numFmtId="0" fontId="10" fillId="0" borderId="43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right"/>
    </xf>
    <xf numFmtId="3" fontId="4" fillId="0" borderId="0" xfId="0" applyNumberFormat="1" applyFont="1" applyFill="1" applyBorder="1"/>
    <xf numFmtId="0" fontId="2" fillId="0" borderId="34" xfId="0" applyFont="1" applyFill="1" applyBorder="1" applyAlignment="1">
      <alignment horizontal="left"/>
    </xf>
    <xf numFmtId="0" fontId="2" fillId="0" borderId="9" xfId="0" applyFont="1" applyFill="1" applyBorder="1"/>
    <xf numFmtId="0" fontId="10" fillId="0" borderId="48" xfId="0" applyFont="1" applyFill="1" applyBorder="1" applyAlignment="1">
      <alignment horizontal="left"/>
    </xf>
    <xf numFmtId="165" fontId="4" fillId="0" borderId="5" xfId="0" applyNumberFormat="1" applyFont="1" applyFill="1" applyBorder="1"/>
    <xf numFmtId="0" fontId="6" fillId="0" borderId="48" xfId="0" applyFont="1" applyFill="1" applyBorder="1" applyAlignment="1">
      <alignment horizontal="left"/>
    </xf>
    <xf numFmtId="0" fontId="8" fillId="0" borderId="40" xfId="0" applyFont="1" applyFill="1" applyBorder="1"/>
    <xf numFmtId="0" fontId="4" fillId="0" borderId="50" xfId="0" applyFont="1" applyFill="1" applyBorder="1"/>
    <xf numFmtId="0" fontId="6" fillId="0" borderId="19" xfId="0" applyFont="1" applyFill="1" applyBorder="1" applyAlignment="1">
      <alignment horizontal="left"/>
    </xf>
    <xf numFmtId="0" fontId="6" fillId="0" borderId="19" xfId="0" applyFont="1" applyFill="1" applyBorder="1"/>
    <xf numFmtId="0" fontId="6" fillId="0" borderId="40" xfId="0" applyFont="1" applyFill="1" applyBorder="1"/>
    <xf numFmtId="0" fontId="13" fillId="0" borderId="0" xfId="0" applyFont="1" applyFill="1" applyAlignment="1">
      <alignment horizontal="left"/>
    </xf>
    <xf numFmtId="0" fontId="13" fillId="0" borderId="12" xfId="0" applyFont="1" applyFill="1" applyBorder="1" applyAlignment="1">
      <alignment horizontal="left"/>
    </xf>
    <xf numFmtId="0" fontId="13" fillId="0" borderId="34" xfId="0" applyFont="1" applyFill="1" applyBorder="1" applyAlignment="1">
      <alignment horizontal="left"/>
    </xf>
    <xf numFmtId="0" fontId="13" fillId="0" borderId="39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165" fontId="4" fillId="0" borderId="0" xfId="0" applyNumberFormat="1" applyFont="1" applyFill="1" applyBorder="1"/>
    <xf numFmtId="0" fontId="28" fillId="0" borderId="12" xfId="0" applyFont="1" applyFill="1" applyBorder="1" applyAlignment="1">
      <alignment horizontal="left"/>
    </xf>
    <xf numFmtId="0" fontId="28" fillId="0" borderId="34" xfId="0" applyFont="1" applyFill="1" applyBorder="1" applyAlignment="1">
      <alignment horizontal="left"/>
    </xf>
    <xf numFmtId="3" fontId="10" fillId="0" borderId="3" xfId="0" applyNumberFormat="1" applyFont="1" applyFill="1" applyBorder="1"/>
    <xf numFmtId="3" fontId="10" fillId="0" borderId="8" xfId="0" applyNumberFormat="1" applyFont="1" applyFill="1" applyBorder="1"/>
    <xf numFmtId="0" fontId="10" fillId="0" borderId="24" xfId="0" applyFont="1" applyFill="1" applyBorder="1"/>
    <xf numFmtId="0" fontId="2" fillId="0" borderId="14" xfId="0" applyFont="1" applyFill="1" applyBorder="1"/>
    <xf numFmtId="0" fontId="13" fillId="0" borderId="40" xfId="0" applyFont="1" applyFill="1" applyBorder="1" applyAlignment="1">
      <alignment horizontal="left"/>
    </xf>
    <xf numFmtId="0" fontId="28" fillId="0" borderId="19" xfId="0" applyFont="1" applyFill="1" applyBorder="1" applyAlignment="1">
      <alignment horizontal="left"/>
    </xf>
    <xf numFmtId="0" fontId="28" fillId="0" borderId="4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2" fillId="0" borderId="16" xfId="0" applyFont="1" applyFill="1" applyBorder="1"/>
    <xf numFmtId="0" fontId="2" fillId="0" borderId="17" xfId="0" applyFont="1" applyFill="1" applyBorder="1"/>
    <xf numFmtId="0" fontId="10" fillId="0" borderId="5" xfId="0" applyFont="1" applyFill="1" applyBorder="1" applyAlignment="1">
      <alignment horizontal="left"/>
    </xf>
    <xf numFmtId="0" fontId="28" fillId="0" borderId="28" xfId="0" applyFont="1" applyFill="1" applyBorder="1" applyAlignment="1">
      <alignment horizontal="left"/>
    </xf>
    <xf numFmtId="0" fontId="2" fillId="0" borderId="33" xfId="0" applyFont="1" applyFill="1" applyBorder="1"/>
    <xf numFmtId="0" fontId="13" fillId="0" borderId="15" xfId="0" applyFont="1" applyFill="1" applyBorder="1"/>
    <xf numFmtId="0" fontId="2" fillId="0" borderId="0" xfId="0" applyFont="1" applyFill="1" applyAlignment="1"/>
    <xf numFmtId="0" fontId="4" fillId="0" borderId="0" xfId="0" applyFont="1" applyFill="1" applyBorder="1"/>
    <xf numFmtId="0" fontId="28" fillId="0" borderId="2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/>
    <xf numFmtId="0" fontId="2" fillId="0" borderId="15" xfId="0" applyFont="1" applyFill="1" applyBorder="1" applyAlignment="1"/>
    <xf numFmtId="0" fontId="2" fillId="0" borderId="47" xfId="0" applyFont="1" applyFill="1" applyBorder="1" applyAlignment="1">
      <alignment horizontal="left"/>
    </xf>
    <xf numFmtId="0" fontId="22" fillId="0" borderId="30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left"/>
    </xf>
    <xf numFmtId="0" fontId="22" fillId="0" borderId="23" xfId="0" applyFont="1" applyFill="1" applyBorder="1" applyAlignment="1">
      <alignment horizontal="left"/>
    </xf>
    <xf numFmtId="0" fontId="22" fillId="0" borderId="30" xfId="6" applyFont="1" applyFill="1" applyBorder="1" applyAlignment="1">
      <alignment horizontal="left"/>
    </xf>
    <xf numFmtId="0" fontId="17" fillId="0" borderId="15" xfId="6" applyFont="1" applyFill="1" applyBorder="1" applyAlignment="1">
      <alignment horizontal="left"/>
    </xf>
    <xf numFmtId="0" fontId="10" fillId="0" borderId="39" xfId="0" applyFont="1" applyFill="1" applyBorder="1" applyAlignment="1">
      <alignment horizontal="left"/>
    </xf>
    <xf numFmtId="0" fontId="9" fillId="0" borderId="40" xfId="0" applyFont="1" applyFill="1" applyBorder="1"/>
    <xf numFmtId="3" fontId="10" fillId="0" borderId="37" xfId="0" applyNumberFormat="1" applyFont="1" applyFill="1" applyBorder="1"/>
    <xf numFmtId="3" fontId="10" fillId="0" borderId="38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6" fillId="0" borderId="18" xfId="0" applyFont="1" applyFill="1" applyBorder="1"/>
    <xf numFmtId="0" fontId="2" fillId="0" borderId="15" xfId="0" applyFont="1" applyFill="1" applyBorder="1" applyAlignment="1">
      <alignment horizontal="center"/>
    </xf>
    <xf numFmtId="0" fontId="6" fillId="0" borderId="14" xfId="0" applyFont="1" applyFill="1" applyBorder="1"/>
    <xf numFmtId="0" fontId="4" fillId="0" borderId="39" xfId="0" applyFont="1" applyFill="1" applyBorder="1"/>
    <xf numFmtId="0" fontId="6" fillId="0" borderId="12" xfId="0" applyFont="1" applyFill="1" applyBorder="1" applyAlignment="1"/>
    <xf numFmtId="0" fontId="31" fillId="0" borderId="34" xfId="0" applyFont="1" applyFill="1" applyBorder="1" applyAlignment="1"/>
    <xf numFmtId="0" fontId="2" fillId="0" borderId="39" xfId="0" applyFont="1" applyFill="1" applyBorder="1"/>
    <xf numFmtId="0" fontId="6" fillId="0" borderId="19" xfId="0" applyFont="1" applyFill="1" applyBorder="1" applyAlignment="1"/>
    <xf numFmtId="0" fontId="2" fillId="0" borderId="1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3" xfId="0" applyFont="1" applyFill="1" applyBorder="1" applyAlignment="1"/>
    <xf numFmtId="0" fontId="7" fillId="0" borderId="14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left"/>
    </xf>
    <xf numFmtId="0" fontId="8" fillId="0" borderId="34" xfId="0" applyFont="1" applyFill="1" applyBorder="1"/>
    <xf numFmtId="0" fontId="8" fillId="0" borderId="0" xfId="0" applyFont="1" applyFill="1" applyBorder="1"/>
    <xf numFmtId="165" fontId="8" fillId="0" borderId="0" xfId="0" applyNumberFormat="1" applyFont="1" applyFill="1"/>
    <xf numFmtId="0" fontId="5" fillId="0" borderId="34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3" fontId="10" fillId="0" borderId="44" xfId="0" applyNumberFormat="1" applyFont="1" applyFill="1" applyBorder="1"/>
    <xf numFmtId="0" fontId="8" fillId="0" borderId="39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2" fillId="0" borderId="18" xfId="0" applyFont="1" applyFill="1" applyBorder="1"/>
    <xf numFmtId="0" fontId="5" fillId="0" borderId="28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center"/>
    </xf>
    <xf numFmtId="0" fontId="6" fillId="0" borderId="26" xfId="0" applyFont="1" applyFill="1" applyBorder="1"/>
    <xf numFmtId="0" fontId="8" fillId="0" borderId="40" xfId="0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3" fontId="17" fillId="0" borderId="2" xfId="0" applyNumberFormat="1" applyFont="1" applyFill="1" applyBorder="1"/>
    <xf numFmtId="3" fontId="17" fillId="0" borderId="51" xfId="0" applyNumberFormat="1" applyFont="1" applyFill="1" applyBorder="1"/>
    <xf numFmtId="0" fontId="17" fillId="0" borderId="21" xfId="0" applyFont="1" applyFill="1" applyBorder="1" applyAlignment="1">
      <alignment horizontal="left"/>
    </xf>
    <xf numFmtId="3" fontId="17" fillId="0" borderId="10" xfId="0" applyNumberFormat="1" applyFont="1" applyFill="1" applyBorder="1"/>
    <xf numFmtId="165" fontId="17" fillId="0" borderId="10" xfId="0" applyNumberFormat="1" applyFont="1" applyFill="1" applyBorder="1"/>
    <xf numFmtId="0" fontId="17" fillId="0" borderId="24" xfId="0" applyFont="1" applyFill="1" applyBorder="1"/>
    <xf numFmtId="3" fontId="17" fillId="0" borderId="3" xfId="0" applyNumberFormat="1" applyFont="1" applyFill="1" applyBorder="1"/>
    <xf numFmtId="165" fontId="17" fillId="0" borderId="3" xfId="0" applyNumberFormat="1" applyFont="1" applyFill="1" applyBorder="1"/>
    <xf numFmtId="0" fontId="22" fillId="0" borderId="28" xfId="0" applyFont="1" applyFill="1" applyBorder="1" applyAlignment="1">
      <alignment horizontal="left"/>
    </xf>
    <xf numFmtId="0" fontId="17" fillId="0" borderId="29" xfId="0" applyFont="1" applyFill="1" applyBorder="1" applyAlignment="1">
      <alignment horizontal="left"/>
    </xf>
    <xf numFmtId="0" fontId="17" fillId="0" borderId="19" xfId="0" applyFont="1" applyFill="1" applyBorder="1"/>
    <xf numFmtId="165" fontId="17" fillId="0" borderId="1" xfId="0" applyNumberFormat="1" applyFont="1" applyFill="1" applyBorder="1"/>
    <xf numFmtId="3" fontId="20" fillId="0" borderId="37" xfId="0" applyNumberFormat="1" applyFont="1" applyFill="1" applyBorder="1"/>
    <xf numFmtId="0" fontId="2" fillId="0" borderId="16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165" fontId="17" fillId="0" borderId="0" xfId="0" applyNumberFormat="1" applyFont="1" applyFill="1"/>
    <xf numFmtId="0" fontId="33" fillId="0" borderId="18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/>
    </xf>
    <xf numFmtId="0" fontId="17" fillId="0" borderId="51" xfId="0" applyFont="1" applyFill="1" applyBorder="1"/>
    <xf numFmtId="0" fontId="17" fillId="0" borderId="15" xfId="6" applyFont="1" applyFill="1" applyBorder="1"/>
    <xf numFmtId="0" fontId="17" fillId="0" borderId="34" xfId="0" applyFont="1" applyFill="1" applyBorder="1"/>
    <xf numFmtId="3" fontId="17" fillId="0" borderId="16" xfId="0" applyNumberFormat="1" applyFont="1" applyFill="1" applyBorder="1"/>
    <xf numFmtId="0" fontId="17" fillId="0" borderId="16" xfId="0" applyFont="1" applyFill="1" applyBorder="1"/>
    <xf numFmtId="3" fontId="17" fillId="0" borderId="17" xfId="0" applyNumberFormat="1" applyFont="1" applyFill="1" applyBorder="1"/>
    <xf numFmtId="0" fontId="17" fillId="0" borderId="30" xfId="0" applyFont="1" applyFill="1" applyBorder="1" applyAlignment="1">
      <alignment horizontal="left"/>
    </xf>
    <xf numFmtId="0" fontId="22" fillId="0" borderId="25" xfId="0" applyFont="1" applyFill="1" applyBorder="1" applyAlignment="1">
      <alignment horizontal="left"/>
    </xf>
    <xf numFmtId="0" fontId="22" fillId="0" borderId="43" xfId="0" applyFont="1" applyFill="1" applyBorder="1" applyAlignment="1">
      <alignment horizontal="left"/>
    </xf>
    <xf numFmtId="3" fontId="22" fillId="0" borderId="16" xfId="0" applyNumberFormat="1" applyFont="1" applyFill="1" applyBorder="1"/>
    <xf numFmtId="165" fontId="22" fillId="0" borderId="5" xfId="0" applyNumberFormat="1" applyFont="1" applyFill="1" applyBorder="1"/>
    <xf numFmtId="3" fontId="22" fillId="0" borderId="17" xfId="0" applyNumberFormat="1" applyFont="1" applyFill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0" fontId="22" fillId="0" borderId="34" xfId="0" applyFont="1" applyFill="1" applyBorder="1"/>
    <xf numFmtId="3" fontId="22" fillId="0" borderId="5" xfId="0" applyNumberFormat="1" applyFont="1" applyFill="1" applyBorder="1"/>
    <xf numFmtId="3" fontId="22" fillId="0" borderId="7" xfId="0" applyNumberFormat="1" applyFont="1" applyFill="1" applyBorder="1"/>
    <xf numFmtId="0" fontId="17" fillId="0" borderId="1" xfId="0" applyFont="1" applyFill="1" applyBorder="1" applyAlignment="1">
      <alignment horizontal="left"/>
    </xf>
    <xf numFmtId="165" fontId="22" fillId="0" borderId="16" xfId="0" applyNumberFormat="1" applyFont="1" applyFill="1" applyBorder="1"/>
    <xf numFmtId="0" fontId="17" fillId="0" borderId="31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left"/>
    </xf>
    <xf numFmtId="0" fontId="20" fillId="0" borderId="40" xfId="0" applyFont="1" applyFill="1" applyBorder="1" applyAlignment="1">
      <alignment horizontal="left"/>
    </xf>
    <xf numFmtId="0" fontId="20" fillId="0" borderId="40" xfId="0" applyFont="1" applyFill="1" applyBorder="1"/>
    <xf numFmtId="0" fontId="7" fillId="0" borderId="19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0" fontId="10" fillId="0" borderId="35" xfId="0" applyFont="1" applyFill="1" applyBorder="1"/>
    <xf numFmtId="165" fontId="24" fillId="0" borderId="5" xfId="0" applyNumberFormat="1" applyFont="1" applyFill="1" applyBorder="1"/>
    <xf numFmtId="3" fontId="2" fillId="0" borderId="45" xfId="0" applyNumberFormat="1" applyFont="1" applyFill="1" applyBorder="1"/>
    <xf numFmtId="0" fontId="8" fillId="0" borderId="36" xfId="0" applyFont="1" applyFill="1" applyBorder="1" applyAlignment="1">
      <alignment horizontal="center"/>
    </xf>
    <xf numFmtId="0" fontId="9" fillId="0" borderId="0" xfId="0" applyFont="1" applyFill="1" applyBorder="1"/>
    <xf numFmtId="0" fontId="13" fillId="0" borderId="0" xfId="0" applyFont="1" applyFill="1" applyAlignment="1">
      <alignment horizontal="right"/>
    </xf>
    <xf numFmtId="0" fontId="28" fillId="0" borderId="12" xfId="0" applyFont="1" applyFill="1" applyBorder="1" applyAlignment="1">
      <alignment horizontal="right"/>
    </xf>
    <xf numFmtId="0" fontId="28" fillId="0" borderId="34" xfId="0" applyFont="1" applyFill="1" applyBorder="1" applyAlignment="1">
      <alignment horizontal="right"/>
    </xf>
    <xf numFmtId="3" fontId="2" fillId="0" borderId="10" xfId="6" applyNumberFormat="1" applyFont="1" applyFill="1" applyBorder="1"/>
    <xf numFmtId="3" fontId="2" fillId="0" borderId="32" xfId="6" applyNumberFormat="1" applyFont="1" applyFill="1" applyBorder="1"/>
    <xf numFmtId="0" fontId="10" fillId="0" borderId="27" xfId="0" applyFont="1" applyFill="1" applyBorder="1"/>
    <xf numFmtId="0" fontId="10" fillId="0" borderId="31" xfId="0" applyFont="1" applyFill="1" applyBorder="1" applyAlignment="1">
      <alignment horizontal="left"/>
    </xf>
    <xf numFmtId="0" fontId="10" fillId="0" borderId="44" xfId="0" applyFont="1" applyFill="1" applyBorder="1"/>
    <xf numFmtId="0" fontId="32" fillId="0" borderId="36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19" xfId="0" applyFont="1" applyFill="1" applyBorder="1" applyAlignment="1">
      <alignment horizontal="right"/>
    </xf>
    <xf numFmtId="0" fontId="25" fillId="0" borderId="40" xfId="0" applyFont="1" applyFill="1" applyBorder="1" applyAlignment="1">
      <alignment horizontal="right"/>
    </xf>
    <xf numFmtId="3" fontId="2" fillId="0" borderId="2" xfId="0" applyNumberFormat="1" applyFont="1" applyFill="1" applyBorder="1"/>
    <xf numFmtId="3" fontId="2" fillId="0" borderId="51" xfId="0" applyNumberFormat="1" applyFont="1" applyFill="1" applyBorder="1"/>
    <xf numFmtId="0" fontId="9" fillId="0" borderId="39" xfId="0" applyFont="1" applyFill="1" applyBorder="1" applyAlignment="1">
      <alignment horizontal="left"/>
    </xf>
    <xf numFmtId="0" fontId="13" fillId="0" borderId="34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10" fillId="0" borderId="46" xfId="0" applyFont="1" applyFill="1" applyBorder="1" applyAlignment="1">
      <alignment horizontal="right"/>
    </xf>
    <xf numFmtId="0" fontId="9" fillId="0" borderId="37" xfId="0" applyFont="1" applyFill="1" applyBorder="1"/>
    <xf numFmtId="0" fontId="15" fillId="0" borderId="0" xfId="0" applyFont="1" applyFill="1" applyAlignment="1">
      <alignment horizontal="left"/>
    </xf>
    <xf numFmtId="3" fontId="11" fillId="0" borderId="0" xfId="0" applyNumberFormat="1" applyFont="1" applyFill="1"/>
    <xf numFmtId="3" fontId="24" fillId="0" borderId="5" xfId="0" applyNumberFormat="1" applyFont="1" applyFill="1" applyBorder="1"/>
    <xf numFmtId="3" fontId="24" fillId="0" borderId="7" xfId="0" applyNumberFormat="1" applyFont="1" applyFill="1" applyBorder="1"/>
    <xf numFmtId="165" fontId="13" fillId="0" borderId="2" xfId="0" applyNumberFormat="1" applyFont="1" applyFill="1" applyBorder="1"/>
    <xf numFmtId="3" fontId="13" fillId="0" borderId="45" xfId="0" applyNumberFormat="1" applyFont="1" applyFill="1" applyBorder="1"/>
    <xf numFmtId="3" fontId="13" fillId="0" borderId="53" xfId="0" applyNumberFormat="1" applyFont="1" applyFill="1" applyBorder="1"/>
    <xf numFmtId="3" fontId="24" fillId="0" borderId="5" xfId="0" applyNumberFormat="1" applyFont="1" applyFill="1" applyBorder="1" applyAlignment="1">
      <alignment horizontal="right"/>
    </xf>
    <xf numFmtId="3" fontId="29" fillId="0" borderId="2" xfId="0" applyNumberFormat="1" applyFont="1" applyFill="1" applyBorder="1"/>
    <xf numFmtId="3" fontId="29" fillId="0" borderId="51" xfId="0" applyNumberFormat="1" applyFont="1" applyFill="1" applyBorder="1"/>
    <xf numFmtId="3" fontId="13" fillId="0" borderId="1" xfId="0" applyNumberFormat="1" applyFont="1" applyFill="1" applyBorder="1"/>
    <xf numFmtId="165" fontId="13" fillId="0" borderId="1" xfId="0" applyNumberFormat="1" applyFont="1" applyFill="1" applyBorder="1"/>
    <xf numFmtId="3" fontId="13" fillId="0" borderId="9" xfId="0" applyNumberFormat="1" applyFont="1" applyFill="1" applyBorder="1"/>
    <xf numFmtId="165" fontId="13" fillId="0" borderId="4" xfId="0" applyNumberFormat="1" applyFont="1" applyFill="1" applyBorder="1"/>
    <xf numFmtId="165" fontId="9" fillId="0" borderId="5" xfId="0" applyNumberFormat="1" applyFont="1" applyFill="1" applyBorder="1"/>
    <xf numFmtId="165" fontId="10" fillId="0" borderId="16" xfId="0" applyNumberFormat="1" applyFont="1" applyFill="1" applyBorder="1"/>
    <xf numFmtId="0" fontId="34" fillId="0" borderId="0" xfId="0" applyFont="1"/>
    <xf numFmtId="0" fontId="2" fillId="0" borderId="3" xfId="0" applyFont="1" applyBorder="1"/>
    <xf numFmtId="3" fontId="13" fillId="0" borderId="32" xfId="0" applyNumberFormat="1" applyFont="1" applyFill="1" applyBorder="1"/>
    <xf numFmtId="0" fontId="33" fillId="0" borderId="54" xfId="0" applyFont="1" applyFill="1" applyBorder="1" applyAlignment="1">
      <alignment horizontal="left"/>
    </xf>
    <xf numFmtId="3" fontId="13" fillId="0" borderId="3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center"/>
    </xf>
    <xf numFmtId="0" fontId="4" fillId="0" borderId="18" xfId="0" applyFont="1" applyFill="1" applyBorder="1"/>
    <xf numFmtId="0" fontId="2" fillId="0" borderId="20" xfId="0" applyFont="1" applyFill="1" applyBorder="1"/>
    <xf numFmtId="0" fontId="24" fillId="0" borderId="14" xfId="0" applyFont="1" applyFill="1" applyBorder="1"/>
    <xf numFmtId="0" fontId="10" fillId="0" borderId="14" xfId="0" applyFont="1" applyFill="1" applyBorder="1"/>
    <xf numFmtId="0" fontId="10" fillId="0" borderId="49" xfId="0" applyFont="1" applyFill="1" applyBorder="1"/>
    <xf numFmtId="0" fontId="26" fillId="0" borderId="14" xfId="0" applyFont="1" applyFill="1" applyBorder="1"/>
    <xf numFmtId="0" fontId="25" fillId="0" borderId="39" xfId="0" applyFont="1" applyFill="1" applyBorder="1"/>
    <xf numFmtId="166" fontId="2" fillId="0" borderId="1" xfId="0" applyNumberFormat="1" applyFont="1" applyFill="1" applyBorder="1"/>
    <xf numFmtId="8" fontId="2" fillId="0" borderId="0" xfId="0" applyNumberFormat="1" applyFont="1" applyFill="1"/>
    <xf numFmtId="165" fontId="28" fillId="0" borderId="10" xfId="0" applyNumberFormat="1" applyFont="1" applyFill="1" applyBorder="1"/>
    <xf numFmtId="0" fontId="6" fillId="0" borderId="31" xfId="0" applyFont="1" applyFill="1" applyBorder="1"/>
    <xf numFmtId="0" fontId="6" fillId="0" borderId="0" xfId="0" applyFont="1" applyFill="1" applyAlignment="1"/>
    <xf numFmtId="0" fontId="2" fillId="0" borderId="12" xfId="0" applyFont="1" applyFill="1" applyBorder="1" applyAlignment="1"/>
    <xf numFmtId="0" fontId="5" fillId="0" borderId="19" xfId="0" applyFont="1" applyFill="1" applyBorder="1" applyAlignment="1"/>
    <xf numFmtId="0" fontId="6" fillId="0" borderId="10" xfId="0" applyFont="1" applyFill="1" applyBorder="1" applyAlignment="1"/>
    <xf numFmtId="0" fontId="9" fillId="0" borderId="48" xfId="0" applyFont="1" applyFill="1" applyBorder="1" applyAlignment="1"/>
    <xf numFmtId="0" fontId="6" fillId="0" borderId="3" xfId="0" applyFont="1" applyFill="1" applyBorder="1" applyAlignment="1"/>
    <xf numFmtId="0" fontId="4" fillId="0" borderId="50" xfId="0" applyFont="1" applyFill="1" applyBorder="1" applyAlignment="1"/>
    <xf numFmtId="165" fontId="2" fillId="0" borderId="45" xfId="0" applyNumberFormat="1" applyFont="1" applyFill="1" applyBorder="1"/>
    <xf numFmtId="0" fontId="13" fillId="0" borderId="0" xfId="0" applyFont="1" applyFill="1"/>
    <xf numFmtId="0" fontId="13" fillId="0" borderId="3" xfId="0" applyFont="1" applyFill="1" applyBorder="1"/>
    <xf numFmtId="49" fontId="2" fillId="0" borderId="0" xfId="0" applyNumberFormat="1" applyFont="1" applyFill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28" fillId="0" borderId="3" xfId="0" applyNumberFormat="1" applyFont="1" applyFill="1" applyBorder="1"/>
    <xf numFmtId="3" fontId="28" fillId="0" borderId="8" xfId="0" applyNumberFormat="1" applyFont="1" applyFill="1" applyBorder="1"/>
    <xf numFmtId="3" fontId="29" fillId="0" borderId="1" xfId="0" applyNumberFormat="1" applyFont="1" applyFill="1" applyBorder="1"/>
    <xf numFmtId="3" fontId="29" fillId="0" borderId="9" xfId="0" applyNumberFormat="1" applyFont="1" applyFill="1" applyBorder="1"/>
    <xf numFmtId="0" fontId="35" fillId="0" borderId="0" xfId="0" applyFont="1" applyAlignment="1">
      <alignment horizontal="center"/>
    </xf>
    <xf numFmtId="3" fontId="13" fillId="0" borderId="8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3" fontId="24" fillId="0" borderId="7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0" fontId="6" fillId="0" borderId="34" xfId="0" applyFont="1" applyFill="1" applyBorder="1" applyAlignment="1">
      <alignment horizontal="right"/>
    </xf>
    <xf numFmtId="0" fontId="13" fillId="0" borderId="44" xfId="0" applyFont="1" applyFill="1" applyBorder="1"/>
    <xf numFmtId="3" fontId="13" fillId="0" borderId="10" xfId="6" applyNumberFormat="1" applyFont="1" applyFill="1" applyBorder="1"/>
    <xf numFmtId="3" fontId="13" fillId="0" borderId="32" xfId="6" applyNumberFormat="1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/>
    <xf numFmtId="3" fontId="13" fillId="0" borderId="1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right"/>
    </xf>
    <xf numFmtId="0" fontId="6" fillId="0" borderId="20" xfId="0" applyFont="1" applyFill="1" applyBorder="1" applyAlignment="1">
      <alignment horizontal="right"/>
    </xf>
    <xf numFmtId="0" fontId="6" fillId="0" borderId="27" xfId="0" applyFont="1" applyFill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6" fillId="0" borderId="30" xfId="0" applyFont="1" applyFill="1" applyBorder="1" applyAlignment="1">
      <alignment horizontal="right"/>
    </xf>
    <xf numFmtId="0" fontId="9" fillId="0" borderId="14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0" fontId="2" fillId="0" borderId="24" xfId="0" applyFont="1" applyBorder="1"/>
    <xf numFmtId="0" fontId="17" fillId="0" borderId="3" xfId="0" applyFont="1" applyBorder="1"/>
    <xf numFmtId="0" fontId="2" fillId="0" borderId="40" xfId="0" applyFont="1" applyFill="1" applyBorder="1" applyAlignment="1">
      <alignment horizontal="center"/>
    </xf>
    <xf numFmtId="0" fontId="2" fillId="0" borderId="49" xfId="0" applyFont="1" applyFill="1" applyBorder="1"/>
    <xf numFmtId="0" fontId="16" fillId="0" borderId="15" xfId="0" applyFont="1" applyFill="1" applyBorder="1"/>
    <xf numFmtId="0" fontId="10" fillId="0" borderId="34" xfId="0" applyFont="1" applyFill="1" applyBorder="1" applyAlignment="1"/>
    <xf numFmtId="3" fontId="2" fillId="0" borderId="53" xfId="0" applyNumberFormat="1" applyFont="1" applyFill="1" applyBorder="1"/>
    <xf numFmtId="3" fontId="28" fillId="0" borderId="5" xfId="0" applyNumberFormat="1" applyFont="1" applyFill="1" applyBorder="1"/>
    <xf numFmtId="3" fontId="28" fillId="0" borderId="7" xfId="0" applyNumberFormat="1" applyFont="1" applyFill="1" applyBorder="1"/>
    <xf numFmtId="0" fontId="6" fillId="0" borderId="0" xfId="0" applyFont="1" applyFill="1" applyAlignment="1">
      <alignment horizontal="center"/>
    </xf>
    <xf numFmtId="0" fontId="10" fillId="0" borderId="40" xfId="0" applyFont="1" applyFill="1" applyBorder="1" applyAlignment="1">
      <alignment horizontal="left"/>
    </xf>
    <xf numFmtId="0" fontId="10" fillId="0" borderId="40" xfId="0" applyFont="1" applyFill="1" applyBorder="1"/>
    <xf numFmtId="3" fontId="10" fillId="0" borderId="37" xfId="0" applyNumberFormat="1" applyFont="1" applyFill="1" applyBorder="1" applyAlignment="1">
      <alignment horizontal="right"/>
    </xf>
    <xf numFmtId="3" fontId="10" fillId="0" borderId="38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2" fillId="0" borderId="44" xfId="0" applyFont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0" fontId="36" fillId="0" borderId="0" xfId="0" applyFont="1" applyFill="1"/>
    <xf numFmtId="0" fontId="17" fillId="0" borderId="24" xfId="0" applyFont="1" applyFill="1" applyBorder="1" applyAlignment="1">
      <alignment horizontal="left"/>
    </xf>
    <xf numFmtId="0" fontId="31" fillId="0" borderId="15" xfId="0" applyFont="1" applyFill="1" applyBorder="1" applyAlignment="1">
      <alignment horizontal="left"/>
    </xf>
    <xf numFmtId="0" fontId="7" fillId="0" borderId="54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left"/>
    </xf>
    <xf numFmtId="0" fontId="7" fillId="0" borderId="27" xfId="0" applyFont="1" applyFill="1" applyBorder="1"/>
    <xf numFmtId="0" fontId="6" fillId="0" borderId="31" xfId="0" applyFont="1" applyFill="1" applyBorder="1" applyAlignment="1">
      <alignment horizontal="right"/>
    </xf>
    <xf numFmtId="0" fontId="10" fillId="0" borderId="21" xfId="0" applyFont="1" applyFill="1" applyBorder="1"/>
    <xf numFmtId="1" fontId="13" fillId="0" borderId="3" xfId="0" applyNumberFormat="1" applyFont="1" applyFill="1" applyBorder="1" applyAlignment="1">
      <alignment horizontal="right"/>
    </xf>
    <xf numFmtId="0" fontId="17" fillId="0" borderId="44" xfId="0" applyFont="1" applyFill="1" applyBorder="1" applyAlignment="1">
      <alignment horizontal="left"/>
    </xf>
    <xf numFmtId="165" fontId="28" fillId="0" borderId="5" xfId="0" applyNumberFormat="1" applyFont="1" applyFill="1" applyBorder="1"/>
    <xf numFmtId="3" fontId="6" fillId="2" borderId="37" xfId="0" applyNumberFormat="1" applyFont="1" applyFill="1" applyBorder="1"/>
    <xf numFmtId="0" fontId="17" fillId="0" borderId="44" xfId="0" applyFont="1" applyFill="1" applyBorder="1"/>
    <xf numFmtId="0" fontId="17" fillId="0" borderId="55" xfId="0" applyFont="1" applyFill="1" applyBorder="1"/>
    <xf numFmtId="0" fontId="2" fillId="0" borderId="44" xfId="0" applyFont="1" applyBorder="1"/>
    <xf numFmtId="0" fontId="6" fillId="0" borderId="29" xfId="0" applyFont="1" applyFill="1" applyBorder="1"/>
    <xf numFmtId="0" fontId="31" fillId="0" borderId="21" xfId="0" applyFont="1" applyFill="1" applyBorder="1" applyAlignment="1">
      <alignment horizontal="left"/>
    </xf>
    <xf numFmtId="0" fontId="31" fillId="0" borderId="3" xfId="0" applyFont="1" applyFill="1" applyBorder="1"/>
    <xf numFmtId="1" fontId="13" fillId="0" borderId="8" xfId="0" applyNumberFormat="1" applyFont="1" applyFill="1" applyBorder="1" applyAlignment="1">
      <alignment horizontal="right"/>
    </xf>
    <xf numFmtId="3" fontId="6" fillId="0" borderId="10" xfId="0" applyNumberFormat="1" applyFont="1" applyFill="1" applyBorder="1"/>
    <xf numFmtId="3" fontId="6" fillId="0" borderId="32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32" fillId="0" borderId="0" xfId="0" applyFont="1" applyFill="1" applyBorder="1" applyAlignment="1">
      <alignment horizontal="left"/>
    </xf>
    <xf numFmtId="0" fontId="25" fillId="0" borderId="0" xfId="0" applyFont="1" applyFill="1" applyBorder="1"/>
    <xf numFmtId="3" fontId="25" fillId="0" borderId="0" xfId="0" applyNumberFormat="1" applyFont="1" applyFill="1" applyBorder="1" applyAlignment="1">
      <alignment horizontal="right"/>
    </xf>
    <xf numFmtId="165" fontId="25" fillId="0" borderId="0" xfId="0" applyNumberFormat="1" applyFont="1" applyFill="1" applyBorder="1"/>
    <xf numFmtId="0" fontId="2" fillId="0" borderId="45" xfId="0" applyFont="1" applyFill="1" applyBorder="1" applyAlignment="1">
      <alignment horizontal="left"/>
    </xf>
    <xf numFmtId="0" fontId="2" fillId="0" borderId="56" xfId="0" applyFont="1" applyFill="1" applyBorder="1"/>
    <xf numFmtId="0" fontId="2" fillId="0" borderId="30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10" fillId="0" borderId="43" xfId="0" applyFont="1" applyFill="1" applyBorder="1" applyAlignment="1"/>
    <xf numFmtId="0" fontId="24" fillId="0" borderId="25" xfId="0" applyFont="1" applyFill="1" applyBorder="1" applyAlignment="1">
      <alignment horizontal="left"/>
    </xf>
    <xf numFmtId="0" fontId="24" fillId="0" borderId="34" xfId="0" applyFont="1" applyFill="1" applyBorder="1" applyAlignment="1"/>
    <xf numFmtId="0" fontId="24" fillId="0" borderId="34" xfId="0" applyFont="1" applyFill="1" applyBorder="1"/>
    <xf numFmtId="0" fontId="24" fillId="0" borderId="0" xfId="0" applyFont="1" applyFill="1"/>
    <xf numFmtId="3" fontId="24" fillId="0" borderId="16" xfId="0" applyNumberFormat="1" applyFont="1" applyFill="1" applyBorder="1"/>
    <xf numFmtId="165" fontId="24" fillId="0" borderId="16" xfId="0" applyNumberFormat="1" applyFont="1" applyFill="1" applyBorder="1"/>
    <xf numFmtId="3" fontId="24" fillId="0" borderId="17" xfId="0" applyNumberFormat="1" applyFont="1" applyFill="1" applyBorder="1"/>
    <xf numFmtId="0" fontId="24" fillId="0" borderId="35" xfId="0" applyFont="1" applyFill="1" applyBorder="1"/>
    <xf numFmtId="0" fontId="6" fillId="0" borderId="1" xfId="0" applyFont="1" applyFill="1" applyBorder="1" applyAlignment="1"/>
    <xf numFmtId="0" fontId="29" fillId="0" borderId="27" xfId="0" applyFont="1" applyFill="1" applyBorder="1"/>
    <xf numFmtId="0" fontId="29" fillId="0" borderId="31" xfId="0" applyFont="1" applyFill="1" applyBorder="1" applyAlignment="1">
      <alignment horizontal="left"/>
    </xf>
    <xf numFmtId="3" fontId="24" fillId="0" borderId="1" xfId="0" applyNumberFormat="1" applyFont="1" applyFill="1" applyBorder="1"/>
    <xf numFmtId="165" fontId="24" fillId="0" borderId="1" xfId="0" applyNumberFormat="1" applyFont="1" applyFill="1" applyBorder="1"/>
    <xf numFmtId="3" fontId="24" fillId="0" borderId="9" xfId="0" applyNumberFormat="1" applyFont="1" applyFill="1" applyBorder="1"/>
    <xf numFmtId="0" fontId="6" fillId="0" borderId="28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left"/>
    </xf>
    <xf numFmtId="0" fontId="17" fillId="0" borderId="13" xfId="0" applyFont="1" applyFill="1" applyBorder="1"/>
    <xf numFmtId="165" fontId="17" fillId="0" borderId="4" xfId="0" applyNumberFormat="1" applyFont="1" applyFill="1" applyBorder="1"/>
    <xf numFmtId="0" fontId="17" fillId="0" borderId="31" xfId="0" applyFont="1" applyFill="1" applyBorder="1"/>
    <xf numFmtId="3" fontId="2" fillId="0" borderId="45" xfId="3" applyNumberFormat="1" applyFont="1" applyFill="1" applyBorder="1"/>
    <xf numFmtId="165" fontId="6" fillId="0" borderId="45" xfId="0" applyNumberFormat="1" applyFont="1" applyFill="1" applyBorder="1"/>
    <xf numFmtId="0" fontId="2" fillId="0" borderId="57" xfId="0" applyFont="1" applyFill="1" applyBorder="1"/>
    <xf numFmtId="0" fontId="2" fillId="0" borderId="40" xfId="0" applyFont="1" applyFill="1" applyBorder="1" applyAlignment="1"/>
    <xf numFmtId="0" fontId="0" fillId="0" borderId="0" xfId="0" applyFont="1" applyFill="1" applyAlignment="1"/>
    <xf numFmtId="0" fontId="2" fillId="0" borderId="36" xfId="0" applyFont="1" applyFill="1" applyBorder="1" applyAlignment="1"/>
    <xf numFmtId="0" fontId="6" fillId="0" borderId="39" xfId="0" applyFont="1" applyFill="1" applyBorder="1"/>
    <xf numFmtId="0" fontId="7" fillId="0" borderId="0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0" fontId="31" fillId="0" borderId="18" xfId="0" applyFont="1" applyFill="1" applyBorder="1" applyAlignment="1">
      <alignment horizontal="left"/>
    </xf>
    <xf numFmtId="0" fontId="28" fillId="0" borderId="30" xfId="0" applyFont="1" applyFill="1" applyBorder="1" applyAlignment="1">
      <alignment horizontal="left"/>
    </xf>
    <xf numFmtId="0" fontId="28" fillId="0" borderId="41" xfId="0" applyFont="1" applyFill="1" applyBorder="1" applyAlignment="1">
      <alignment horizontal="left"/>
    </xf>
    <xf numFmtId="0" fontId="28" fillId="0" borderId="33" xfId="0" applyFont="1" applyFill="1" applyBorder="1" applyAlignment="1">
      <alignment horizontal="left"/>
    </xf>
    <xf numFmtId="0" fontId="28" fillId="0" borderId="25" xfId="0" applyFont="1" applyFill="1" applyBorder="1" applyAlignment="1">
      <alignment horizontal="left"/>
    </xf>
    <xf numFmtId="0" fontId="28" fillId="0" borderId="52" xfId="0" applyFont="1" applyFill="1" applyBorder="1" applyAlignment="1">
      <alignment horizontal="left"/>
    </xf>
    <xf numFmtId="0" fontId="28" fillId="0" borderId="46" xfId="0" applyFont="1" applyFill="1" applyBorder="1" applyAlignment="1">
      <alignment horizontal="left"/>
    </xf>
    <xf numFmtId="0" fontId="16" fillId="0" borderId="54" xfId="0" applyFont="1" applyFill="1" applyBorder="1" applyAlignment="1">
      <alignment horizontal="left"/>
    </xf>
    <xf numFmtId="0" fontId="16" fillId="0" borderId="15" xfId="0" applyFont="1" applyFill="1" applyBorder="1" applyAlignment="1">
      <alignment horizontal="left"/>
    </xf>
    <xf numFmtId="3" fontId="24" fillId="0" borderId="8" xfId="0" applyNumberFormat="1" applyFont="1" applyFill="1" applyBorder="1"/>
    <xf numFmtId="3" fontId="2" fillId="0" borderId="9" xfId="0" applyNumberFormat="1" applyFont="1" applyFill="1" applyBorder="1" applyProtection="1">
      <protection locked="0"/>
    </xf>
    <xf numFmtId="3" fontId="2" fillId="0" borderId="1" xfId="0" applyNumberFormat="1" applyFont="1" applyFill="1" applyBorder="1" applyProtection="1">
      <protection locked="0"/>
    </xf>
    <xf numFmtId="3" fontId="2" fillId="0" borderId="8" xfId="0" applyNumberFormat="1" applyFont="1" applyFill="1" applyBorder="1" applyProtection="1">
      <protection locked="0"/>
    </xf>
    <xf numFmtId="165" fontId="2" fillId="0" borderId="5" xfId="0" applyNumberFormat="1" applyFont="1" applyFill="1" applyBorder="1" applyProtection="1">
      <protection locked="0"/>
    </xf>
    <xf numFmtId="3" fontId="4" fillId="0" borderId="38" xfId="0" applyNumberFormat="1" applyFont="1" applyFill="1" applyBorder="1" applyProtection="1">
      <protection locked="0"/>
    </xf>
    <xf numFmtId="3" fontId="4" fillId="0" borderId="37" xfId="0" applyNumberFormat="1" applyFont="1" applyFill="1" applyBorder="1" applyProtection="1">
      <protection locked="0"/>
    </xf>
    <xf numFmtId="165" fontId="4" fillId="0" borderId="16" xfId="0" applyNumberFormat="1" applyFont="1" applyFill="1" applyBorder="1" applyProtection="1">
      <protection locked="0"/>
    </xf>
    <xf numFmtId="3" fontId="2" fillId="0" borderId="3" xfId="0" applyNumberFormat="1" applyFont="1" applyFill="1" applyBorder="1" applyProtection="1">
      <protection locked="0"/>
    </xf>
    <xf numFmtId="3" fontId="10" fillId="0" borderId="32" xfId="0" applyNumberFormat="1" applyFont="1" applyFill="1" applyBorder="1" applyAlignment="1">
      <alignment horizontal="right"/>
    </xf>
    <xf numFmtId="3" fontId="17" fillId="0" borderId="2" xfId="6" applyNumberFormat="1" applyFont="1" applyFill="1" applyBorder="1"/>
    <xf numFmtId="0" fontId="50" fillId="0" borderId="3" xfId="0" applyFont="1" applyFill="1" applyBorder="1"/>
    <xf numFmtId="3" fontId="22" fillId="0" borderId="16" xfId="6" applyNumberFormat="1" applyFont="1" applyFill="1" applyBorder="1"/>
    <xf numFmtId="3" fontId="17" fillId="0" borderId="1" xfId="6" applyNumberFormat="1" applyFont="1" applyFill="1" applyBorder="1"/>
    <xf numFmtId="3" fontId="17" fillId="0" borderId="3" xfId="6" applyNumberFormat="1" applyFont="1" applyFill="1" applyBorder="1"/>
    <xf numFmtId="3" fontId="22" fillId="0" borderId="10" xfId="6" applyNumberFormat="1" applyFont="1" applyFill="1" applyBorder="1"/>
    <xf numFmtId="3" fontId="17" fillId="0" borderId="10" xfId="6" applyNumberFormat="1" applyFont="1" applyFill="1" applyBorder="1"/>
    <xf numFmtId="3" fontId="17" fillId="0" borderId="9" xfId="0" applyNumberFormat="1" applyFont="1" applyFill="1" applyBorder="1"/>
    <xf numFmtId="3" fontId="22" fillId="0" borderId="5" xfId="6" applyNumberFormat="1" applyFont="1" applyFill="1" applyBorder="1"/>
    <xf numFmtId="3" fontId="17" fillId="0" borderId="6" xfId="0" applyNumberFormat="1" applyFont="1" applyFill="1" applyBorder="1"/>
    <xf numFmtId="0" fontId="17" fillId="0" borderId="1" xfId="0" applyFont="1" applyFill="1" applyBorder="1"/>
    <xf numFmtId="3" fontId="2" fillId="0" borderId="1" xfId="3" applyNumberFormat="1" applyFont="1" applyFill="1" applyBorder="1"/>
    <xf numFmtId="3" fontId="2" fillId="0" borderId="3" xfId="3" applyNumberFormat="1" applyFont="1" applyFill="1" applyBorder="1"/>
    <xf numFmtId="3" fontId="6" fillId="0" borderId="16" xfId="3" applyNumberFormat="1" applyFont="1" applyFill="1" applyBorder="1"/>
    <xf numFmtId="0" fontId="2" fillId="0" borderId="10" xfId="3" applyFont="1" applyFill="1" applyBorder="1"/>
    <xf numFmtId="0" fontId="2" fillId="0" borderId="32" xfId="0" applyFont="1" applyFill="1" applyBorder="1"/>
    <xf numFmtId="3" fontId="2" fillId="0" borderId="10" xfId="3" applyNumberFormat="1" applyFont="1" applyFill="1" applyBorder="1"/>
    <xf numFmtId="3" fontId="6" fillId="0" borderId="5" xfId="3" applyNumberFormat="1" applyFont="1" applyFill="1" applyBorder="1"/>
    <xf numFmtId="3" fontId="2" fillId="0" borderId="4" xfId="3" applyNumberFormat="1" applyFont="1" applyFill="1" applyBorder="1"/>
    <xf numFmtId="3" fontId="10" fillId="0" borderId="45" xfId="0" applyNumberFormat="1" applyFont="1" applyFill="1" applyBorder="1"/>
    <xf numFmtId="3" fontId="28" fillId="0" borderId="5" xfId="0" applyNumberFormat="1" applyFont="1" applyFill="1" applyBorder="1" applyAlignment="1">
      <alignment horizontal="right"/>
    </xf>
    <xf numFmtId="3" fontId="25" fillId="0" borderId="37" xfId="0" applyNumberFormat="1" applyFont="1" applyFill="1" applyBorder="1" applyAlignment="1">
      <alignment horizontal="right"/>
    </xf>
    <xf numFmtId="3" fontId="2" fillId="0" borderId="1" xfId="6" applyNumberFormat="1" applyFont="1" applyFill="1" applyBorder="1"/>
    <xf numFmtId="3" fontId="2" fillId="0" borderId="3" xfId="6" applyNumberFormat="1" applyFont="1" applyFill="1" applyBorder="1"/>
    <xf numFmtId="3" fontId="2" fillId="0" borderId="45" xfId="6" applyNumberFormat="1" applyFont="1" applyFill="1" applyBorder="1"/>
    <xf numFmtId="165" fontId="2" fillId="0" borderId="29" xfId="0" applyNumberFormat="1" applyFont="1" applyFill="1" applyBorder="1"/>
    <xf numFmtId="165" fontId="10" fillId="0" borderId="26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9" fillId="0" borderId="49" xfId="0" applyFont="1" applyFill="1" applyBorder="1"/>
    <xf numFmtId="0" fontId="17" fillId="0" borderId="5" xfId="0" applyFont="1" applyFill="1" applyBorder="1"/>
    <xf numFmtId="0" fontId="2" fillId="0" borderId="34" xfId="0" applyFont="1" applyFill="1" applyBorder="1" applyAlignment="1">
      <alignment horizontal="right"/>
    </xf>
    <xf numFmtId="0" fontId="17" fillId="0" borderId="0" xfId="0" applyFont="1" applyFill="1" applyBorder="1"/>
    <xf numFmtId="0" fontId="9" fillId="0" borderId="5" xfId="0" applyFont="1" applyFill="1" applyBorder="1"/>
    <xf numFmtId="0" fontId="5" fillId="0" borderId="22" xfId="0" applyFont="1" applyFill="1" applyBorder="1" applyAlignment="1">
      <alignment horizontal="left"/>
    </xf>
    <xf numFmtId="0" fontId="7" fillId="0" borderId="0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22" xfId="0" applyFont="1" applyFill="1" applyBorder="1"/>
    <xf numFmtId="0" fontId="5" fillId="0" borderId="0" xfId="0" applyFont="1" applyFill="1" applyBorder="1" applyAlignment="1">
      <alignment horizontal="center"/>
    </xf>
    <xf numFmtId="0" fontId="13" fillId="0" borderId="1" xfId="0" applyFont="1" applyFill="1" applyBorder="1"/>
    <xf numFmtId="0" fontId="10" fillId="0" borderId="3" xfId="0" applyFont="1" applyFill="1" applyBorder="1"/>
    <xf numFmtId="3" fontId="13" fillId="0" borderId="3" xfId="6" applyNumberFormat="1" applyFont="1" applyFill="1" applyBorder="1"/>
    <xf numFmtId="3" fontId="13" fillId="0" borderId="8" xfId="6" applyNumberFormat="1" applyFont="1" applyFill="1" applyBorder="1"/>
    <xf numFmtId="0" fontId="10" fillId="0" borderId="5" xfId="0" applyFont="1" applyFill="1" applyBorder="1"/>
    <xf numFmtId="0" fontId="13" fillId="0" borderId="45" xfId="0" applyFont="1" applyFill="1" applyBorder="1"/>
    <xf numFmtId="165" fontId="13" fillId="0" borderId="45" xfId="0" applyNumberFormat="1" applyFont="1" applyFill="1" applyBorder="1"/>
    <xf numFmtId="0" fontId="22" fillId="0" borderId="5" xfId="0" applyFont="1" applyFill="1" applyBorder="1" applyAlignment="1">
      <alignment horizontal="left"/>
    </xf>
    <xf numFmtId="3" fontId="17" fillId="0" borderId="9" xfId="6" applyNumberFormat="1" applyFont="1" applyFill="1" applyBorder="1"/>
    <xf numFmtId="3" fontId="17" fillId="0" borderId="8" xfId="6" applyNumberFormat="1" applyFont="1" applyFill="1" applyBorder="1"/>
    <xf numFmtId="0" fontId="2" fillId="0" borderId="3" xfId="0" applyFont="1" applyBorder="1" applyAlignment="1">
      <alignment horizontal="left"/>
    </xf>
    <xf numFmtId="165" fontId="20" fillId="0" borderId="37" xfId="0" applyNumberFormat="1" applyFont="1" applyFill="1" applyBorder="1"/>
    <xf numFmtId="0" fontId="6" fillId="0" borderId="54" xfId="0" applyFont="1" applyFill="1" applyBorder="1" applyAlignment="1">
      <alignment horizontal="left"/>
    </xf>
    <xf numFmtId="3" fontId="2" fillId="0" borderId="9" xfId="3" applyNumberFormat="1" applyFont="1" applyFill="1" applyBorder="1"/>
    <xf numFmtId="3" fontId="2" fillId="0" borderId="8" xfId="3" applyNumberFormat="1" applyFont="1" applyFill="1" applyBorder="1"/>
    <xf numFmtId="0" fontId="2" fillId="0" borderId="32" xfId="3" applyFont="1" applyFill="1" applyBorder="1"/>
    <xf numFmtId="3" fontId="2" fillId="0" borderId="53" xfId="3" applyNumberFormat="1" applyFont="1" applyFill="1" applyBorder="1"/>
    <xf numFmtId="3" fontId="2" fillId="0" borderId="32" xfId="3" applyNumberFormat="1" applyFont="1" applyFill="1" applyBorder="1"/>
    <xf numFmtId="3" fontId="2" fillId="0" borderId="6" xfId="3" applyNumberFormat="1" applyFont="1" applyFill="1" applyBorder="1"/>
    <xf numFmtId="0" fontId="2" fillId="0" borderId="3" xfId="3" applyFont="1" applyFill="1" applyBorder="1" applyAlignment="1">
      <alignment horizontal="left"/>
    </xf>
    <xf numFmtId="0" fontId="2" fillId="0" borderId="3" xfId="3" applyFont="1" applyFill="1" applyBorder="1"/>
    <xf numFmtId="0" fontId="6" fillId="0" borderId="5" xfId="0" applyFont="1" applyFill="1" applyBorder="1"/>
    <xf numFmtId="0" fontId="28" fillId="0" borderId="1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/>
    </xf>
    <xf numFmtId="165" fontId="13" fillId="0" borderId="37" xfId="0" applyNumberFormat="1" applyFont="1" applyFill="1" applyBorder="1"/>
    <xf numFmtId="0" fontId="4" fillId="0" borderId="43" xfId="0" applyFont="1" applyFill="1" applyBorder="1"/>
    <xf numFmtId="0" fontId="13" fillId="0" borderId="48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13" fillId="0" borderId="15" xfId="0" applyNumberFormat="1" applyFont="1" applyFill="1" applyBorder="1" applyAlignment="1">
      <alignment horizontal="left"/>
    </xf>
    <xf numFmtId="3" fontId="17" fillId="0" borderId="32" xfId="6" applyNumberFormat="1" applyFont="1" applyFill="1" applyBorder="1"/>
    <xf numFmtId="0" fontId="50" fillId="0" borderId="8" xfId="0" applyFont="1" applyFill="1" applyBorder="1"/>
    <xf numFmtId="0" fontId="28" fillId="0" borderId="58" xfId="0" applyFont="1" applyFill="1" applyBorder="1"/>
    <xf numFmtId="3" fontId="6" fillId="0" borderId="5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0" fontId="2" fillId="0" borderId="45" xfId="0" applyFont="1" applyFill="1" applyBorder="1"/>
    <xf numFmtId="3" fontId="13" fillId="0" borderId="1" xfId="0" applyNumberFormat="1" applyFont="1" applyFill="1" applyBorder="1" applyAlignment="1">
      <alignment horizontal="right"/>
    </xf>
    <xf numFmtId="3" fontId="13" fillId="0" borderId="9" xfId="0" applyNumberFormat="1" applyFont="1" applyFill="1" applyBorder="1" applyAlignment="1">
      <alignment horizontal="right"/>
    </xf>
    <xf numFmtId="0" fontId="13" fillId="0" borderId="14" xfId="0" applyFont="1" applyFill="1" applyBorder="1" applyAlignment="1">
      <alignment horizontal="left"/>
    </xf>
    <xf numFmtId="3" fontId="2" fillId="0" borderId="9" xfId="6" applyNumberFormat="1" applyFont="1" applyFill="1" applyBorder="1"/>
    <xf numFmtId="3" fontId="2" fillId="0" borderId="8" xfId="6" applyNumberFormat="1" applyFont="1" applyFill="1" applyBorder="1"/>
    <xf numFmtId="3" fontId="2" fillId="0" borderId="53" xfId="6" applyNumberFormat="1" applyFont="1" applyFill="1" applyBorder="1"/>
    <xf numFmtId="0" fontId="26" fillId="0" borderId="18" xfId="0" applyFont="1" applyFill="1" applyBorder="1"/>
    <xf numFmtId="3" fontId="9" fillId="0" borderId="1" xfId="0" applyNumberFormat="1" applyFont="1" applyFill="1" applyBorder="1"/>
    <xf numFmtId="3" fontId="9" fillId="0" borderId="5" xfId="0" applyNumberFormat="1" applyFont="1" applyFill="1" applyBorder="1"/>
    <xf numFmtId="165" fontId="9" fillId="0" borderId="1" xfId="0" applyNumberFormat="1" applyFont="1" applyFill="1" applyBorder="1"/>
    <xf numFmtId="3" fontId="2" fillId="3" borderId="3" xfId="3" applyNumberFormat="1" applyFont="1" applyFill="1" applyBorder="1"/>
    <xf numFmtId="0" fontId="2" fillId="0" borderId="19" xfId="0" applyFont="1" applyFill="1" applyBorder="1" applyAlignment="1">
      <alignment horizontal="center"/>
    </xf>
    <xf numFmtId="0" fontId="6" fillId="0" borderId="49" xfId="0" applyFont="1" applyFill="1" applyBorder="1"/>
    <xf numFmtId="0" fontId="2" fillId="0" borderId="35" xfId="0" applyFont="1" applyFill="1" applyBorder="1" applyAlignment="1">
      <alignment horizontal="center"/>
    </xf>
    <xf numFmtId="0" fontId="2" fillId="0" borderId="26" xfId="0" applyFont="1" applyFill="1" applyBorder="1"/>
    <xf numFmtId="3" fontId="2" fillId="0" borderId="32" xfId="0" applyNumberFormat="1" applyFont="1" applyFill="1" applyBorder="1" applyAlignment="1">
      <alignment horizontal="right"/>
    </xf>
    <xf numFmtId="3" fontId="13" fillId="0" borderId="32" xfId="0" applyNumberFormat="1" applyFont="1" applyFill="1" applyBorder="1" applyAlignment="1">
      <alignment horizontal="right"/>
    </xf>
    <xf numFmtId="3" fontId="28" fillId="0" borderId="7" xfId="0" applyNumberFormat="1" applyFont="1" applyFill="1" applyBorder="1" applyAlignment="1">
      <alignment horizontal="right"/>
    </xf>
    <xf numFmtId="3" fontId="25" fillId="0" borderId="38" xfId="0" applyNumberFormat="1" applyFont="1" applyFill="1" applyBorder="1" applyAlignment="1">
      <alignment horizontal="right"/>
    </xf>
    <xf numFmtId="165" fontId="16" fillId="0" borderId="3" xfId="0" applyNumberFormat="1" applyFont="1" applyFill="1" applyBorder="1"/>
    <xf numFmtId="0" fontId="16" fillId="0" borderId="33" xfId="0" applyFont="1" applyFill="1" applyBorder="1" applyAlignment="1">
      <alignment horizontal="left"/>
    </xf>
    <xf numFmtId="0" fontId="4" fillId="0" borderId="14" xfId="0" applyFont="1" applyFill="1" applyBorder="1"/>
    <xf numFmtId="0" fontId="14" fillId="0" borderId="0" xfId="0" applyFont="1" applyFill="1" applyBorder="1" applyAlignment="1">
      <alignment horizontal="left"/>
    </xf>
    <xf numFmtId="165" fontId="5" fillId="0" borderId="4" xfId="0" applyNumberFormat="1" applyFont="1" applyFill="1" applyBorder="1" applyAlignment="1">
      <alignment horizontal="center"/>
    </xf>
    <xf numFmtId="0" fontId="28" fillId="0" borderId="58" xfId="0" applyFont="1" applyFill="1" applyBorder="1" applyAlignment="1">
      <alignment horizontal="left"/>
    </xf>
    <xf numFmtId="0" fontId="16" fillId="0" borderId="10" xfId="0" applyFont="1" applyFill="1" applyBorder="1"/>
    <xf numFmtId="3" fontId="16" fillId="0" borderId="8" xfId="0" applyNumberFormat="1" applyFont="1" applyFill="1" applyBorder="1"/>
    <xf numFmtId="0" fontId="16" fillId="0" borderId="3" xfId="0" applyFont="1" applyFill="1" applyBorder="1"/>
    <xf numFmtId="0" fontId="6" fillId="0" borderId="15" xfId="0" applyFont="1" applyFill="1" applyBorder="1" applyAlignment="1">
      <alignment horizontal="left"/>
    </xf>
    <xf numFmtId="165" fontId="2" fillId="0" borderId="16" xfId="0" applyNumberFormat="1" applyFont="1" applyFill="1" applyBorder="1"/>
    <xf numFmtId="0" fontId="22" fillId="0" borderId="52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right"/>
    </xf>
    <xf numFmtId="0" fontId="9" fillId="0" borderId="52" xfId="0" applyFont="1" applyFill="1" applyBorder="1" applyAlignment="1">
      <alignment horizontal="right"/>
    </xf>
    <xf numFmtId="165" fontId="17" fillId="0" borderId="45" xfId="0" applyNumberFormat="1" applyFont="1" applyFill="1" applyBorder="1"/>
    <xf numFmtId="3" fontId="17" fillId="0" borderId="45" xfId="6" applyNumberFormat="1" applyFont="1" applyFill="1" applyBorder="1"/>
    <xf numFmtId="3" fontId="17" fillId="0" borderId="53" xfId="6" applyNumberFormat="1" applyFont="1" applyFill="1" applyBorder="1"/>
    <xf numFmtId="3" fontId="17" fillId="0" borderId="1" xfId="0" applyNumberFormat="1" applyFont="1" applyFill="1" applyBorder="1"/>
    <xf numFmtId="0" fontId="2" fillId="0" borderId="8" xfId="3" applyFont="1" applyFill="1" applyBorder="1"/>
    <xf numFmtId="0" fontId="6" fillId="0" borderId="5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0" fillId="0" borderId="33" xfId="0" applyBorder="1"/>
    <xf numFmtId="0" fontId="28" fillId="0" borderId="5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9" fillId="0" borderId="49" xfId="0" applyFont="1" applyFill="1" applyBorder="1"/>
    <xf numFmtId="0" fontId="29" fillId="0" borderId="26" xfId="0" applyFont="1" applyFill="1" applyBorder="1" applyAlignment="1">
      <alignment horizontal="left"/>
    </xf>
    <xf numFmtId="0" fontId="28" fillId="0" borderId="35" xfId="0" applyFont="1" applyFill="1" applyBorder="1"/>
    <xf numFmtId="0" fontId="29" fillId="0" borderId="49" xfId="0" applyFont="1" applyFill="1" applyBorder="1" applyAlignment="1">
      <alignment horizontal="right"/>
    </xf>
    <xf numFmtId="0" fontId="2" fillId="0" borderId="1" xfId="6" applyFont="1" applyFill="1" applyBorder="1"/>
    <xf numFmtId="0" fontId="38" fillId="0" borderId="49" xfId="0" applyFont="1" applyFill="1" applyBorder="1"/>
    <xf numFmtId="0" fontId="38" fillId="0" borderId="26" xfId="0" applyFont="1" applyFill="1" applyBorder="1" applyAlignment="1">
      <alignment horizontal="left"/>
    </xf>
    <xf numFmtId="3" fontId="28" fillId="0" borderId="16" xfId="0" applyNumberFormat="1" applyFont="1" applyFill="1" applyBorder="1" applyAlignment="1">
      <alignment horizontal="right"/>
    </xf>
    <xf numFmtId="3" fontId="28" fillId="0" borderId="17" xfId="0" applyNumberFormat="1" applyFont="1" applyFill="1" applyBorder="1" applyAlignment="1">
      <alignment horizontal="right"/>
    </xf>
    <xf numFmtId="0" fontId="16" fillId="0" borderId="21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4" fillId="0" borderId="0" xfId="0" applyNumberFormat="1" applyFont="1" applyFill="1" applyBorder="1"/>
    <xf numFmtId="165" fontId="24" fillId="0" borderId="0" xfId="0" applyNumberFormat="1" applyFont="1" applyFill="1" applyBorder="1"/>
    <xf numFmtId="3" fontId="9" fillId="0" borderId="9" xfId="0" applyNumberFormat="1" applyFont="1" applyFill="1" applyBorder="1"/>
    <xf numFmtId="3" fontId="9" fillId="0" borderId="7" xfId="0" applyNumberFormat="1" applyFont="1" applyFill="1" applyBorder="1"/>
    <xf numFmtId="0" fontId="17" fillId="0" borderId="35" xfId="0" applyFont="1" applyFill="1" applyBorder="1" applyAlignment="1">
      <alignment horizontal="left"/>
    </xf>
    <xf numFmtId="0" fontId="17" fillId="0" borderId="26" xfId="0" applyFont="1" applyFill="1" applyBorder="1"/>
    <xf numFmtId="0" fontId="2" fillId="0" borderId="35" xfId="0" applyFont="1" applyFill="1" applyBorder="1" applyAlignment="1">
      <alignment horizontal="left"/>
    </xf>
    <xf numFmtId="0" fontId="13" fillId="0" borderId="21" xfId="0" applyFont="1" applyFill="1" applyBorder="1"/>
    <xf numFmtId="0" fontId="22" fillId="0" borderId="23" xfId="6" applyFont="1" applyFill="1" applyBorder="1" applyAlignment="1">
      <alignment horizontal="left"/>
    </xf>
    <xf numFmtId="0" fontId="0" fillId="0" borderId="16" xfId="0" applyBorder="1"/>
    <xf numFmtId="0" fontId="2" fillId="0" borderId="24" xfId="0" applyFont="1" applyFill="1" applyBorder="1" applyAlignment="1"/>
    <xf numFmtId="0" fontId="6" fillId="0" borderId="58" xfId="0" applyFont="1" applyFill="1" applyBorder="1"/>
    <xf numFmtId="0" fontId="2" fillId="0" borderId="26" xfId="0" applyFont="1" applyFill="1" applyBorder="1" applyAlignment="1">
      <alignment horizontal="right"/>
    </xf>
    <xf numFmtId="0" fontId="9" fillId="0" borderId="36" xfId="0" applyFont="1" applyFill="1" applyBorder="1"/>
    <xf numFmtId="0" fontId="5" fillId="0" borderId="59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31" fillId="0" borderId="11" xfId="0" applyFont="1" applyFill="1" applyBorder="1"/>
    <xf numFmtId="0" fontId="16" fillId="0" borderId="13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1" xfId="0" applyFont="1" applyFill="1" applyBorder="1" applyAlignment="1"/>
    <xf numFmtId="0" fontId="6" fillId="3" borderId="29" xfId="0" applyFont="1" applyFill="1" applyBorder="1"/>
    <xf numFmtId="0" fontId="2" fillId="3" borderId="23" xfId="0" applyFont="1" applyFill="1" applyBorder="1" applyAlignment="1">
      <alignment horizontal="center"/>
    </xf>
    <xf numFmtId="0" fontId="6" fillId="3" borderId="10" xfId="0" applyFont="1" applyFill="1" applyBorder="1" applyAlignment="1"/>
    <xf numFmtId="0" fontId="2" fillId="3" borderId="3" xfId="0" applyFont="1" applyFill="1" applyBorder="1"/>
    <xf numFmtId="0" fontId="2" fillId="3" borderId="10" xfId="0" applyFont="1" applyFill="1" applyBorder="1"/>
    <xf numFmtId="0" fontId="9" fillId="3" borderId="25" xfId="0" applyFont="1" applyFill="1" applyBorder="1" applyAlignment="1">
      <alignment horizontal="left"/>
    </xf>
    <xf numFmtId="0" fontId="10" fillId="3" borderId="34" xfId="0" applyFont="1" applyFill="1" applyBorder="1" applyAlignment="1"/>
    <xf numFmtId="0" fontId="9" fillId="3" borderId="34" xfId="0" applyFont="1" applyFill="1" applyBorder="1"/>
    <xf numFmtId="3" fontId="10" fillId="3" borderId="5" xfId="0" applyNumberFormat="1" applyFont="1" applyFill="1" applyBorder="1"/>
    <xf numFmtId="165" fontId="10" fillId="3" borderId="5" xfId="0" applyNumberFormat="1" applyFont="1" applyFill="1" applyBorder="1"/>
    <xf numFmtId="3" fontId="10" fillId="3" borderId="7" xfId="0" applyNumberFormat="1" applyFont="1" applyFill="1" applyBorder="1"/>
    <xf numFmtId="0" fontId="28" fillId="0" borderId="7" xfId="0" applyFont="1" applyFill="1" applyBorder="1"/>
    <xf numFmtId="0" fontId="0" fillId="0" borderId="2" xfId="0" applyBorder="1"/>
    <xf numFmtId="0" fontId="0" fillId="0" borderId="51" xfId="0" applyBorder="1"/>
    <xf numFmtId="165" fontId="4" fillId="0" borderId="48" xfId="0" applyNumberFormat="1" applyFont="1" applyFill="1" applyBorder="1"/>
    <xf numFmtId="0" fontId="17" fillId="0" borderId="45" xfId="0" applyFont="1" applyFill="1" applyBorder="1"/>
    <xf numFmtId="3" fontId="2" fillId="0" borderId="53" xfId="0" applyNumberFormat="1" applyFont="1" applyFill="1" applyBorder="1" applyAlignment="1">
      <alignment horizontal="right"/>
    </xf>
    <xf numFmtId="0" fontId="2" fillId="0" borderId="23" xfId="0" applyFont="1" applyFill="1" applyBorder="1" applyAlignment="1">
      <alignment horizontal="center"/>
    </xf>
    <xf numFmtId="3" fontId="4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0" fontId="2" fillId="0" borderId="58" xfId="0" applyFont="1" applyFill="1" applyBorder="1" applyAlignment="1">
      <alignment horizontal="left"/>
    </xf>
    <xf numFmtId="0" fontId="2" fillId="0" borderId="56" xfId="0" applyFont="1" applyFill="1" applyBorder="1" applyAlignment="1">
      <alignment horizontal="left"/>
    </xf>
    <xf numFmtId="0" fontId="2" fillId="0" borderId="60" xfId="0" applyFont="1" applyFill="1" applyBorder="1"/>
    <xf numFmtId="0" fontId="22" fillId="0" borderId="54" xfId="0" applyFont="1" applyFill="1" applyBorder="1" applyAlignment="1">
      <alignment horizontal="left"/>
    </xf>
    <xf numFmtId="0" fontId="17" fillId="0" borderId="25" xfId="0" applyFont="1" applyFill="1" applyBorder="1" applyAlignment="1">
      <alignment horizontal="left"/>
    </xf>
    <xf numFmtId="3" fontId="6" fillId="0" borderId="45" xfId="3" applyNumberFormat="1" applyFont="1" applyFill="1" applyBorder="1"/>
    <xf numFmtId="3" fontId="6" fillId="0" borderId="45" xfId="0" applyNumberFormat="1" applyFont="1" applyFill="1" applyBorder="1"/>
    <xf numFmtId="0" fontId="28" fillId="0" borderId="45" xfId="0" applyFont="1" applyFill="1" applyBorder="1"/>
    <xf numFmtId="0" fontId="5" fillId="0" borderId="25" xfId="0" applyFont="1" applyFill="1" applyBorder="1" applyAlignment="1">
      <alignment horizontal="left"/>
    </xf>
    <xf numFmtId="3" fontId="2" fillId="0" borderId="2" xfId="3" applyNumberFormat="1" applyFont="1" applyFill="1" applyBorder="1"/>
    <xf numFmtId="0" fontId="2" fillId="0" borderId="61" xfId="0" applyFont="1" applyFill="1" applyBorder="1" applyAlignment="1">
      <alignment horizontal="left"/>
    </xf>
    <xf numFmtId="3" fontId="0" fillId="0" borderId="0" xfId="0" applyNumberFormat="1"/>
    <xf numFmtId="0" fontId="2" fillId="0" borderId="58" xfId="0" applyFont="1" applyFill="1" applyBorder="1"/>
    <xf numFmtId="3" fontId="2" fillId="0" borderId="45" xfId="0" applyNumberFormat="1" applyFont="1" applyFill="1" applyBorder="1" applyAlignment="1">
      <alignment horizontal="right"/>
    </xf>
    <xf numFmtId="0" fontId="2" fillId="0" borderId="3" xfId="6" applyFont="1" applyFill="1" applyBorder="1"/>
    <xf numFmtId="0" fontId="0" fillId="0" borderId="22" xfId="0" applyBorder="1"/>
    <xf numFmtId="164" fontId="2" fillId="0" borderId="10" xfId="0" applyNumberFormat="1" applyFont="1" applyFill="1" applyBorder="1"/>
    <xf numFmtId="0" fontId="13" fillId="0" borderId="10" xfId="0" applyFont="1" applyFill="1" applyBorder="1"/>
    <xf numFmtId="0" fontId="17" fillId="0" borderId="21" xfId="6" applyFont="1" applyFill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165" fontId="22" fillId="0" borderId="2" xfId="0" applyNumberFormat="1" applyFont="1" applyFill="1" applyBorder="1"/>
    <xf numFmtId="3" fontId="22" fillId="0" borderId="51" xfId="0" applyNumberFormat="1" applyFont="1" applyFill="1" applyBorder="1"/>
    <xf numFmtId="3" fontId="28" fillId="0" borderId="53" xfId="0" applyNumberFormat="1" applyFont="1" applyFill="1" applyBorder="1"/>
    <xf numFmtId="3" fontId="13" fillId="0" borderId="5" xfId="0" applyNumberFormat="1" applyFont="1" applyFill="1" applyBorder="1"/>
    <xf numFmtId="3" fontId="13" fillId="0" borderId="7" xfId="0" applyNumberFormat="1" applyFont="1" applyFill="1" applyBorder="1"/>
    <xf numFmtId="0" fontId="2" fillId="0" borderId="5" xfId="0" applyFont="1" applyFill="1" applyBorder="1" applyAlignment="1">
      <alignment horizontal="right"/>
    </xf>
    <xf numFmtId="0" fontId="2" fillId="0" borderId="3" xfId="0" applyFont="1" applyFill="1" applyBorder="1" applyAlignment="1">
      <alignment wrapText="1"/>
    </xf>
    <xf numFmtId="0" fontId="6" fillId="0" borderId="28" xfId="0" applyFont="1" applyFill="1" applyBorder="1" applyAlignment="1">
      <alignment horizontal="left" vertical="center"/>
    </xf>
    <xf numFmtId="0" fontId="0" fillId="0" borderId="34" xfId="0" applyBorder="1"/>
    <xf numFmtId="0" fontId="0" fillId="0" borderId="62" xfId="0" applyBorder="1"/>
    <xf numFmtId="0" fontId="13" fillId="0" borderId="20" xfId="0" applyFont="1" applyFill="1" applyBorder="1" applyAlignment="1">
      <alignment horizontal="left"/>
    </xf>
    <xf numFmtId="0" fontId="10" fillId="0" borderId="0" xfId="0" applyFont="1" applyFill="1" applyBorder="1"/>
    <xf numFmtId="165" fontId="13" fillId="0" borderId="0" xfId="0" applyNumberFormat="1" applyFont="1" applyFill="1" applyBorder="1"/>
    <xf numFmtId="0" fontId="13" fillId="0" borderId="23" xfId="0" applyFont="1" applyFill="1" applyBorder="1" applyAlignment="1">
      <alignment horizontal="right"/>
    </xf>
    <xf numFmtId="0" fontId="2" fillId="0" borderId="33" xfId="0" applyFont="1" applyFill="1" applyBorder="1" applyAlignment="1">
      <alignment horizontal="right"/>
    </xf>
    <xf numFmtId="0" fontId="31" fillId="0" borderId="23" xfId="0" applyFont="1" applyFill="1" applyBorder="1" applyAlignment="1">
      <alignment horizontal="right"/>
    </xf>
    <xf numFmtId="0" fontId="2" fillId="0" borderId="54" xfId="0" applyFont="1" applyFill="1" applyBorder="1" applyAlignment="1">
      <alignment horizontal="right"/>
    </xf>
    <xf numFmtId="0" fontId="2" fillId="0" borderId="23" xfId="0" applyFont="1" applyFill="1" applyBorder="1" applyAlignment="1">
      <alignment horizontal="right"/>
    </xf>
    <xf numFmtId="0" fontId="6" fillId="0" borderId="33" xfId="0" applyFont="1" applyFill="1" applyBorder="1" applyAlignment="1">
      <alignment horizontal="right"/>
    </xf>
    <xf numFmtId="49" fontId="29" fillId="0" borderId="27" xfId="0" applyNumberFormat="1" applyFont="1" applyFill="1" applyBorder="1" applyAlignment="1">
      <alignment horizontal="right"/>
    </xf>
    <xf numFmtId="49" fontId="29" fillId="0" borderId="31" xfId="0" applyNumberFormat="1" applyFont="1" applyFill="1" applyBorder="1" applyAlignment="1">
      <alignment horizontal="right"/>
    </xf>
    <xf numFmtId="164" fontId="2" fillId="0" borderId="1" xfId="0" applyNumberFormat="1" applyFont="1" applyFill="1" applyBorder="1"/>
    <xf numFmtId="0" fontId="13" fillId="0" borderId="23" xfId="0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0" fontId="41" fillId="0" borderId="0" xfId="0" applyFont="1" applyFill="1" applyAlignment="1">
      <alignment horizontal="right"/>
    </xf>
    <xf numFmtId="49" fontId="2" fillId="0" borderId="0" xfId="0" applyNumberFormat="1" applyFont="1" applyFill="1" applyAlignment="1"/>
    <xf numFmtId="0" fontId="5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3" fillId="0" borderId="4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3" fontId="13" fillId="0" borderId="53" xfId="0" applyNumberFormat="1" applyFont="1" applyFill="1" applyBorder="1" applyAlignment="1">
      <alignment horizontal="right"/>
    </xf>
    <xf numFmtId="0" fontId="2" fillId="0" borderId="27" xfId="0" applyFont="1" applyFill="1" applyBorder="1" applyAlignment="1">
      <alignment horizontal="left"/>
    </xf>
    <xf numFmtId="3" fontId="6" fillId="0" borderId="0" xfId="3" applyNumberFormat="1" applyFont="1" applyFill="1" applyBorder="1"/>
    <xf numFmtId="0" fontId="28" fillId="4" borderId="33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left"/>
    </xf>
    <xf numFmtId="0" fontId="6" fillId="4" borderId="44" xfId="0" applyFont="1" applyFill="1" applyBorder="1"/>
    <xf numFmtId="3" fontId="6" fillId="4" borderId="3" xfId="0" applyNumberFormat="1" applyFont="1" applyFill="1" applyBorder="1"/>
    <xf numFmtId="165" fontId="6" fillId="4" borderId="3" xfId="0" applyNumberFormat="1" applyFont="1" applyFill="1" applyBorder="1"/>
    <xf numFmtId="0" fontId="2" fillId="0" borderId="25" xfId="0" applyFont="1" applyFill="1" applyBorder="1" applyAlignment="1"/>
    <xf numFmtId="3" fontId="2" fillId="3" borderId="16" xfId="0" applyNumberFormat="1" applyFont="1" applyFill="1" applyBorder="1"/>
    <xf numFmtId="0" fontId="28" fillId="5" borderId="46" xfId="0" applyFont="1" applyFill="1" applyBorder="1" applyAlignment="1">
      <alignment horizontal="left"/>
    </xf>
    <xf numFmtId="0" fontId="6" fillId="5" borderId="40" xfId="0" applyFont="1" applyFill="1" applyBorder="1" applyAlignment="1">
      <alignment horizontal="left"/>
    </xf>
    <xf numFmtId="0" fontId="6" fillId="5" borderId="37" xfId="0" applyFont="1" applyFill="1" applyBorder="1"/>
    <xf numFmtId="3" fontId="6" fillId="5" borderId="37" xfId="0" applyNumberFormat="1" applyFont="1" applyFill="1" applyBorder="1"/>
    <xf numFmtId="165" fontId="6" fillId="5" borderId="37" xfId="0" applyNumberFormat="1" applyFont="1" applyFill="1" applyBorder="1"/>
    <xf numFmtId="0" fontId="6" fillId="5" borderId="4" xfId="0" applyFont="1" applyFill="1" applyBorder="1"/>
    <xf numFmtId="3" fontId="6" fillId="5" borderId="4" xfId="0" applyNumberFormat="1" applyFont="1" applyFill="1" applyBorder="1"/>
    <xf numFmtId="3" fontId="6" fillId="3" borderId="10" xfId="0" applyNumberFormat="1" applyFont="1" applyFill="1" applyBorder="1"/>
    <xf numFmtId="0" fontId="2" fillId="0" borderId="11" xfId="0" applyFont="1" applyFill="1" applyBorder="1" applyAlignment="1">
      <alignment horizontal="left"/>
    </xf>
    <xf numFmtId="3" fontId="2" fillId="0" borderId="31" xfId="0" applyNumberFormat="1" applyFont="1" applyFill="1" applyBorder="1"/>
    <xf numFmtId="3" fontId="13" fillId="0" borderId="21" xfId="0" applyNumberFormat="1" applyFont="1" applyFill="1" applyBorder="1"/>
    <xf numFmtId="3" fontId="10" fillId="0" borderId="31" xfId="0" applyNumberFormat="1" applyFont="1" applyFill="1" applyBorder="1"/>
    <xf numFmtId="3" fontId="13" fillId="0" borderId="31" xfId="0" applyNumberFormat="1" applyFont="1" applyFill="1" applyBorder="1"/>
    <xf numFmtId="3" fontId="24" fillId="0" borderId="31" xfId="0" applyNumberFormat="1" applyFont="1" applyFill="1" applyBorder="1"/>
    <xf numFmtId="3" fontId="2" fillId="0" borderId="29" xfId="0" applyNumberFormat="1" applyFont="1" applyFill="1" applyBorder="1"/>
    <xf numFmtId="3" fontId="10" fillId="0" borderId="48" xfId="0" applyNumberFormat="1" applyFont="1" applyFill="1" applyBorder="1"/>
    <xf numFmtId="3" fontId="10" fillId="0" borderId="26" xfId="0" applyNumberFormat="1" applyFont="1" applyFill="1" applyBorder="1"/>
    <xf numFmtId="3" fontId="2" fillId="0" borderId="21" xfId="0" applyNumberFormat="1" applyFont="1" applyFill="1" applyBorder="1"/>
    <xf numFmtId="3" fontId="13" fillId="0" borderId="4" xfId="0" applyNumberFormat="1" applyFont="1" applyFill="1" applyBorder="1" applyAlignment="1">
      <alignment horizontal="right"/>
    </xf>
    <xf numFmtId="1" fontId="13" fillId="0" borderId="4" xfId="0" applyNumberFormat="1" applyFont="1" applyFill="1" applyBorder="1" applyAlignment="1">
      <alignment horizontal="right"/>
    </xf>
    <xf numFmtId="3" fontId="17" fillId="0" borderId="4" xfId="0" applyNumberFormat="1" applyFont="1" applyFill="1" applyBorder="1"/>
    <xf numFmtId="3" fontId="2" fillId="0" borderId="13" xfId="0" applyNumberFormat="1" applyFont="1" applyFill="1" applyBorder="1"/>
    <xf numFmtId="0" fontId="2" fillId="0" borderId="4" xfId="0" applyFont="1" applyFill="1" applyBorder="1" applyAlignment="1">
      <alignment horizontal="left"/>
    </xf>
    <xf numFmtId="0" fontId="2" fillId="0" borderId="55" xfId="0" applyFont="1" applyFill="1" applyBorder="1"/>
    <xf numFmtId="0" fontId="2" fillId="3" borderId="23" xfId="0" applyFont="1" applyFill="1" applyBorder="1" applyAlignment="1">
      <alignment horizontal="left"/>
    </xf>
    <xf numFmtId="0" fontId="28" fillId="0" borderId="0" xfId="0" applyFont="1" applyFill="1" applyBorder="1"/>
    <xf numFmtId="3" fontId="29" fillId="0" borderId="4" xfId="0" applyNumberFormat="1" applyFont="1" applyFill="1" applyBorder="1"/>
    <xf numFmtId="3" fontId="29" fillId="0" borderId="6" xfId="0" applyNumberFormat="1" applyFont="1" applyFill="1" applyBorder="1"/>
    <xf numFmtId="0" fontId="51" fillId="6" borderId="46" xfId="0" applyFont="1" applyFill="1" applyBorder="1" applyAlignment="1">
      <alignment horizontal="left"/>
    </xf>
    <xf numFmtId="0" fontId="52" fillId="6" borderId="36" xfId="0" applyFont="1" applyFill="1" applyBorder="1" applyAlignment="1">
      <alignment horizontal="left"/>
    </xf>
    <xf numFmtId="0" fontId="51" fillId="6" borderId="50" xfId="0" applyFont="1" applyFill="1" applyBorder="1" applyAlignment="1">
      <alignment horizontal="left"/>
    </xf>
    <xf numFmtId="3" fontId="51" fillId="6" borderId="37" xfId="0" applyNumberFormat="1" applyFont="1" applyFill="1" applyBorder="1"/>
    <xf numFmtId="165" fontId="51" fillId="6" borderId="37" xfId="0" applyNumberFormat="1" applyFont="1" applyFill="1" applyBorder="1"/>
    <xf numFmtId="0" fontId="51" fillId="6" borderId="40" xfId="0" applyFont="1" applyFill="1" applyBorder="1" applyAlignment="1">
      <alignment horizontal="left"/>
    </xf>
    <xf numFmtId="10" fontId="51" fillId="6" borderId="37" xfId="0" applyNumberFormat="1" applyFont="1" applyFill="1" applyBorder="1"/>
    <xf numFmtId="3" fontId="6" fillId="4" borderId="8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17" xfId="0" applyNumberFormat="1" applyFont="1" applyFill="1" applyBorder="1" applyAlignment="1">
      <alignment horizontal="right" vertical="center"/>
    </xf>
    <xf numFmtId="3" fontId="6" fillId="5" borderId="38" xfId="0" applyNumberFormat="1" applyFont="1" applyFill="1" applyBorder="1" applyAlignment="1">
      <alignment horizontal="right"/>
    </xf>
    <xf numFmtId="3" fontId="16" fillId="0" borderId="8" xfId="0" applyNumberFormat="1" applyFont="1" applyFill="1" applyBorder="1" applyAlignment="1">
      <alignment horizontal="right"/>
    </xf>
    <xf numFmtId="3" fontId="6" fillId="5" borderId="6" xfId="0" applyNumberFormat="1" applyFont="1" applyFill="1" applyBorder="1" applyAlignment="1">
      <alignment horizontal="right"/>
    </xf>
    <xf numFmtId="3" fontId="51" fillId="6" borderId="38" xfId="0" applyNumberFormat="1" applyFont="1" applyFill="1" applyBorder="1" applyAlignment="1">
      <alignment horizontal="right"/>
    </xf>
    <xf numFmtId="3" fontId="2" fillId="0" borderId="17" xfId="0" applyNumberFormat="1" applyFont="1" applyFill="1" applyBorder="1" applyAlignment="1">
      <alignment horizontal="right"/>
    </xf>
    <xf numFmtId="3" fontId="6" fillId="0" borderId="32" xfId="0" applyNumberFormat="1" applyFont="1" applyFill="1" applyBorder="1" applyAlignment="1">
      <alignment horizontal="right"/>
    </xf>
    <xf numFmtId="3" fontId="6" fillId="0" borderId="38" xfId="0" applyNumberFormat="1" applyFont="1" applyFill="1" applyBorder="1" applyAlignment="1">
      <alignment horizontal="right"/>
    </xf>
    <xf numFmtId="3" fontId="2" fillId="0" borderId="63" xfId="0" applyNumberFormat="1" applyFont="1" applyFill="1" applyBorder="1"/>
    <xf numFmtId="165" fontId="16" fillId="3" borderId="3" xfId="0" applyNumberFormat="1" applyFont="1" applyFill="1" applyBorder="1"/>
    <xf numFmtId="3" fontId="16" fillId="3" borderId="8" xfId="0" applyNumberFormat="1" applyFont="1" applyFill="1" applyBorder="1"/>
    <xf numFmtId="0" fontId="17" fillId="0" borderId="54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3" fontId="2" fillId="3" borderId="1" xfId="3" applyNumberFormat="1" applyFont="1" applyFill="1" applyBorder="1"/>
    <xf numFmtId="165" fontId="2" fillId="3" borderId="1" xfId="0" applyNumberFormat="1" applyFont="1" applyFill="1" applyBorder="1"/>
    <xf numFmtId="3" fontId="2" fillId="3" borderId="9" xfId="3" applyNumberFormat="1" applyFont="1" applyFill="1" applyBorder="1"/>
    <xf numFmtId="0" fontId="2" fillId="3" borderId="22" xfId="0" applyFont="1" applyFill="1" applyBorder="1"/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/>
    <xf numFmtId="3" fontId="2" fillId="3" borderId="8" xfId="3" applyNumberFormat="1" applyFont="1" applyFill="1" applyBorder="1"/>
    <xf numFmtId="0" fontId="2" fillId="3" borderId="25" xfId="0" applyFont="1" applyFill="1" applyBorder="1"/>
    <xf numFmtId="0" fontId="6" fillId="3" borderId="34" xfId="0" applyFont="1" applyFill="1" applyBorder="1"/>
    <xf numFmtId="0" fontId="2" fillId="3" borderId="35" xfId="0" applyFont="1" applyFill="1" applyBorder="1"/>
    <xf numFmtId="3" fontId="6" fillId="3" borderId="5" xfId="3" applyNumberFormat="1" applyFont="1" applyFill="1" applyBorder="1"/>
    <xf numFmtId="165" fontId="6" fillId="3" borderId="16" xfId="0" applyNumberFormat="1" applyFont="1" applyFill="1" applyBorder="1"/>
    <xf numFmtId="3" fontId="6" fillId="3" borderId="7" xfId="0" applyNumberFormat="1" applyFont="1" applyFill="1" applyBorder="1"/>
    <xf numFmtId="0" fontId="6" fillId="0" borderId="3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6" fillId="3" borderId="3" xfId="0" applyFont="1" applyFill="1" applyBorder="1"/>
    <xf numFmtId="0" fontId="13" fillId="0" borderId="5" xfId="0" applyFont="1" applyFill="1" applyBorder="1" applyAlignment="1">
      <alignment horizontal="left"/>
    </xf>
    <xf numFmtId="0" fontId="13" fillId="0" borderId="45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center"/>
    </xf>
    <xf numFmtId="3" fontId="10" fillId="0" borderId="32" xfId="0" applyNumberFormat="1" applyFont="1" applyFill="1" applyBorder="1"/>
    <xf numFmtId="3" fontId="24" fillId="3" borderId="1" xfId="0" applyNumberFormat="1" applyFont="1" applyFill="1" applyBorder="1"/>
    <xf numFmtId="165" fontId="24" fillId="3" borderId="1" xfId="0" applyNumberFormat="1" applyFont="1" applyFill="1" applyBorder="1"/>
    <xf numFmtId="3" fontId="24" fillId="3" borderId="9" xfId="0" applyNumberFormat="1" applyFont="1" applyFill="1" applyBorder="1"/>
    <xf numFmtId="0" fontId="6" fillId="0" borderId="49" xfId="0" applyFont="1" applyFill="1" applyBorder="1" applyAlignment="1">
      <alignment horizontal="left"/>
    </xf>
    <xf numFmtId="0" fontId="13" fillId="0" borderId="27" xfId="0" applyFont="1" applyFill="1" applyBorder="1" applyAlignment="1"/>
    <xf numFmtId="0" fontId="2" fillId="0" borderId="44" xfId="0" applyFont="1" applyFill="1" applyBorder="1" applyAlignment="1"/>
    <xf numFmtId="0" fontId="2" fillId="0" borderId="8" xfId="0" applyFont="1" applyFill="1" applyBorder="1" applyAlignment="1"/>
    <xf numFmtId="164" fontId="2" fillId="0" borderId="3" xfId="0" applyNumberFormat="1" applyFont="1" applyFill="1" applyBorder="1" applyAlignment="1"/>
    <xf numFmtId="0" fontId="13" fillId="0" borderId="33" xfId="0" applyFont="1" applyFill="1" applyBorder="1" applyAlignment="1">
      <alignment horizontal="right"/>
    </xf>
    <xf numFmtId="3" fontId="13" fillId="0" borderId="10" xfId="3" applyNumberFormat="1" applyFont="1" applyFill="1" applyBorder="1"/>
    <xf numFmtId="3" fontId="13" fillId="0" borderId="32" xfId="3" applyNumberFormat="1" applyFont="1" applyFill="1" applyBorder="1"/>
    <xf numFmtId="0" fontId="5" fillId="0" borderId="52" xfId="0" applyFont="1" applyFill="1" applyBorder="1" applyAlignment="1">
      <alignment horizontal="left"/>
    </xf>
    <xf numFmtId="3" fontId="13" fillId="0" borderId="1" xfId="3" applyNumberFormat="1" applyFont="1" applyFill="1" applyBorder="1"/>
    <xf numFmtId="0" fontId="2" fillId="0" borderId="44" xfId="6" applyFont="1" applyFill="1" applyBorder="1"/>
    <xf numFmtId="0" fontId="13" fillId="0" borderId="54" xfId="0" applyFont="1" applyFill="1" applyBorder="1" applyAlignment="1">
      <alignment horizontal="right"/>
    </xf>
    <xf numFmtId="165" fontId="16" fillId="0" borderId="10" xfId="0" applyNumberFormat="1" applyFont="1" applyFill="1" applyBorder="1"/>
    <xf numFmtId="3" fontId="2" fillId="3" borderId="8" xfId="0" applyNumberFormat="1" applyFont="1" applyFill="1" applyBorder="1" applyAlignment="1">
      <alignment horizontal="right" vertical="center"/>
    </xf>
    <xf numFmtId="3" fontId="28" fillId="0" borderId="0" xfId="0" applyNumberFormat="1" applyFont="1" applyFill="1" applyBorder="1"/>
    <xf numFmtId="0" fontId="13" fillId="0" borderId="44" xfId="0" applyFont="1" applyFill="1" applyBorder="1" applyAlignment="1"/>
    <xf numFmtId="3" fontId="2" fillId="0" borderId="1" xfId="3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" fillId="3" borderId="27" xfId="0" applyFont="1" applyFill="1" applyBorder="1" applyAlignment="1">
      <alignment horizontal="left"/>
    </xf>
    <xf numFmtId="0" fontId="6" fillId="3" borderId="21" xfId="0" applyFont="1" applyFill="1" applyBorder="1" applyAlignment="1"/>
    <xf numFmtId="0" fontId="13" fillId="0" borderId="57" xfId="0" applyFont="1" applyFill="1" applyBorder="1" applyAlignment="1"/>
    <xf numFmtId="3" fontId="2" fillId="0" borderId="3" xfId="3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64" xfId="0" applyBorder="1"/>
    <xf numFmtId="0" fontId="13" fillId="0" borderId="33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16" fillId="3" borderId="15" xfId="0" applyFont="1" applyFill="1" applyBorder="1"/>
    <xf numFmtId="3" fontId="16" fillId="3" borderId="3" xfId="0" applyNumberFormat="1" applyFont="1" applyFill="1" applyBorder="1"/>
    <xf numFmtId="3" fontId="16" fillId="3" borderId="31" xfId="0" applyNumberFormat="1" applyFont="1" applyFill="1" applyBorder="1"/>
    <xf numFmtId="0" fontId="10" fillId="0" borderId="52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/>
    </xf>
    <xf numFmtId="0" fontId="2" fillId="0" borderId="31" xfId="3" applyFont="1" applyFill="1" applyBorder="1"/>
    <xf numFmtId="0" fontId="6" fillId="0" borderId="41" xfId="0" applyFont="1" applyFill="1" applyBorder="1" applyAlignment="1">
      <alignment horizontal="left"/>
    </xf>
    <xf numFmtId="3" fontId="13" fillId="0" borderId="3" xfId="3" applyNumberFormat="1" applyFont="1" applyFill="1" applyBorder="1"/>
    <xf numFmtId="0" fontId="0" fillId="0" borderId="63" xfId="0" applyBorder="1"/>
    <xf numFmtId="0" fontId="0" fillId="0" borderId="43" xfId="0" applyBorder="1"/>
    <xf numFmtId="0" fontId="2" fillId="0" borderId="52" xfId="0" applyFont="1" applyFill="1" applyBorder="1" applyAlignment="1">
      <alignment horizontal="left"/>
    </xf>
    <xf numFmtId="0" fontId="2" fillId="0" borderId="61" xfId="0" applyFont="1" applyFill="1" applyBorder="1"/>
    <xf numFmtId="165" fontId="10" fillId="0" borderId="10" xfId="0" applyNumberFormat="1" applyFont="1" applyFill="1" applyBorder="1"/>
    <xf numFmtId="49" fontId="17" fillId="0" borderId="0" xfId="0" applyNumberFormat="1" applyFont="1" applyFill="1" applyAlignment="1"/>
    <xf numFmtId="0" fontId="17" fillId="0" borderId="0" xfId="0" applyFont="1" applyFill="1" applyAlignment="1"/>
    <xf numFmtId="0" fontId="42" fillId="0" borderId="0" xfId="0" applyFont="1" applyFill="1" applyAlignment="1">
      <alignment horizontal="left"/>
    </xf>
    <xf numFmtId="0" fontId="34" fillId="0" borderId="0" xfId="0" applyFont="1" applyFill="1"/>
    <xf numFmtId="0" fontId="0" fillId="0" borderId="0" xfId="0" applyFont="1" applyFill="1"/>
    <xf numFmtId="0" fontId="33" fillId="0" borderId="46" xfId="0" applyFont="1" applyFill="1" applyBorder="1" applyAlignment="1">
      <alignment horizontal="left"/>
    </xf>
    <xf numFmtId="165" fontId="33" fillId="0" borderId="38" xfId="0" applyNumberFormat="1" applyFont="1" applyFill="1" applyBorder="1" applyAlignment="1">
      <alignment horizontal="right"/>
    </xf>
    <xf numFmtId="0" fontId="17" fillId="0" borderId="23" xfId="0" applyFont="1" applyFill="1" applyBorder="1" applyAlignment="1">
      <alignment horizontal="left"/>
    </xf>
    <xf numFmtId="165" fontId="17" fillId="0" borderId="8" xfId="0" applyNumberFormat="1" applyFont="1" applyFill="1" applyBorder="1" applyAlignment="1">
      <alignment horizontal="right"/>
    </xf>
    <xf numFmtId="165" fontId="22" fillId="0" borderId="17" xfId="0" applyNumberFormat="1" applyFont="1" applyFill="1" applyBorder="1" applyAlignment="1">
      <alignment horizontal="right"/>
    </xf>
    <xf numFmtId="165" fontId="21" fillId="0" borderId="9" xfId="0" applyNumberFormat="1" applyFont="1" applyFill="1" applyBorder="1"/>
    <xf numFmtId="0" fontId="2" fillId="0" borderId="65" xfId="0" applyFont="1" applyFill="1" applyBorder="1"/>
    <xf numFmtId="165" fontId="17" fillId="0" borderId="66" xfId="0" applyNumberFormat="1" applyFont="1" applyFill="1" applyBorder="1"/>
    <xf numFmtId="0" fontId="17" fillId="0" borderId="27" xfId="0" applyFont="1" applyFill="1" applyBorder="1"/>
    <xf numFmtId="0" fontId="17" fillId="0" borderId="23" xfId="0" applyFont="1" applyFill="1" applyBorder="1"/>
    <xf numFmtId="0" fontId="17" fillId="0" borderId="54" xfId="0" applyFont="1" applyFill="1" applyBorder="1"/>
    <xf numFmtId="165" fontId="17" fillId="0" borderId="53" xfId="0" applyNumberFormat="1" applyFont="1" applyFill="1" applyBorder="1" applyAlignment="1">
      <alignment horizontal="right"/>
    </xf>
    <xf numFmtId="0" fontId="17" fillId="0" borderId="46" xfId="0" applyFont="1" applyFill="1" applyBorder="1" applyAlignment="1">
      <alignment horizontal="left"/>
    </xf>
    <xf numFmtId="165" fontId="22" fillId="0" borderId="38" xfId="0" applyNumberFormat="1" applyFont="1" applyFill="1" applyBorder="1" applyAlignment="1">
      <alignment horizontal="right"/>
    </xf>
    <xf numFmtId="165" fontId="21" fillId="0" borderId="32" xfId="0" applyNumberFormat="1" applyFont="1" applyFill="1" applyBorder="1"/>
    <xf numFmtId="0" fontId="17" fillId="0" borderId="20" xfId="0" applyFont="1" applyFill="1" applyBorder="1"/>
    <xf numFmtId="0" fontId="17" fillId="0" borderId="22" xfId="0" applyFont="1" applyFill="1" applyBorder="1"/>
    <xf numFmtId="165" fontId="17" fillId="0" borderId="67" xfId="0" applyNumberFormat="1" applyFont="1" applyFill="1" applyBorder="1"/>
    <xf numFmtId="165" fontId="17" fillId="0" borderId="68" xfId="0" applyNumberFormat="1" applyFont="1" applyFill="1" applyBorder="1"/>
    <xf numFmtId="0" fontId="20" fillId="0" borderId="25" xfId="0" applyFont="1" applyFill="1" applyBorder="1" applyAlignment="1">
      <alignment horizontal="left"/>
    </xf>
    <xf numFmtId="165" fontId="20" fillId="0" borderId="17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165" fontId="20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165" fontId="22" fillId="0" borderId="0" xfId="0" applyNumberFormat="1" applyFont="1" applyFill="1" applyBorder="1" applyAlignment="1">
      <alignment horizontal="right"/>
    </xf>
    <xf numFmtId="0" fontId="42" fillId="0" borderId="0" xfId="0" applyFont="1" applyFill="1" applyAlignment="1"/>
    <xf numFmtId="0" fontId="5" fillId="0" borderId="39" xfId="0" applyFont="1" applyFill="1" applyBorder="1" applyAlignment="1">
      <alignment horizontal="left"/>
    </xf>
    <xf numFmtId="165" fontId="17" fillId="0" borderId="9" xfId="0" applyNumberFormat="1" applyFont="1" applyFill="1" applyBorder="1"/>
    <xf numFmtId="0" fontId="22" fillId="0" borderId="18" xfId="0" applyFont="1" applyFill="1" applyBorder="1" applyAlignment="1">
      <alignment horizontal="left"/>
    </xf>
    <xf numFmtId="165" fontId="17" fillId="0" borderId="8" xfId="0" applyNumberFormat="1" applyFont="1" applyFill="1" applyBorder="1"/>
    <xf numFmtId="2" fontId="17" fillId="0" borderId="23" xfId="0" applyNumberFormat="1" applyFont="1" applyFill="1" applyBorder="1"/>
    <xf numFmtId="165" fontId="17" fillId="0" borderId="64" xfId="0" applyNumberFormat="1" applyFont="1" applyFill="1" applyBorder="1"/>
    <xf numFmtId="0" fontId="17" fillId="0" borderId="52" xfId="0" applyFont="1" applyFill="1" applyBorder="1"/>
    <xf numFmtId="165" fontId="17" fillId="0" borderId="7" xfId="0" applyNumberFormat="1" applyFont="1" applyFill="1" applyBorder="1" applyAlignment="1">
      <alignment horizontal="right"/>
    </xf>
    <xf numFmtId="0" fontId="17" fillId="0" borderId="14" xfId="0" applyFont="1" applyFill="1" applyBorder="1" applyAlignment="1">
      <alignment horizontal="left"/>
    </xf>
    <xf numFmtId="0" fontId="20" fillId="0" borderId="14" xfId="0" applyFont="1" applyFill="1" applyBorder="1" applyAlignment="1">
      <alignment horizontal="left"/>
    </xf>
    <xf numFmtId="0" fontId="53" fillId="0" borderId="0" xfId="0" applyFont="1" applyFill="1" applyAlignment="1">
      <alignment wrapText="1"/>
    </xf>
    <xf numFmtId="0" fontId="9" fillId="0" borderId="0" xfId="0" applyFont="1" applyFill="1" applyBorder="1" applyAlignment="1"/>
    <xf numFmtId="3" fontId="24" fillId="0" borderId="4" xfId="0" applyNumberFormat="1" applyFont="1" applyFill="1" applyBorder="1"/>
    <xf numFmtId="0" fontId="17" fillId="0" borderId="13" xfId="0" applyFont="1" applyFill="1" applyBorder="1" applyAlignment="1">
      <alignment horizontal="left"/>
    </xf>
    <xf numFmtId="0" fontId="17" fillId="0" borderId="42" xfId="0" applyFont="1" applyFill="1" applyBorder="1"/>
    <xf numFmtId="0" fontId="22" fillId="0" borderId="58" xfId="0" applyFont="1" applyFill="1" applyBorder="1" applyAlignment="1">
      <alignment horizontal="left"/>
    </xf>
    <xf numFmtId="0" fontId="17" fillId="0" borderId="35" xfId="0" applyFont="1" applyFill="1" applyBorder="1"/>
    <xf numFmtId="0" fontId="17" fillId="0" borderId="0" xfId="0" applyFont="1" applyFill="1" applyBorder="1" applyAlignment="1">
      <alignment horizontal="left"/>
    </xf>
    <xf numFmtId="3" fontId="22" fillId="0" borderId="0" xfId="6" applyNumberFormat="1" applyFont="1" applyFill="1" applyBorder="1"/>
    <xf numFmtId="165" fontId="22" fillId="0" borderId="0" xfId="0" applyNumberFormat="1" applyFont="1" applyFill="1" applyBorder="1"/>
    <xf numFmtId="3" fontId="22" fillId="0" borderId="0" xfId="0" applyNumberFormat="1" applyFont="1" applyFill="1" applyBorder="1"/>
    <xf numFmtId="0" fontId="6" fillId="0" borderId="54" xfId="0" applyFont="1" applyFill="1" applyBorder="1" applyAlignment="1">
      <alignment horizontal="right"/>
    </xf>
    <xf numFmtId="0" fontId="0" fillId="0" borderId="54" xfId="0" applyBorder="1"/>
    <xf numFmtId="3" fontId="2" fillId="0" borderId="6" xfId="0" applyNumberFormat="1" applyFont="1" applyFill="1" applyBorder="1" applyAlignment="1">
      <alignment horizontal="right"/>
    </xf>
    <xf numFmtId="0" fontId="2" fillId="0" borderId="30" xfId="0" applyFont="1" applyFill="1" applyBorder="1" applyAlignment="1">
      <alignment horizontal="right"/>
    </xf>
    <xf numFmtId="3" fontId="6" fillId="2" borderId="38" xfId="0" applyNumberFormat="1" applyFont="1" applyFill="1" applyBorder="1" applyAlignment="1">
      <alignment horizontal="right"/>
    </xf>
    <xf numFmtId="0" fontId="0" fillId="0" borderId="57" xfId="0" applyBorder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43" fillId="0" borderId="0" xfId="0" applyFont="1"/>
    <xf numFmtId="3" fontId="43" fillId="0" borderId="0" xfId="0" applyNumberFormat="1" applyFont="1"/>
    <xf numFmtId="3" fontId="43" fillId="0" borderId="0" xfId="0" applyNumberFormat="1" applyFont="1" applyAlignment="1">
      <alignment horizontal="right"/>
    </xf>
    <xf numFmtId="3" fontId="44" fillId="0" borderId="46" xfId="2" applyNumberFormat="1" applyFont="1" applyBorder="1" applyAlignment="1">
      <alignment horizontal="center" vertical="center"/>
    </xf>
    <xf numFmtId="0" fontId="44" fillId="0" borderId="50" xfId="2" applyFont="1" applyBorder="1" applyAlignment="1">
      <alignment horizontal="center" vertical="center"/>
    </xf>
    <xf numFmtId="49" fontId="44" fillId="0" borderId="50" xfId="2" applyNumberFormat="1" applyFont="1" applyBorder="1" applyAlignment="1">
      <alignment horizontal="center" vertical="center"/>
    </xf>
    <xf numFmtId="0" fontId="44" fillId="0" borderId="37" xfId="2" applyFont="1" applyBorder="1" applyAlignment="1">
      <alignment horizontal="center" vertical="center"/>
    </xf>
    <xf numFmtId="3" fontId="45" fillId="0" borderId="37" xfId="2" applyNumberFormat="1" applyFont="1" applyBorder="1" applyAlignment="1">
      <alignment horizontal="center" vertical="center"/>
    </xf>
    <xf numFmtId="3" fontId="44" fillId="0" borderId="37" xfId="2" applyNumberFormat="1" applyFont="1" applyBorder="1" applyAlignment="1">
      <alignment horizontal="center" vertical="center" wrapText="1"/>
    </xf>
    <xf numFmtId="3" fontId="45" fillId="0" borderId="38" xfId="2" applyNumberFormat="1" applyFont="1" applyBorder="1" applyAlignment="1">
      <alignment horizontal="center" vertical="center"/>
    </xf>
    <xf numFmtId="0" fontId="43" fillId="0" borderId="28" xfId="2" applyFont="1" applyBorder="1" applyAlignment="1">
      <alignment horizontal="left"/>
    </xf>
    <xf numFmtId="0" fontId="43" fillId="0" borderId="1" xfId="2" applyFont="1" applyBorder="1" applyAlignment="1">
      <alignment horizontal="center"/>
    </xf>
    <xf numFmtId="49" fontId="43" fillId="0" borderId="1" xfId="2" applyNumberFormat="1" applyFont="1" applyBorder="1" applyAlignment="1">
      <alignment horizontal="center"/>
    </xf>
    <xf numFmtId="0" fontId="45" fillId="0" borderId="10" xfId="2" applyFont="1" applyFill="1" applyBorder="1"/>
    <xf numFmtId="167" fontId="44" fillId="0" borderId="1" xfId="2" applyNumberFormat="1" applyFont="1" applyBorder="1" applyAlignment="1">
      <alignment horizontal="right"/>
    </xf>
    <xf numFmtId="167" fontId="46" fillId="0" borderId="1" xfId="2" applyNumberFormat="1" applyFont="1" applyBorder="1" applyAlignment="1">
      <alignment horizontal="right"/>
    </xf>
    <xf numFmtId="167" fontId="43" fillId="0" borderId="9" xfId="2" applyNumberFormat="1" applyFont="1" applyBorder="1" applyAlignment="1">
      <alignment horizontal="right"/>
    </xf>
    <xf numFmtId="0" fontId="2" fillId="0" borderId="69" xfId="0" applyFont="1" applyFill="1" applyBorder="1"/>
    <xf numFmtId="0" fontId="43" fillId="0" borderId="23" xfId="2" applyFont="1" applyBorder="1" applyAlignment="1">
      <alignment horizontal="left"/>
    </xf>
    <xf numFmtId="49" fontId="43" fillId="0" borderId="3" xfId="2" applyNumberFormat="1" applyFont="1" applyFill="1" applyBorder="1" applyAlignment="1">
      <alignment horizontal="center"/>
    </xf>
    <xf numFmtId="49" fontId="43" fillId="0" borderId="70" xfId="2" applyNumberFormat="1" applyFont="1" applyFill="1" applyBorder="1" applyAlignment="1">
      <alignment horizontal="center"/>
    </xf>
    <xf numFmtId="10" fontId="45" fillId="0" borderId="3" xfId="2" applyNumberFormat="1" applyFont="1" applyFill="1" applyBorder="1" applyAlignment="1">
      <alignment horizontal="left"/>
    </xf>
    <xf numFmtId="167" fontId="43" fillId="0" borderId="70" xfId="2" applyNumberFormat="1" applyFont="1" applyFill="1" applyBorder="1" applyAlignment="1">
      <alignment horizontal="right"/>
    </xf>
    <xf numFmtId="167" fontId="46" fillId="0" borderId="31" xfId="2" applyNumberFormat="1" applyFont="1" applyBorder="1" applyAlignment="1">
      <alignment horizontal="right"/>
    </xf>
    <xf numFmtId="167" fontId="43" fillId="0" borderId="8" xfId="2" applyNumberFormat="1" applyFont="1" applyBorder="1" applyAlignment="1">
      <alignment horizontal="right"/>
    </xf>
    <xf numFmtId="49" fontId="43" fillId="0" borderId="10" xfId="2" applyNumberFormat="1" applyFont="1" applyBorder="1" applyAlignment="1">
      <alignment horizontal="center"/>
    </xf>
    <xf numFmtId="0" fontId="17" fillId="0" borderId="3" xfId="2" applyFont="1" applyFill="1" applyBorder="1"/>
    <xf numFmtId="167" fontId="43" fillId="0" borderId="45" xfId="2" applyNumberFormat="1" applyFont="1" applyFill="1" applyBorder="1" applyAlignment="1">
      <alignment horizontal="right"/>
    </xf>
    <xf numFmtId="0" fontId="2" fillId="0" borderId="71" xfId="0" applyFont="1" applyFill="1" applyBorder="1"/>
    <xf numFmtId="49" fontId="43" fillId="0" borderId="3" xfId="2" applyNumberFormat="1" applyFont="1" applyBorder="1" applyAlignment="1">
      <alignment horizontal="center"/>
    </xf>
    <xf numFmtId="0" fontId="43" fillId="0" borderId="23" xfId="2" applyFont="1" applyBorder="1" applyAlignment="1"/>
    <xf numFmtId="14" fontId="43" fillId="0" borderId="3" xfId="2" applyNumberFormat="1" applyFont="1" applyBorder="1" applyAlignment="1">
      <alignment horizontal="center"/>
    </xf>
    <xf numFmtId="167" fontId="43" fillId="0" borderId="3" xfId="2" applyNumberFormat="1" applyFont="1" applyBorder="1" applyAlignment="1">
      <alignment horizontal="right"/>
    </xf>
    <xf numFmtId="0" fontId="43" fillId="0" borderId="3" xfId="2" applyFont="1" applyBorder="1" applyAlignment="1">
      <alignment horizontal="center"/>
    </xf>
    <xf numFmtId="10" fontId="45" fillId="0" borderId="3" xfId="2" applyNumberFormat="1" applyFont="1" applyBorder="1" applyAlignment="1">
      <alignment horizontal="right"/>
    </xf>
    <xf numFmtId="167" fontId="45" fillId="0" borderId="3" xfId="2" applyNumberFormat="1" applyFont="1" applyBorder="1" applyAlignment="1">
      <alignment horizontal="right"/>
    </xf>
    <xf numFmtId="167" fontId="44" fillId="0" borderId="3" xfId="2" applyNumberFormat="1" applyFont="1" applyBorder="1" applyAlignment="1">
      <alignment horizontal="right"/>
    </xf>
    <xf numFmtId="167" fontId="45" fillId="0" borderId="8" xfId="2" applyNumberFormat="1" applyFont="1" applyBorder="1" applyAlignment="1">
      <alignment horizontal="right"/>
    </xf>
    <xf numFmtId="167" fontId="28" fillId="0" borderId="71" xfId="0" applyNumberFormat="1" applyFont="1" applyFill="1" applyBorder="1"/>
    <xf numFmtId="0" fontId="43" fillId="0" borderId="2" xfId="2" applyFont="1" applyBorder="1" applyAlignment="1">
      <alignment horizontal="center"/>
    </xf>
    <xf numFmtId="10" fontId="43" fillId="0" borderId="3" xfId="2" applyNumberFormat="1" applyFont="1" applyBorder="1" applyAlignment="1">
      <alignment horizontal="left"/>
    </xf>
    <xf numFmtId="167" fontId="44" fillId="0" borderId="31" xfId="2" applyNumberFormat="1" applyFont="1" applyBorder="1" applyAlignment="1">
      <alignment horizontal="right"/>
    </xf>
    <xf numFmtId="0" fontId="45" fillId="0" borderId="3" xfId="2" applyFont="1" applyBorder="1"/>
    <xf numFmtId="0" fontId="43" fillId="0" borderId="3" xfId="2" applyFont="1" applyBorder="1" applyAlignment="1">
      <alignment horizontal="right"/>
    </xf>
    <xf numFmtId="167" fontId="46" fillId="0" borderId="31" xfId="2" applyNumberFormat="1" applyFont="1" applyFill="1" applyBorder="1" applyAlignment="1">
      <alignment horizontal="right"/>
    </xf>
    <xf numFmtId="0" fontId="43" fillId="0" borderId="10" xfId="2" applyFont="1" applyBorder="1" applyAlignment="1">
      <alignment horizontal="left"/>
    </xf>
    <xf numFmtId="0" fontId="45" fillId="0" borderId="10" xfId="2" applyFont="1" applyBorder="1" applyAlignment="1">
      <alignment horizontal="right"/>
    </xf>
    <xf numFmtId="167" fontId="45" fillId="0" borderId="71" xfId="2" applyNumberFormat="1" applyFont="1" applyBorder="1" applyAlignment="1">
      <alignment horizontal="right"/>
    </xf>
    <xf numFmtId="0" fontId="43" fillId="0" borderId="10" xfId="2" applyFont="1" applyBorder="1" applyAlignment="1">
      <alignment horizontal="right"/>
    </xf>
    <xf numFmtId="2" fontId="43" fillId="0" borderId="8" xfId="2" applyNumberFormat="1" applyFont="1" applyBorder="1" applyAlignment="1">
      <alignment horizontal="right"/>
    </xf>
    <xf numFmtId="167" fontId="44" fillId="0" borderId="31" xfId="2" applyNumberFormat="1" applyFont="1" applyFill="1" applyBorder="1" applyAlignment="1">
      <alignment horizontal="right"/>
    </xf>
    <xf numFmtId="0" fontId="2" fillId="0" borderId="72" xfId="0" applyFont="1" applyFill="1" applyBorder="1"/>
    <xf numFmtId="167" fontId="45" fillId="3" borderId="71" xfId="2" applyNumberFormat="1" applyFont="1" applyFill="1" applyBorder="1" applyAlignment="1">
      <alignment horizontal="right"/>
    </xf>
    <xf numFmtId="49" fontId="43" fillId="0" borderId="3" xfId="2" applyNumberFormat="1" applyFont="1" applyBorder="1" applyAlignment="1">
      <alignment horizontal="center" wrapText="1"/>
    </xf>
    <xf numFmtId="0" fontId="43" fillId="3" borderId="23" xfId="2" applyFont="1" applyFill="1" applyBorder="1" applyAlignment="1">
      <alignment horizontal="left"/>
    </xf>
    <xf numFmtId="0" fontId="43" fillId="3" borderId="3" xfId="2" applyFont="1" applyFill="1" applyBorder="1" applyAlignment="1">
      <alignment horizontal="center"/>
    </xf>
    <xf numFmtId="49" fontId="43" fillId="3" borderId="3" xfId="2" applyNumberFormat="1" applyFont="1" applyFill="1" applyBorder="1" applyAlignment="1">
      <alignment horizontal="center" wrapText="1"/>
    </xf>
    <xf numFmtId="10" fontId="45" fillId="3" borderId="3" xfId="2" applyNumberFormat="1" applyFont="1" applyFill="1" applyBorder="1" applyAlignment="1">
      <alignment horizontal="right"/>
    </xf>
    <xf numFmtId="167" fontId="45" fillId="3" borderId="3" xfId="2" applyNumberFormat="1" applyFont="1" applyFill="1" applyBorder="1" applyAlignment="1">
      <alignment horizontal="right"/>
    </xf>
    <xf numFmtId="167" fontId="44" fillId="3" borderId="3" xfId="2" applyNumberFormat="1" applyFont="1" applyFill="1" applyBorder="1" applyAlignment="1">
      <alignment horizontal="right"/>
    </xf>
    <xf numFmtId="167" fontId="45" fillId="3" borderId="8" xfId="2" applyNumberFormat="1" applyFont="1" applyFill="1" applyBorder="1" applyAlignment="1">
      <alignment horizontal="right"/>
    </xf>
    <xf numFmtId="0" fontId="43" fillId="0" borderId="52" xfId="2" applyFont="1" applyBorder="1" applyAlignment="1">
      <alignment horizontal="left"/>
    </xf>
    <xf numFmtId="0" fontId="43" fillId="0" borderId="5" xfId="2" applyFont="1" applyBorder="1" applyAlignment="1">
      <alignment horizontal="center"/>
    </xf>
    <xf numFmtId="49" fontId="43" fillId="0" borderId="5" xfId="2" applyNumberFormat="1" applyFont="1" applyBorder="1" applyAlignment="1">
      <alignment horizontal="center"/>
    </xf>
    <xf numFmtId="0" fontId="47" fillId="0" borderId="5" xfId="2" applyFont="1" applyBorder="1"/>
    <xf numFmtId="167" fontId="47" fillId="0" borderId="5" xfId="2" applyNumberFormat="1" applyFont="1" applyBorder="1" applyAlignment="1">
      <alignment horizontal="right"/>
    </xf>
    <xf numFmtId="167" fontId="48" fillId="0" borderId="5" xfId="2" applyNumberFormat="1" applyFont="1" applyBorder="1" applyAlignment="1">
      <alignment horizontal="right"/>
    </xf>
    <xf numFmtId="167" fontId="47" fillId="0" borderId="53" xfId="2" applyNumberFormat="1" applyFont="1" applyBorder="1" applyAlignment="1">
      <alignment horizontal="right"/>
    </xf>
    <xf numFmtId="0" fontId="43" fillId="0" borderId="46" xfId="2" applyFont="1" applyBorder="1" applyAlignment="1">
      <alignment horizontal="left"/>
    </xf>
    <xf numFmtId="0" fontId="43" fillId="0" borderId="37" xfId="2" applyFont="1" applyBorder="1" applyAlignment="1">
      <alignment horizontal="center"/>
    </xf>
    <xf numFmtId="49" fontId="43" fillId="0" borderId="37" xfId="2" applyNumberFormat="1" applyFont="1" applyBorder="1" applyAlignment="1">
      <alignment horizontal="center"/>
    </xf>
    <xf numFmtId="0" fontId="45" fillId="0" borderId="37" xfId="2" applyFont="1" applyFill="1" applyBorder="1"/>
    <xf numFmtId="167" fontId="43" fillId="0" borderId="37" xfId="2" applyNumberFormat="1" applyFont="1" applyBorder="1" applyAlignment="1">
      <alignment horizontal="right"/>
    </xf>
    <xf numFmtId="167" fontId="46" fillId="0" borderId="36" xfId="2" applyNumberFormat="1" applyFont="1" applyBorder="1" applyAlignment="1">
      <alignment horizontal="right"/>
    </xf>
    <xf numFmtId="167" fontId="43" fillId="0" borderId="38" xfId="2" applyNumberFormat="1" applyFont="1" applyBorder="1" applyAlignment="1">
      <alignment horizontal="right"/>
    </xf>
    <xf numFmtId="0" fontId="2" fillId="0" borderId="73" xfId="0" applyFont="1" applyFill="1" applyBorder="1"/>
    <xf numFmtId="0" fontId="43" fillId="0" borderId="30" xfId="2" applyFont="1" applyBorder="1" applyAlignment="1">
      <alignment horizontal="left"/>
    </xf>
    <xf numFmtId="49" fontId="43" fillId="0" borderId="74" xfId="2" applyNumberFormat="1" applyFont="1" applyBorder="1" applyAlignment="1">
      <alignment horizontal="right"/>
    </xf>
    <xf numFmtId="49" fontId="43" fillId="0" borderId="10" xfId="2" applyNumberFormat="1" applyFont="1" applyFill="1" applyBorder="1" applyAlignment="1">
      <alignment horizontal="center"/>
    </xf>
    <xf numFmtId="10" fontId="45" fillId="0" borderId="10" xfId="2" applyNumberFormat="1" applyFont="1" applyFill="1" applyBorder="1" applyAlignment="1">
      <alignment horizontal="left"/>
    </xf>
    <xf numFmtId="167" fontId="45" fillId="0" borderId="10" xfId="2" applyNumberFormat="1" applyFont="1" applyFill="1" applyBorder="1" applyAlignment="1">
      <alignment horizontal="right"/>
    </xf>
    <xf numFmtId="167" fontId="46" fillId="0" borderId="21" xfId="2" applyNumberFormat="1" applyFont="1" applyBorder="1" applyAlignment="1">
      <alignment horizontal="right"/>
    </xf>
    <xf numFmtId="167" fontId="43" fillId="0" borderId="32" xfId="2" applyNumberFormat="1" applyFont="1" applyBorder="1" applyAlignment="1">
      <alignment horizontal="right"/>
    </xf>
    <xf numFmtId="49" fontId="43" fillId="0" borderId="2" xfId="2" applyNumberFormat="1" applyFont="1" applyBorder="1" applyAlignment="1">
      <alignment horizontal="right"/>
    </xf>
    <xf numFmtId="167" fontId="45" fillId="0" borderId="3" xfId="2" applyNumberFormat="1" applyFont="1" applyFill="1" applyBorder="1" applyAlignment="1">
      <alignment horizontal="right"/>
    </xf>
    <xf numFmtId="3" fontId="45" fillId="0" borderId="23" xfId="2" applyNumberFormat="1" applyFont="1" applyBorder="1" applyAlignment="1">
      <alignment horizontal="left"/>
    </xf>
    <xf numFmtId="0" fontId="43" fillId="0" borderId="3" xfId="2" applyFont="1" applyBorder="1"/>
    <xf numFmtId="0" fontId="43" fillId="0" borderId="10" xfId="2" applyFont="1" applyBorder="1"/>
    <xf numFmtId="49" fontId="46" fillId="0" borderId="75" xfId="2" applyNumberFormat="1" applyFont="1" applyBorder="1" applyAlignment="1">
      <alignment horizontal="right"/>
    </xf>
    <xf numFmtId="167" fontId="46" fillId="0" borderId="3" xfId="2" applyNumberFormat="1" applyFont="1" applyFill="1" applyBorder="1" applyAlignment="1">
      <alignment horizontal="right"/>
    </xf>
    <xf numFmtId="49" fontId="43" fillId="3" borderId="3" xfId="2" applyNumberFormat="1" applyFont="1" applyFill="1" applyBorder="1" applyAlignment="1">
      <alignment horizontal="center"/>
    </xf>
    <xf numFmtId="0" fontId="43" fillId="3" borderId="3" xfId="2" applyFont="1" applyFill="1" applyBorder="1"/>
    <xf numFmtId="167" fontId="45" fillId="3" borderId="53" xfId="2" applyNumberFormat="1" applyFont="1" applyFill="1" applyBorder="1" applyAlignment="1">
      <alignment horizontal="right"/>
    </xf>
    <xf numFmtId="167" fontId="45" fillId="0" borderId="53" xfId="2" applyNumberFormat="1" applyFont="1" applyBorder="1" applyAlignment="1">
      <alignment horizontal="right"/>
    </xf>
    <xf numFmtId="49" fontId="43" fillId="0" borderId="5" xfId="2" applyNumberFormat="1" applyFont="1" applyBorder="1" applyAlignment="1">
      <alignment horizontal="left"/>
    </xf>
    <xf numFmtId="10" fontId="43" fillId="0" borderId="3" xfId="2" applyNumberFormat="1" applyFont="1" applyBorder="1"/>
    <xf numFmtId="167" fontId="45" fillId="0" borderId="5" xfId="2" applyNumberFormat="1" applyFont="1" applyBorder="1" applyAlignment="1">
      <alignment horizontal="right"/>
    </xf>
    <xf numFmtId="167" fontId="46" fillId="0" borderId="5" xfId="2" applyNumberFormat="1" applyFont="1" applyBorder="1" applyAlignment="1">
      <alignment horizontal="right"/>
    </xf>
    <xf numFmtId="167" fontId="43" fillId="0" borderId="53" xfId="2" applyNumberFormat="1" applyFont="1" applyBorder="1" applyAlignment="1">
      <alignment horizontal="right"/>
    </xf>
    <xf numFmtId="49" fontId="43" fillId="0" borderId="50" xfId="2" applyNumberFormat="1" applyFont="1" applyBorder="1" applyAlignment="1">
      <alignment horizontal="center"/>
    </xf>
    <xf numFmtId="10" fontId="22" fillId="0" borderId="37" xfId="2" applyNumberFormat="1" applyFont="1" applyBorder="1"/>
    <xf numFmtId="167" fontId="22" fillId="0" borderId="16" xfId="2" applyNumberFormat="1" applyFont="1" applyBorder="1" applyAlignment="1">
      <alignment horizontal="right"/>
    </xf>
    <xf numFmtId="167" fontId="33" fillId="0" borderId="16" xfId="2" applyNumberFormat="1" applyFont="1" applyBorder="1" applyAlignment="1">
      <alignment horizontal="right"/>
    </xf>
    <xf numFmtId="0" fontId="4" fillId="0" borderId="12" xfId="0" applyFont="1" applyFill="1" applyBorder="1"/>
    <xf numFmtId="3" fontId="4" fillId="0" borderId="12" xfId="0" applyNumberFormat="1" applyFont="1" applyFill="1" applyBorder="1"/>
    <xf numFmtId="165" fontId="4" fillId="0" borderId="12" xfId="0" applyNumberFormat="1" applyFont="1" applyFill="1" applyBorder="1"/>
    <xf numFmtId="0" fontId="28" fillId="0" borderId="34" xfId="0" applyFont="1" applyFill="1" applyBorder="1" applyAlignment="1">
      <alignment horizontal="center"/>
    </xf>
    <xf numFmtId="0" fontId="43" fillId="0" borderId="23" xfId="2" applyFont="1" applyFill="1" applyBorder="1" applyAlignment="1">
      <alignment horizontal="left"/>
    </xf>
    <xf numFmtId="0" fontId="43" fillId="0" borderId="3" xfId="2" applyFont="1" applyFill="1" applyBorder="1" applyAlignment="1">
      <alignment horizontal="center"/>
    </xf>
    <xf numFmtId="49" fontId="43" fillId="0" borderId="3" xfId="2" applyNumberFormat="1" applyFont="1" applyFill="1" applyBorder="1" applyAlignment="1">
      <alignment horizontal="center" wrapText="1"/>
    </xf>
    <xf numFmtId="167" fontId="44" fillId="0" borderId="3" xfId="2" applyNumberFormat="1" applyFont="1" applyFill="1" applyBorder="1" applyAlignment="1">
      <alignment horizontal="right"/>
    </xf>
    <xf numFmtId="167" fontId="45" fillId="0" borderId="8" xfId="2" applyNumberFormat="1" applyFont="1" applyFill="1" applyBorder="1" applyAlignment="1">
      <alignment horizontal="right"/>
    </xf>
    <xf numFmtId="167" fontId="43" fillId="0" borderId="71" xfId="2" applyNumberFormat="1" applyFont="1" applyFill="1" applyBorder="1" applyAlignment="1">
      <alignment horizontal="right"/>
    </xf>
    <xf numFmtId="3" fontId="45" fillId="0" borderId="23" xfId="2" applyNumberFormat="1" applyFont="1" applyFill="1" applyBorder="1" applyAlignment="1">
      <alignment horizontal="left"/>
    </xf>
    <xf numFmtId="49" fontId="46" fillId="0" borderId="76" xfId="2" applyNumberFormat="1" applyFont="1" applyFill="1" applyBorder="1" applyAlignment="1">
      <alignment horizontal="right"/>
    </xf>
    <xf numFmtId="0" fontId="43" fillId="0" borderId="10" xfId="2" applyFont="1" applyFill="1" applyBorder="1"/>
    <xf numFmtId="167" fontId="43" fillId="0" borderId="3" xfId="2" applyNumberFormat="1" applyFont="1" applyFill="1" applyBorder="1" applyAlignment="1">
      <alignment horizontal="right"/>
    </xf>
    <xf numFmtId="167" fontId="43" fillId="0" borderId="53" xfId="2" applyNumberFormat="1" applyFont="1" applyFill="1" applyBorder="1" applyAlignment="1">
      <alignment horizontal="right"/>
    </xf>
    <xf numFmtId="14" fontId="43" fillId="0" borderId="3" xfId="2" applyNumberFormat="1" applyFont="1" applyFill="1" applyBorder="1" applyAlignment="1">
      <alignment horizontal="center"/>
    </xf>
    <xf numFmtId="0" fontId="43" fillId="0" borderId="10" xfId="2" applyFont="1" applyFill="1" applyBorder="1" applyAlignment="1">
      <alignment horizontal="left"/>
    </xf>
    <xf numFmtId="167" fontId="43" fillId="0" borderId="8" xfId="2" applyNumberFormat="1" applyFont="1" applyFill="1" applyBorder="1" applyAlignment="1">
      <alignment horizontal="right"/>
    </xf>
    <xf numFmtId="167" fontId="22" fillId="0" borderId="38" xfId="2" applyNumberFormat="1" applyFont="1" applyBorder="1" applyAlignment="1">
      <alignment horizontal="right"/>
    </xf>
    <xf numFmtId="167" fontId="28" fillId="0" borderId="73" xfId="0" applyNumberFormat="1" applyFont="1" applyFill="1" applyBorder="1" applyAlignment="1"/>
    <xf numFmtId="49" fontId="46" fillId="0" borderId="10" xfId="2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29" fillId="0" borderId="14" xfId="0" applyFont="1" applyFill="1" applyBorder="1"/>
    <xf numFmtId="0" fontId="29" fillId="0" borderId="48" xfId="0" applyFont="1" applyFill="1" applyBorder="1" applyAlignment="1">
      <alignment horizontal="left"/>
    </xf>
    <xf numFmtId="0" fontId="28" fillId="0" borderId="34" xfId="0" applyFont="1" applyFill="1" applyBorder="1"/>
    <xf numFmtId="165" fontId="28" fillId="0" borderId="16" xfId="0" applyNumberFormat="1" applyFont="1" applyFill="1" applyBorder="1"/>
    <xf numFmtId="0" fontId="2" fillId="0" borderId="21" xfId="0" applyFont="1" applyFill="1" applyBorder="1" applyAlignment="1">
      <alignment horizontal="left"/>
    </xf>
    <xf numFmtId="0" fontId="9" fillId="0" borderId="40" xfId="0" applyFont="1" applyFill="1" applyBorder="1" applyAlignment="1">
      <alignment horizontal="left"/>
    </xf>
    <xf numFmtId="0" fontId="6" fillId="0" borderId="35" xfId="0" applyFont="1" applyFill="1" applyBorder="1"/>
    <xf numFmtId="49" fontId="13" fillId="0" borderId="29" xfId="0" applyNumberFormat="1" applyFont="1" applyFill="1" applyBorder="1" applyAlignment="1">
      <alignment horizontal="left"/>
    </xf>
    <xf numFmtId="0" fontId="2" fillId="0" borderId="26" xfId="0" applyFont="1" applyFill="1" applyBorder="1" applyAlignment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left"/>
    </xf>
    <xf numFmtId="3" fontId="28" fillId="0" borderId="0" xfId="0" applyNumberFormat="1" applyFont="1" applyFill="1" applyBorder="1" applyAlignment="1">
      <alignment horizontal="right"/>
    </xf>
    <xf numFmtId="165" fontId="28" fillId="0" borderId="0" xfId="0" applyNumberFormat="1" applyFont="1" applyFill="1" applyBorder="1"/>
    <xf numFmtId="0" fontId="2" fillId="0" borderId="61" xfId="6" applyFont="1" applyFill="1" applyBorder="1"/>
    <xf numFmtId="14" fontId="43" fillId="3" borderId="3" xfId="2" applyNumberFormat="1" applyFont="1" applyFill="1" applyBorder="1" applyAlignment="1">
      <alignment horizontal="center"/>
    </xf>
    <xf numFmtId="49" fontId="43" fillId="3" borderId="10" xfId="2" applyNumberFormat="1" applyFont="1" applyFill="1" applyBorder="1" applyAlignment="1">
      <alignment horizontal="center"/>
    </xf>
    <xf numFmtId="0" fontId="45" fillId="3" borderId="10" xfId="2" applyFont="1" applyFill="1" applyBorder="1" applyAlignment="1">
      <alignment horizontal="right"/>
    </xf>
    <xf numFmtId="0" fontId="2" fillId="0" borderId="0" xfId="2" applyFont="1" applyFill="1" applyAlignment="1"/>
    <xf numFmtId="0" fontId="11" fillId="0" borderId="0" xfId="2" applyFont="1" applyFill="1" applyAlignment="1"/>
    <xf numFmtId="0" fontId="9" fillId="0" borderId="0" xfId="2" applyFont="1" applyFill="1" applyAlignment="1">
      <alignment horizontal="right"/>
    </xf>
    <xf numFmtId="0" fontId="54" fillId="0" borderId="0" xfId="2" applyFont="1" applyFill="1"/>
    <xf numFmtId="0" fontId="2" fillId="0" borderId="0" xfId="2" applyFont="1" applyFill="1"/>
    <xf numFmtId="0" fontId="17" fillId="0" borderId="0" xfId="2" applyFont="1" applyFill="1"/>
    <xf numFmtId="0" fontId="17" fillId="0" borderId="0" xfId="2" applyFont="1" applyFill="1" applyAlignment="1">
      <alignment horizontal="right"/>
    </xf>
    <xf numFmtId="0" fontId="33" fillId="0" borderId="46" xfId="2" applyFont="1" applyFill="1" applyBorder="1"/>
    <xf numFmtId="0" fontId="33" fillId="0" borderId="37" xfId="2" applyFont="1" applyFill="1" applyBorder="1" applyAlignment="1">
      <alignment horizontal="center" vertical="center" wrapText="1"/>
    </xf>
    <xf numFmtId="0" fontId="33" fillId="0" borderId="50" xfId="2" applyFont="1" applyFill="1" applyBorder="1" applyAlignment="1">
      <alignment horizontal="center" vertical="center" wrapText="1"/>
    </xf>
    <xf numFmtId="0" fontId="33" fillId="0" borderId="38" xfId="2" applyFont="1" applyFill="1" applyBorder="1" applyAlignment="1">
      <alignment horizontal="center" vertical="center" wrapText="1"/>
    </xf>
    <xf numFmtId="0" fontId="33" fillId="0" borderId="36" xfId="2" applyFont="1" applyFill="1" applyBorder="1" applyAlignment="1">
      <alignment horizontal="center" wrapText="1"/>
    </xf>
    <xf numFmtId="0" fontId="33" fillId="0" borderId="37" xfId="2" applyFont="1" applyFill="1" applyBorder="1" applyAlignment="1">
      <alignment horizontal="center" wrapText="1"/>
    </xf>
    <xf numFmtId="0" fontId="33" fillId="0" borderId="38" xfId="2" applyFont="1" applyFill="1" applyBorder="1" applyAlignment="1">
      <alignment horizontal="center" wrapText="1"/>
    </xf>
    <xf numFmtId="0" fontId="22" fillId="0" borderId="33" xfId="2" applyFont="1" applyFill="1" applyBorder="1"/>
    <xf numFmtId="0" fontId="22" fillId="0" borderId="63" xfId="2" applyFont="1" applyFill="1" applyBorder="1" applyAlignment="1">
      <alignment horizontal="center"/>
    </xf>
    <xf numFmtId="0" fontId="22" fillId="0" borderId="2" xfId="2" applyFont="1" applyFill="1" applyBorder="1" applyAlignment="1">
      <alignment horizontal="center"/>
    </xf>
    <xf numFmtId="0" fontId="22" fillId="0" borderId="51" xfId="2" applyFont="1" applyFill="1" applyBorder="1" applyAlignment="1">
      <alignment horizontal="center"/>
    </xf>
    <xf numFmtId="0" fontId="22" fillId="0" borderId="12" xfId="2" applyFont="1" applyFill="1" applyBorder="1" applyAlignment="1">
      <alignment horizontal="center"/>
    </xf>
    <xf numFmtId="0" fontId="22" fillId="0" borderId="42" xfId="2" applyFont="1" applyFill="1" applyBorder="1" applyAlignment="1">
      <alignment horizontal="center"/>
    </xf>
    <xf numFmtId="0" fontId="22" fillId="0" borderId="4" xfId="2" applyFont="1" applyFill="1" applyBorder="1" applyAlignment="1">
      <alignment horizontal="center"/>
    </xf>
    <xf numFmtId="0" fontId="22" fillId="0" borderId="6" xfId="2" applyFont="1" applyFill="1" applyBorder="1" applyAlignment="1">
      <alignment horizontal="center"/>
    </xf>
    <xf numFmtId="0" fontId="17" fillId="0" borderId="23" xfId="2" applyFont="1" applyFill="1" applyBorder="1"/>
    <xf numFmtId="3" fontId="17" fillId="0" borderId="3" xfId="2" applyNumberFormat="1" applyFont="1" applyFill="1" applyBorder="1"/>
    <xf numFmtId="3" fontId="17" fillId="0" borderId="60" xfId="2" applyNumberFormat="1" applyFont="1" applyFill="1" applyBorder="1"/>
    <xf numFmtId="3" fontId="17" fillId="0" borderId="45" xfId="2" applyNumberFormat="1" applyFont="1" applyFill="1" applyBorder="1"/>
    <xf numFmtId="3" fontId="17" fillId="0" borderId="53" xfId="2" applyNumberFormat="1" applyFont="1" applyFill="1" applyBorder="1"/>
    <xf numFmtId="3" fontId="17" fillId="0" borderId="31" xfId="2" applyNumberFormat="1" applyFont="1" applyFill="1" applyBorder="1"/>
    <xf numFmtId="3" fontId="17" fillId="0" borderId="68" xfId="2" applyNumberFormat="1" applyFont="1" applyFill="1" applyBorder="1"/>
    <xf numFmtId="0" fontId="17" fillId="0" borderId="54" xfId="2" applyFont="1" applyFill="1" applyBorder="1"/>
    <xf numFmtId="3" fontId="17" fillId="0" borderId="61" xfId="2" applyNumberFormat="1" applyFont="1" applyFill="1" applyBorder="1"/>
    <xf numFmtId="3" fontId="17" fillId="0" borderId="44" xfId="2" applyNumberFormat="1" applyFont="1" applyFill="1" applyBorder="1"/>
    <xf numFmtId="3" fontId="17" fillId="0" borderId="8" xfId="2" applyNumberFormat="1" applyFont="1" applyFill="1" applyBorder="1"/>
    <xf numFmtId="3" fontId="17" fillId="0" borderId="24" xfId="2" applyNumberFormat="1" applyFont="1" applyFill="1" applyBorder="1"/>
    <xf numFmtId="0" fontId="22" fillId="0" borderId="52" xfId="2" applyFont="1" applyFill="1" applyBorder="1"/>
    <xf numFmtId="3" fontId="22" fillId="0" borderId="58" xfId="2" applyNumberFormat="1" applyFont="1" applyFill="1" applyBorder="1"/>
    <xf numFmtId="3" fontId="22" fillId="0" borderId="5" xfId="2" applyNumberFormat="1" applyFont="1" applyFill="1" applyBorder="1"/>
    <xf numFmtId="3" fontId="22" fillId="0" borderId="7" xfId="2" applyNumberFormat="1" applyFont="1" applyFill="1" applyBorder="1"/>
    <xf numFmtId="3" fontId="22" fillId="0" borderId="35" xfId="2" applyNumberFormat="1" applyFont="1" applyFill="1" applyBorder="1"/>
    <xf numFmtId="3" fontId="22" fillId="0" borderId="63" xfId="2" applyNumberFormat="1" applyFont="1" applyFill="1" applyBorder="1"/>
    <xf numFmtId="3" fontId="22" fillId="0" borderId="2" xfId="2" applyNumberFormat="1" applyFont="1" applyFill="1" applyBorder="1"/>
    <xf numFmtId="3" fontId="22" fillId="0" borderId="51" xfId="2" applyNumberFormat="1" applyFont="1" applyFill="1" applyBorder="1"/>
    <xf numFmtId="3" fontId="22" fillId="0" borderId="0" xfId="2" applyNumberFormat="1" applyFont="1" applyFill="1" applyBorder="1"/>
    <xf numFmtId="3" fontId="13" fillId="0" borderId="3" xfId="2" applyNumberFormat="1" applyFont="1" applyFill="1" applyBorder="1"/>
    <xf numFmtId="3" fontId="13" fillId="0" borderId="44" xfId="2" applyNumberFormat="1" applyFont="1" applyFill="1" applyBorder="1"/>
    <xf numFmtId="3" fontId="13" fillId="0" borderId="8" xfId="2" applyNumberFormat="1" applyFont="1" applyFill="1" applyBorder="1"/>
    <xf numFmtId="3" fontId="13" fillId="0" borderId="23" xfId="2" applyNumberFormat="1" applyFont="1" applyFill="1" applyBorder="1"/>
    <xf numFmtId="0" fontId="23" fillId="0" borderId="52" xfId="2" applyFont="1" applyFill="1" applyBorder="1"/>
    <xf numFmtId="3" fontId="23" fillId="0" borderId="58" xfId="2" applyNumberFormat="1" applyFont="1" applyFill="1" applyBorder="1"/>
    <xf numFmtId="3" fontId="23" fillId="0" borderId="5" xfId="2" applyNumberFormat="1" applyFont="1" applyFill="1" applyBorder="1"/>
    <xf numFmtId="3" fontId="23" fillId="0" borderId="7" xfId="2" applyNumberFormat="1" applyFont="1" applyFill="1" applyBorder="1"/>
    <xf numFmtId="3" fontId="23" fillId="0" borderId="35" xfId="2" applyNumberFormat="1" applyFont="1" applyFill="1" applyBorder="1"/>
    <xf numFmtId="0" fontId="17" fillId="0" borderId="28" xfId="2" applyFont="1" applyFill="1" applyBorder="1"/>
    <xf numFmtId="3" fontId="17" fillId="0" borderId="55" xfId="2" applyNumberFormat="1" applyFont="1" applyFill="1" applyBorder="1"/>
    <xf numFmtId="3" fontId="17" fillId="0" borderId="1" xfId="2" applyNumberFormat="1" applyFont="1" applyFill="1" applyBorder="1"/>
    <xf numFmtId="3" fontId="17" fillId="0" borderId="9" xfId="2" applyNumberFormat="1" applyFont="1" applyFill="1" applyBorder="1"/>
    <xf numFmtId="3" fontId="17" fillId="0" borderId="19" xfId="2" applyNumberFormat="1" applyFont="1" applyFill="1" applyBorder="1"/>
    <xf numFmtId="0" fontId="17" fillId="0" borderId="30" xfId="2" applyFont="1" applyFill="1" applyBorder="1"/>
    <xf numFmtId="3" fontId="17" fillId="0" borderId="56" xfId="2" applyNumberFormat="1" applyFont="1" applyFill="1" applyBorder="1"/>
    <xf numFmtId="0" fontId="17" fillId="0" borderId="52" xfId="2" applyFont="1" applyFill="1" applyBorder="1"/>
    <xf numFmtId="3" fontId="17" fillId="0" borderId="26" xfId="2" applyNumberFormat="1" applyFont="1" applyFill="1" applyBorder="1"/>
    <xf numFmtId="3" fontId="17" fillId="0" borderId="35" xfId="2" applyNumberFormat="1" applyFont="1" applyFill="1" applyBorder="1"/>
    <xf numFmtId="3" fontId="17" fillId="0" borderId="5" xfId="2" applyNumberFormat="1" applyFont="1" applyFill="1" applyBorder="1"/>
    <xf numFmtId="3" fontId="17" fillId="0" borderId="7" xfId="2" applyNumberFormat="1" applyFont="1" applyFill="1" applyBorder="1"/>
    <xf numFmtId="3" fontId="17" fillId="3" borderId="35" xfId="2" applyNumberFormat="1" applyFont="1" applyFill="1" applyBorder="1"/>
    <xf numFmtId="3" fontId="17" fillId="3" borderId="58" xfId="2" applyNumberFormat="1" applyFont="1" applyFill="1" applyBorder="1"/>
    <xf numFmtId="3" fontId="17" fillId="3" borderId="5" xfId="2" applyNumberFormat="1" applyFont="1" applyFill="1" applyBorder="1"/>
    <xf numFmtId="3" fontId="17" fillId="3" borderId="7" xfId="2" applyNumberFormat="1" applyFont="1" applyFill="1" applyBorder="1"/>
    <xf numFmtId="0" fontId="23" fillId="0" borderId="33" xfId="2" applyFont="1" applyFill="1" applyBorder="1"/>
    <xf numFmtId="3" fontId="23" fillId="0" borderId="2" xfId="2" applyNumberFormat="1" applyFont="1" applyFill="1" applyBorder="1"/>
    <xf numFmtId="3" fontId="23" fillId="0" borderId="63" xfId="2" applyNumberFormat="1" applyFont="1" applyFill="1" applyBorder="1"/>
    <xf numFmtId="3" fontId="23" fillId="0" borderId="51" xfId="2" applyNumberFormat="1" applyFont="1" applyFill="1" applyBorder="1"/>
    <xf numFmtId="3" fontId="23" fillId="0" borderId="40" xfId="2" applyNumberFormat="1" applyFont="1" applyFill="1" applyBorder="1"/>
    <xf numFmtId="3" fontId="23" fillId="0" borderId="50" xfId="2" applyNumberFormat="1" applyFont="1" applyFill="1" applyBorder="1"/>
    <xf numFmtId="3" fontId="23" fillId="0" borderId="37" xfId="2" applyNumberFormat="1" applyFont="1" applyFill="1" applyBorder="1"/>
    <xf numFmtId="3" fontId="23" fillId="0" borderId="38" xfId="2" applyNumberFormat="1" applyFont="1" applyFill="1" applyBorder="1"/>
    <xf numFmtId="0" fontId="22" fillId="0" borderId="41" xfId="2" applyFont="1" applyFill="1" applyBorder="1"/>
    <xf numFmtId="3" fontId="23" fillId="0" borderId="42" xfId="2" applyNumberFormat="1" applyFont="1" applyFill="1" applyBorder="1"/>
    <xf numFmtId="3" fontId="23" fillId="0" borderId="4" xfId="2" applyNumberFormat="1" applyFont="1" applyFill="1" applyBorder="1"/>
    <xf numFmtId="3" fontId="23" fillId="0" borderId="6" xfId="2" applyNumberFormat="1" applyFont="1" applyFill="1" applyBorder="1"/>
    <xf numFmtId="3" fontId="23" fillId="0" borderId="12" xfId="2" applyNumberFormat="1" applyFont="1" applyFill="1" applyBorder="1"/>
    <xf numFmtId="0" fontId="22" fillId="0" borderId="23" xfId="2" applyFont="1" applyFill="1" applyBorder="1"/>
    <xf numFmtId="3" fontId="22" fillId="0" borderId="44" xfId="2" applyNumberFormat="1" applyFont="1" applyFill="1" applyBorder="1"/>
    <xf numFmtId="3" fontId="22" fillId="0" borderId="3" xfId="2" applyNumberFormat="1" applyFont="1" applyFill="1" applyBorder="1"/>
    <xf numFmtId="3" fontId="22" fillId="0" borderId="8" xfId="2" applyNumberFormat="1" applyFont="1" applyFill="1" applyBorder="1"/>
    <xf numFmtId="3" fontId="22" fillId="0" borderId="24" xfId="2" applyNumberFormat="1" applyFont="1" applyFill="1" applyBorder="1"/>
    <xf numFmtId="0" fontId="17" fillId="0" borderId="23" xfId="2" applyFont="1" applyFill="1" applyBorder="1" applyAlignment="1">
      <alignment wrapText="1"/>
    </xf>
    <xf numFmtId="0" fontId="22" fillId="0" borderId="54" xfId="2" applyFont="1" applyFill="1" applyBorder="1"/>
    <xf numFmtId="3" fontId="22" fillId="0" borderId="61" xfId="2" applyNumberFormat="1" applyFont="1" applyFill="1" applyBorder="1"/>
    <xf numFmtId="3" fontId="22" fillId="0" borderId="45" xfId="2" applyNumberFormat="1" applyFont="1" applyFill="1" applyBorder="1"/>
    <xf numFmtId="3" fontId="22" fillId="0" borderId="53" xfId="2" applyNumberFormat="1" applyFont="1" applyFill="1" applyBorder="1"/>
    <xf numFmtId="0" fontId="22" fillId="0" borderId="39" xfId="2" applyFont="1" applyFill="1" applyBorder="1" applyAlignment="1">
      <alignment wrapText="1"/>
    </xf>
    <xf numFmtId="3" fontId="22" fillId="0" borderId="50" xfId="2" applyNumberFormat="1" applyFont="1" applyFill="1" applyBorder="1"/>
    <xf numFmtId="3" fontId="22" fillId="0" borderId="37" xfId="2" applyNumberFormat="1" applyFont="1" applyFill="1" applyBorder="1"/>
    <xf numFmtId="3" fontId="22" fillId="0" borderId="38" xfId="2" applyNumberFormat="1" applyFont="1" applyFill="1" applyBorder="1"/>
    <xf numFmtId="3" fontId="22" fillId="0" borderId="40" xfId="2" applyNumberFormat="1" applyFont="1" applyFill="1" applyBorder="1"/>
    <xf numFmtId="0" fontId="22" fillId="0" borderId="0" xfId="2" applyFont="1" applyFill="1" applyBorder="1" applyAlignment="1">
      <alignment wrapText="1"/>
    </xf>
    <xf numFmtId="0" fontId="17" fillId="0" borderId="0" xfId="2" applyFont="1" applyFill="1" applyBorder="1"/>
    <xf numFmtId="0" fontId="33" fillId="4" borderId="73" xfId="2" applyFont="1" applyFill="1" applyBorder="1" applyAlignment="1">
      <alignment horizontal="center" wrapText="1"/>
    </xf>
    <xf numFmtId="0" fontId="22" fillId="4" borderId="72" xfId="2" applyFont="1" applyFill="1" applyBorder="1" applyAlignment="1">
      <alignment horizontal="center"/>
    </xf>
    <xf numFmtId="3" fontId="17" fillId="4" borderId="77" xfId="2" applyNumberFormat="1" applyFont="1" applyFill="1" applyBorder="1"/>
    <xf numFmtId="3" fontId="17" fillId="4" borderId="71" xfId="2" applyNumberFormat="1" applyFont="1" applyFill="1" applyBorder="1"/>
    <xf numFmtId="3" fontId="22" fillId="4" borderId="78" xfId="2" applyNumberFormat="1" applyFont="1" applyFill="1" applyBorder="1"/>
    <xf numFmtId="3" fontId="22" fillId="4" borderId="72" xfId="2" applyNumberFormat="1" applyFont="1" applyFill="1" applyBorder="1"/>
    <xf numFmtId="3" fontId="13" fillId="4" borderId="71" xfId="2" applyNumberFormat="1" applyFont="1" applyFill="1" applyBorder="1"/>
    <xf numFmtId="3" fontId="23" fillId="4" borderId="78" xfId="2" applyNumberFormat="1" applyFont="1" applyFill="1" applyBorder="1"/>
    <xf numFmtId="3" fontId="17" fillId="4" borderId="69" xfId="2" applyNumberFormat="1" applyFont="1" applyFill="1" applyBorder="1"/>
    <xf numFmtId="3" fontId="17" fillId="4" borderId="78" xfId="2" applyNumberFormat="1" applyFont="1" applyFill="1" applyBorder="1"/>
    <xf numFmtId="3" fontId="23" fillId="4" borderId="72" xfId="2" applyNumberFormat="1" applyFont="1" applyFill="1" applyBorder="1"/>
    <xf numFmtId="3" fontId="23" fillId="4" borderId="79" xfId="2" applyNumberFormat="1" applyFont="1" applyFill="1" applyBorder="1"/>
    <xf numFmtId="3" fontId="22" fillId="4" borderId="71" xfId="2" applyNumberFormat="1" applyFont="1" applyFill="1" applyBorder="1"/>
    <xf numFmtId="3" fontId="22" fillId="4" borderId="77" xfId="2" applyNumberFormat="1" applyFont="1" applyFill="1" applyBorder="1"/>
    <xf numFmtId="3" fontId="22" fillId="4" borderId="73" xfId="2" applyNumberFormat="1" applyFont="1" applyFill="1" applyBorder="1"/>
    <xf numFmtId="0" fontId="2" fillId="0" borderId="31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left"/>
    </xf>
    <xf numFmtId="0" fontId="13" fillId="0" borderId="19" xfId="0" applyFont="1" applyFill="1" applyBorder="1"/>
    <xf numFmtId="0" fontId="2" fillId="0" borderId="60" xfId="6" applyFont="1" applyFill="1" applyBorder="1"/>
    <xf numFmtId="0" fontId="2" fillId="0" borderId="21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left"/>
    </xf>
    <xf numFmtId="0" fontId="0" fillId="0" borderId="59" xfId="0" applyBorder="1"/>
    <xf numFmtId="0" fontId="9" fillId="0" borderId="49" xfId="0" applyFont="1" applyFill="1" applyBorder="1" applyAlignment="1">
      <alignment horizontal="right"/>
    </xf>
    <xf numFmtId="0" fontId="10" fillId="0" borderId="26" xfId="0" applyFont="1" applyFill="1" applyBorder="1" applyAlignment="1">
      <alignment horizontal="left"/>
    </xf>
    <xf numFmtId="3" fontId="10" fillId="0" borderId="5" xfId="0" applyNumberFormat="1" applyFont="1" applyFill="1" applyBorder="1" applyAlignment="1">
      <alignment horizontal="right"/>
    </xf>
    <xf numFmtId="3" fontId="10" fillId="0" borderId="7" xfId="0" applyNumberFormat="1" applyFont="1" applyFill="1" applyBorder="1" applyAlignment="1">
      <alignment horizontal="right"/>
    </xf>
    <xf numFmtId="1" fontId="2" fillId="0" borderId="1" xfId="0" applyNumberFormat="1" applyFont="1" applyFill="1" applyBorder="1"/>
    <xf numFmtId="1" fontId="10" fillId="0" borderId="5" xfId="0" applyNumberFormat="1" applyFont="1" applyFill="1" applyBorder="1" applyAlignment="1">
      <alignment horizontal="right"/>
    </xf>
    <xf numFmtId="0" fontId="2" fillId="0" borderId="44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13" fillId="0" borderId="20" xfId="0" applyNumberFormat="1" applyFont="1" applyFill="1" applyBorder="1" applyAlignment="1">
      <alignment horizontal="right"/>
    </xf>
    <xf numFmtId="49" fontId="13" fillId="0" borderId="21" xfId="0" applyNumberFormat="1" applyFont="1" applyFill="1" applyBorder="1" applyAlignment="1">
      <alignment horizontal="right"/>
    </xf>
    <xf numFmtId="49" fontId="13" fillId="0" borderId="27" xfId="0" applyNumberFormat="1" applyFont="1" applyFill="1" applyBorder="1" applyAlignment="1">
      <alignment horizontal="right"/>
    </xf>
    <xf numFmtId="49" fontId="13" fillId="0" borderId="31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right"/>
    </xf>
    <xf numFmtId="49" fontId="2" fillId="0" borderId="29" xfId="0" applyNumberFormat="1" applyFont="1" applyFill="1" applyBorder="1" applyAlignment="1">
      <alignment horizontal="right"/>
    </xf>
    <xf numFmtId="49" fontId="2" fillId="0" borderId="27" xfId="0" applyNumberFormat="1" applyFont="1" applyFill="1" applyBorder="1" applyAlignment="1">
      <alignment horizontal="right"/>
    </xf>
    <xf numFmtId="49" fontId="2" fillId="0" borderId="31" xfId="0" applyNumberFormat="1" applyFont="1" applyFill="1" applyBorder="1" applyAlignment="1">
      <alignment horizontal="right"/>
    </xf>
    <xf numFmtId="0" fontId="13" fillId="0" borderId="27" xfId="0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49" fontId="13" fillId="0" borderId="18" xfId="0" applyNumberFormat="1" applyFont="1" applyFill="1" applyBorder="1" applyAlignment="1">
      <alignment horizontal="right"/>
    </xf>
    <xf numFmtId="49" fontId="13" fillId="0" borderId="29" xfId="0" applyNumberFormat="1" applyFont="1" applyFill="1" applyBorder="1" applyAlignment="1">
      <alignment horizontal="right"/>
    </xf>
    <xf numFmtId="0" fontId="2" fillId="3" borderId="27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49" fontId="41" fillId="0" borderId="0" xfId="6" applyNumberFormat="1" applyFont="1" applyFill="1" applyBorder="1" applyAlignment="1">
      <alignment horizontal="center"/>
    </xf>
    <xf numFmtId="0" fontId="13" fillId="0" borderId="18" xfId="0" applyFont="1" applyFill="1" applyBorder="1" applyAlignment="1">
      <alignment horizontal="right"/>
    </xf>
    <xf numFmtId="0" fontId="13" fillId="0" borderId="29" xfId="0" applyFont="1" applyFill="1" applyBorder="1" applyAlignment="1">
      <alignment horizontal="right"/>
    </xf>
    <xf numFmtId="0" fontId="13" fillId="0" borderId="28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2" fillId="0" borderId="49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0" fontId="13" fillId="0" borderId="27" xfId="0" applyFont="1" applyFill="1" applyBorder="1" applyAlignment="1">
      <alignment horizontal="right"/>
    </xf>
    <xf numFmtId="0" fontId="13" fillId="0" borderId="31" xfId="0" applyFont="1" applyFill="1" applyBorder="1" applyAlignment="1">
      <alignment horizontal="right"/>
    </xf>
    <xf numFmtId="49" fontId="29" fillId="0" borderId="27" xfId="0" applyNumberFormat="1" applyFont="1" applyFill="1" applyBorder="1" applyAlignment="1">
      <alignment horizontal="right"/>
    </xf>
    <xf numFmtId="49" fontId="29" fillId="0" borderId="31" xfId="0" applyNumberFormat="1" applyFont="1" applyFill="1" applyBorder="1" applyAlignment="1">
      <alignment horizontal="right"/>
    </xf>
    <xf numFmtId="49" fontId="29" fillId="0" borderId="23" xfId="0" applyNumberFormat="1" applyFont="1" applyFill="1" applyBorder="1" applyAlignment="1">
      <alignment horizontal="right"/>
    </xf>
    <xf numFmtId="49" fontId="29" fillId="0" borderId="3" xfId="0" applyNumberFormat="1" applyFont="1" applyFill="1" applyBorder="1" applyAlignment="1">
      <alignment horizontal="right"/>
    </xf>
    <xf numFmtId="49" fontId="29" fillId="0" borderId="18" xfId="0" applyNumberFormat="1" applyFont="1" applyFill="1" applyBorder="1" applyAlignment="1">
      <alignment horizontal="right"/>
    </xf>
    <xf numFmtId="49" fontId="29" fillId="0" borderId="29" xfId="0" applyNumberFormat="1" applyFont="1" applyFill="1" applyBorder="1" applyAlignment="1">
      <alignment horizontal="right"/>
    </xf>
    <xf numFmtId="0" fontId="29" fillId="0" borderId="27" xfId="0" applyFont="1" applyFill="1" applyBorder="1" applyAlignment="1">
      <alignment horizontal="right"/>
    </xf>
    <xf numFmtId="0" fontId="29" fillId="0" borderId="31" xfId="0" applyFont="1" applyFill="1" applyBorder="1" applyAlignment="1">
      <alignment horizontal="right"/>
    </xf>
    <xf numFmtId="0" fontId="29" fillId="0" borderId="20" xfId="0" applyFont="1" applyFill="1" applyBorder="1" applyAlignment="1">
      <alignment horizontal="right"/>
    </xf>
    <xf numFmtId="0" fontId="29" fillId="0" borderId="21" xfId="0" applyFont="1" applyFill="1" applyBorder="1" applyAlignment="1">
      <alignment horizontal="right"/>
    </xf>
    <xf numFmtId="0" fontId="29" fillId="0" borderId="18" xfId="0" applyFont="1" applyFill="1" applyBorder="1" applyAlignment="1">
      <alignment horizontal="right"/>
    </xf>
    <xf numFmtId="0" fontId="29" fillId="0" borderId="29" xfId="0" applyFont="1" applyFill="1" applyBorder="1" applyAlignment="1">
      <alignment horizontal="right"/>
    </xf>
    <xf numFmtId="0" fontId="2" fillId="0" borderId="44" xfId="0" applyFont="1" applyFill="1" applyBorder="1" applyAlignment="1">
      <alignment horizontal="left"/>
    </xf>
    <xf numFmtId="49" fontId="49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49" fontId="41" fillId="0" borderId="0" xfId="0" applyNumberFormat="1" applyFont="1" applyAlignment="1">
      <alignment horizontal="center"/>
    </xf>
  </cellXfs>
  <cellStyles count="8">
    <cellStyle name="Čárka 2" xfId="1"/>
    <cellStyle name="Normální" xfId="0" builtinId="0"/>
    <cellStyle name="Normální 2" xfId="2"/>
    <cellStyle name="Normální 3" xfId="3"/>
    <cellStyle name="Normální 4" xfId="4"/>
    <cellStyle name="Normální 6" xfId="5"/>
    <cellStyle name="normální_List1" xfId="6"/>
    <cellStyle name="Styl 1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7030A0"/>
    <pageSetUpPr fitToPage="1"/>
  </sheetPr>
  <dimension ref="A1:J68"/>
  <sheetViews>
    <sheetView view="pageLayout" topLeftCell="A16" zoomScaleNormal="100" zoomScaleSheetLayoutView="100" workbookViewId="0">
      <selection activeCell="H54" sqref="H54"/>
    </sheetView>
  </sheetViews>
  <sheetFormatPr defaultColWidth="5.28515625" defaultRowHeight="12.75"/>
  <cols>
    <col min="1" max="1" width="5.28515625" style="553"/>
    <col min="2" max="2" width="5.7109375" style="194" customWidth="1"/>
    <col min="3" max="3" width="31.42578125" style="159" customWidth="1"/>
    <col min="4" max="5" width="8.85546875" style="18" bestFit="1" customWidth="1"/>
    <col min="6" max="6" width="10.140625" style="18" bestFit="1" customWidth="1"/>
    <col min="7" max="7" width="8.5703125" style="18" bestFit="1" customWidth="1"/>
    <col min="8" max="8" width="9.42578125" style="18" customWidth="1"/>
    <col min="9" max="9" width="5.28515625" style="18"/>
    <col min="10" max="10" width="6.140625" style="18" bestFit="1" customWidth="1"/>
    <col min="11" max="16384" width="5.28515625" style="18"/>
  </cols>
  <sheetData>
    <row r="1" spans="1:8" ht="15">
      <c r="H1" s="789" t="s">
        <v>940</v>
      </c>
    </row>
    <row r="2" spans="1:8" ht="19.5" thickBot="1">
      <c r="A2" s="135" t="s">
        <v>943</v>
      </c>
      <c r="B2" s="136"/>
      <c r="F2" s="24"/>
      <c r="G2" s="25"/>
      <c r="H2" s="23" t="s">
        <v>107</v>
      </c>
    </row>
    <row r="3" spans="1:8" ht="13.5">
      <c r="A3" s="554" t="s">
        <v>243</v>
      </c>
      <c r="B3" s="214"/>
      <c r="C3" s="38"/>
      <c r="D3" s="29" t="s">
        <v>129</v>
      </c>
      <c r="E3" s="29" t="s">
        <v>194</v>
      </c>
      <c r="F3" s="29" t="s">
        <v>135</v>
      </c>
      <c r="G3" s="29" t="s">
        <v>136</v>
      </c>
      <c r="H3" s="30" t="s">
        <v>902</v>
      </c>
    </row>
    <row r="4" spans="1:8" ht="14.25" thickBot="1">
      <c r="A4" s="555">
        <v>6330</v>
      </c>
      <c r="B4" s="32" t="s">
        <v>378</v>
      </c>
      <c r="C4" s="44"/>
      <c r="D4" s="717">
        <v>2017</v>
      </c>
      <c r="E4" s="215">
        <v>2017</v>
      </c>
      <c r="F4" s="215" t="s">
        <v>873</v>
      </c>
      <c r="G4" s="215" t="s">
        <v>137</v>
      </c>
      <c r="H4" s="216">
        <v>2018</v>
      </c>
    </row>
    <row r="5" spans="1:8" ht="13.5">
      <c r="A5" s="556"/>
      <c r="B5" s="221" t="s">
        <v>244</v>
      </c>
      <c r="C5" s="138"/>
      <c r="D5" s="29"/>
      <c r="E5" s="29"/>
      <c r="F5" s="29"/>
      <c r="G5" s="29"/>
      <c r="H5" s="30"/>
    </row>
    <row r="6" spans="1:8">
      <c r="A6" s="799"/>
      <c r="B6" s="800"/>
      <c r="C6" s="801" t="s">
        <v>138</v>
      </c>
      <c r="D6" s="802">
        <f>D7+D8+D14+D15+D16</f>
        <v>77750</v>
      </c>
      <c r="E6" s="802">
        <f>E7+E8+E14+E15+E16</f>
        <v>77750</v>
      </c>
      <c r="F6" s="802">
        <f>F7+F8+F14+F15+F16</f>
        <v>95222</v>
      </c>
      <c r="G6" s="803">
        <f>F6/E6*100</f>
        <v>122.47202572347267</v>
      </c>
      <c r="H6" s="841">
        <f>H8+H15+H16</f>
        <v>98600</v>
      </c>
    </row>
    <row r="7" spans="1:8">
      <c r="A7" s="557"/>
      <c r="B7" s="32">
        <v>1332</v>
      </c>
      <c r="C7" s="164" t="s">
        <v>212</v>
      </c>
      <c r="D7" s="58">
        <v>0</v>
      </c>
      <c r="E7" s="58">
        <v>0</v>
      </c>
      <c r="F7" s="58">
        <v>0</v>
      </c>
      <c r="G7" s="16">
        <v>0</v>
      </c>
      <c r="H7" s="702">
        <v>0</v>
      </c>
    </row>
    <row r="8" spans="1:8">
      <c r="A8" s="557"/>
      <c r="B8" s="32" t="s">
        <v>213</v>
      </c>
      <c r="C8" s="164" t="s">
        <v>214</v>
      </c>
      <c r="D8" s="58">
        <f>SUM(D9:D13)</f>
        <v>19750</v>
      </c>
      <c r="E8" s="58">
        <f>SUM(E9:E13)</f>
        <v>19750</v>
      </c>
      <c r="F8" s="58">
        <f>SUM(F9:F13)</f>
        <v>28452</v>
      </c>
      <c r="G8" s="16">
        <f t="shared" ref="G8:G13" si="0">F8/E8*100</f>
        <v>144.06075949367087</v>
      </c>
      <c r="H8" s="702">
        <f>SUM(H9:H13)</f>
        <v>21900</v>
      </c>
    </row>
    <row r="9" spans="1:8">
      <c r="A9" s="557"/>
      <c r="B9" s="550" t="s">
        <v>215</v>
      </c>
      <c r="C9" s="165" t="s">
        <v>216</v>
      </c>
      <c r="D9" s="166">
        <v>2500</v>
      </c>
      <c r="E9" s="166">
        <v>2500</v>
      </c>
      <c r="F9" s="166">
        <v>2398</v>
      </c>
      <c r="G9" s="167">
        <f t="shared" si="0"/>
        <v>95.92</v>
      </c>
      <c r="H9" s="842">
        <v>2500</v>
      </c>
    </row>
    <row r="10" spans="1:8">
      <c r="A10" s="557"/>
      <c r="B10" s="550"/>
      <c r="C10" s="168" t="s">
        <v>296</v>
      </c>
      <c r="D10" s="166">
        <v>250</v>
      </c>
      <c r="E10" s="166">
        <v>250</v>
      </c>
      <c r="F10" s="166">
        <v>432</v>
      </c>
      <c r="G10" s="167">
        <f t="shared" si="0"/>
        <v>172.8</v>
      </c>
      <c r="H10" s="842">
        <f>300</f>
        <v>300</v>
      </c>
    </row>
    <row r="11" spans="1:8">
      <c r="A11" s="557"/>
      <c r="B11" s="550"/>
      <c r="C11" s="168" t="s">
        <v>217</v>
      </c>
      <c r="D11" s="166">
        <v>14000</v>
      </c>
      <c r="E11" s="166">
        <v>14000</v>
      </c>
      <c r="F11" s="166">
        <v>16096</v>
      </c>
      <c r="G11" s="167">
        <f t="shared" si="0"/>
        <v>114.97142857142858</v>
      </c>
      <c r="H11" s="842">
        <v>16000</v>
      </c>
    </row>
    <row r="12" spans="1:8">
      <c r="A12" s="557"/>
      <c r="B12" s="550"/>
      <c r="C12" s="168" t="s">
        <v>218</v>
      </c>
      <c r="D12" s="166">
        <v>2000</v>
      </c>
      <c r="E12" s="166">
        <v>2000</v>
      </c>
      <c r="F12" s="166">
        <v>8208</v>
      </c>
      <c r="G12" s="167">
        <f t="shared" si="0"/>
        <v>410.40000000000003</v>
      </c>
      <c r="H12" s="842">
        <v>2000</v>
      </c>
    </row>
    <row r="13" spans="1:8">
      <c r="A13" s="557"/>
      <c r="B13" s="550"/>
      <c r="C13" s="168" t="s">
        <v>385</v>
      </c>
      <c r="D13" s="166">
        <v>1000</v>
      </c>
      <c r="E13" s="166">
        <v>1000</v>
      </c>
      <c r="F13" s="166">
        <v>1318</v>
      </c>
      <c r="G13" s="167">
        <f t="shared" si="0"/>
        <v>131.80000000000001</v>
      </c>
      <c r="H13" s="842">
        <f>1100</f>
        <v>1100</v>
      </c>
    </row>
    <row r="14" spans="1:8">
      <c r="A14" s="557"/>
      <c r="B14" s="64">
        <v>1359</v>
      </c>
      <c r="C14" s="164" t="s">
        <v>693</v>
      </c>
      <c r="D14" s="58">
        <v>0</v>
      </c>
      <c r="E14" s="58">
        <v>0</v>
      </c>
      <c r="F14" s="58">
        <v>0</v>
      </c>
      <c r="G14" s="107">
        <v>0</v>
      </c>
      <c r="H14" s="702">
        <v>0</v>
      </c>
    </row>
    <row r="15" spans="1:8">
      <c r="A15" s="557"/>
      <c r="B15" s="64">
        <v>1361</v>
      </c>
      <c r="C15" s="164" t="s">
        <v>220</v>
      </c>
      <c r="D15" s="58">
        <v>8700</v>
      </c>
      <c r="E15" s="58">
        <v>8700</v>
      </c>
      <c r="F15" s="58">
        <v>9800</v>
      </c>
      <c r="G15" s="107">
        <f>F15/E15*100</f>
        <v>112.64367816091954</v>
      </c>
      <c r="H15" s="702">
        <v>11700</v>
      </c>
    </row>
    <row r="16" spans="1:8" ht="13.5" thickBot="1">
      <c r="A16" s="558"/>
      <c r="B16" s="552">
        <v>1511</v>
      </c>
      <c r="C16" s="281" t="s">
        <v>384</v>
      </c>
      <c r="D16" s="175">
        <v>49300</v>
      </c>
      <c r="E16" s="175">
        <v>49300</v>
      </c>
      <c r="F16" s="175">
        <v>56970</v>
      </c>
      <c r="G16" s="173">
        <f>F16/E16*100</f>
        <v>115.5578093306288</v>
      </c>
      <c r="H16" s="843">
        <v>65000</v>
      </c>
    </row>
    <row r="17" spans="1:10">
      <c r="A17" s="799"/>
      <c r="B17" s="800"/>
      <c r="C17" s="801" t="s">
        <v>221</v>
      </c>
      <c r="D17" s="802">
        <f>SUM(D18:D28)</f>
        <v>4520</v>
      </c>
      <c r="E17" s="802">
        <f>SUM(E18:E28)</f>
        <v>4520</v>
      </c>
      <c r="F17" s="802">
        <f>SUM(F18:F28)</f>
        <v>8466</v>
      </c>
      <c r="G17" s="803">
        <f>F17/E17*100</f>
        <v>187.30088495575222</v>
      </c>
      <c r="H17" s="841">
        <f>SUM(H18:H28)</f>
        <v>8485</v>
      </c>
    </row>
    <row r="18" spans="1:10">
      <c r="A18" s="557"/>
      <c r="B18" s="32">
        <v>2111</v>
      </c>
      <c r="C18" s="164" t="s">
        <v>223</v>
      </c>
      <c r="D18" s="58">
        <v>50</v>
      </c>
      <c r="E18" s="58">
        <v>50</v>
      </c>
      <c r="F18" s="58">
        <v>50</v>
      </c>
      <c r="G18" s="16">
        <f>F18/E18*100</f>
        <v>100</v>
      </c>
      <c r="H18" s="895">
        <v>50</v>
      </c>
    </row>
    <row r="19" spans="1:10">
      <c r="A19" s="557"/>
      <c r="B19" s="32">
        <v>2119</v>
      </c>
      <c r="C19" s="164" t="s">
        <v>555</v>
      </c>
      <c r="D19" s="58">
        <v>25</v>
      </c>
      <c r="E19" s="58">
        <v>25</v>
      </c>
      <c r="F19" s="58">
        <v>60</v>
      </c>
      <c r="G19" s="16">
        <v>0</v>
      </c>
      <c r="H19" s="895">
        <v>25</v>
      </c>
    </row>
    <row r="20" spans="1:10">
      <c r="A20" s="557"/>
      <c r="B20" s="32">
        <v>2122</v>
      </c>
      <c r="C20" s="164" t="s">
        <v>1057</v>
      </c>
      <c r="D20" s="58">
        <v>0</v>
      </c>
      <c r="E20" s="58">
        <v>0</v>
      </c>
      <c r="F20" s="58">
        <v>0</v>
      </c>
      <c r="G20" s="16">
        <v>0</v>
      </c>
      <c r="H20" s="895">
        <v>4000</v>
      </c>
    </row>
    <row r="21" spans="1:10">
      <c r="A21" s="557"/>
      <c r="B21" s="87">
        <v>2141</v>
      </c>
      <c r="C21" s="164" t="s">
        <v>232</v>
      </c>
      <c r="D21" s="58">
        <v>700</v>
      </c>
      <c r="E21" s="58">
        <v>700</v>
      </c>
      <c r="F21" s="58">
        <v>79</v>
      </c>
      <c r="G21" s="16">
        <f t="shared" ref="G21:G26" si="1">F21/E21*100</f>
        <v>11.285714285714285</v>
      </c>
      <c r="H21" s="895">
        <v>700</v>
      </c>
      <c r="J21" s="24"/>
    </row>
    <row r="22" spans="1:10">
      <c r="A22" s="557"/>
      <c r="B22" s="32">
        <v>2212</v>
      </c>
      <c r="C22" s="164" t="s">
        <v>185</v>
      </c>
      <c r="D22" s="58">
        <v>2715</v>
      </c>
      <c r="E22" s="58">
        <v>2715</v>
      </c>
      <c r="F22" s="58">
        <v>4927</v>
      </c>
      <c r="G22" s="16">
        <f t="shared" si="1"/>
        <v>181.47329650092081</v>
      </c>
      <c r="H22" s="895">
        <v>2715</v>
      </c>
    </row>
    <row r="23" spans="1:10">
      <c r="A23" s="557"/>
      <c r="B23" s="32">
        <v>2229</v>
      </c>
      <c r="C23" s="164" t="s">
        <v>233</v>
      </c>
      <c r="D23" s="58">
        <v>30</v>
      </c>
      <c r="E23" s="58">
        <v>30</v>
      </c>
      <c r="F23" s="58">
        <v>152</v>
      </c>
      <c r="G23" s="16">
        <f t="shared" si="1"/>
        <v>506.66666666666663</v>
      </c>
      <c r="H23" s="895">
        <v>10</v>
      </c>
    </row>
    <row r="24" spans="1:10">
      <c r="A24" s="557"/>
      <c r="B24" s="32">
        <v>2322</v>
      </c>
      <c r="C24" s="164" t="s">
        <v>125</v>
      </c>
      <c r="D24" s="58">
        <v>520</v>
      </c>
      <c r="E24" s="58">
        <v>520</v>
      </c>
      <c r="F24" s="58">
        <v>82</v>
      </c>
      <c r="G24" s="16">
        <f t="shared" si="1"/>
        <v>15.769230769230768</v>
      </c>
      <c r="H24" s="895">
        <v>520</v>
      </c>
    </row>
    <row r="25" spans="1:10">
      <c r="A25" s="557"/>
      <c r="B25" s="32">
        <v>2324</v>
      </c>
      <c r="C25" s="13" t="s">
        <v>109</v>
      </c>
      <c r="D25" s="58">
        <v>450</v>
      </c>
      <c r="E25" s="58">
        <v>450</v>
      </c>
      <c r="F25" s="58">
        <v>3426</v>
      </c>
      <c r="G25" s="16">
        <f t="shared" si="1"/>
        <v>761.33333333333337</v>
      </c>
      <c r="H25" s="895">
        <v>435</v>
      </c>
    </row>
    <row r="26" spans="1:10">
      <c r="A26" s="557"/>
      <c r="B26" s="62">
        <v>2328</v>
      </c>
      <c r="C26" s="13" t="s">
        <v>178</v>
      </c>
      <c r="D26" s="58">
        <v>20</v>
      </c>
      <c r="E26" s="58">
        <v>20</v>
      </c>
      <c r="F26" s="58">
        <v>33</v>
      </c>
      <c r="G26" s="16">
        <f t="shared" si="1"/>
        <v>165</v>
      </c>
      <c r="H26" s="895">
        <v>20</v>
      </c>
    </row>
    <row r="27" spans="1:10">
      <c r="A27" s="557"/>
      <c r="B27" s="519">
        <v>2329</v>
      </c>
      <c r="C27" s="13" t="s">
        <v>167</v>
      </c>
      <c r="D27" s="58">
        <v>10</v>
      </c>
      <c r="E27" s="58">
        <v>10</v>
      </c>
      <c r="F27" s="58">
        <v>-354</v>
      </c>
      <c r="G27" s="16"/>
      <c r="H27" s="895">
        <v>10</v>
      </c>
    </row>
    <row r="28" spans="1:10" ht="13.5" thickBot="1">
      <c r="A28" s="804"/>
      <c r="B28" s="519">
        <v>2460</v>
      </c>
      <c r="C28" s="219" t="s">
        <v>556</v>
      </c>
      <c r="D28" s="183">
        <v>0</v>
      </c>
      <c r="E28" s="183">
        <v>0</v>
      </c>
      <c r="F28" s="805">
        <v>11</v>
      </c>
      <c r="G28" s="676"/>
      <c r="H28" s="844">
        <v>0</v>
      </c>
    </row>
    <row r="29" spans="1:10" ht="13.5" thickBot="1">
      <c r="A29" s="806"/>
      <c r="B29" s="807"/>
      <c r="C29" s="808" t="s">
        <v>224</v>
      </c>
      <c r="D29" s="809">
        <f>D17+D6</f>
        <v>82270</v>
      </c>
      <c r="E29" s="809">
        <f>E17+E6</f>
        <v>82270</v>
      </c>
      <c r="F29" s="809">
        <f>F6+F17</f>
        <v>103688</v>
      </c>
      <c r="G29" s="810">
        <f>F29/E29*100</f>
        <v>126.03379117539808</v>
      </c>
      <c r="H29" s="845">
        <f>H17+H6</f>
        <v>107085</v>
      </c>
    </row>
    <row r="30" spans="1:10" hidden="1">
      <c r="A30" s="556"/>
      <c r="B30" s="262"/>
      <c r="C30" s="141" t="s">
        <v>225</v>
      </c>
      <c r="D30" s="1">
        <f>SUM(D31:D40)</f>
        <v>0</v>
      </c>
      <c r="E30" s="1">
        <f>SUM(E31:E40)</f>
        <v>0</v>
      </c>
      <c r="F30" s="1">
        <f>SUM(F31:F40)</f>
        <v>0</v>
      </c>
      <c r="G30" s="174">
        <v>0</v>
      </c>
      <c r="H30" s="744">
        <f>SUM(H31:H40)</f>
        <v>0</v>
      </c>
    </row>
    <row r="31" spans="1:10" hidden="1">
      <c r="A31" s="557"/>
      <c r="B31" s="32">
        <v>4111</v>
      </c>
      <c r="C31" s="164" t="s">
        <v>234</v>
      </c>
      <c r="D31" s="58">
        <v>0</v>
      </c>
      <c r="E31" s="58">
        <v>0</v>
      </c>
      <c r="F31" s="58">
        <v>0</v>
      </c>
      <c r="G31" s="16">
        <v>0</v>
      </c>
      <c r="H31" s="702">
        <v>0</v>
      </c>
    </row>
    <row r="32" spans="1:10" hidden="1">
      <c r="A32" s="557"/>
      <c r="B32" s="32">
        <v>4112</v>
      </c>
      <c r="C32" s="164" t="s">
        <v>235</v>
      </c>
      <c r="D32" s="182">
        <v>0</v>
      </c>
      <c r="E32" s="182">
        <v>0</v>
      </c>
      <c r="F32" s="58">
        <v>0</v>
      </c>
      <c r="G32" s="16">
        <v>0</v>
      </c>
      <c r="H32" s="663">
        <v>0</v>
      </c>
    </row>
    <row r="33" spans="1:8" hidden="1">
      <c r="A33" s="557"/>
      <c r="B33" s="32">
        <v>4116</v>
      </c>
      <c r="C33" s="164" t="s">
        <v>236</v>
      </c>
      <c r="D33" s="65">
        <v>0</v>
      </c>
      <c r="E33" s="65">
        <v>0</v>
      </c>
      <c r="F33" s="58">
        <v>0</v>
      </c>
      <c r="G33" s="16">
        <v>0</v>
      </c>
      <c r="H33" s="662">
        <v>0</v>
      </c>
    </row>
    <row r="34" spans="1:8" hidden="1">
      <c r="A34" s="557"/>
      <c r="B34" s="32">
        <v>4121</v>
      </c>
      <c r="C34" s="164" t="s">
        <v>237</v>
      </c>
      <c r="D34" s="65">
        <v>0</v>
      </c>
      <c r="E34" s="65">
        <v>0</v>
      </c>
      <c r="F34" s="58">
        <v>0</v>
      </c>
      <c r="G34" s="16">
        <v>0</v>
      </c>
      <c r="H34" s="663">
        <v>0</v>
      </c>
    </row>
    <row r="35" spans="1:8" hidden="1">
      <c r="A35" s="557"/>
      <c r="B35" s="32">
        <v>4122</v>
      </c>
      <c r="C35" s="164" t="s">
        <v>179</v>
      </c>
      <c r="D35" s="65">
        <v>0</v>
      </c>
      <c r="E35" s="65">
        <v>0</v>
      </c>
      <c r="F35" s="58">
        <v>0</v>
      </c>
      <c r="G35" s="16">
        <v>0</v>
      </c>
      <c r="H35" s="662">
        <v>0</v>
      </c>
    </row>
    <row r="36" spans="1:8" hidden="1">
      <c r="A36" s="557"/>
      <c r="B36" s="32">
        <v>4211</v>
      </c>
      <c r="C36" s="164" t="s">
        <v>238</v>
      </c>
      <c r="D36" s="65">
        <v>0</v>
      </c>
      <c r="E36" s="65">
        <v>0</v>
      </c>
      <c r="F36" s="58">
        <v>0</v>
      </c>
      <c r="G36" s="16">
        <v>0</v>
      </c>
      <c r="H36" s="662">
        <v>0</v>
      </c>
    </row>
    <row r="37" spans="1:8" hidden="1">
      <c r="A37" s="557"/>
      <c r="B37" s="32">
        <v>4213</v>
      </c>
      <c r="C37" s="164" t="s">
        <v>276</v>
      </c>
      <c r="D37" s="65">
        <v>0</v>
      </c>
      <c r="E37" s="65">
        <v>0</v>
      </c>
      <c r="F37" s="58">
        <v>0</v>
      </c>
      <c r="G37" s="16">
        <v>0</v>
      </c>
      <c r="H37" s="662">
        <v>0</v>
      </c>
    </row>
    <row r="38" spans="1:8" hidden="1">
      <c r="A38" s="557"/>
      <c r="B38" s="32">
        <v>4221</v>
      </c>
      <c r="C38" s="164" t="s">
        <v>239</v>
      </c>
      <c r="D38" s="65">
        <v>0</v>
      </c>
      <c r="E38" s="65">
        <v>0</v>
      </c>
      <c r="F38" s="58">
        <v>0</v>
      </c>
      <c r="G38" s="16">
        <v>0</v>
      </c>
      <c r="H38" s="702">
        <v>0</v>
      </c>
    </row>
    <row r="39" spans="1:8" hidden="1">
      <c r="A39" s="557"/>
      <c r="B39" s="32">
        <v>4222</v>
      </c>
      <c r="C39" s="164" t="s">
        <v>180</v>
      </c>
      <c r="D39" s="65">
        <v>0</v>
      </c>
      <c r="E39" s="65">
        <v>0</v>
      </c>
      <c r="F39" s="58">
        <v>0</v>
      </c>
      <c r="G39" s="16">
        <v>0</v>
      </c>
      <c r="H39" s="662">
        <v>0</v>
      </c>
    </row>
    <row r="40" spans="1:8" ht="13.5" hidden="1" thickBot="1">
      <c r="A40" s="558"/>
      <c r="B40" s="32">
        <v>4229</v>
      </c>
      <c r="C40" s="164" t="s">
        <v>168</v>
      </c>
      <c r="D40" s="183">
        <v>0</v>
      </c>
      <c r="E40" s="183">
        <v>0</v>
      </c>
      <c r="F40" s="65">
        <v>0</v>
      </c>
      <c r="G40" s="176">
        <v>0</v>
      </c>
      <c r="H40" s="662">
        <v>0</v>
      </c>
    </row>
    <row r="41" spans="1:8">
      <c r="A41" s="799"/>
      <c r="B41" s="800"/>
      <c r="C41" s="801" t="s">
        <v>226</v>
      </c>
      <c r="D41" s="802">
        <f>SUM(D42:D43)</f>
        <v>845794</v>
      </c>
      <c r="E41" s="802">
        <f>SUM(E42:E43)</f>
        <v>1074027</v>
      </c>
      <c r="F41" s="802">
        <f>SUM(F42:F43)</f>
        <v>576029</v>
      </c>
      <c r="G41" s="803">
        <f t="shared" ref="G41:G51" si="2">F41/E41*100</f>
        <v>53.632636795909228</v>
      </c>
      <c r="H41" s="841">
        <f>H43+H42</f>
        <v>851889</v>
      </c>
    </row>
    <row r="42" spans="1:8">
      <c r="A42" s="289">
        <v>6330</v>
      </c>
      <c r="B42" s="32">
        <v>4131</v>
      </c>
      <c r="C42" s="164" t="s">
        <v>386</v>
      </c>
      <c r="D42" s="8">
        <v>450000</v>
      </c>
      <c r="E42" s="8">
        <v>450000</v>
      </c>
      <c r="F42" s="8">
        <v>100000</v>
      </c>
      <c r="G42" s="16">
        <f>F42/E42*100</f>
        <v>22.222222222222221</v>
      </c>
      <c r="H42" s="702">
        <v>440000</v>
      </c>
    </row>
    <row r="43" spans="1:8">
      <c r="A43" s="555"/>
      <c r="B43" s="32">
        <v>4137</v>
      </c>
      <c r="C43" s="164" t="s">
        <v>373</v>
      </c>
      <c r="D43" s="8">
        <f>SUM(D44:D46)</f>
        <v>395794</v>
      </c>
      <c r="E43" s="8">
        <f>SUM(E44:E46)</f>
        <v>624027</v>
      </c>
      <c r="F43" s="8">
        <f>SUM(F44:F46)</f>
        <v>476029</v>
      </c>
      <c r="G43" s="16">
        <f>F43/E43*100</f>
        <v>76.283397993997056</v>
      </c>
      <c r="H43" s="702">
        <f>SUM(H44:H46)</f>
        <v>411889</v>
      </c>
    </row>
    <row r="44" spans="1:8">
      <c r="A44" s="561" t="s">
        <v>379</v>
      </c>
      <c r="B44" s="562">
        <v>900</v>
      </c>
      <c r="C44" s="672" t="s">
        <v>503</v>
      </c>
      <c r="D44" s="169">
        <v>62066</v>
      </c>
      <c r="E44" s="169">
        <v>62066</v>
      </c>
      <c r="F44" s="169">
        <v>46548</v>
      </c>
      <c r="G44" s="666">
        <f>F44/E44*100</f>
        <v>74.997583217864843</v>
      </c>
      <c r="H44" s="846">
        <v>65764</v>
      </c>
    </row>
    <row r="45" spans="1:8">
      <c r="A45" s="561"/>
      <c r="B45" s="562">
        <v>921</v>
      </c>
      <c r="C45" s="674" t="s">
        <v>504</v>
      </c>
      <c r="D45" s="169">
        <v>333728</v>
      </c>
      <c r="E45" s="169">
        <v>333728</v>
      </c>
      <c r="F45" s="169">
        <v>250299</v>
      </c>
      <c r="G45" s="666">
        <f>F45/E45*100</f>
        <v>75.000898935660175</v>
      </c>
      <c r="H45" s="846">
        <v>346125</v>
      </c>
    </row>
    <row r="46" spans="1:8" ht="13.5" thickBot="1">
      <c r="A46" s="667"/>
      <c r="B46" s="562"/>
      <c r="C46" s="674" t="s">
        <v>505</v>
      </c>
      <c r="D46" s="169">
        <v>0</v>
      </c>
      <c r="E46" s="169">
        <v>228233</v>
      </c>
      <c r="F46" s="169">
        <v>179182</v>
      </c>
      <c r="G46" s="666">
        <f>F46/E46*100</f>
        <v>78.508366450075144</v>
      </c>
      <c r="H46" s="846">
        <v>0</v>
      </c>
    </row>
    <row r="47" spans="1:8" ht="13.5" thickBot="1">
      <c r="A47" s="806"/>
      <c r="B47" s="807"/>
      <c r="C47" s="811" t="s">
        <v>502</v>
      </c>
      <c r="D47" s="812">
        <f>SUM(D41,D30)</f>
        <v>845794</v>
      </c>
      <c r="E47" s="812">
        <f>SUM(E41,E30)</f>
        <v>1074027</v>
      </c>
      <c r="F47" s="812">
        <f>SUM(F41,F30)</f>
        <v>576029</v>
      </c>
      <c r="G47" s="810">
        <f t="shared" si="2"/>
        <v>53.632636795909228</v>
      </c>
      <c r="H47" s="847">
        <f>H41</f>
        <v>851889</v>
      </c>
    </row>
    <row r="48" spans="1:8" ht="13.5" thickBot="1">
      <c r="A48" s="834"/>
      <c r="B48" s="839"/>
      <c r="C48" s="840" t="s">
        <v>227</v>
      </c>
      <c r="D48" s="837">
        <f>SUM(D47,D29)</f>
        <v>928064</v>
      </c>
      <c r="E48" s="837">
        <f>SUM(E47,E29)</f>
        <v>1156297</v>
      </c>
      <c r="F48" s="837">
        <f>SUM(F47,F29)</f>
        <v>679717</v>
      </c>
      <c r="G48" s="838">
        <f t="shared" si="2"/>
        <v>58.783945647182342</v>
      </c>
      <c r="H48" s="848">
        <f>H29+H47</f>
        <v>958974</v>
      </c>
    </row>
    <row r="49" spans="1:8">
      <c r="A49" s="556"/>
      <c r="B49" s="32" t="s">
        <v>228</v>
      </c>
      <c r="C49" s="164" t="s">
        <v>615</v>
      </c>
      <c r="D49" s="8">
        <f>'Výdaje 4-5'!B75</f>
        <v>739201</v>
      </c>
      <c r="E49" s="8">
        <f>'Výdaje 4-5'!C75</f>
        <v>824530</v>
      </c>
      <c r="F49" s="8">
        <f>'Výdaje 4-5'!D75</f>
        <v>507954</v>
      </c>
      <c r="G49" s="151">
        <f t="shared" si="2"/>
        <v>61.605278158466035</v>
      </c>
      <c r="H49" s="456">
        <f>'Výdaje 4-5'!F75</f>
        <v>792120</v>
      </c>
    </row>
    <row r="50" spans="1:8" ht="13.5" thickBot="1">
      <c r="A50" s="558"/>
      <c r="B50" s="552" t="s">
        <v>229</v>
      </c>
      <c r="C50" s="164" t="s">
        <v>616</v>
      </c>
      <c r="D50" s="8">
        <f>'Výdaje 4-5'!B76</f>
        <v>572860</v>
      </c>
      <c r="E50" s="8">
        <f>'Výdaje 4-5'!C76</f>
        <v>663016</v>
      </c>
      <c r="F50" s="8">
        <f>'Výdaje 4-5'!D76</f>
        <v>69808</v>
      </c>
      <c r="G50" s="176">
        <f t="shared" si="2"/>
        <v>10.528856015541104</v>
      </c>
      <c r="H50" s="456">
        <f>'Výdaje 4-5'!F76</f>
        <v>430596</v>
      </c>
    </row>
    <row r="51" spans="1:8" ht="13.5" thickBot="1">
      <c r="A51" s="834"/>
      <c r="B51" s="835"/>
      <c r="C51" s="836" t="s">
        <v>230</v>
      </c>
      <c r="D51" s="837">
        <f>SUM(D49:D50)</f>
        <v>1312061</v>
      </c>
      <c r="E51" s="837">
        <f>SUM(E49:E50)</f>
        <v>1487546</v>
      </c>
      <c r="F51" s="837">
        <f>SUM(F49:F50)</f>
        <v>577762</v>
      </c>
      <c r="G51" s="838">
        <f t="shared" si="2"/>
        <v>38.839941756422995</v>
      </c>
      <c r="H51" s="848">
        <f>SUM(H49:H50)</f>
        <v>1222716</v>
      </c>
    </row>
    <row r="52" spans="1:8" ht="13.5" thickBot="1">
      <c r="A52" s="560"/>
      <c r="B52" s="551"/>
      <c r="C52" s="186" t="s">
        <v>118</v>
      </c>
      <c r="D52" s="179">
        <f>SUM(D48,-D51)</f>
        <v>-383997</v>
      </c>
      <c r="E52" s="179">
        <f>SUM(E48,-E51)</f>
        <v>-331249</v>
      </c>
      <c r="F52" s="179">
        <f>SUM(F48,-F51)</f>
        <v>101955</v>
      </c>
      <c r="G52" s="187"/>
      <c r="H52" s="851">
        <f>H48-H51</f>
        <v>-263742</v>
      </c>
    </row>
    <row r="53" spans="1:8">
      <c r="A53" s="284"/>
      <c r="B53" s="27">
        <v>8115</v>
      </c>
      <c r="C53" s="188" t="s">
        <v>121</v>
      </c>
      <c r="D53" s="83">
        <v>374365</v>
      </c>
      <c r="E53" s="83"/>
      <c r="F53" s="83"/>
      <c r="G53" s="84"/>
      <c r="H53" s="977">
        <f>259988-7300</f>
        <v>252688</v>
      </c>
    </row>
    <row r="54" spans="1:8">
      <c r="A54" s="289"/>
      <c r="B54" s="64">
        <v>8115</v>
      </c>
      <c r="C54" s="191" t="s">
        <v>126</v>
      </c>
      <c r="D54" s="58">
        <v>7520</v>
      </c>
      <c r="E54" s="58"/>
      <c r="F54" s="58"/>
      <c r="G54" s="16"/>
      <c r="H54" s="702">
        <v>9315</v>
      </c>
    </row>
    <row r="55" spans="1:8" ht="13.5" thickBot="1">
      <c r="A55" s="559"/>
      <c r="B55" s="95">
        <v>8115</v>
      </c>
      <c r="C55" s="192" t="s">
        <v>175</v>
      </c>
      <c r="D55" s="183">
        <v>2112</v>
      </c>
      <c r="E55" s="183"/>
      <c r="F55" s="183"/>
      <c r="G55" s="193"/>
      <c r="H55" s="849">
        <v>1739</v>
      </c>
    </row>
    <row r="56" spans="1:8" ht="13.5" thickBot="1">
      <c r="A56" s="558"/>
      <c r="B56" s="551"/>
      <c r="C56" s="186" t="s">
        <v>122</v>
      </c>
      <c r="D56" s="504">
        <f>SUM(D52:D55)</f>
        <v>0</v>
      </c>
      <c r="E56" s="504"/>
      <c r="F56" s="179"/>
      <c r="G56" s="187"/>
      <c r="H56" s="979">
        <f>SUM(H52:H55)</f>
        <v>0</v>
      </c>
    </row>
    <row r="57" spans="1:8">
      <c r="B57" s="136"/>
      <c r="C57" s="18"/>
    </row>
    <row r="58" spans="1:8">
      <c r="B58" s="136"/>
      <c r="C58" s="18"/>
    </row>
    <row r="59" spans="1:8">
      <c r="B59" s="136"/>
      <c r="C59" s="18"/>
    </row>
    <row r="68" spans="1:8" ht="15">
      <c r="A68" s="1254" t="s">
        <v>941</v>
      </c>
      <c r="B68" s="1254"/>
      <c r="C68" s="1254"/>
      <c r="D68" s="1254"/>
      <c r="E68" s="1254"/>
      <c r="F68" s="1254"/>
      <c r="G68" s="1254"/>
      <c r="H68" s="1254"/>
    </row>
  </sheetData>
  <mergeCells count="1">
    <mergeCell ref="A68:H68"/>
  </mergeCells>
  <printOptions horizontalCentered="1"/>
  <pageMargins left="0.78740157480314965" right="0.8621875" top="0.98425196850393704" bottom="0.98425196850393704" header="0.31496062992125984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7030A0"/>
  </sheetPr>
  <dimension ref="A1:K160"/>
  <sheetViews>
    <sheetView topLeftCell="A124" zoomScaleNormal="100" workbookViewId="0">
      <selection activeCell="A134" sqref="A134:H134"/>
    </sheetView>
  </sheetViews>
  <sheetFormatPr defaultColWidth="9.28515625" defaultRowHeight="12.75"/>
  <cols>
    <col min="1" max="1" width="5.7109375" style="136" customWidth="1"/>
    <col min="2" max="2" width="5.7109375" style="287" customWidth="1"/>
    <col min="3" max="3" width="30.28515625" style="18" customWidth="1"/>
    <col min="4" max="5" width="8.42578125" style="18" bestFit="1" customWidth="1"/>
    <col min="6" max="6" width="10.140625" style="18" customWidth="1"/>
    <col min="7" max="7" width="8.5703125" style="18" bestFit="1" customWidth="1"/>
    <col min="8" max="8" width="9.5703125" style="18" customWidth="1"/>
    <col min="9" max="9" width="7.28515625" style="18" customWidth="1"/>
    <col min="10" max="16384" width="9.28515625" style="18"/>
  </cols>
  <sheetData>
    <row r="1" spans="1:8">
      <c r="H1" s="741"/>
    </row>
    <row r="2" spans="1:8" ht="15.75">
      <c r="A2" s="20" t="s">
        <v>264</v>
      </c>
      <c r="B2" s="439"/>
      <c r="C2" s="22"/>
      <c r="F2" s="24"/>
      <c r="G2" s="25"/>
    </row>
    <row r="3" spans="1:8" ht="13.5" thickBot="1">
      <c r="A3" s="21"/>
      <c r="B3" s="439"/>
      <c r="C3" s="22"/>
      <c r="F3" s="24"/>
      <c r="G3" s="25"/>
      <c r="H3" s="23" t="s">
        <v>107</v>
      </c>
    </row>
    <row r="4" spans="1:8" ht="13.5">
      <c r="A4" s="26" t="s">
        <v>21</v>
      </c>
      <c r="B4" s="440"/>
      <c r="C4" s="28"/>
      <c r="D4" s="29" t="s">
        <v>129</v>
      </c>
      <c r="E4" s="29" t="s">
        <v>194</v>
      </c>
      <c r="F4" s="29" t="s">
        <v>135</v>
      </c>
      <c r="G4" s="29" t="s">
        <v>136</v>
      </c>
      <c r="H4" s="30" t="s">
        <v>902</v>
      </c>
    </row>
    <row r="5" spans="1:8" ht="14.25" thickBot="1">
      <c r="A5" s="31"/>
      <c r="B5" s="293"/>
      <c r="C5" s="33"/>
      <c r="D5" s="215">
        <v>2017</v>
      </c>
      <c r="E5" s="215">
        <v>2017</v>
      </c>
      <c r="F5" s="215" t="s">
        <v>873</v>
      </c>
      <c r="G5" s="215" t="s">
        <v>137</v>
      </c>
      <c r="H5" s="216">
        <v>2018</v>
      </c>
    </row>
    <row r="6" spans="1:8" ht="13.5">
      <c r="A6" s="36"/>
      <c r="B6" s="441" t="s">
        <v>244</v>
      </c>
      <c r="C6" s="38"/>
      <c r="D6" s="39"/>
      <c r="E6" s="39"/>
      <c r="F6" s="39"/>
      <c r="G6" s="39"/>
      <c r="H6" s="61"/>
    </row>
    <row r="7" spans="1:8">
      <c r="A7" s="63">
        <v>3111</v>
      </c>
      <c r="B7" s="442">
        <v>5331</v>
      </c>
      <c r="C7" s="41" t="s">
        <v>22</v>
      </c>
      <c r="D7" s="512">
        <f>SUM(D8:D13)</f>
        <v>7160</v>
      </c>
      <c r="E7" s="512">
        <f>SUM(E8:E13)</f>
        <v>6587</v>
      </c>
      <c r="F7" s="512">
        <f>SUM(F8:F12,F13)</f>
        <v>2815</v>
      </c>
      <c r="G7" s="174">
        <f t="shared" ref="G7:G16" si="0">F7/E7*100</f>
        <v>42.735691513587369</v>
      </c>
      <c r="H7" s="513">
        <f>SUM(H8:H15)</f>
        <v>19050</v>
      </c>
    </row>
    <row r="8" spans="1:8">
      <c r="A8" s="43"/>
      <c r="B8" s="318"/>
      <c r="C8" s="13" t="s">
        <v>292</v>
      </c>
      <c r="D8" s="65">
        <v>0</v>
      </c>
      <c r="E8" s="65">
        <v>0</v>
      </c>
      <c r="F8" s="65">
        <v>0</v>
      </c>
      <c r="G8" s="16">
        <v>0</v>
      </c>
      <c r="H8" s="66">
        <v>0</v>
      </c>
    </row>
    <row r="9" spans="1:8">
      <c r="A9" s="170" t="s">
        <v>644</v>
      </c>
      <c r="B9" s="318"/>
      <c r="C9" s="13" t="s">
        <v>621</v>
      </c>
      <c r="D9" s="65">
        <v>427</v>
      </c>
      <c r="E9" s="65">
        <v>427</v>
      </c>
      <c r="F9" s="65">
        <v>427</v>
      </c>
      <c r="G9" s="16">
        <f t="shared" si="0"/>
        <v>100</v>
      </c>
      <c r="H9" s="66">
        <v>430</v>
      </c>
    </row>
    <row r="10" spans="1:8">
      <c r="A10" s="170" t="s">
        <v>645</v>
      </c>
      <c r="B10" s="318"/>
      <c r="C10" s="48" t="s">
        <v>622</v>
      </c>
      <c r="D10" s="65">
        <v>400</v>
      </c>
      <c r="E10" s="65">
        <v>400</v>
      </c>
      <c r="F10" s="65">
        <v>400</v>
      </c>
      <c r="G10" s="16">
        <f t="shared" si="0"/>
        <v>100</v>
      </c>
      <c r="H10" s="66">
        <v>470</v>
      </c>
    </row>
    <row r="11" spans="1:8">
      <c r="A11" s="170" t="s">
        <v>646</v>
      </c>
      <c r="B11" s="318"/>
      <c r="C11" s="48" t="s">
        <v>196</v>
      </c>
      <c r="D11" s="65">
        <v>3942</v>
      </c>
      <c r="E11" s="65">
        <v>3399</v>
      </c>
      <c r="F11" s="65">
        <v>92</v>
      </c>
      <c r="G11" s="16">
        <f t="shared" si="0"/>
        <v>2.7066784348337749</v>
      </c>
      <c r="H11" s="66">
        <v>7150</v>
      </c>
    </row>
    <row r="12" spans="1:8">
      <c r="A12" s="170" t="s">
        <v>647</v>
      </c>
      <c r="B12" s="318"/>
      <c r="C12" s="476" t="s">
        <v>297</v>
      </c>
      <c r="D12" s="65">
        <v>2350</v>
      </c>
      <c r="E12" s="65">
        <v>2350</v>
      </c>
      <c r="F12" s="65">
        <v>1896</v>
      </c>
      <c r="G12" s="16">
        <f t="shared" si="0"/>
        <v>80.680851063829778</v>
      </c>
      <c r="H12" s="66">
        <v>3400</v>
      </c>
    </row>
    <row r="13" spans="1:8">
      <c r="A13" s="797" t="s">
        <v>741</v>
      </c>
      <c r="B13" s="318"/>
      <c r="C13" s="476" t="s">
        <v>687</v>
      </c>
      <c r="D13" s="65">
        <v>41</v>
      </c>
      <c r="E13" s="65">
        <v>11</v>
      </c>
      <c r="F13" s="65">
        <v>0</v>
      </c>
      <c r="G13" s="16">
        <v>0</v>
      </c>
      <c r="H13" s="66">
        <v>0</v>
      </c>
    </row>
    <row r="14" spans="1:8">
      <c r="A14" s="797" t="s">
        <v>741</v>
      </c>
      <c r="B14" s="318"/>
      <c r="C14" s="476" t="s">
        <v>1049</v>
      </c>
      <c r="D14" s="65">
        <v>0</v>
      </c>
      <c r="E14" s="65">
        <v>0</v>
      </c>
      <c r="F14" s="65">
        <v>0</v>
      </c>
      <c r="G14" s="16">
        <v>0</v>
      </c>
      <c r="H14" s="66">
        <v>100</v>
      </c>
    </row>
    <row r="15" spans="1:8">
      <c r="A15" s="797" t="s">
        <v>918</v>
      </c>
      <c r="B15" s="318"/>
      <c r="C15" s="476" t="s">
        <v>919</v>
      </c>
      <c r="D15" s="65">
        <v>0</v>
      </c>
      <c r="E15" s="65">
        <v>0</v>
      </c>
      <c r="F15" s="65">
        <v>0</v>
      </c>
      <c r="G15" s="16">
        <v>0</v>
      </c>
      <c r="H15" s="66">
        <v>7500</v>
      </c>
    </row>
    <row r="16" spans="1:8">
      <c r="A16" s="56">
        <v>3111</v>
      </c>
      <c r="B16" s="444">
        <v>5331</v>
      </c>
      <c r="C16" s="438" t="s">
        <v>22</v>
      </c>
      <c r="D16" s="12">
        <f>SUM(D17:D36)</f>
        <v>46280</v>
      </c>
      <c r="E16" s="12">
        <f>SUM(E17:E36)</f>
        <v>46280</v>
      </c>
      <c r="F16" s="12">
        <f>SUM(F17:F36)</f>
        <v>34712</v>
      </c>
      <c r="G16" s="42">
        <f t="shared" si="0"/>
        <v>75.004321521175456</v>
      </c>
      <c r="H16" s="11">
        <f>SUM(H17:H36)</f>
        <v>48430</v>
      </c>
    </row>
    <row r="17" spans="1:8">
      <c r="A17" s="170" t="s">
        <v>10</v>
      </c>
      <c r="B17" s="318">
        <v>1</v>
      </c>
      <c r="C17" s="13" t="s">
        <v>23</v>
      </c>
      <c r="D17" s="65">
        <v>1190</v>
      </c>
      <c r="E17" s="65">
        <v>1190</v>
      </c>
      <c r="F17" s="65">
        <v>893</v>
      </c>
      <c r="G17" s="16">
        <f t="shared" ref="G17:G27" si="1">F17/E17*100</f>
        <v>75.042016806722685</v>
      </c>
      <c r="H17" s="66">
        <v>1650</v>
      </c>
    </row>
    <row r="18" spans="1:8">
      <c r="A18" s="45"/>
      <c r="B18" s="318">
        <v>2</v>
      </c>
      <c r="C18" s="44" t="s">
        <v>24</v>
      </c>
      <c r="D18" s="65">
        <v>3030</v>
      </c>
      <c r="E18" s="65">
        <v>3030</v>
      </c>
      <c r="F18" s="65">
        <v>2273</v>
      </c>
      <c r="G18" s="16">
        <f>F18/E18*100</f>
        <v>75.016501650165011</v>
      </c>
      <c r="H18" s="66">
        <v>3200</v>
      </c>
    </row>
    <row r="19" spans="1:8">
      <c r="A19" s="45"/>
      <c r="B19" s="318">
        <v>3</v>
      </c>
      <c r="C19" s="44" t="s">
        <v>25</v>
      </c>
      <c r="D19" s="65">
        <v>1750</v>
      </c>
      <c r="E19" s="65">
        <v>1750</v>
      </c>
      <c r="F19" s="65">
        <v>1313</v>
      </c>
      <c r="G19" s="16">
        <f t="shared" si="1"/>
        <v>75.028571428571439</v>
      </c>
      <c r="H19" s="66">
        <v>1810</v>
      </c>
    </row>
    <row r="20" spans="1:8">
      <c r="A20" s="43"/>
      <c r="B20" s="318">
        <v>5</v>
      </c>
      <c r="C20" s="13" t="s">
        <v>26</v>
      </c>
      <c r="D20" s="65">
        <v>1400</v>
      </c>
      <c r="E20" s="65">
        <v>1400</v>
      </c>
      <c r="F20" s="65">
        <v>1050</v>
      </c>
      <c r="G20" s="16">
        <f t="shared" si="1"/>
        <v>75</v>
      </c>
      <c r="H20" s="66">
        <v>1500</v>
      </c>
    </row>
    <row r="21" spans="1:8">
      <c r="A21" s="43"/>
      <c r="B21" s="318">
        <v>6</v>
      </c>
      <c r="C21" s="13" t="s">
        <v>27</v>
      </c>
      <c r="D21" s="65">
        <v>3900</v>
      </c>
      <c r="E21" s="65">
        <v>3900</v>
      </c>
      <c r="F21" s="65">
        <v>2925</v>
      </c>
      <c r="G21" s="16">
        <f t="shared" si="1"/>
        <v>75</v>
      </c>
      <c r="H21" s="66">
        <v>3880</v>
      </c>
    </row>
    <row r="22" spans="1:8">
      <c r="A22" s="43"/>
      <c r="B22" s="318">
        <v>8</v>
      </c>
      <c r="C22" s="13" t="s">
        <v>28</v>
      </c>
      <c r="D22" s="65">
        <v>1320</v>
      </c>
      <c r="E22" s="65">
        <v>1320</v>
      </c>
      <c r="F22" s="65">
        <v>990</v>
      </c>
      <c r="G22" s="16">
        <f t="shared" si="1"/>
        <v>75</v>
      </c>
      <c r="H22" s="66">
        <v>1380</v>
      </c>
    </row>
    <row r="23" spans="1:8">
      <c r="A23" s="43"/>
      <c r="B23" s="318">
        <v>9</v>
      </c>
      <c r="C23" s="13" t="s">
        <v>260</v>
      </c>
      <c r="D23" s="65">
        <v>2540</v>
      </c>
      <c r="E23" s="65">
        <v>2540</v>
      </c>
      <c r="F23" s="65">
        <v>1905</v>
      </c>
      <c r="G23" s="16">
        <f t="shared" si="1"/>
        <v>75</v>
      </c>
      <c r="H23" s="66">
        <v>2630</v>
      </c>
    </row>
    <row r="24" spans="1:8">
      <c r="A24" s="43"/>
      <c r="B24" s="318">
        <v>10</v>
      </c>
      <c r="C24" s="13" t="s">
        <v>29</v>
      </c>
      <c r="D24" s="65">
        <v>3300</v>
      </c>
      <c r="E24" s="65">
        <v>3300</v>
      </c>
      <c r="F24" s="65">
        <v>2475</v>
      </c>
      <c r="G24" s="16">
        <f t="shared" si="1"/>
        <v>75</v>
      </c>
      <c r="H24" s="66">
        <v>3420</v>
      </c>
    </row>
    <row r="25" spans="1:8">
      <c r="A25" s="43"/>
      <c r="B25" s="318">
        <v>11</v>
      </c>
      <c r="C25" s="13" t="s">
        <v>30</v>
      </c>
      <c r="D25" s="65">
        <v>2360</v>
      </c>
      <c r="E25" s="65">
        <v>2360</v>
      </c>
      <c r="F25" s="65">
        <v>1770</v>
      </c>
      <c r="G25" s="16">
        <f t="shared" si="1"/>
        <v>75</v>
      </c>
      <c r="H25" s="66">
        <v>2460</v>
      </c>
    </row>
    <row r="26" spans="1:8">
      <c r="A26" s="43"/>
      <c r="B26" s="318">
        <v>13</v>
      </c>
      <c r="C26" s="13" t="s">
        <v>58</v>
      </c>
      <c r="D26" s="65">
        <v>3550</v>
      </c>
      <c r="E26" s="65">
        <v>3550</v>
      </c>
      <c r="F26" s="65">
        <v>2663</v>
      </c>
      <c r="G26" s="16">
        <f t="shared" si="1"/>
        <v>75.014084507042256</v>
      </c>
      <c r="H26" s="66">
        <v>3700</v>
      </c>
    </row>
    <row r="27" spans="1:8">
      <c r="A27" s="43"/>
      <c r="B27" s="318">
        <v>15</v>
      </c>
      <c r="C27" s="13" t="s">
        <v>31</v>
      </c>
      <c r="D27" s="65">
        <v>3530</v>
      </c>
      <c r="E27" s="65">
        <v>3530</v>
      </c>
      <c r="F27" s="65">
        <v>2648</v>
      </c>
      <c r="G27" s="16">
        <f t="shared" si="1"/>
        <v>75.014164305949009</v>
      </c>
      <c r="H27" s="66">
        <v>3740</v>
      </c>
    </row>
    <row r="28" spans="1:8">
      <c r="A28" s="43"/>
      <c r="B28" s="318">
        <v>18</v>
      </c>
      <c r="C28" s="13" t="s">
        <v>32</v>
      </c>
      <c r="D28" s="65">
        <v>2800</v>
      </c>
      <c r="E28" s="65">
        <v>2800</v>
      </c>
      <c r="F28" s="65">
        <v>2100</v>
      </c>
      <c r="G28" s="16">
        <f t="shared" ref="G28:G35" si="2">F28/E28*100</f>
        <v>75</v>
      </c>
      <c r="H28" s="66">
        <v>2930</v>
      </c>
    </row>
    <row r="29" spans="1:8">
      <c r="A29" s="43"/>
      <c r="B29" s="318">
        <v>19</v>
      </c>
      <c r="C29" s="13" t="s">
        <v>33</v>
      </c>
      <c r="D29" s="65">
        <v>1800</v>
      </c>
      <c r="E29" s="65">
        <v>1800</v>
      </c>
      <c r="F29" s="65">
        <v>1350</v>
      </c>
      <c r="G29" s="16">
        <f t="shared" si="2"/>
        <v>75</v>
      </c>
      <c r="H29" s="66">
        <v>1850</v>
      </c>
    </row>
    <row r="30" spans="1:8">
      <c r="A30" s="43"/>
      <c r="B30" s="318">
        <v>20</v>
      </c>
      <c r="C30" s="13" t="s">
        <v>34</v>
      </c>
      <c r="D30" s="65">
        <v>3800</v>
      </c>
      <c r="E30" s="65">
        <v>3800</v>
      </c>
      <c r="F30" s="65">
        <v>2850</v>
      </c>
      <c r="G30" s="16">
        <f t="shared" si="2"/>
        <v>75</v>
      </c>
      <c r="H30" s="66">
        <v>4000</v>
      </c>
    </row>
    <row r="31" spans="1:8">
      <c r="A31" s="43"/>
      <c r="B31" s="318">
        <v>21</v>
      </c>
      <c r="C31" s="13" t="s">
        <v>35</v>
      </c>
      <c r="D31" s="65">
        <v>1560</v>
      </c>
      <c r="E31" s="65">
        <v>1560</v>
      </c>
      <c r="F31" s="65">
        <v>1170</v>
      </c>
      <c r="G31" s="16">
        <f t="shared" si="2"/>
        <v>75</v>
      </c>
      <c r="H31" s="66">
        <v>1590</v>
      </c>
    </row>
    <row r="32" spans="1:8">
      <c r="A32" s="43"/>
      <c r="B32" s="318">
        <v>22</v>
      </c>
      <c r="C32" s="13" t="s">
        <v>36</v>
      </c>
      <c r="D32" s="65">
        <v>1590</v>
      </c>
      <c r="E32" s="65">
        <v>1590</v>
      </c>
      <c r="F32" s="65">
        <v>1193</v>
      </c>
      <c r="G32" s="16">
        <f t="shared" si="2"/>
        <v>75.031446540880509</v>
      </c>
      <c r="H32" s="66">
        <v>1660</v>
      </c>
    </row>
    <row r="33" spans="1:11">
      <c r="A33" s="43"/>
      <c r="B33" s="318">
        <v>23</v>
      </c>
      <c r="C33" s="13" t="s">
        <v>37</v>
      </c>
      <c r="D33" s="65">
        <v>1120</v>
      </c>
      <c r="E33" s="65">
        <v>1120</v>
      </c>
      <c r="F33" s="65">
        <v>840</v>
      </c>
      <c r="G33" s="16">
        <f t="shared" si="2"/>
        <v>75</v>
      </c>
      <c r="H33" s="66">
        <v>1160</v>
      </c>
    </row>
    <row r="34" spans="1:11">
      <c r="A34" s="43"/>
      <c r="B34" s="318">
        <v>26</v>
      </c>
      <c r="C34" s="13" t="s">
        <v>38</v>
      </c>
      <c r="D34" s="65">
        <v>1510</v>
      </c>
      <c r="E34" s="65">
        <v>1510</v>
      </c>
      <c r="F34" s="65">
        <v>1132</v>
      </c>
      <c r="G34" s="16">
        <f t="shared" si="2"/>
        <v>74.966887417218544</v>
      </c>
      <c r="H34" s="66">
        <v>1550</v>
      </c>
    </row>
    <row r="35" spans="1:11">
      <c r="A35" s="43"/>
      <c r="B35" s="318">
        <v>27</v>
      </c>
      <c r="C35" s="13" t="s">
        <v>39</v>
      </c>
      <c r="D35" s="65">
        <v>2380</v>
      </c>
      <c r="E35" s="65">
        <v>2380</v>
      </c>
      <c r="F35" s="65">
        <v>1785</v>
      </c>
      <c r="G35" s="16">
        <f t="shared" si="2"/>
        <v>75</v>
      </c>
      <c r="H35" s="66">
        <v>2400</v>
      </c>
    </row>
    <row r="36" spans="1:11">
      <c r="A36" s="43"/>
      <c r="B36" s="318">
        <v>28</v>
      </c>
      <c r="C36" s="13" t="s">
        <v>40</v>
      </c>
      <c r="D36" s="65">
        <v>1850</v>
      </c>
      <c r="E36" s="65">
        <v>1850</v>
      </c>
      <c r="F36" s="65">
        <v>1387</v>
      </c>
      <c r="G36" s="16">
        <f>F36/E36*100</f>
        <v>74.972972972972968</v>
      </c>
      <c r="H36" s="66">
        <v>1920</v>
      </c>
    </row>
    <row r="37" spans="1:11" s="527" customFormat="1" ht="15" thickBot="1">
      <c r="A37" s="524"/>
      <c r="B37" s="525" t="s">
        <v>309</v>
      </c>
      <c r="C37" s="526"/>
      <c r="D37" s="528">
        <f>SUM(D16,D7)</f>
        <v>53440</v>
      </c>
      <c r="E37" s="528">
        <f>SUM(E16,E7)</f>
        <v>52867</v>
      </c>
      <c r="F37" s="528">
        <f>SUM(F16,F7)</f>
        <v>37527</v>
      </c>
      <c r="G37" s="529">
        <f>F37/E37*100</f>
        <v>70.983789509523902</v>
      </c>
      <c r="H37" s="530">
        <f>SUM(H16,H7)</f>
        <v>67480</v>
      </c>
    </row>
    <row r="38" spans="1:11" s="527" customFormat="1" ht="14.25">
      <c r="A38" s="139">
        <v>3111</v>
      </c>
      <c r="B38" s="532">
        <v>5336</v>
      </c>
      <c r="C38" s="508" t="s">
        <v>271</v>
      </c>
      <c r="D38" s="535"/>
      <c r="E38" s="535"/>
      <c r="F38" s="535"/>
      <c r="G38" s="536"/>
      <c r="H38" s="537"/>
    </row>
    <row r="39" spans="1:11">
      <c r="A39" s="521" t="s">
        <v>648</v>
      </c>
      <c r="B39" s="315"/>
      <c r="C39" s="164" t="s">
        <v>199</v>
      </c>
      <c r="D39" s="65">
        <v>0</v>
      </c>
      <c r="E39" s="65">
        <v>1102</v>
      </c>
      <c r="F39" s="65">
        <v>1102</v>
      </c>
      <c r="G39" s="16">
        <f>F39/E39*100</f>
        <v>100</v>
      </c>
      <c r="H39" s="66">
        <v>0</v>
      </c>
    </row>
    <row r="40" spans="1:11">
      <c r="A40" s="170" t="s">
        <v>649</v>
      </c>
      <c r="B40" s="318"/>
      <c r="C40" s="13" t="s">
        <v>299</v>
      </c>
      <c r="D40" s="65">
        <v>0</v>
      </c>
      <c r="E40" s="65">
        <v>1836</v>
      </c>
      <c r="F40" s="65">
        <v>919</v>
      </c>
      <c r="G40" s="16">
        <f>F40/E40*100</f>
        <v>50.054466230936825</v>
      </c>
      <c r="H40" s="66">
        <v>0</v>
      </c>
    </row>
    <row r="41" spans="1:11">
      <c r="A41" s="170" t="s">
        <v>650</v>
      </c>
      <c r="B41" s="318"/>
      <c r="C41" s="13" t="s">
        <v>272</v>
      </c>
      <c r="D41" s="65">
        <v>0</v>
      </c>
      <c r="E41" s="65">
        <v>443</v>
      </c>
      <c r="F41" s="65">
        <v>102</v>
      </c>
      <c r="G41" s="16">
        <f>F41/E41*100</f>
        <v>23.024830699774267</v>
      </c>
      <c r="H41" s="66">
        <v>0</v>
      </c>
    </row>
    <row r="42" spans="1:11">
      <c r="A42" s="1277" t="s">
        <v>740</v>
      </c>
      <c r="B42" s="1278"/>
      <c r="C42" s="48" t="s">
        <v>909</v>
      </c>
      <c r="D42" s="65">
        <v>0</v>
      </c>
      <c r="E42" s="65">
        <v>254</v>
      </c>
      <c r="F42" s="65">
        <v>254</v>
      </c>
      <c r="G42" s="16">
        <f t="shared" ref="G42:G50" si="3">F42/E42*100</f>
        <v>100</v>
      </c>
      <c r="H42" s="66">
        <v>0</v>
      </c>
      <c r="K42" s="24"/>
    </row>
    <row r="43" spans="1:11">
      <c r="A43" s="1277" t="s">
        <v>792</v>
      </c>
      <c r="B43" s="1278"/>
      <c r="C43" s="48" t="s">
        <v>910</v>
      </c>
      <c r="D43" s="65">
        <v>0</v>
      </c>
      <c r="E43" s="65">
        <v>404</v>
      </c>
      <c r="F43" s="65">
        <v>404</v>
      </c>
      <c r="G43" s="16">
        <f t="shared" si="3"/>
        <v>100</v>
      </c>
      <c r="H43" s="66">
        <v>0</v>
      </c>
    </row>
    <row r="44" spans="1:11">
      <c r="A44" s="1277" t="s">
        <v>793</v>
      </c>
      <c r="B44" s="1278"/>
      <c r="C44" s="48" t="s">
        <v>911</v>
      </c>
      <c r="D44" s="65">
        <v>0</v>
      </c>
      <c r="E44" s="65">
        <v>390</v>
      </c>
      <c r="F44" s="65">
        <v>390</v>
      </c>
      <c r="G44" s="16">
        <f t="shared" si="3"/>
        <v>100</v>
      </c>
      <c r="H44" s="66">
        <v>0</v>
      </c>
      <c r="J44" s="24"/>
    </row>
    <row r="45" spans="1:11">
      <c r="A45" s="1277" t="s">
        <v>794</v>
      </c>
      <c r="B45" s="1278"/>
      <c r="C45" s="48" t="s">
        <v>912</v>
      </c>
      <c r="D45" s="65">
        <v>0</v>
      </c>
      <c r="E45" s="65">
        <v>382</v>
      </c>
      <c r="F45" s="65">
        <v>382</v>
      </c>
      <c r="G45" s="16">
        <f t="shared" si="3"/>
        <v>100</v>
      </c>
      <c r="H45" s="66">
        <v>0</v>
      </c>
      <c r="J45" s="24"/>
    </row>
    <row r="46" spans="1:11">
      <c r="A46" s="1277" t="s">
        <v>795</v>
      </c>
      <c r="B46" s="1278"/>
      <c r="C46" s="48" t="s">
        <v>913</v>
      </c>
      <c r="D46" s="65">
        <v>0</v>
      </c>
      <c r="E46" s="65">
        <v>382</v>
      </c>
      <c r="F46" s="65">
        <v>382</v>
      </c>
      <c r="G46" s="16">
        <f t="shared" si="3"/>
        <v>100</v>
      </c>
      <c r="H46" s="66">
        <v>0</v>
      </c>
    </row>
    <row r="47" spans="1:11">
      <c r="A47" s="1277" t="s">
        <v>881</v>
      </c>
      <c r="B47" s="1278"/>
      <c r="C47" s="48" t="s">
        <v>914</v>
      </c>
      <c r="D47" s="65">
        <v>0</v>
      </c>
      <c r="E47" s="65">
        <v>258</v>
      </c>
      <c r="F47" s="65">
        <v>258</v>
      </c>
      <c r="G47" s="16">
        <f t="shared" si="3"/>
        <v>100</v>
      </c>
      <c r="H47" s="66">
        <v>0</v>
      </c>
      <c r="J47" s="24"/>
    </row>
    <row r="48" spans="1:11">
      <c r="A48" s="1277" t="s">
        <v>882</v>
      </c>
      <c r="B48" s="1278"/>
      <c r="C48" s="48" t="s">
        <v>915</v>
      </c>
      <c r="D48" s="65">
        <v>0</v>
      </c>
      <c r="E48" s="65">
        <v>400</v>
      </c>
      <c r="F48" s="65">
        <v>400</v>
      </c>
      <c r="G48" s="16">
        <f t="shared" si="3"/>
        <v>100</v>
      </c>
      <c r="H48" s="66">
        <v>0</v>
      </c>
    </row>
    <row r="49" spans="1:11">
      <c r="A49" s="1279" t="s">
        <v>883</v>
      </c>
      <c r="B49" s="1280"/>
      <c r="C49" s="33" t="s">
        <v>916</v>
      </c>
      <c r="D49" s="65">
        <v>0</v>
      </c>
      <c r="E49" s="65">
        <v>266</v>
      </c>
      <c r="F49" s="65">
        <v>266</v>
      </c>
      <c r="G49" s="151">
        <f t="shared" si="3"/>
        <v>100</v>
      </c>
      <c r="H49" s="66">
        <v>0</v>
      </c>
    </row>
    <row r="50" spans="1:11">
      <c r="A50" s="1277" t="s">
        <v>884</v>
      </c>
      <c r="B50" s="1278"/>
      <c r="C50" s="48" t="s">
        <v>917</v>
      </c>
      <c r="D50" s="65">
        <v>0</v>
      </c>
      <c r="E50" s="65">
        <v>354</v>
      </c>
      <c r="F50" s="65">
        <v>354</v>
      </c>
      <c r="G50" s="16">
        <f t="shared" si="3"/>
        <v>100</v>
      </c>
      <c r="H50" s="66">
        <v>0</v>
      </c>
      <c r="K50" s="24"/>
    </row>
    <row r="51" spans="1:11" s="54" customFormat="1" ht="15.75" thickBot="1">
      <c r="A51" s="49"/>
      <c r="B51" s="481" t="s">
        <v>309</v>
      </c>
      <c r="C51" s="227"/>
      <c r="D51" s="228">
        <f>SUM(D39:D42)</f>
        <v>0</v>
      </c>
      <c r="E51" s="228">
        <f>SUM(E39:E50)</f>
        <v>6471</v>
      </c>
      <c r="F51" s="228">
        <f>SUM(F39:F50)</f>
        <v>5213</v>
      </c>
      <c r="G51" s="529">
        <f>F51/E51*100</f>
        <v>80.559418946067069</v>
      </c>
      <c r="H51" s="229">
        <f>SUM(H39:H42)</f>
        <v>0</v>
      </c>
    </row>
    <row r="52" spans="1:11" s="54" customFormat="1" ht="15"/>
    <row r="53" spans="1:11" s="54" customFormat="1" ht="15"/>
    <row r="54" spans="1:11" ht="15.75" thickBot="1">
      <c r="A54" s="1257" t="s">
        <v>672</v>
      </c>
      <c r="B54" s="1257"/>
      <c r="C54" s="1257"/>
      <c r="D54" s="1257"/>
      <c r="E54" s="1257"/>
      <c r="F54" s="1257"/>
      <c r="G54" s="1257"/>
      <c r="H54" s="1257"/>
    </row>
    <row r="55" spans="1:11">
      <c r="A55" s="139">
        <v>3113</v>
      </c>
      <c r="B55" s="532">
        <v>5331</v>
      </c>
      <c r="C55" s="508" t="s">
        <v>22</v>
      </c>
      <c r="D55" s="1">
        <f>SUM(D56:D66)</f>
        <v>24722</v>
      </c>
      <c r="E55" s="1">
        <f>SUM(E56:E66)</f>
        <v>23114</v>
      </c>
      <c r="F55" s="1">
        <f>SUM(F56:F66)</f>
        <v>14030</v>
      </c>
      <c r="G55" s="142">
        <f>F55/E55*100</f>
        <v>60.699143376308726</v>
      </c>
      <c r="H55" s="10">
        <f>SUM(H56:H66)</f>
        <v>20870</v>
      </c>
    </row>
    <row r="56" spans="1:11">
      <c r="A56" s="775" t="s">
        <v>651</v>
      </c>
      <c r="B56" s="442"/>
      <c r="C56" s="710" t="s">
        <v>742</v>
      </c>
      <c r="D56" s="65">
        <v>130</v>
      </c>
      <c r="E56" s="65">
        <v>130</v>
      </c>
      <c r="F56" s="65">
        <v>78</v>
      </c>
      <c r="G56" s="16">
        <f>F56/E56*100</f>
        <v>60</v>
      </c>
      <c r="H56" s="66">
        <v>130</v>
      </c>
    </row>
    <row r="57" spans="1:11">
      <c r="A57" s="170" t="s">
        <v>652</v>
      </c>
      <c r="B57" s="318"/>
      <c r="C57" s="13" t="s">
        <v>623</v>
      </c>
      <c r="D57" s="65">
        <v>901</v>
      </c>
      <c r="E57" s="65">
        <v>901</v>
      </c>
      <c r="F57" s="65">
        <v>901</v>
      </c>
      <c r="G57" s="16">
        <f>F57/E57*100</f>
        <v>100</v>
      </c>
      <c r="H57" s="66">
        <v>980</v>
      </c>
    </row>
    <row r="58" spans="1:11">
      <c r="A58" s="170" t="s">
        <v>653</v>
      </c>
      <c r="B58" s="318"/>
      <c r="C58" s="476" t="s">
        <v>356</v>
      </c>
      <c r="D58" s="65">
        <v>1108</v>
      </c>
      <c r="E58" s="65">
        <v>1108</v>
      </c>
      <c r="F58" s="65">
        <v>1108</v>
      </c>
      <c r="G58" s="16">
        <f t="shared" ref="G58:G65" si="4">F58/E58*100</f>
        <v>100</v>
      </c>
      <c r="H58" s="66">
        <v>1260</v>
      </c>
    </row>
    <row r="59" spans="1:11">
      <c r="A59" s="170" t="s">
        <v>654</v>
      </c>
      <c r="B59" s="318"/>
      <c r="C59" s="13" t="s">
        <v>182</v>
      </c>
      <c r="D59" s="65">
        <v>1600</v>
      </c>
      <c r="E59" s="65">
        <v>1600</v>
      </c>
      <c r="F59" s="65">
        <v>996</v>
      </c>
      <c r="G59" s="16">
        <f t="shared" si="4"/>
        <v>62.250000000000007</v>
      </c>
      <c r="H59" s="66">
        <v>1400</v>
      </c>
    </row>
    <row r="60" spans="1:11">
      <c r="A60" s="170" t="s">
        <v>655</v>
      </c>
      <c r="B60" s="318"/>
      <c r="C60" s="13" t="s">
        <v>172</v>
      </c>
      <c r="D60" s="65">
        <v>17590</v>
      </c>
      <c r="E60" s="65">
        <v>16012</v>
      </c>
      <c r="F60" s="65">
        <v>10148</v>
      </c>
      <c r="G60" s="16">
        <f t="shared" si="4"/>
        <v>63.37746689982513</v>
      </c>
      <c r="H60" s="66">
        <v>10000</v>
      </c>
    </row>
    <row r="61" spans="1:11">
      <c r="A61" s="170" t="s">
        <v>656</v>
      </c>
      <c r="B61" s="318"/>
      <c r="C61" s="48" t="s">
        <v>197</v>
      </c>
      <c r="D61" s="65">
        <v>2102</v>
      </c>
      <c r="E61" s="65">
        <v>2102</v>
      </c>
      <c r="F61" s="65">
        <v>0</v>
      </c>
      <c r="G61" s="16">
        <v>0</v>
      </c>
      <c r="H61" s="66">
        <v>4580</v>
      </c>
    </row>
    <row r="62" spans="1:11">
      <c r="A62" s="170" t="s">
        <v>657</v>
      </c>
      <c r="B62" s="318"/>
      <c r="C62" s="476" t="s">
        <v>371</v>
      </c>
      <c r="D62" s="65">
        <v>500</v>
      </c>
      <c r="E62" s="65">
        <v>500</v>
      </c>
      <c r="F62" s="65">
        <v>309</v>
      </c>
      <c r="G62" s="16">
        <f t="shared" si="4"/>
        <v>61.8</v>
      </c>
      <c r="H62" s="66">
        <v>300</v>
      </c>
    </row>
    <row r="63" spans="1:11">
      <c r="A63" s="170" t="s">
        <v>658</v>
      </c>
      <c r="B63" s="318"/>
      <c r="C63" s="48" t="s">
        <v>387</v>
      </c>
      <c r="D63" s="65">
        <v>41</v>
      </c>
      <c r="E63" s="65">
        <v>11</v>
      </c>
      <c r="F63" s="65">
        <v>0</v>
      </c>
      <c r="G63" s="16">
        <f t="shared" si="4"/>
        <v>0</v>
      </c>
      <c r="H63" s="66">
        <v>0</v>
      </c>
    </row>
    <row r="64" spans="1:11">
      <c r="A64" s="170" t="s">
        <v>658</v>
      </c>
      <c r="B64" s="315"/>
      <c r="C64" s="48" t="s">
        <v>1051</v>
      </c>
      <c r="D64" s="65">
        <v>0</v>
      </c>
      <c r="E64" s="65">
        <v>0</v>
      </c>
      <c r="F64" s="65">
        <v>0</v>
      </c>
      <c r="G64" s="16">
        <v>0</v>
      </c>
      <c r="H64" s="66">
        <v>1320</v>
      </c>
    </row>
    <row r="65" spans="1:8">
      <c r="A65" s="170" t="s">
        <v>659</v>
      </c>
      <c r="B65" s="315"/>
      <c r="C65" s="48" t="s">
        <v>400</v>
      </c>
      <c r="D65" s="65">
        <v>750</v>
      </c>
      <c r="E65" s="65">
        <v>750</v>
      </c>
      <c r="F65" s="65">
        <v>490</v>
      </c>
      <c r="G65" s="16">
        <f t="shared" si="4"/>
        <v>65.333333333333329</v>
      </c>
      <c r="H65" s="66">
        <v>500</v>
      </c>
    </row>
    <row r="66" spans="1:8">
      <c r="A66" s="170" t="s">
        <v>660</v>
      </c>
      <c r="B66" s="315"/>
      <c r="C66" s="48" t="s">
        <v>1050</v>
      </c>
      <c r="D66" s="65">
        <v>0</v>
      </c>
      <c r="E66" s="65">
        <v>0</v>
      </c>
      <c r="F66" s="65">
        <v>0</v>
      </c>
      <c r="G66" s="16">
        <v>0</v>
      </c>
      <c r="H66" s="66">
        <v>400</v>
      </c>
    </row>
    <row r="67" spans="1:8">
      <c r="A67" s="56">
        <v>3113</v>
      </c>
      <c r="B67" s="444">
        <v>5331</v>
      </c>
      <c r="C67" s="438" t="s">
        <v>22</v>
      </c>
      <c r="D67" s="12">
        <f>SUM(D68:D80)</f>
        <v>73380</v>
      </c>
      <c r="E67" s="12">
        <f>SUM(E68:E80)</f>
        <v>73380</v>
      </c>
      <c r="F67" s="12">
        <f>SUM(F68:F80)</f>
        <v>55035</v>
      </c>
      <c r="G67" s="42">
        <f t="shared" ref="G67:G80" si="5">F67/E67*100</f>
        <v>75</v>
      </c>
      <c r="H67" s="11">
        <f>SUM(H68:H80)</f>
        <v>76550</v>
      </c>
    </row>
    <row r="68" spans="1:8">
      <c r="A68" s="170" t="s">
        <v>10</v>
      </c>
      <c r="B68" s="318">
        <v>30</v>
      </c>
      <c r="C68" s="13" t="s">
        <v>42</v>
      </c>
      <c r="D68" s="65">
        <v>5000</v>
      </c>
      <c r="E68" s="65">
        <v>5000</v>
      </c>
      <c r="F68" s="65">
        <v>3750</v>
      </c>
      <c r="G68" s="16">
        <f t="shared" si="5"/>
        <v>75</v>
      </c>
      <c r="H68" s="66">
        <v>5100</v>
      </c>
    </row>
    <row r="69" spans="1:8">
      <c r="A69" s="43"/>
      <c r="B69" s="318">
        <v>31</v>
      </c>
      <c r="C69" s="13" t="s">
        <v>43</v>
      </c>
      <c r="D69" s="65">
        <v>5930</v>
      </c>
      <c r="E69" s="65">
        <v>5930</v>
      </c>
      <c r="F69" s="65">
        <v>4448</v>
      </c>
      <c r="G69" s="16">
        <f t="shared" si="5"/>
        <v>75.008431703204053</v>
      </c>
      <c r="H69" s="66">
        <v>6200</v>
      </c>
    </row>
    <row r="70" spans="1:8">
      <c r="A70" s="43"/>
      <c r="B70" s="318">
        <v>33</v>
      </c>
      <c r="C70" s="13" t="s">
        <v>44</v>
      </c>
      <c r="D70" s="65">
        <v>7120</v>
      </c>
      <c r="E70" s="65">
        <v>7120</v>
      </c>
      <c r="F70" s="65">
        <v>5340</v>
      </c>
      <c r="G70" s="16">
        <f t="shared" si="5"/>
        <v>75</v>
      </c>
      <c r="H70" s="66">
        <v>7290</v>
      </c>
    </row>
    <row r="71" spans="1:8">
      <c r="A71" s="43"/>
      <c r="B71" s="318">
        <v>34</v>
      </c>
      <c r="C71" s="13" t="s">
        <v>45</v>
      </c>
      <c r="D71" s="65">
        <v>5550</v>
      </c>
      <c r="E71" s="65">
        <v>5550</v>
      </c>
      <c r="F71" s="65">
        <v>4162</v>
      </c>
      <c r="G71" s="16">
        <f t="shared" si="5"/>
        <v>74.990990990990994</v>
      </c>
      <c r="H71" s="66">
        <v>5640</v>
      </c>
    </row>
    <row r="72" spans="1:8">
      <c r="A72" s="43"/>
      <c r="B72" s="318">
        <v>36</v>
      </c>
      <c r="C72" s="13" t="s">
        <v>46</v>
      </c>
      <c r="D72" s="65">
        <v>4900</v>
      </c>
      <c r="E72" s="65">
        <v>4900</v>
      </c>
      <c r="F72" s="65">
        <v>3675</v>
      </c>
      <c r="G72" s="16">
        <f t="shared" si="5"/>
        <v>75</v>
      </c>
      <c r="H72" s="66">
        <v>5020</v>
      </c>
    </row>
    <row r="73" spans="1:8">
      <c r="A73" s="43"/>
      <c r="B73" s="318">
        <v>37</v>
      </c>
      <c r="C73" s="13" t="s">
        <v>301</v>
      </c>
      <c r="D73" s="65">
        <v>5310</v>
      </c>
      <c r="E73" s="65">
        <v>5310</v>
      </c>
      <c r="F73" s="65">
        <v>3983</v>
      </c>
      <c r="G73" s="16">
        <f t="shared" si="5"/>
        <v>75.009416195856872</v>
      </c>
      <c r="H73" s="66">
        <v>5700</v>
      </c>
    </row>
    <row r="74" spans="1:8">
      <c r="A74" s="43"/>
      <c r="B74" s="318">
        <v>38</v>
      </c>
      <c r="C74" s="13" t="s">
        <v>47</v>
      </c>
      <c r="D74" s="65">
        <v>4350</v>
      </c>
      <c r="E74" s="65">
        <v>4350</v>
      </c>
      <c r="F74" s="65">
        <v>3263</v>
      </c>
      <c r="G74" s="16">
        <f t="shared" si="5"/>
        <v>75.011494252873561</v>
      </c>
      <c r="H74" s="66">
        <v>4590</v>
      </c>
    </row>
    <row r="75" spans="1:8">
      <c r="A75" s="43"/>
      <c r="B75" s="318">
        <v>39</v>
      </c>
      <c r="C75" s="13" t="s">
        <v>48</v>
      </c>
      <c r="D75" s="65">
        <v>6220</v>
      </c>
      <c r="E75" s="65">
        <v>6220</v>
      </c>
      <c r="F75" s="65">
        <v>4665</v>
      </c>
      <c r="G75" s="16">
        <f t="shared" si="5"/>
        <v>75</v>
      </c>
      <c r="H75" s="66">
        <v>6970</v>
      </c>
    </row>
    <row r="76" spans="1:8" s="54" customFormat="1" ht="12.75" customHeight="1">
      <c r="A76" s="43"/>
      <c r="B76" s="318">
        <v>41</v>
      </c>
      <c r="C76" s="13" t="s">
        <v>49</v>
      </c>
      <c r="D76" s="65">
        <v>6250</v>
      </c>
      <c r="E76" s="65">
        <v>6250</v>
      </c>
      <c r="F76" s="65">
        <v>4687</v>
      </c>
      <c r="G76" s="16">
        <f t="shared" si="5"/>
        <v>74.992000000000004</v>
      </c>
      <c r="H76" s="66">
        <v>6500</v>
      </c>
    </row>
    <row r="77" spans="1:8">
      <c r="A77" s="43"/>
      <c r="B77" s="318">
        <v>42</v>
      </c>
      <c r="C77" s="13" t="s">
        <v>50</v>
      </c>
      <c r="D77" s="65">
        <v>5950</v>
      </c>
      <c r="E77" s="65">
        <v>5950</v>
      </c>
      <c r="F77" s="65">
        <v>4463</v>
      </c>
      <c r="G77" s="16">
        <f t="shared" si="5"/>
        <v>75.008403361344534</v>
      </c>
      <c r="H77" s="66">
        <v>6160</v>
      </c>
    </row>
    <row r="78" spans="1:8">
      <c r="A78" s="43"/>
      <c r="B78" s="318">
        <v>43</v>
      </c>
      <c r="C78" s="13" t="s">
        <v>51</v>
      </c>
      <c r="D78" s="65">
        <v>4400</v>
      </c>
      <c r="E78" s="65">
        <v>4400</v>
      </c>
      <c r="F78" s="65">
        <v>3300</v>
      </c>
      <c r="G78" s="16">
        <f t="shared" si="5"/>
        <v>75</v>
      </c>
      <c r="H78" s="66">
        <v>4660</v>
      </c>
    </row>
    <row r="79" spans="1:8" s="54" customFormat="1" ht="12.75" customHeight="1">
      <c r="A79" s="43"/>
      <c r="B79" s="318">
        <v>44</v>
      </c>
      <c r="C79" s="13" t="s">
        <v>52</v>
      </c>
      <c r="D79" s="65">
        <v>5450</v>
      </c>
      <c r="E79" s="65">
        <v>5450</v>
      </c>
      <c r="F79" s="65">
        <v>4087</v>
      </c>
      <c r="G79" s="16">
        <f t="shared" si="5"/>
        <v>74.990825688073386</v>
      </c>
      <c r="H79" s="66">
        <v>5630</v>
      </c>
    </row>
    <row r="80" spans="1:8">
      <c r="A80" s="43"/>
      <c r="B80" s="318">
        <v>45</v>
      </c>
      <c r="C80" s="13" t="s">
        <v>302</v>
      </c>
      <c r="D80" s="65">
        <v>6950</v>
      </c>
      <c r="E80" s="65">
        <v>6950</v>
      </c>
      <c r="F80" s="65">
        <v>5212</v>
      </c>
      <c r="G80" s="16">
        <f t="shared" si="5"/>
        <v>74.992805755395693</v>
      </c>
      <c r="H80" s="66">
        <v>7090</v>
      </c>
    </row>
    <row r="81" spans="1:10" s="527" customFormat="1" ht="15" thickBot="1">
      <c r="A81" s="524"/>
      <c r="B81" s="525" t="s">
        <v>309</v>
      </c>
      <c r="C81" s="531"/>
      <c r="D81" s="731">
        <f>SUM(D67,D55)</f>
        <v>98102</v>
      </c>
      <c r="E81" s="731">
        <f>SUM(E67,E55)</f>
        <v>96494</v>
      </c>
      <c r="F81" s="731">
        <f>SUM(F67,F55)</f>
        <v>69065</v>
      </c>
      <c r="G81" s="732">
        <f>F81/E81*100</f>
        <v>71.574398408191186</v>
      </c>
      <c r="H81" s="733">
        <f>SUM(H67,H55)</f>
        <v>97420</v>
      </c>
    </row>
    <row r="82" spans="1:10" s="527" customFormat="1" ht="14.25">
      <c r="A82" s="721">
        <v>3113</v>
      </c>
      <c r="B82" s="722">
        <v>5336</v>
      </c>
      <c r="C82" s="723" t="s">
        <v>271</v>
      </c>
      <c r="D82" s="879"/>
      <c r="E82" s="879"/>
      <c r="F82" s="879"/>
      <c r="G82" s="880"/>
      <c r="H82" s="881"/>
    </row>
    <row r="83" spans="1:10">
      <c r="A83" s="740" t="s">
        <v>661</v>
      </c>
      <c r="B83" s="442"/>
      <c r="C83" s="13" t="s">
        <v>200</v>
      </c>
      <c r="D83" s="58">
        <v>0</v>
      </c>
      <c r="E83" s="58">
        <v>0</v>
      </c>
      <c r="F83" s="58">
        <v>0</v>
      </c>
      <c r="G83" s="16">
        <v>0</v>
      </c>
      <c r="H83" s="17">
        <v>0</v>
      </c>
    </row>
    <row r="84" spans="1:10">
      <c r="A84" s="740" t="s">
        <v>661</v>
      </c>
      <c r="B84" s="442"/>
      <c r="C84" s="164" t="s">
        <v>521</v>
      </c>
      <c r="D84" s="65">
        <v>0</v>
      </c>
      <c r="E84" s="65">
        <v>276</v>
      </c>
      <c r="F84" s="65">
        <v>276</v>
      </c>
      <c r="G84" s="16">
        <f>F84/E84*100</f>
        <v>100</v>
      </c>
      <c r="H84" s="66">
        <v>0</v>
      </c>
    </row>
    <row r="85" spans="1:10">
      <c r="A85" s="724" t="s">
        <v>662</v>
      </c>
      <c r="B85" s="725"/>
      <c r="C85" s="727" t="s">
        <v>201</v>
      </c>
      <c r="D85" s="65">
        <v>0</v>
      </c>
      <c r="E85" s="65">
        <v>2784</v>
      </c>
      <c r="F85" s="65">
        <v>2784</v>
      </c>
      <c r="G85" s="16">
        <f>F85/E85*100</f>
        <v>100</v>
      </c>
      <c r="H85" s="66">
        <v>0</v>
      </c>
    </row>
    <row r="86" spans="1:10">
      <c r="A86" s="724" t="s">
        <v>641</v>
      </c>
      <c r="B86" s="725"/>
      <c r="C86" s="726" t="s">
        <v>300</v>
      </c>
      <c r="D86" s="65">
        <v>0</v>
      </c>
      <c r="E86" s="65">
        <v>2530</v>
      </c>
      <c r="F86" s="65">
        <v>1265</v>
      </c>
      <c r="G86" s="16">
        <f>F86/E86*100</f>
        <v>50</v>
      </c>
      <c r="H86" s="66">
        <v>0</v>
      </c>
    </row>
    <row r="87" spans="1:10">
      <c r="A87" s="724" t="s">
        <v>663</v>
      </c>
      <c r="B87" s="725"/>
      <c r="C87" s="726" t="s">
        <v>273</v>
      </c>
      <c r="D87" s="65">
        <v>0</v>
      </c>
      <c r="E87" s="65">
        <v>800</v>
      </c>
      <c r="F87" s="65">
        <v>0</v>
      </c>
      <c r="G87" s="16">
        <v>0</v>
      </c>
      <c r="H87" s="66">
        <v>0</v>
      </c>
    </row>
    <row r="88" spans="1:10">
      <c r="A88" s="830" t="s">
        <v>743</v>
      </c>
      <c r="B88" s="725"/>
      <c r="C88" s="726" t="s">
        <v>744</v>
      </c>
      <c r="D88" s="65">
        <v>0</v>
      </c>
      <c r="E88" s="65">
        <v>28</v>
      </c>
      <c r="F88" s="65">
        <v>28</v>
      </c>
      <c r="G88" s="16">
        <f>F88/E88*100</f>
        <v>100</v>
      </c>
      <c r="H88" s="66">
        <v>0</v>
      </c>
    </row>
    <row r="89" spans="1:10">
      <c r="A89" s="901" t="s">
        <v>885</v>
      </c>
      <c r="B89" s="902"/>
      <c r="C89" s="726" t="s">
        <v>886</v>
      </c>
      <c r="D89" s="65">
        <v>0</v>
      </c>
      <c r="E89" s="65">
        <v>21</v>
      </c>
      <c r="F89" s="65">
        <v>21</v>
      </c>
      <c r="G89" s="16">
        <f>F89/E89*100</f>
        <v>100</v>
      </c>
      <c r="H89" s="66">
        <v>0</v>
      </c>
    </row>
    <row r="90" spans="1:10">
      <c r="A90" s="1275" t="s">
        <v>745</v>
      </c>
      <c r="B90" s="1276"/>
      <c r="C90" s="726" t="s">
        <v>796</v>
      </c>
      <c r="D90" s="65">
        <v>0</v>
      </c>
      <c r="E90" s="65">
        <v>0</v>
      </c>
      <c r="F90" s="65">
        <v>0</v>
      </c>
      <c r="G90" s="16">
        <v>0</v>
      </c>
      <c r="H90" s="66">
        <v>0</v>
      </c>
    </row>
    <row r="91" spans="1:10">
      <c r="A91" s="1275" t="s">
        <v>745</v>
      </c>
      <c r="B91" s="1276"/>
      <c r="C91" s="726" t="s">
        <v>928</v>
      </c>
      <c r="D91" s="65">
        <v>0</v>
      </c>
      <c r="E91" s="65">
        <v>81</v>
      </c>
      <c r="F91" s="65">
        <v>81</v>
      </c>
      <c r="G91" s="16">
        <f>F91/E91*100</f>
        <v>100</v>
      </c>
      <c r="H91" s="66">
        <v>0</v>
      </c>
    </row>
    <row r="92" spans="1:10">
      <c r="A92" s="1275" t="s">
        <v>797</v>
      </c>
      <c r="B92" s="1276"/>
      <c r="C92" s="48" t="s">
        <v>920</v>
      </c>
      <c r="D92" s="65">
        <v>0</v>
      </c>
      <c r="E92" s="65">
        <v>680</v>
      </c>
      <c r="F92" s="65">
        <v>680</v>
      </c>
      <c r="G92" s="16">
        <f>F92/E92*100</f>
        <v>100</v>
      </c>
      <c r="H92" s="66">
        <v>0</v>
      </c>
    </row>
    <row r="93" spans="1:10">
      <c r="A93" s="1275" t="s">
        <v>887</v>
      </c>
      <c r="B93" s="1276"/>
      <c r="C93" s="726" t="s">
        <v>921</v>
      </c>
      <c r="D93" s="65">
        <v>0</v>
      </c>
      <c r="E93" s="65">
        <v>798</v>
      </c>
      <c r="F93" s="65">
        <v>798</v>
      </c>
      <c r="G93" s="16">
        <f t="shared" ref="G93:G99" si="6">F93/E93*100</f>
        <v>100</v>
      </c>
      <c r="H93" s="66">
        <v>0</v>
      </c>
      <c r="J93" s="24"/>
    </row>
    <row r="94" spans="1:10">
      <c r="A94" s="1275" t="s">
        <v>888</v>
      </c>
      <c r="B94" s="1276"/>
      <c r="C94" s="48" t="s">
        <v>922</v>
      </c>
      <c r="D94" s="65">
        <v>0</v>
      </c>
      <c r="E94" s="65">
        <v>454</v>
      </c>
      <c r="F94" s="65">
        <v>454</v>
      </c>
      <c r="G94" s="16">
        <f t="shared" si="6"/>
        <v>100</v>
      </c>
      <c r="H94" s="66">
        <v>0</v>
      </c>
      <c r="J94" s="24"/>
    </row>
    <row r="95" spans="1:10">
      <c r="A95" s="1275" t="s">
        <v>889</v>
      </c>
      <c r="B95" s="1276"/>
      <c r="C95" s="48" t="s">
        <v>923</v>
      </c>
      <c r="D95" s="65">
        <v>0</v>
      </c>
      <c r="E95" s="65">
        <v>400</v>
      </c>
      <c r="F95" s="65">
        <v>400</v>
      </c>
      <c r="G95" s="16">
        <f t="shared" si="6"/>
        <v>100</v>
      </c>
      <c r="H95" s="66">
        <v>0</v>
      </c>
    </row>
    <row r="96" spans="1:10">
      <c r="A96" s="1275" t="s">
        <v>890</v>
      </c>
      <c r="B96" s="1276"/>
      <c r="C96" s="726" t="s">
        <v>924</v>
      </c>
      <c r="D96" s="65">
        <v>0</v>
      </c>
      <c r="E96" s="65">
        <v>756</v>
      </c>
      <c r="F96" s="65">
        <v>756</v>
      </c>
      <c r="G96" s="16">
        <f t="shared" si="6"/>
        <v>100</v>
      </c>
      <c r="H96" s="66">
        <v>0</v>
      </c>
      <c r="J96" s="24"/>
    </row>
    <row r="97" spans="1:10">
      <c r="A97" s="1275" t="s">
        <v>891</v>
      </c>
      <c r="B97" s="1276"/>
      <c r="C97" s="48" t="s">
        <v>925</v>
      </c>
      <c r="D97" s="65">
        <v>0</v>
      </c>
      <c r="E97" s="65">
        <v>906</v>
      </c>
      <c r="F97" s="65">
        <v>906</v>
      </c>
      <c r="G97" s="16">
        <f t="shared" si="6"/>
        <v>100</v>
      </c>
      <c r="H97" s="66">
        <v>0</v>
      </c>
      <c r="J97" s="24"/>
    </row>
    <row r="98" spans="1:10">
      <c r="A98" s="1275" t="s">
        <v>892</v>
      </c>
      <c r="B98" s="1276"/>
      <c r="C98" s="48" t="s">
        <v>926</v>
      </c>
      <c r="D98" s="65">
        <v>0</v>
      </c>
      <c r="E98" s="65">
        <v>312</v>
      </c>
      <c r="F98" s="65">
        <v>312</v>
      </c>
      <c r="G98" s="16">
        <f t="shared" si="6"/>
        <v>100</v>
      </c>
      <c r="H98" s="66">
        <v>0</v>
      </c>
      <c r="J98" s="24"/>
    </row>
    <row r="99" spans="1:10">
      <c r="A99" s="1275" t="s">
        <v>893</v>
      </c>
      <c r="B99" s="1276"/>
      <c r="C99" s="726" t="s">
        <v>927</v>
      </c>
      <c r="D99" s="65">
        <v>0</v>
      </c>
      <c r="E99" s="65">
        <v>520</v>
      </c>
      <c r="F99" s="65">
        <v>520</v>
      </c>
      <c r="G99" s="16">
        <f t="shared" si="6"/>
        <v>100</v>
      </c>
      <c r="H99" s="66">
        <v>0</v>
      </c>
      <c r="J99" s="24"/>
    </row>
    <row r="100" spans="1:10" s="54" customFormat="1" ht="15.75" thickBot="1">
      <c r="A100" s="728"/>
      <c r="B100" s="729" t="s">
        <v>309</v>
      </c>
      <c r="C100" s="730"/>
      <c r="D100" s="731">
        <f>SUM(D82:D91)</f>
        <v>0</v>
      </c>
      <c r="E100" s="731">
        <f>SUM(E83:E99)</f>
        <v>11346</v>
      </c>
      <c r="F100" s="731">
        <f>SUM(F83:F99)</f>
        <v>9281</v>
      </c>
      <c r="G100" s="732">
        <f>F100/E100*100</f>
        <v>81.799753216992769</v>
      </c>
      <c r="H100" s="733">
        <f>SUM(H83:H90)</f>
        <v>0</v>
      </c>
    </row>
    <row r="101" spans="1:10" ht="14.25">
      <c r="A101" s="59">
        <v>3141</v>
      </c>
      <c r="B101" s="532">
        <v>5331</v>
      </c>
      <c r="C101" s="508" t="s">
        <v>22</v>
      </c>
      <c r="D101" s="966"/>
      <c r="E101" s="966"/>
      <c r="F101" s="39"/>
      <c r="G101" s="39"/>
      <c r="H101" s="61"/>
    </row>
    <row r="102" spans="1:10">
      <c r="A102" s="170" t="s">
        <v>643</v>
      </c>
      <c r="B102" s="318"/>
      <c r="C102" s="48" t="s">
        <v>353</v>
      </c>
      <c r="D102" s="58">
        <v>2948</v>
      </c>
      <c r="E102" s="58">
        <v>2948</v>
      </c>
      <c r="F102" s="58">
        <v>2528</v>
      </c>
      <c r="G102" s="16">
        <f>F102/E102*100</f>
        <v>85.753052917232026</v>
      </c>
      <c r="H102" s="17">
        <v>2410</v>
      </c>
    </row>
    <row r="103" spans="1:10">
      <c r="A103" s="170" t="s">
        <v>642</v>
      </c>
      <c r="B103" s="318"/>
      <c r="C103" s="33" t="s">
        <v>359</v>
      </c>
      <c r="D103" s="58">
        <v>1200</v>
      </c>
      <c r="E103" s="58">
        <v>1200</v>
      </c>
      <c r="F103" s="58">
        <v>1200</v>
      </c>
      <c r="G103" s="16">
        <f>F103/E103*100</f>
        <v>100</v>
      </c>
      <c r="H103" s="17">
        <v>0</v>
      </c>
    </row>
    <row r="104" spans="1:10">
      <c r="A104" s="170" t="s">
        <v>756</v>
      </c>
      <c r="B104" s="318"/>
      <c r="C104" s="44" t="s">
        <v>113</v>
      </c>
      <c r="D104" s="58">
        <v>25000</v>
      </c>
      <c r="E104" s="58">
        <v>27600</v>
      </c>
      <c r="F104" s="58">
        <v>20642</v>
      </c>
      <c r="G104" s="16">
        <f>F104/E104*100</f>
        <v>74.78985507246378</v>
      </c>
      <c r="H104" s="17">
        <v>27600</v>
      </c>
    </row>
    <row r="105" spans="1:10" s="54" customFormat="1" ht="15.75" thickBot="1">
      <c r="A105" s="49"/>
      <c r="B105" s="443"/>
      <c r="C105" s="50" t="s">
        <v>117</v>
      </c>
      <c r="D105" s="51">
        <f>SUM(D102:D104)</f>
        <v>29148</v>
      </c>
      <c r="E105" s="51">
        <f>SUM(E102:E104)</f>
        <v>31748</v>
      </c>
      <c r="F105" s="51">
        <f>SUM(F102:F104)</f>
        <v>24370</v>
      </c>
      <c r="G105" s="52">
        <f>F105/E105*100</f>
        <v>76.760740834068287</v>
      </c>
      <c r="H105" s="53">
        <f>SUM(H102:H104)</f>
        <v>30010</v>
      </c>
    </row>
    <row r="106" spans="1:10" s="54" customFormat="1" ht="15">
      <c r="A106" s="600"/>
      <c r="B106" s="965"/>
      <c r="C106" s="776"/>
      <c r="D106" s="197"/>
      <c r="E106" s="197"/>
      <c r="F106" s="197"/>
      <c r="G106" s="292"/>
      <c r="H106" s="197"/>
    </row>
    <row r="107" spans="1:10" s="54" customFormat="1" ht="15">
      <c r="A107" s="600"/>
      <c r="B107" s="965"/>
      <c r="C107" s="776"/>
      <c r="D107" s="197"/>
      <c r="E107" s="197"/>
      <c r="F107" s="197"/>
      <c r="G107" s="292"/>
      <c r="H107" s="197"/>
    </row>
    <row r="108" spans="1:10" s="54" customFormat="1" ht="15.75" thickBot="1">
      <c r="A108" s="1254" t="s">
        <v>673</v>
      </c>
      <c r="B108" s="1254"/>
      <c r="C108" s="1254"/>
      <c r="D108" s="1254"/>
      <c r="E108" s="1254"/>
      <c r="F108" s="1254"/>
      <c r="G108" s="1254"/>
      <c r="H108" s="1254"/>
    </row>
    <row r="109" spans="1:10" s="54" customFormat="1" ht="15">
      <c r="A109" s="59">
        <v>3141</v>
      </c>
      <c r="B109" s="532">
        <v>5336</v>
      </c>
      <c r="C109" s="508" t="s">
        <v>271</v>
      </c>
      <c r="D109" s="39"/>
      <c r="E109" s="39"/>
      <c r="F109" s="39"/>
      <c r="G109" s="39"/>
      <c r="H109" s="61"/>
    </row>
    <row r="110" spans="1:10">
      <c r="A110" s="170" t="s">
        <v>641</v>
      </c>
      <c r="B110" s="318"/>
      <c r="C110" s="48" t="s">
        <v>303</v>
      </c>
      <c r="D110" s="58">
        <v>0</v>
      </c>
      <c r="E110" s="58">
        <v>420</v>
      </c>
      <c r="F110" s="58">
        <v>210</v>
      </c>
      <c r="G110" s="16">
        <f>F110/E110*100</f>
        <v>50</v>
      </c>
      <c r="H110" s="17">
        <v>0</v>
      </c>
    </row>
    <row r="111" spans="1:10" ht="15.75" thickBot="1">
      <c r="A111" s="49"/>
      <c r="B111" s="443"/>
      <c r="C111" s="50" t="s">
        <v>117</v>
      </c>
      <c r="D111" s="51">
        <f>SUM(D109:D110)</f>
        <v>0</v>
      </c>
      <c r="E111" s="51">
        <f>SUM(E109:E110)</f>
        <v>420</v>
      </c>
      <c r="F111" s="51">
        <f>SUM(F110)</f>
        <v>210</v>
      </c>
      <c r="G111" s="52">
        <v>0</v>
      </c>
      <c r="H111" s="53">
        <f>SUM(H109:H110)</f>
        <v>0</v>
      </c>
    </row>
    <row r="112" spans="1:10" s="54" customFormat="1" ht="15">
      <c r="A112" s="59">
        <v>3319</v>
      </c>
      <c r="B112" s="522">
        <v>5331</v>
      </c>
      <c r="C112" s="38" t="s">
        <v>186</v>
      </c>
      <c r="D112" s="39">
        <v>2050</v>
      </c>
      <c r="E112" s="39">
        <v>2350</v>
      </c>
      <c r="F112" s="39">
        <v>1838</v>
      </c>
      <c r="G112" s="76">
        <f>F112/E112*100</f>
        <v>78.212765957446805</v>
      </c>
      <c r="H112" s="61">
        <v>3050</v>
      </c>
    </row>
    <row r="113" spans="1:8">
      <c r="A113" s="787" t="s">
        <v>640</v>
      </c>
      <c r="B113" s="318">
        <v>5331</v>
      </c>
      <c r="C113" s="13" t="s">
        <v>571</v>
      </c>
      <c r="D113" s="58">
        <v>68</v>
      </c>
      <c r="E113" s="58">
        <v>68</v>
      </c>
      <c r="F113" s="58">
        <v>40</v>
      </c>
      <c r="G113" s="16">
        <f>F113/E113*100</f>
        <v>58.82352941176471</v>
      </c>
      <c r="H113" s="17">
        <v>180</v>
      </c>
    </row>
    <row r="114" spans="1:8" ht="15.75" thickBot="1">
      <c r="A114" s="49"/>
      <c r="B114" s="523" t="s">
        <v>309</v>
      </c>
      <c r="C114" s="227"/>
      <c r="D114" s="228">
        <f>SUM(D112:D113)</f>
        <v>2118</v>
      </c>
      <c r="E114" s="228">
        <f>E112+E113</f>
        <v>2418</v>
      </c>
      <c r="F114" s="228">
        <f>SUM(F112:F113)</f>
        <v>1878</v>
      </c>
      <c r="G114" s="421">
        <f>F114/E114*100</f>
        <v>77.66749379652606</v>
      </c>
      <c r="H114" s="229">
        <f>SUM(H112:H113)</f>
        <v>3230</v>
      </c>
    </row>
    <row r="115" spans="1:8" ht="16.5" thickBot="1">
      <c r="A115" s="198"/>
      <c r="B115" s="445" t="s">
        <v>110</v>
      </c>
      <c r="C115" s="89"/>
      <c r="D115" s="90">
        <f>SUM(D114,D111,D105,D100,D81,D51,D37)</f>
        <v>182808</v>
      </c>
      <c r="E115" s="90">
        <f>SUM(E114,E111,E105,E100,E81,E51,E37)</f>
        <v>201764</v>
      </c>
      <c r="F115" s="90">
        <f>SUM(F114,F111,F105,F100,F81,F51,F37)</f>
        <v>147544</v>
      </c>
      <c r="G115" s="146">
        <f>F115/E115*100</f>
        <v>73.127019686366239</v>
      </c>
      <c r="H115" s="92">
        <f>SUM(H114,H111,H105,H100,H81,H51,H37)</f>
        <v>198140</v>
      </c>
    </row>
    <row r="119" spans="1:8" ht="13.5" thickBot="1">
      <c r="A119" s="94"/>
      <c r="B119" s="95"/>
      <c r="C119" s="96"/>
      <c r="F119" s="97"/>
      <c r="G119" s="98"/>
      <c r="H119" s="23" t="s">
        <v>107</v>
      </c>
    </row>
    <row r="120" spans="1:8" ht="15">
      <c r="A120" s="99" t="s">
        <v>308</v>
      </c>
      <c r="B120" s="100"/>
      <c r="C120" s="101"/>
      <c r="D120" s="29" t="s">
        <v>129</v>
      </c>
      <c r="E120" s="29" t="s">
        <v>194</v>
      </c>
      <c r="F120" s="29" t="s">
        <v>135</v>
      </c>
      <c r="G120" s="29" t="s">
        <v>136</v>
      </c>
      <c r="H120" s="30" t="s">
        <v>902</v>
      </c>
    </row>
    <row r="121" spans="1:8" ht="14.25" thickBot="1">
      <c r="A121" s="102"/>
      <c r="B121" s="103"/>
      <c r="C121" s="104"/>
      <c r="D121" s="34">
        <v>2017</v>
      </c>
      <c r="E121" s="34">
        <v>2017</v>
      </c>
      <c r="F121" s="34" t="s">
        <v>873</v>
      </c>
      <c r="G121" s="34" t="s">
        <v>137</v>
      </c>
      <c r="H121" s="35">
        <v>2018</v>
      </c>
    </row>
    <row r="122" spans="1:8">
      <c r="A122" s="46">
        <v>3111</v>
      </c>
      <c r="B122" s="105">
        <v>6351</v>
      </c>
      <c r="C122" s="106" t="s">
        <v>187</v>
      </c>
      <c r="D122" s="39">
        <v>1000</v>
      </c>
      <c r="E122" s="39">
        <v>1200</v>
      </c>
      <c r="F122" s="39">
        <v>1200</v>
      </c>
      <c r="G122" s="417">
        <f>F122/E122*100</f>
        <v>100</v>
      </c>
      <c r="H122" s="61">
        <v>1220</v>
      </c>
    </row>
    <row r="123" spans="1:8" ht="13.5" thickBot="1">
      <c r="A123" s="46">
        <v>3113</v>
      </c>
      <c r="B123" s="108">
        <v>6351</v>
      </c>
      <c r="C123" s="106" t="s">
        <v>187</v>
      </c>
      <c r="D123" s="58">
        <v>0</v>
      </c>
      <c r="E123" s="58">
        <v>0</v>
      </c>
      <c r="F123" s="58">
        <v>0</v>
      </c>
      <c r="G123" s="107">
        <v>0</v>
      </c>
      <c r="H123" s="17">
        <v>380</v>
      </c>
    </row>
    <row r="124" spans="1:8" ht="16.5" thickBot="1">
      <c r="A124" s="109" t="s">
        <v>6</v>
      </c>
      <c r="B124" s="110"/>
      <c r="C124" s="111"/>
      <c r="D124" s="90">
        <f>SUM(D122:D123)</f>
        <v>1000</v>
      </c>
      <c r="E124" s="90">
        <f>SUM(E122:E123)</f>
        <v>1200</v>
      </c>
      <c r="F124" s="90">
        <f>SUM(F122:F123)</f>
        <v>1200</v>
      </c>
      <c r="G124" s="112">
        <f>F124/E124*100</f>
        <v>100</v>
      </c>
      <c r="H124" s="92">
        <f>SUM(H122:H123)</f>
        <v>1600</v>
      </c>
    </row>
    <row r="125" spans="1:8">
      <c r="A125" s="94"/>
      <c r="B125" s="95"/>
      <c r="C125" s="96"/>
      <c r="D125" s="97"/>
      <c r="E125" s="97"/>
      <c r="F125" s="97"/>
      <c r="G125" s="98"/>
      <c r="H125" s="97"/>
    </row>
    <row r="126" spans="1:8">
      <c r="A126" s="94"/>
      <c r="B126" s="95"/>
      <c r="C126" s="96"/>
      <c r="D126" s="97"/>
      <c r="E126" s="97"/>
      <c r="F126" s="97"/>
      <c r="G126" s="98"/>
      <c r="H126" s="97"/>
    </row>
    <row r="127" spans="1:8">
      <c r="A127" s="94"/>
      <c r="B127" s="95"/>
      <c r="C127" s="96"/>
      <c r="D127" s="97"/>
      <c r="E127" s="97"/>
      <c r="F127" s="97"/>
      <c r="G127" s="98"/>
      <c r="H127" s="97"/>
    </row>
    <row r="128" spans="1:8" ht="16.5" thickBot="1">
      <c r="A128" s="113" t="s">
        <v>7</v>
      </c>
      <c r="B128" s="114"/>
      <c r="C128" s="57"/>
      <c r="D128" s="115"/>
      <c r="E128" s="115"/>
      <c r="F128" s="115"/>
      <c r="G128" s="57"/>
      <c r="H128" s="115"/>
    </row>
    <row r="129" spans="1:8" ht="13.5">
      <c r="A129" s="116" t="s">
        <v>8</v>
      </c>
      <c r="B129" s="117"/>
      <c r="C129" s="118" t="s">
        <v>9</v>
      </c>
      <c r="D129" s="29" t="s">
        <v>129</v>
      </c>
      <c r="E129" s="29" t="s">
        <v>194</v>
      </c>
      <c r="F129" s="29" t="s">
        <v>135</v>
      </c>
      <c r="G129" s="29" t="s">
        <v>136</v>
      </c>
      <c r="H129" s="30" t="s">
        <v>902</v>
      </c>
    </row>
    <row r="130" spans="1:8" ht="14.25" thickBot="1">
      <c r="A130" s="119"/>
      <c r="B130" s="120" t="s">
        <v>10</v>
      </c>
      <c r="C130" s="121"/>
      <c r="D130" s="34">
        <v>2017</v>
      </c>
      <c r="E130" s="34">
        <v>2017</v>
      </c>
      <c r="F130" s="34" t="s">
        <v>873</v>
      </c>
      <c r="G130" s="34" t="s">
        <v>137</v>
      </c>
      <c r="H130" s="35">
        <v>2018</v>
      </c>
    </row>
    <row r="131" spans="1:8">
      <c r="A131" s="1273" t="s">
        <v>461</v>
      </c>
      <c r="B131" s="1274"/>
      <c r="C131" s="131" t="s">
        <v>757</v>
      </c>
      <c r="D131" s="58">
        <v>500</v>
      </c>
      <c r="E131" s="58">
        <v>500</v>
      </c>
      <c r="F131" s="58">
        <v>500</v>
      </c>
      <c r="G131" s="107">
        <f>F131/E131*100</f>
        <v>100</v>
      </c>
      <c r="H131" s="17">
        <v>140</v>
      </c>
    </row>
    <row r="132" spans="1:8">
      <c r="A132" s="1260" t="s">
        <v>462</v>
      </c>
      <c r="B132" s="1261"/>
      <c r="C132" s="33" t="s">
        <v>399</v>
      </c>
      <c r="D132" s="58">
        <v>500</v>
      </c>
      <c r="E132" s="58">
        <v>700</v>
      </c>
      <c r="F132" s="58">
        <v>700</v>
      </c>
      <c r="G132" s="107">
        <f>F132/E132*100</f>
        <v>100</v>
      </c>
      <c r="H132" s="17">
        <v>1020</v>
      </c>
    </row>
    <row r="133" spans="1:8">
      <c r="A133" s="1260" t="s">
        <v>906</v>
      </c>
      <c r="B133" s="1261"/>
      <c r="C133" s="33" t="s">
        <v>929</v>
      </c>
      <c r="D133" s="58">
        <v>0</v>
      </c>
      <c r="E133" s="58">
        <v>0</v>
      </c>
      <c r="F133" s="58">
        <v>0</v>
      </c>
      <c r="G133" s="618">
        <v>0</v>
      </c>
      <c r="H133" s="17">
        <v>60</v>
      </c>
    </row>
    <row r="134" spans="1:8" ht="15">
      <c r="A134" s="125"/>
      <c r="B134" s="126"/>
      <c r="C134" s="127" t="s">
        <v>314</v>
      </c>
      <c r="D134" s="128">
        <f>SUM(D131:D132)</f>
        <v>1000</v>
      </c>
      <c r="E134" s="128">
        <f>SUM(E131:E132)</f>
        <v>1200</v>
      </c>
      <c r="F134" s="128">
        <f>SUM(F131:F132)</f>
        <v>1200</v>
      </c>
      <c r="G134" s="129">
        <f>F134/E134*100</f>
        <v>100</v>
      </c>
      <c r="H134" s="130">
        <f>SUM(H131:H133)</f>
        <v>1220</v>
      </c>
    </row>
    <row r="135" spans="1:8">
      <c r="A135" s="1260" t="s">
        <v>463</v>
      </c>
      <c r="B135" s="1261"/>
      <c r="C135" s="33" t="s">
        <v>401</v>
      </c>
      <c r="D135" s="58">
        <v>0</v>
      </c>
      <c r="E135" s="58">
        <v>0</v>
      </c>
      <c r="F135" s="58">
        <v>0</v>
      </c>
      <c r="G135" s="107">
        <v>0</v>
      </c>
      <c r="H135" s="17">
        <v>250</v>
      </c>
    </row>
    <row r="136" spans="1:8">
      <c r="A136" s="1260" t="s">
        <v>464</v>
      </c>
      <c r="B136" s="1261"/>
      <c r="C136" s="33" t="s">
        <v>402</v>
      </c>
      <c r="D136" s="58">
        <v>0</v>
      </c>
      <c r="E136" s="58">
        <v>0</v>
      </c>
      <c r="F136" s="58">
        <v>0</v>
      </c>
      <c r="G136" s="107">
        <v>0</v>
      </c>
      <c r="H136" s="17">
        <v>0</v>
      </c>
    </row>
    <row r="137" spans="1:8">
      <c r="A137" s="1260" t="s">
        <v>465</v>
      </c>
      <c r="B137" s="1261"/>
      <c r="C137" s="33" t="s">
        <v>403</v>
      </c>
      <c r="D137" s="58">
        <v>0</v>
      </c>
      <c r="E137" s="58">
        <v>0</v>
      </c>
      <c r="F137" s="58">
        <v>0</v>
      </c>
      <c r="G137" s="107">
        <v>0</v>
      </c>
      <c r="H137" s="17">
        <v>130</v>
      </c>
    </row>
    <row r="138" spans="1:8" ht="15.75" thickBot="1">
      <c r="A138" s="125"/>
      <c r="B138" s="126"/>
      <c r="C138" s="127" t="s">
        <v>404</v>
      </c>
      <c r="D138" s="128">
        <f>SUM(D135:D137)</f>
        <v>0</v>
      </c>
      <c r="E138" s="128">
        <f>SUM(E135:E137)</f>
        <v>0</v>
      </c>
      <c r="F138" s="128">
        <f>SUM(F135:F137)</f>
        <v>0</v>
      </c>
      <c r="G138" s="129">
        <v>0</v>
      </c>
      <c r="H138" s="572">
        <f>SUM(H135:H137)</f>
        <v>380</v>
      </c>
    </row>
    <row r="139" spans="1:8" ht="16.5" thickBot="1">
      <c r="A139" s="253"/>
      <c r="B139" s="244"/>
      <c r="C139" s="247" t="s">
        <v>309</v>
      </c>
      <c r="D139" s="132">
        <f>D134+D138</f>
        <v>1000</v>
      </c>
      <c r="E139" s="132">
        <f>+E138+E134</f>
        <v>1200</v>
      </c>
      <c r="F139" s="132">
        <f>F138+F134</f>
        <v>1200</v>
      </c>
      <c r="G139" s="112">
        <f>F139/E139*100</f>
        <v>100</v>
      </c>
      <c r="H139" s="133">
        <f>+H138+H134</f>
        <v>1600</v>
      </c>
    </row>
    <row r="140" spans="1:8">
      <c r="A140" s="94"/>
      <c r="B140" s="95"/>
      <c r="C140" s="134"/>
      <c r="D140" s="97"/>
      <c r="E140" s="97"/>
      <c r="F140" s="97"/>
      <c r="G140" s="98"/>
      <c r="H140" s="97"/>
    </row>
    <row r="141" spans="1:8">
      <c r="A141" s="94"/>
      <c r="B141" s="95"/>
      <c r="C141" s="134"/>
      <c r="D141" s="97"/>
      <c r="E141" s="97"/>
      <c r="F141" s="97"/>
      <c r="G141" s="98"/>
      <c r="H141" s="97"/>
    </row>
    <row r="142" spans="1:8">
      <c r="A142" s="18"/>
      <c r="B142" s="18"/>
    </row>
    <row r="143" spans="1:8" ht="19.5" thickBot="1">
      <c r="A143" s="135" t="s">
        <v>152</v>
      </c>
      <c r="B143" s="136"/>
      <c r="D143" s="24"/>
      <c r="E143" s="24"/>
      <c r="F143" s="24"/>
      <c r="G143" s="25"/>
      <c r="H143" s="24"/>
    </row>
    <row r="144" spans="1:8" ht="13.5">
      <c r="A144" s="137"/>
      <c r="B144" s="27"/>
      <c r="C144" s="138"/>
      <c r="D144" s="29" t="s">
        <v>129</v>
      </c>
      <c r="E144" s="29" t="s">
        <v>194</v>
      </c>
      <c r="F144" s="29" t="s">
        <v>135</v>
      </c>
      <c r="G144" s="29" t="s">
        <v>136</v>
      </c>
      <c r="H144" s="30" t="s">
        <v>902</v>
      </c>
    </row>
    <row r="145" spans="1:8" ht="14.25" thickBot="1">
      <c r="A145" s="45"/>
      <c r="B145" s="95"/>
      <c r="C145" s="134"/>
      <c r="D145" s="34">
        <v>2017</v>
      </c>
      <c r="E145" s="34">
        <v>2017</v>
      </c>
      <c r="F145" s="34" t="s">
        <v>873</v>
      </c>
      <c r="G145" s="34" t="s">
        <v>137</v>
      </c>
      <c r="H145" s="35">
        <v>2018</v>
      </c>
    </row>
    <row r="146" spans="1:8">
      <c r="A146" s="139" t="s">
        <v>307</v>
      </c>
      <c r="B146" s="140"/>
      <c r="C146" s="141"/>
      <c r="D146" s="1">
        <f>'41 13'!D37</f>
        <v>4523</v>
      </c>
      <c r="E146" s="1">
        <f>'41 13'!E37</f>
        <v>7352</v>
      </c>
      <c r="F146" s="1">
        <f>'41 13'!F37</f>
        <v>2141</v>
      </c>
      <c r="G146" s="142">
        <f>F146/E146*100</f>
        <v>29.121327529923828</v>
      </c>
      <c r="H146" s="10">
        <f>'41 13'!H37</f>
        <v>9418</v>
      </c>
    </row>
    <row r="147" spans="1:8">
      <c r="A147" s="46" t="s">
        <v>263</v>
      </c>
      <c r="B147" s="62"/>
      <c r="C147" s="13"/>
      <c r="D147" s="12">
        <f>D115</f>
        <v>182808</v>
      </c>
      <c r="E147" s="12">
        <f>E115</f>
        <v>201764</v>
      </c>
      <c r="F147" s="12">
        <f>F115</f>
        <v>147544</v>
      </c>
      <c r="G147" s="42">
        <f>F147/E147*100</f>
        <v>73.127019686366239</v>
      </c>
      <c r="H147" s="11">
        <f>H115</f>
        <v>198140</v>
      </c>
    </row>
    <row r="148" spans="1:8" ht="13.5" thickBot="1">
      <c r="A148" s="80" t="s">
        <v>305</v>
      </c>
      <c r="B148" s="62"/>
      <c r="C148" s="13"/>
      <c r="D148" s="5">
        <f>D139</f>
        <v>1000</v>
      </c>
      <c r="E148" s="5">
        <f>E139</f>
        <v>1200</v>
      </c>
      <c r="F148" s="5">
        <f>F139</f>
        <v>1200</v>
      </c>
      <c r="G148" s="42">
        <f>F148/E148*100</f>
        <v>100</v>
      </c>
      <c r="H148" s="7">
        <f>H139</f>
        <v>1600</v>
      </c>
    </row>
    <row r="149" spans="1:8" ht="16.5" thickBot="1">
      <c r="A149" s="143" t="s">
        <v>56</v>
      </c>
      <c r="B149" s="144"/>
      <c r="C149" s="145"/>
      <c r="D149" s="132">
        <f>SUM(D146:D148)</f>
        <v>188331</v>
      </c>
      <c r="E149" s="132">
        <f>SUM(E146:E148)</f>
        <v>210316</v>
      </c>
      <c r="F149" s="132">
        <f>SUM(F146:F148)</f>
        <v>150885</v>
      </c>
      <c r="G149" s="146">
        <f>F149/E149*100</f>
        <v>71.742045303257953</v>
      </c>
      <c r="H149" s="133">
        <f>SUM(H146:H148)</f>
        <v>209158</v>
      </c>
    </row>
    <row r="160" spans="1:8" ht="15">
      <c r="A160" s="1254" t="s">
        <v>519</v>
      </c>
      <c r="B160" s="1254"/>
      <c r="C160" s="1254"/>
      <c r="D160" s="1254"/>
      <c r="E160" s="1254"/>
      <c r="F160" s="1254"/>
      <c r="G160" s="1254"/>
      <c r="H160" s="1254"/>
    </row>
  </sheetData>
  <customSheetViews>
    <customSheetView guid="{CE1FAABA-AA9E-4C4F-BAB9-72F9FC9431D4}" topLeftCell="A126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r:id="rId1"/>
      <headerFooter alignWithMargins="0">
        <oddHeader>&amp;RPříloha III/12</oddHeader>
      </headerFooter>
    </customSheetView>
  </customSheetViews>
  <mergeCells count="28">
    <mergeCell ref="A160:H160"/>
    <mergeCell ref="A42:B42"/>
    <mergeCell ref="A43:B43"/>
    <mergeCell ref="A44:B44"/>
    <mergeCell ref="A45:B45"/>
    <mergeCell ref="A46:B46"/>
    <mergeCell ref="A92:B92"/>
    <mergeCell ref="A91:B91"/>
    <mergeCell ref="A90:B90"/>
    <mergeCell ref="A136:B136"/>
    <mergeCell ref="A137:B137"/>
    <mergeCell ref="A47:B47"/>
    <mergeCell ref="A48:B48"/>
    <mergeCell ref="A49:B49"/>
    <mergeCell ref="A50:B50"/>
    <mergeCell ref="A93:B93"/>
    <mergeCell ref="A132:B132"/>
    <mergeCell ref="A133:B133"/>
    <mergeCell ref="A108:H108"/>
    <mergeCell ref="A97:B97"/>
    <mergeCell ref="A135:B135"/>
    <mergeCell ref="A99:B99"/>
    <mergeCell ref="A98:B98"/>
    <mergeCell ref="A54:H54"/>
    <mergeCell ref="A94:B94"/>
    <mergeCell ref="A95:B95"/>
    <mergeCell ref="A96:B96"/>
    <mergeCell ref="A131:B13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tabColor rgb="FF7030A0"/>
  </sheetPr>
  <dimension ref="A1:H56"/>
  <sheetViews>
    <sheetView zoomScaleNormal="100" workbookViewId="0">
      <selection activeCell="E23" sqref="E23"/>
    </sheetView>
  </sheetViews>
  <sheetFormatPr defaultRowHeight="12.75"/>
  <cols>
    <col min="1" max="1" width="4.7109375" customWidth="1"/>
    <col min="2" max="2" width="6.42578125" customWidth="1"/>
    <col min="3" max="3" width="31.7109375" customWidth="1"/>
    <col min="4" max="4" width="5.5703125" customWidth="1"/>
    <col min="5" max="5" width="6.28515625" customWidth="1"/>
    <col min="6" max="6" width="10.28515625" customWidth="1"/>
    <col min="7" max="7" width="8.5703125" customWidth="1"/>
    <col min="8" max="8" width="10.28515625" customWidth="1"/>
  </cols>
  <sheetData>
    <row r="1" spans="1:8" ht="15">
      <c r="H1" s="788" t="s">
        <v>950</v>
      </c>
    </row>
    <row r="2" spans="1:8" ht="18.75">
      <c r="A2" s="135" t="s">
        <v>747</v>
      </c>
      <c r="B2" s="207"/>
      <c r="C2" s="208"/>
      <c r="D2" s="208"/>
      <c r="E2" s="208"/>
      <c r="F2" s="208"/>
      <c r="G2" s="208"/>
      <c r="H2" s="208"/>
    </row>
    <row r="3" spans="1:8" ht="18.75">
      <c r="A3" s="207"/>
      <c r="B3" s="207"/>
      <c r="C3" s="208"/>
      <c r="D3" s="208"/>
      <c r="E3" s="208"/>
      <c r="F3" s="208"/>
      <c r="G3" s="208"/>
      <c r="H3" s="208"/>
    </row>
    <row r="4" spans="1:8" ht="15" thickBot="1">
      <c r="A4" s="210" t="s">
        <v>310</v>
      </c>
      <c r="B4" s="136"/>
      <c r="C4" s="18"/>
      <c r="D4" s="18"/>
      <c r="E4" s="18"/>
      <c r="F4" s="24"/>
      <c r="G4" s="25"/>
      <c r="H4" s="23" t="s">
        <v>107</v>
      </c>
    </row>
    <row r="5" spans="1:8" ht="13.5">
      <c r="A5" s="213" t="s">
        <v>243</v>
      </c>
      <c r="B5" s="37"/>
      <c r="C5" s="1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4.25" thickBot="1">
      <c r="A6" s="46">
        <v>3299</v>
      </c>
      <c r="B6" s="32" t="s">
        <v>798</v>
      </c>
      <c r="C6" s="48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8" ht="13.5">
      <c r="A7" s="185"/>
      <c r="B7" s="37" t="s">
        <v>244</v>
      </c>
      <c r="C7" s="38"/>
      <c r="D7" s="39"/>
      <c r="E7" s="39"/>
      <c r="F7" s="39"/>
      <c r="G7" s="39"/>
      <c r="H7" s="61"/>
    </row>
    <row r="8" spans="1:8">
      <c r="A8" s="56">
        <v>3299</v>
      </c>
      <c r="B8" s="539">
        <v>5021</v>
      </c>
      <c r="C8" s="884" t="s">
        <v>90</v>
      </c>
      <c r="D8" s="318">
        <v>0</v>
      </c>
      <c r="E8" s="318">
        <v>450</v>
      </c>
      <c r="F8" s="318">
        <v>409</v>
      </c>
      <c r="G8" s="886">
        <f>F8/E8*100</f>
        <v>90.888888888888886</v>
      </c>
      <c r="H8" s="885">
        <v>0</v>
      </c>
    </row>
    <row r="9" spans="1:8">
      <c r="A9" s="883"/>
      <c r="B9" s="539">
        <v>5031</v>
      </c>
      <c r="C9" s="884" t="s">
        <v>807</v>
      </c>
      <c r="D9" s="318">
        <v>0</v>
      </c>
      <c r="E9" s="318">
        <v>115</v>
      </c>
      <c r="F9" s="318">
        <v>73</v>
      </c>
      <c r="G9" s="886">
        <f t="shared" ref="G9:G15" si="0">F9/E9*100</f>
        <v>63.478260869565219</v>
      </c>
      <c r="H9" s="885">
        <v>0</v>
      </c>
    </row>
    <row r="10" spans="1:8">
      <c r="A10" s="883"/>
      <c r="B10" s="539">
        <v>5032</v>
      </c>
      <c r="C10" s="884" t="s">
        <v>808</v>
      </c>
      <c r="D10" s="318">
        <v>0</v>
      </c>
      <c r="E10" s="318">
        <v>41</v>
      </c>
      <c r="F10" s="318">
        <v>26</v>
      </c>
      <c r="G10" s="886">
        <f t="shared" si="0"/>
        <v>63.414634146341463</v>
      </c>
      <c r="H10" s="885">
        <v>0</v>
      </c>
    </row>
    <row r="11" spans="1:8">
      <c r="A11" s="883"/>
      <c r="B11" s="539">
        <v>5139</v>
      </c>
      <c r="C11" s="884" t="s">
        <v>799</v>
      </c>
      <c r="D11" s="318">
        <v>0</v>
      </c>
      <c r="E11" s="318">
        <v>3</v>
      </c>
      <c r="F11" s="318">
        <v>0</v>
      </c>
      <c r="G11" s="886">
        <f t="shared" si="0"/>
        <v>0</v>
      </c>
      <c r="H11" s="885">
        <v>0</v>
      </c>
    </row>
    <row r="12" spans="1:8">
      <c r="A12" s="883"/>
      <c r="B12" s="539">
        <v>5163</v>
      </c>
      <c r="C12" s="884" t="s">
        <v>66</v>
      </c>
      <c r="D12" s="318">
        <v>0</v>
      </c>
      <c r="E12" s="318">
        <v>3</v>
      </c>
      <c r="F12" s="318">
        <v>0</v>
      </c>
      <c r="G12" s="886">
        <f t="shared" si="0"/>
        <v>0</v>
      </c>
      <c r="H12" s="885">
        <v>0</v>
      </c>
    </row>
    <row r="13" spans="1:8">
      <c r="A13" s="883"/>
      <c r="B13" s="539">
        <v>5166</v>
      </c>
      <c r="C13" s="48" t="s">
        <v>574</v>
      </c>
      <c r="D13" s="58">
        <v>0</v>
      </c>
      <c r="E13" s="58">
        <v>273</v>
      </c>
      <c r="F13" s="58">
        <v>257</v>
      </c>
      <c r="G13" s="886">
        <f t="shared" si="0"/>
        <v>94.139194139194132</v>
      </c>
      <c r="H13" s="17">
        <v>0</v>
      </c>
    </row>
    <row r="14" spans="1:8">
      <c r="A14" s="883"/>
      <c r="B14" s="539">
        <v>5169</v>
      </c>
      <c r="C14" s="48" t="s">
        <v>245</v>
      </c>
      <c r="D14" s="58">
        <v>0</v>
      </c>
      <c r="E14" s="58">
        <v>105</v>
      </c>
      <c r="F14" s="58">
        <v>36</v>
      </c>
      <c r="G14" s="886">
        <f t="shared" si="0"/>
        <v>34.285714285714285</v>
      </c>
      <c r="H14" s="17">
        <v>0</v>
      </c>
    </row>
    <row r="15" spans="1:8">
      <c r="A15" s="883"/>
      <c r="B15" s="539">
        <v>5175</v>
      </c>
      <c r="C15" s="48" t="s">
        <v>62</v>
      </c>
      <c r="D15" s="58">
        <v>0</v>
      </c>
      <c r="E15" s="58">
        <v>21</v>
      </c>
      <c r="F15" s="58">
        <v>2</v>
      </c>
      <c r="G15" s="886">
        <f t="shared" si="0"/>
        <v>9.5238095238095237</v>
      </c>
      <c r="H15" s="17">
        <v>0</v>
      </c>
    </row>
    <row r="16" spans="1:8">
      <c r="A16" s="903"/>
      <c r="B16" s="876">
        <v>5189</v>
      </c>
      <c r="C16" s="747" t="s">
        <v>894</v>
      </c>
      <c r="D16" s="383">
        <v>0</v>
      </c>
      <c r="E16" s="383">
        <v>0</v>
      </c>
      <c r="F16" s="383">
        <v>2</v>
      </c>
      <c r="G16" s="383"/>
      <c r="H16" s="482">
        <v>0</v>
      </c>
    </row>
    <row r="17" spans="1:8" ht="15" thickBot="1">
      <c r="A17" s="882"/>
      <c r="B17" s="875"/>
      <c r="C17" s="381" t="s">
        <v>309</v>
      </c>
      <c r="D17" s="51">
        <f>SUM(D8:D16)</f>
        <v>0</v>
      </c>
      <c r="E17" s="51">
        <f>SUM(E8:E16)</f>
        <v>1011</v>
      </c>
      <c r="F17" s="51">
        <f>SUM(F8:F16)</f>
        <v>805</v>
      </c>
      <c r="G17" s="52">
        <f>F17/E17*100</f>
        <v>79.624134520276954</v>
      </c>
      <c r="H17" s="53">
        <f>SUM(H7:H8)</f>
        <v>0</v>
      </c>
    </row>
    <row r="18" spans="1:8" ht="16.5" thickBot="1">
      <c r="A18" s="109" t="s">
        <v>5</v>
      </c>
      <c r="B18" s="110"/>
      <c r="C18" s="111"/>
      <c r="D18" s="90">
        <f>SUM(D8:D17)</f>
        <v>0</v>
      </c>
      <c r="E18" s="90">
        <f>E17</f>
        <v>1011</v>
      </c>
      <c r="F18" s="90">
        <f>F17</f>
        <v>805</v>
      </c>
      <c r="G18" s="146">
        <f>F18/E18*100</f>
        <v>79.624134520276954</v>
      </c>
      <c r="H18" s="92">
        <f>SUM(H8:H17)</f>
        <v>0</v>
      </c>
    </row>
    <row r="56" spans="1:8" ht="15">
      <c r="A56" s="1281" t="s">
        <v>522</v>
      </c>
      <c r="B56" s="1281"/>
      <c r="C56" s="1281"/>
      <c r="D56" s="1281"/>
      <c r="E56" s="1281"/>
      <c r="F56" s="1281"/>
      <c r="G56" s="1281"/>
      <c r="H56" s="1281"/>
    </row>
  </sheetData>
  <mergeCells count="1">
    <mergeCell ref="A56:H56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tabColor rgb="FF7030A0"/>
  </sheetPr>
  <dimension ref="A1:IV217"/>
  <sheetViews>
    <sheetView zoomScaleNormal="100" workbookViewId="0">
      <selection activeCell="J103" sqref="J103"/>
    </sheetView>
  </sheetViews>
  <sheetFormatPr defaultColWidth="9.28515625" defaultRowHeight="12.75"/>
  <cols>
    <col min="1" max="1" width="5" style="199" customWidth="1"/>
    <col min="2" max="2" width="4.7109375" style="199" customWidth="1"/>
    <col min="3" max="3" width="31.28515625" style="199" customWidth="1"/>
    <col min="4" max="4" width="9.28515625" style="199" customWidth="1"/>
    <col min="5" max="5" width="8.42578125" style="199" bestFit="1" customWidth="1"/>
    <col min="6" max="6" width="9.28515625" style="199" customWidth="1"/>
    <col min="7" max="7" width="8.85546875" style="199" bestFit="1" customWidth="1"/>
    <col min="8" max="8" width="10.140625" style="199" bestFit="1" customWidth="1"/>
    <col min="9" max="16384" width="9.28515625" style="199"/>
  </cols>
  <sheetData>
    <row r="1" spans="1:9" ht="15">
      <c r="H1" s="788" t="s">
        <v>754</v>
      </c>
    </row>
    <row r="2" spans="1:9" ht="18.75">
      <c r="A2" s="336" t="s">
        <v>153</v>
      </c>
    </row>
    <row r="3" spans="1:9" ht="18.75">
      <c r="A3" s="336"/>
      <c r="I3" s="19"/>
    </row>
    <row r="4" spans="1:9" ht="15" thickBot="1">
      <c r="A4" s="351" t="s">
        <v>310</v>
      </c>
      <c r="B4" s="352"/>
      <c r="F4" s="203"/>
      <c r="G4" s="353"/>
      <c r="H4" s="19" t="s">
        <v>107</v>
      </c>
    </row>
    <row r="5" spans="1:9" ht="13.5">
      <c r="A5" s="354" t="s">
        <v>243</v>
      </c>
      <c r="B5" s="355"/>
      <c r="C5" s="347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9" ht="13.5">
      <c r="A6" s="298">
        <v>3150</v>
      </c>
      <c r="B6" s="296" t="s">
        <v>589</v>
      </c>
      <c r="C6" s="131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9" ht="13.5">
      <c r="A7" s="298">
        <v>3211</v>
      </c>
      <c r="B7" s="763" t="s">
        <v>382</v>
      </c>
      <c r="C7" s="131"/>
      <c r="D7" s="215"/>
      <c r="E7" s="215"/>
      <c r="F7" s="215"/>
      <c r="G7" s="215"/>
      <c r="H7" s="216"/>
    </row>
    <row r="8" spans="1:9">
      <c r="A8" s="295">
        <v>3511</v>
      </c>
      <c r="B8" s="296" t="s">
        <v>347</v>
      </c>
      <c r="C8" s="342"/>
      <c r="D8" s="2"/>
      <c r="E8" s="2"/>
      <c r="F8" s="2"/>
      <c r="G8" s="2"/>
      <c r="H8" s="356"/>
    </row>
    <row r="9" spans="1:9">
      <c r="A9" s="295">
        <v>3512</v>
      </c>
      <c r="B9" s="296" t="s">
        <v>190</v>
      </c>
      <c r="C9" s="342"/>
      <c r="D9" s="2"/>
      <c r="E9" s="2"/>
      <c r="F9" s="2"/>
      <c r="G9" s="2"/>
      <c r="H9" s="356"/>
    </row>
    <row r="10" spans="1:9">
      <c r="A10" s="295">
        <v>3513</v>
      </c>
      <c r="B10" s="296" t="s">
        <v>72</v>
      </c>
      <c r="C10" s="131"/>
      <c r="D10" s="2"/>
      <c r="E10" s="2"/>
      <c r="F10" s="2"/>
      <c r="G10" s="2"/>
      <c r="H10" s="356"/>
    </row>
    <row r="11" spans="1:9">
      <c r="A11" s="298">
        <v>3515</v>
      </c>
      <c r="B11" s="299" t="s">
        <v>188</v>
      </c>
      <c r="C11" s="342"/>
      <c r="D11" s="2"/>
      <c r="E11" s="2"/>
      <c r="F11" s="2"/>
      <c r="G11" s="2"/>
      <c r="H11" s="356"/>
    </row>
    <row r="12" spans="1:9">
      <c r="A12" s="295">
        <v>3524</v>
      </c>
      <c r="B12" s="296" t="s">
        <v>193</v>
      </c>
      <c r="C12" s="131"/>
      <c r="D12" s="337"/>
      <c r="E12" s="337"/>
      <c r="F12" s="337"/>
      <c r="G12" s="2"/>
      <c r="H12" s="338"/>
    </row>
    <row r="13" spans="1:9">
      <c r="A13" s="295">
        <v>3539</v>
      </c>
      <c r="B13" s="296" t="s">
        <v>405</v>
      </c>
      <c r="C13" s="131"/>
      <c r="D13" s="337"/>
      <c r="E13" s="337"/>
      <c r="F13" s="337"/>
      <c r="G13" s="2"/>
      <c r="H13" s="338"/>
    </row>
    <row r="14" spans="1:9">
      <c r="A14" s="295">
        <v>3541</v>
      </c>
      <c r="B14" s="296" t="s">
        <v>348</v>
      </c>
      <c r="C14" s="342"/>
      <c r="D14" s="337"/>
      <c r="E14" s="337"/>
      <c r="F14" s="337"/>
      <c r="G14" s="2"/>
      <c r="H14" s="338"/>
    </row>
    <row r="15" spans="1:9">
      <c r="A15" s="295">
        <v>3569</v>
      </c>
      <c r="B15" s="296" t="s">
        <v>191</v>
      </c>
      <c r="C15" s="131"/>
      <c r="D15" s="337"/>
      <c r="E15" s="337"/>
      <c r="F15" s="337"/>
      <c r="G15" s="2"/>
      <c r="H15" s="338"/>
    </row>
    <row r="16" spans="1:9">
      <c r="A16" s="295">
        <v>4312</v>
      </c>
      <c r="B16" s="296" t="s">
        <v>352</v>
      </c>
      <c r="C16" s="131"/>
      <c r="D16" s="337"/>
      <c r="E16" s="337"/>
      <c r="F16" s="337"/>
      <c r="G16" s="2"/>
      <c r="H16" s="338"/>
    </row>
    <row r="17" spans="1:8">
      <c r="A17" s="295">
        <v>4329</v>
      </c>
      <c r="B17" s="296" t="s">
        <v>111</v>
      </c>
      <c r="C17" s="131"/>
      <c r="D17" s="337"/>
      <c r="E17" s="337"/>
      <c r="F17" s="337"/>
      <c r="G17" s="2"/>
      <c r="H17" s="338"/>
    </row>
    <row r="18" spans="1:8">
      <c r="A18" s="295">
        <v>4339</v>
      </c>
      <c r="B18" s="296" t="s">
        <v>368</v>
      </c>
      <c r="C18" s="131"/>
      <c r="D18" s="337"/>
      <c r="E18" s="337"/>
      <c r="F18" s="337"/>
      <c r="G18" s="2"/>
      <c r="H18" s="338"/>
    </row>
    <row r="19" spans="1:8">
      <c r="A19" s="295">
        <v>4342</v>
      </c>
      <c r="B19" s="296" t="s">
        <v>561</v>
      </c>
      <c r="C19" s="131"/>
      <c r="D19" s="337"/>
      <c r="E19" s="337"/>
      <c r="F19" s="337"/>
      <c r="G19" s="2"/>
      <c r="H19" s="338"/>
    </row>
    <row r="20" spans="1:8">
      <c r="A20" s="297">
        <v>4350</v>
      </c>
      <c r="B20" s="296" t="s">
        <v>548</v>
      </c>
      <c r="C20" s="131"/>
      <c r="D20" s="337"/>
      <c r="E20" s="337"/>
      <c r="F20" s="337"/>
      <c r="G20" s="2"/>
      <c r="H20" s="338"/>
    </row>
    <row r="21" spans="1:8">
      <c r="A21" s="297">
        <v>4351</v>
      </c>
      <c r="B21" s="296" t="s">
        <v>183</v>
      </c>
      <c r="C21" s="131"/>
      <c r="D21" s="337"/>
      <c r="E21" s="337"/>
      <c r="F21" s="337"/>
      <c r="G21" s="2"/>
      <c r="H21" s="338"/>
    </row>
    <row r="22" spans="1:8">
      <c r="A22" s="297">
        <v>4357</v>
      </c>
      <c r="B22" s="296" t="s">
        <v>357</v>
      </c>
      <c r="C22" s="131"/>
      <c r="D22" s="337"/>
      <c r="E22" s="337"/>
      <c r="F22" s="337"/>
      <c r="G22" s="2"/>
      <c r="H22" s="338"/>
    </row>
    <row r="23" spans="1:8">
      <c r="A23" s="295">
        <v>4359</v>
      </c>
      <c r="B23" s="296" t="s">
        <v>608</v>
      </c>
      <c r="C23" s="131"/>
      <c r="D23" s="337"/>
      <c r="E23" s="337"/>
      <c r="F23" s="337"/>
      <c r="G23" s="2"/>
      <c r="H23" s="338"/>
    </row>
    <row r="24" spans="1:8">
      <c r="A24" s="295">
        <v>4375</v>
      </c>
      <c r="B24" s="296" t="s">
        <v>590</v>
      </c>
      <c r="C24" s="131"/>
      <c r="D24" s="337"/>
      <c r="E24" s="337"/>
      <c r="F24" s="337"/>
      <c r="G24" s="2"/>
      <c r="H24" s="338"/>
    </row>
    <row r="25" spans="1:8">
      <c r="A25" s="298">
        <v>4378</v>
      </c>
      <c r="B25" s="299" t="s">
        <v>275</v>
      </c>
      <c r="C25" s="357"/>
      <c r="D25" s="337"/>
      <c r="E25" s="337"/>
      <c r="F25" s="337"/>
      <c r="G25" s="2"/>
      <c r="H25" s="338"/>
    </row>
    <row r="26" spans="1:8">
      <c r="A26" s="298">
        <v>4379</v>
      </c>
      <c r="B26" s="296" t="s">
        <v>127</v>
      </c>
      <c r="C26" s="357"/>
      <c r="D26" s="337"/>
      <c r="E26" s="337"/>
      <c r="F26" s="337"/>
      <c r="G26" s="2"/>
      <c r="H26" s="338"/>
    </row>
    <row r="27" spans="1:8">
      <c r="A27" s="295">
        <v>4399</v>
      </c>
      <c r="B27" s="296" t="s">
        <v>367</v>
      </c>
      <c r="C27" s="131"/>
      <c r="D27" s="337"/>
      <c r="E27" s="337"/>
      <c r="F27" s="337"/>
      <c r="G27" s="2"/>
      <c r="H27" s="338"/>
    </row>
    <row r="28" spans="1:8">
      <c r="A28" s="297">
        <v>3632</v>
      </c>
      <c r="B28" s="494" t="s">
        <v>74</v>
      </c>
      <c r="C28" s="542"/>
      <c r="D28" s="337"/>
      <c r="E28" s="337"/>
      <c r="F28" s="337"/>
      <c r="G28" s="2"/>
      <c r="H28" s="338"/>
    </row>
    <row r="29" spans="1:8">
      <c r="A29" s="297">
        <v>6330</v>
      </c>
      <c r="B29" s="494" t="s">
        <v>547</v>
      </c>
      <c r="C29" s="542"/>
      <c r="D29" s="337"/>
      <c r="E29" s="337"/>
      <c r="F29" s="337"/>
      <c r="G29" s="2"/>
      <c r="H29" s="338"/>
    </row>
    <row r="30" spans="1:8" ht="13.5" thickBot="1">
      <c r="A30" s="677">
        <v>6409</v>
      </c>
      <c r="B30" s="707" t="s">
        <v>530</v>
      </c>
      <c r="C30" s="708"/>
      <c r="D30" s="359"/>
      <c r="E30" s="359"/>
      <c r="F30" s="359"/>
      <c r="G30" s="360"/>
      <c r="H30" s="361"/>
    </row>
    <row r="31" spans="1:8" ht="13.5">
      <c r="A31" s="362"/>
      <c r="B31" s="764" t="s">
        <v>244</v>
      </c>
      <c r="C31" s="605"/>
      <c r="D31" s="573"/>
      <c r="E31" s="573"/>
      <c r="F31" s="573"/>
      <c r="G31" s="340"/>
      <c r="H31" s="200"/>
    </row>
    <row r="32" spans="1:8">
      <c r="A32" s="295">
        <v>3150</v>
      </c>
      <c r="B32" s="3">
        <v>5167</v>
      </c>
      <c r="C32" s="542" t="s">
        <v>59</v>
      </c>
      <c r="D32" s="343">
        <v>6</v>
      </c>
      <c r="E32" s="343">
        <v>6</v>
      </c>
      <c r="F32" s="577">
        <v>6</v>
      </c>
      <c r="G32" s="341">
        <f>F32/E32*100</f>
        <v>100</v>
      </c>
      <c r="H32" s="200">
        <v>7</v>
      </c>
    </row>
    <row r="33" spans="1:8">
      <c r="A33" s="855"/>
      <c r="B33" s="3">
        <v>5491</v>
      </c>
      <c r="C33" s="342" t="s">
        <v>209</v>
      </c>
      <c r="D33" s="340">
        <v>7</v>
      </c>
      <c r="E33" s="340">
        <v>7</v>
      </c>
      <c r="F33" s="577">
        <v>0</v>
      </c>
      <c r="G33" s="341">
        <v>0</v>
      </c>
      <c r="H33" s="200">
        <v>7</v>
      </c>
    </row>
    <row r="34" spans="1:8" ht="13.5" thickBot="1">
      <c r="A34" s="749"/>
      <c r="B34" s="364" t="s">
        <v>309</v>
      </c>
      <c r="C34" s="605"/>
      <c r="D34" s="581">
        <f>SUM(D32:D33)</f>
        <v>13</v>
      </c>
      <c r="E34" s="581">
        <f>SUM(E32:E33)</f>
        <v>13</v>
      </c>
      <c r="F34" s="581">
        <f>SUM(F32:F33)</f>
        <v>6</v>
      </c>
      <c r="G34" s="765">
        <f>F34/E34*100</f>
        <v>46.153846153846153</v>
      </c>
      <c r="H34" s="766">
        <f>SUM(H32:H33)</f>
        <v>14</v>
      </c>
    </row>
    <row r="35" spans="1:8">
      <c r="A35" s="345">
        <v>3211</v>
      </c>
      <c r="B35" s="346">
        <v>5167</v>
      </c>
      <c r="C35" s="347" t="s">
        <v>59</v>
      </c>
      <c r="D35" s="576">
        <v>460</v>
      </c>
      <c r="E35" s="576">
        <v>460</v>
      </c>
      <c r="F35" s="576">
        <v>210</v>
      </c>
      <c r="G35" s="348">
        <f t="shared" ref="G35:G47" si="0">F35/E35*100</f>
        <v>45.652173913043477</v>
      </c>
      <c r="H35" s="620">
        <v>300</v>
      </c>
    </row>
    <row r="36" spans="1:8" ht="13.5">
      <c r="A36" s="425"/>
      <c r="B36" s="3">
        <v>5491</v>
      </c>
      <c r="C36" s="342" t="s">
        <v>209</v>
      </c>
      <c r="D36" s="577">
        <v>99</v>
      </c>
      <c r="E36" s="577">
        <v>99</v>
      </c>
      <c r="F36" s="577">
        <v>0</v>
      </c>
      <c r="G36" s="344">
        <f t="shared" si="0"/>
        <v>0</v>
      </c>
      <c r="H36" s="621">
        <v>60</v>
      </c>
    </row>
    <row r="37" spans="1:8" ht="13.5" thickBot="1">
      <c r="A37" s="363"/>
      <c r="B37" s="364" t="s">
        <v>309</v>
      </c>
      <c r="C37" s="358"/>
      <c r="D37" s="575">
        <f>SUM(D35:D36)</f>
        <v>559</v>
      </c>
      <c r="E37" s="575">
        <f>SUM(E35:E36)</f>
        <v>559</v>
      </c>
      <c r="F37" s="575">
        <f>SUM(F35:F36)</f>
        <v>210</v>
      </c>
      <c r="G37" s="366">
        <f t="shared" si="0"/>
        <v>37.567084078711986</v>
      </c>
      <c r="H37" s="367">
        <f>SUM(H35:H36)</f>
        <v>360</v>
      </c>
    </row>
    <row r="38" spans="1:8">
      <c r="A38" s="297">
        <v>3511</v>
      </c>
      <c r="B38" s="3">
        <v>5169</v>
      </c>
      <c r="C38" s="342" t="s">
        <v>61</v>
      </c>
      <c r="D38" s="576">
        <v>4</v>
      </c>
      <c r="E38" s="576">
        <v>4</v>
      </c>
      <c r="F38" s="576">
        <v>0</v>
      </c>
      <c r="G38" s="344">
        <f t="shared" si="0"/>
        <v>0</v>
      </c>
      <c r="H38" s="620">
        <v>4</v>
      </c>
    </row>
    <row r="39" spans="1:8" ht="13.5" thickBot="1">
      <c r="A39" s="363"/>
      <c r="B39" s="364" t="s">
        <v>309</v>
      </c>
      <c r="C39" s="358"/>
      <c r="D39" s="578">
        <f>SUM(D38)</f>
        <v>4</v>
      </c>
      <c r="E39" s="578">
        <f>SUM(E38)</f>
        <v>4</v>
      </c>
      <c r="F39" s="578">
        <f>SUM(F38)</f>
        <v>0</v>
      </c>
      <c r="G39" s="366">
        <f t="shared" si="0"/>
        <v>0</v>
      </c>
      <c r="H39" s="367">
        <f>SUM(H38:H38)</f>
        <v>4</v>
      </c>
    </row>
    <row r="40" spans="1:8">
      <c r="A40" s="297">
        <v>3512</v>
      </c>
      <c r="B40" s="3">
        <v>5169</v>
      </c>
      <c r="C40" s="342" t="s">
        <v>573</v>
      </c>
      <c r="D40" s="576">
        <v>2400</v>
      </c>
      <c r="E40" s="576">
        <v>2400</v>
      </c>
      <c r="F40" s="576">
        <v>1800</v>
      </c>
      <c r="G40" s="348">
        <f>F40/E40*100</f>
        <v>75</v>
      </c>
      <c r="H40" s="620">
        <v>2400</v>
      </c>
    </row>
    <row r="41" spans="1:8">
      <c r="A41" s="748"/>
      <c r="B41" s="3">
        <v>5212</v>
      </c>
      <c r="C41" s="505" t="s">
        <v>249</v>
      </c>
      <c r="D41" s="577">
        <v>0</v>
      </c>
      <c r="E41" s="577">
        <v>0</v>
      </c>
      <c r="F41" s="577">
        <v>0</v>
      </c>
      <c r="G41" s="344">
        <v>0</v>
      </c>
      <c r="H41" s="621">
        <v>0</v>
      </c>
    </row>
    <row r="42" spans="1:8" ht="13.5" thickBot="1">
      <c r="A42" s="363"/>
      <c r="B42" s="364" t="s">
        <v>309</v>
      </c>
      <c r="C42" s="358"/>
      <c r="D42" s="581">
        <f>SUM(D40:D41)</f>
        <v>2400</v>
      </c>
      <c r="E42" s="581">
        <f>SUM(E40:E41)</f>
        <v>2400</v>
      </c>
      <c r="F42" s="581">
        <f>SUM(F40:F41)</f>
        <v>1800</v>
      </c>
      <c r="G42" s="366">
        <f t="shared" si="0"/>
        <v>75</v>
      </c>
      <c r="H42" s="372">
        <f>SUM(H40:H41)</f>
        <v>2400</v>
      </c>
    </row>
    <row r="43" spans="1:8">
      <c r="A43" s="345">
        <v>3513</v>
      </c>
      <c r="B43" s="3">
        <v>5169</v>
      </c>
      <c r="C43" s="342" t="s">
        <v>572</v>
      </c>
      <c r="D43" s="576">
        <v>9499</v>
      </c>
      <c r="E43" s="576">
        <v>9499</v>
      </c>
      <c r="F43" s="576">
        <v>7124</v>
      </c>
      <c r="G43" s="348">
        <f t="shared" si="0"/>
        <v>74.997368144015169</v>
      </c>
      <c r="H43" s="620">
        <v>9499</v>
      </c>
    </row>
    <row r="44" spans="1:8">
      <c r="A44" s="368"/>
      <c r="B44" s="3">
        <v>5213</v>
      </c>
      <c r="C44" s="505" t="s">
        <v>165</v>
      </c>
      <c r="D44" s="577">
        <v>0</v>
      </c>
      <c r="E44" s="577">
        <v>0</v>
      </c>
      <c r="F44" s="577">
        <v>0</v>
      </c>
      <c r="G44" s="344">
        <v>0</v>
      </c>
      <c r="H44" s="621">
        <v>0</v>
      </c>
    </row>
    <row r="45" spans="1:8" ht="13.5" thickBot="1">
      <c r="A45" s="363"/>
      <c r="B45" s="369" t="s">
        <v>309</v>
      </c>
      <c r="C45" s="370"/>
      <c r="D45" s="581">
        <f>SUM(D43:D44)</f>
        <v>9499</v>
      </c>
      <c r="E45" s="581">
        <f>SUM(E43:E44)</f>
        <v>9499</v>
      </c>
      <c r="F45" s="581">
        <f>SUM(F43:F44)</f>
        <v>7124</v>
      </c>
      <c r="G45" s="366">
        <f t="shared" si="0"/>
        <v>74.997368144015169</v>
      </c>
      <c r="H45" s="372">
        <f>SUM(H43:H44)</f>
        <v>9499</v>
      </c>
    </row>
    <row r="46" spans="1:8">
      <c r="A46" s="297">
        <v>3515</v>
      </c>
      <c r="B46" s="3">
        <v>5169</v>
      </c>
      <c r="C46" s="342" t="s">
        <v>61</v>
      </c>
      <c r="D46" s="576">
        <v>2</v>
      </c>
      <c r="E46" s="576">
        <v>2</v>
      </c>
      <c r="F46" s="576">
        <v>0</v>
      </c>
      <c r="G46" s="344">
        <f t="shared" si="0"/>
        <v>0</v>
      </c>
      <c r="H46" s="620">
        <v>2</v>
      </c>
    </row>
    <row r="47" spans="1:8" ht="13.5" thickBot="1">
      <c r="A47" s="363"/>
      <c r="B47" s="364" t="s">
        <v>309</v>
      </c>
      <c r="C47" s="358"/>
      <c r="D47" s="575">
        <f>SUM(D46)</f>
        <v>2</v>
      </c>
      <c r="E47" s="575">
        <f>SUM(E46)</f>
        <v>2</v>
      </c>
      <c r="F47" s="575">
        <f>SUM(F46)</f>
        <v>0</v>
      </c>
      <c r="G47" s="366">
        <f t="shared" si="0"/>
        <v>0</v>
      </c>
      <c r="H47" s="367">
        <f>SUM(H46:H46)</f>
        <v>2</v>
      </c>
    </row>
    <row r="48" spans="1:8">
      <c r="A48" s="345">
        <v>3524</v>
      </c>
      <c r="B48" s="967">
        <v>5331</v>
      </c>
      <c r="C48" s="968" t="s">
        <v>279</v>
      </c>
      <c r="D48" s="576">
        <v>6920</v>
      </c>
      <c r="E48" s="576">
        <v>6920</v>
      </c>
      <c r="F48" s="576">
        <v>1730</v>
      </c>
      <c r="G48" s="348">
        <f t="shared" ref="G48:G71" si="1">F48/E48*100</f>
        <v>25</v>
      </c>
      <c r="H48" s="620">
        <v>7000</v>
      </c>
    </row>
    <row r="49" spans="1:8">
      <c r="A49" s="47" t="s">
        <v>10</v>
      </c>
      <c r="B49" s="375">
        <v>501</v>
      </c>
      <c r="C49" s="123" t="s">
        <v>274</v>
      </c>
      <c r="D49" s="577">
        <v>50</v>
      </c>
      <c r="E49" s="577">
        <v>50</v>
      </c>
      <c r="F49" s="577">
        <v>50</v>
      </c>
      <c r="G49" s="341">
        <f t="shared" si="1"/>
        <v>100</v>
      </c>
      <c r="H49" s="621">
        <v>50</v>
      </c>
    </row>
    <row r="50" spans="1:8" ht="13.5" thickBot="1">
      <c r="A50" s="749"/>
      <c r="B50" s="969" t="s">
        <v>309</v>
      </c>
      <c r="C50" s="970"/>
      <c r="D50" s="575">
        <f>SUM(D48:D49)</f>
        <v>6970</v>
      </c>
      <c r="E50" s="575">
        <f>SUM(E48:E49)</f>
        <v>6970</v>
      </c>
      <c r="F50" s="575">
        <f>SUM(F48:F49)</f>
        <v>1780</v>
      </c>
      <c r="G50" s="366">
        <f t="shared" si="1"/>
        <v>25.538020086083215</v>
      </c>
      <c r="H50" s="372">
        <f>SUM(H48:H49)</f>
        <v>7050</v>
      </c>
    </row>
    <row r="51" spans="1:8">
      <c r="A51" s="971"/>
      <c r="B51" s="951"/>
      <c r="C51" s="605"/>
      <c r="D51" s="972"/>
      <c r="E51" s="972"/>
      <c r="F51" s="972"/>
      <c r="G51" s="973"/>
      <c r="H51" s="974"/>
    </row>
    <row r="52" spans="1:8">
      <c r="A52" s="971"/>
      <c r="B52" s="951"/>
      <c r="C52" s="605"/>
      <c r="D52" s="972"/>
      <c r="E52" s="972"/>
      <c r="F52" s="972"/>
      <c r="G52" s="973"/>
      <c r="H52" s="974"/>
    </row>
    <row r="53" spans="1:8">
      <c r="A53" s="971"/>
      <c r="B53" s="951"/>
      <c r="C53" s="605"/>
      <c r="D53" s="972"/>
      <c r="E53" s="972"/>
      <c r="F53" s="972"/>
      <c r="G53" s="973"/>
      <c r="H53" s="974"/>
    </row>
    <row r="54" spans="1:8" ht="15.75" thickBot="1">
      <c r="A54" s="1257" t="s">
        <v>951</v>
      </c>
      <c r="B54" s="1257"/>
      <c r="C54" s="1257"/>
      <c r="D54" s="1257"/>
      <c r="E54" s="1257"/>
      <c r="F54" s="1257"/>
      <c r="G54" s="1257"/>
      <c r="H54" s="1257"/>
    </row>
    <row r="55" spans="1:8">
      <c r="A55" s="345">
        <v>3539</v>
      </c>
      <c r="B55" s="373">
        <v>5166</v>
      </c>
      <c r="C55" s="82" t="s">
        <v>574</v>
      </c>
      <c r="D55" s="576">
        <v>0</v>
      </c>
      <c r="E55" s="576">
        <v>50</v>
      </c>
      <c r="F55" s="576">
        <v>0</v>
      </c>
      <c r="G55" s="348">
        <v>0</v>
      </c>
      <c r="H55" s="620">
        <v>50</v>
      </c>
    </row>
    <row r="56" spans="1:8">
      <c r="A56" s="368"/>
      <c r="B56" s="914">
        <v>5169</v>
      </c>
      <c r="C56" s="164" t="s">
        <v>19</v>
      </c>
      <c r="D56" s="579">
        <v>0</v>
      </c>
      <c r="E56" s="579">
        <v>0</v>
      </c>
      <c r="F56" s="579">
        <v>0</v>
      </c>
      <c r="G56" s="341">
        <v>0</v>
      </c>
      <c r="H56" s="641">
        <v>500</v>
      </c>
    </row>
    <row r="57" spans="1:8">
      <c r="A57" s="748"/>
      <c r="B57" s="3">
        <v>5229</v>
      </c>
      <c r="C57" s="13" t="s">
        <v>280</v>
      </c>
      <c r="D57" s="577">
        <v>2500</v>
      </c>
      <c r="E57" s="577">
        <v>2450</v>
      </c>
      <c r="F57" s="577">
        <v>0</v>
      </c>
      <c r="G57" s="344">
        <f>F57/E57*100</f>
        <v>0</v>
      </c>
      <c r="H57" s="621">
        <v>2500</v>
      </c>
    </row>
    <row r="58" spans="1:8" ht="13.5" thickBot="1">
      <c r="A58" s="749"/>
      <c r="B58" s="619" t="s">
        <v>309</v>
      </c>
      <c r="C58" s="603"/>
      <c r="D58" s="581">
        <f>D57</f>
        <v>2500</v>
      </c>
      <c r="E58" s="581">
        <f>SUM(E55:E57)</f>
        <v>2500</v>
      </c>
      <c r="F58" s="581">
        <f>F57</f>
        <v>0</v>
      </c>
      <c r="G58" s="366">
        <f>F58/E58*100</f>
        <v>0</v>
      </c>
      <c r="H58" s="372">
        <f>SUM(H55:H57)</f>
        <v>3050</v>
      </c>
    </row>
    <row r="59" spans="1:8">
      <c r="A59" s="345">
        <v>3541</v>
      </c>
      <c r="B59" s="346">
        <v>5136</v>
      </c>
      <c r="C59" s="347" t="s">
        <v>758</v>
      </c>
      <c r="D59" s="576">
        <v>4</v>
      </c>
      <c r="E59" s="576">
        <v>4</v>
      </c>
      <c r="F59" s="576">
        <v>1</v>
      </c>
      <c r="G59" s="348">
        <f t="shared" si="1"/>
        <v>25</v>
      </c>
      <c r="H59" s="620">
        <v>2</v>
      </c>
    </row>
    <row r="60" spans="1:8">
      <c r="A60" s="368"/>
      <c r="B60" s="339">
        <v>5169</v>
      </c>
      <c r="C60" s="131" t="s">
        <v>61</v>
      </c>
      <c r="D60" s="577">
        <v>215</v>
      </c>
      <c r="E60" s="577">
        <v>215</v>
      </c>
      <c r="F60" s="577">
        <v>1</v>
      </c>
      <c r="G60" s="344">
        <f>F60/E60*100</f>
        <v>0.46511627906976744</v>
      </c>
      <c r="H60" s="621">
        <v>25</v>
      </c>
    </row>
    <row r="61" spans="1:8">
      <c r="A61" s="368"/>
      <c r="B61" s="339">
        <v>5169</v>
      </c>
      <c r="C61" s="131" t="s">
        <v>800</v>
      </c>
      <c r="D61" s="577">
        <v>0</v>
      </c>
      <c r="E61" s="577">
        <v>57</v>
      </c>
      <c r="F61" s="577">
        <v>32</v>
      </c>
      <c r="G61" s="344">
        <f>F61/E61*100</f>
        <v>56.140350877192979</v>
      </c>
      <c r="H61" s="621">
        <v>0</v>
      </c>
    </row>
    <row r="62" spans="1:8">
      <c r="A62" s="368"/>
      <c r="B62" s="3">
        <v>5194</v>
      </c>
      <c r="C62" s="342" t="s">
        <v>112</v>
      </c>
      <c r="D62" s="574">
        <v>7</v>
      </c>
      <c r="E62" s="574">
        <v>7</v>
      </c>
      <c r="F62" s="574">
        <v>6</v>
      </c>
      <c r="G62" s="344">
        <f t="shared" si="1"/>
        <v>85.714285714285708</v>
      </c>
      <c r="H62" s="642">
        <v>7</v>
      </c>
    </row>
    <row r="63" spans="1:8">
      <c r="A63" s="368"/>
      <c r="B63" s="3">
        <v>5194</v>
      </c>
      <c r="C63" s="342" t="s">
        <v>801</v>
      </c>
      <c r="D63" s="574">
        <v>0</v>
      </c>
      <c r="E63" s="574">
        <v>7</v>
      </c>
      <c r="F63" s="574">
        <v>7</v>
      </c>
      <c r="G63" s="344">
        <f t="shared" si="1"/>
        <v>100</v>
      </c>
      <c r="H63" s="642">
        <v>0</v>
      </c>
    </row>
    <row r="64" spans="1:8">
      <c r="A64" s="368"/>
      <c r="B64" s="3">
        <v>5492</v>
      </c>
      <c r="C64" s="342" t="s">
        <v>64</v>
      </c>
      <c r="D64" s="574">
        <v>6</v>
      </c>
      <c r="E64" s="574">
        <v>6</v>
      </c>
      <c r="F64" s="574">
        <v>1</v>
      </c>
      <c r="G64" s="344">
        <f>F64/E64*100</f>
        <v>16.666666666666664</v>
      </c>
      <c r="H64" s="642">
        <v>6</v>
      </c>
    </row>
    <row r="65" spans="1:8">
      <c r="A65" s="368"/>
      <c r="B65" s="3">
        <v>5492</v>
      </c>
      <c r="C65" s="154" t="s">
        <v>802</v>
      </c>
      <c r="D65" s="574">
        <v>0</v>
      </c>
      <c r="E65" s="574">
        <v>6</v>
      </c>
      <c r="F65" s="574">
        <v>6</v>
      </c>
      <c r="G65" s="344">
        <f>F65/E65*100</f>
        <v>100</v>
      </c>
      <c r="H65" s="642">
        <v>0</v>
      </c>
    </row>
    <row r="66" spans="1:8" ht="13.5" thickBot="1">
      <c r="A66" s="363"/>
      <c r="B66" s="364" t="s">
        <v>309</v>
      </c>
      <c r="C66" s="358"/>
      <c r="D66" s="575">
        <f>SUM(D59:D65)</f>
        <v>232</v>
      </c>
      <c r="E66" s="575">
        <f>SUM(E59:E65)</f>
        <v>302</v>
      </c>
      <c r="F66" s="575">
        <f>SUM(F59:F65)</f>
        <v>54</v>
      </c>
      <c r="G66" s="374">
        <f t="shared" si="1"/>
        <v>17.880794701986755</v>
      </c>
      <c r="H66" s="367">
        <f>SUM(H59:H65)</f>
        <v>40</v>
      </c>
    </row>
    <row r="67" spans="1:8">
      <c r="A67" s="345">
        <v>3569</v>
      </c>
      <c r="B67" s="373">
        <v>5166</v>
      </c>
      <c r="C67" s="347" t="s">
        <v>130</v>
      </c>
      <c r="D67" s="683">
        <v>10</v>
      </c>
      <c r="E67" s="683">
        <v>10</v>
      </c>
      <c r="F67" s="576">
        <v>0</v>
      </c>
      <c r="G67" s="344">
        <f t="shared" si="1"/>
        <v>0</v>
      </c>
      <c r="H67" s="580">
        <v>10</v>
      </c>
    </row>
    <row r="68" spans="1:8">
      <c r="A68" s="368"/>
      <c r="B68" s="3">
        <v>5169</v>
      </c>
      <c r="C68" s="342" t="s">
        <v>19</v>
      </c>
      <c r="D68" s="343">
        <v>10</v>
      </c>
      <c r="E68" s="343">
        <v>10</v>
      </c>
      <c r="F68" s="577">
        <v>0</v>
      </c>
      <c r="G68" s="344">
        <f t="shared" si="1"/>
        <v>0</v>
      </c>
      <c r="H68" s="14">
        <v>10</v>
      </c>
    </row>
    <row r="69" spans="1:8">
      <c r="A69" s="368"/>
      <c r="B69" s="339">
        <v>5175</v>
      </c>
      <c r="C69" s="131" t="s">
        <v>62</v>
      </c>
      <c r="D69" s="343">
        <v>20</v>
      </c>
      <c r="E69" s="343">
        <v>20</v>
      </c>
      <c r="F69" s="577">
        <v>9</v>
      </c>
      <c r="G69" s="344">
        <f t="shared" si="1"/>
        <v>45</v>
      </c>
      <c r="H69" s="14">
        <v>20</v>
      </c>
    </row>
    <row r="70" spans="1:8">
      <c r="A70" s="368"/>
      <c r="B70" s="3">
        <v>5194</v>
      </c>
      <c r="C70" s="342" t="s">
        <v>112</v>
      </c>
      <c r="D70" s="343">
        <v>100</v>
      </c>
      <c r="E70" s="343">
        <v>100</v>
      </c>
      <c r="F70" s="577">
        <v>0</v>
      </c>
      <c r="G70" s="344">
        <f t="shared" si="1"/>
        <v>0</v>
      </c>
      <c r="H70" s="14">
        <v>100</v>
      </c>
    </row>
    <row r="71" spans="1:8" ht="13.5" thickBot="1">
      <c r="A71" s="363"/>
      <c r="B71" s="364" t="s">
        <v>309</v>
      </c>
      <c r="C71" s="358"/>
      <c r="D71" s="581">
        <f>SUM(D67:D70)</f>
        <v>140</v>
      </c>
      <c r="E71" s="581">
        <f>SUM(E67:E70)</f>
        <v>140</v>
      </c>
      <c r="F71" s="581">
        <f>SUM(F67:F70)</f>
        <v>9</v>
      </c>
      <c r="G71" s="366">
        <f t="shared" si="1"/>
        <v>6.4285714285714279</v>
      </c>
      <c r="H71" s="367">
        <f>SUM(H67:H70)</f>
        <v>140</v>
      </c>
    </row>
    <row r="72" spans="1:8">
      <c r="A72" s="59">
        <v>4312</v>
      </c>
      <c r="B72" s="492">
        <v>5166</v>
      </c>
      <c r="C72" s="540" t="s">
        <v>366</v>
      </c>
      <c r="D72" s="826">
        <v>0</v>
      </c>
      <c r="E72" s="826">
        <v>0</v>
      </c>
      <c r="F72" s="576">
        <v>0</v>
      </c>
      <c r="G72" s="541">
        <v>0</v>
      </c>
      <c r="H72" s="582">
        <v>0</v>
      </c>
    </row>
    <row r="73" spans="1:8">
      <c r="A73" s="45"/>
      <c r="B73" s="3">
        <v>5166</v>
      </c>
      <c r="C73" s="542" t="s">
        <v>317</v>
      </c>
      <c r="D73" s="343">
        <v>315</v>
      </c>
      <c r="E73" s="343">
        <v>315</v>
      </c>
      <c r="F73" s="573">
        <v>184</v>
      </c>
      <c r="G73" s="344">
        <f>F73/E73*100</f>
        <v>58.412698412698418</v>
      </c>
      <c r="H73" s="14">
        <v>335</v>
      </c>
    </row>
    <row r="74" spans="1:8" ht="13.5" thickBot="1">
      <c r="A74" s="363"/>
      <c r="B74" s="364" t="s">
        <v>309</v>
      </c>
      <c r="C74" s="358"/>
      <c r="D74" s="371">
        <f>SUM(D72:D73)</f>
        <v>315</v>
      </c>
      <c r="E74" s="371">
        <f>SUM(E72:E73)</f>
        <v>315</v>
      </c>
      <c r="F74" s="371">
        <f>SUM(F72:F73)</f>
        <v>184</v>
      </c>
      <c r="G74" s="366">
        <f>F74/E74*100</f>
        <v>58.412698412698418</v>
      </c>
      <c r="H74" s="367">
        <f>SUM(H72:H73)</f>
        <v>335</v>
      </c>
    </row>
    <row r="75" spans="1:8">
      <c r="A75" s="345">
        <v>4329</v>
      </c>
      <c r="B75" s="373">
        <v>5194</v>
      </c>
      <c r="C75" s="347" t="s">
        <v>112</v>
      </c>
      <c r="D75" s="683">
        <v>30</v>
      </c>
      <c r="E75" s="683">
        <v>30</v>
      </c>
      <c r="F75" s="576">
        <v>12</v>
      </c>
      <c r="G75" s="348">
        <f t="shared" ref="G75:G90" si="2">F75/E75*100</f>
        <v>40</v>
      </c>
      <c r="H75" s="580">
        <v>30</v>
      </c>
    </row>
    <row r="76" spans="1:8">
      <c r="A76" s="368"/>
      <c r="B76" s="3">
        <v>5221</v>
      </c>
      <c r="C76" s="154" t="s">
        <v>575</v>
      </c>
      <c r="D76" s="340">
        <v>0</v>
      </c>
      <c r="E76" s="340">
        <v>0</v>
      </c>
      <c r="F76" s="579">
        <v>0</v>
      </c>
      <c r="G76" s="341">
        <v>0</v>
      </c>
      <c r="H76" s="200">
        <v>0</v>
      </c>
    </row>
    <row r="77" spans="1:8">
      <c r="A77" s="368"/>
      <c r="B77" s="502">
        <v>5492</v>
      </c>
      <c r="C77" s="505" t="s">
        <v>64</v>
      </c>
      <c r="D77" s="343">
        <v>58</v>
      </c>
      <c r="E77" s="343">
        <v>58</v>
      </c>
      <c r="F77" s="577">
        <v>0</v>
      </c>
      <c r="G77" s="344">
        <f t="shared" si="2"/>
        <v>0</v>
      </c>
      <c r="H77" s="14">
        <v>80</v>
      </c>
    </row>
    <row r="78" spans="1:8" ht="13.5" thickBot="1">
      <c r="A78" s="363"/>
      <c r="B78" s="364" t="s">
        <v>309</v>
      </c>
      <c r="C78" s="358"/>
      <c r="D78" s="575">
        <f>SUM(D75:D77)</f>
        <v>88</v>
      </c>
      <c r="E78" s="575">
        <f>SUM(E75:E77)</f>
        <v>88</v>
      </c>
      <c r="F78" s="575">
        <f>SUM(F75:F77)</f>
        <v>12</v>
      </c>
      <c r="G78" s="366">
        <f t="shared" si="2"/>
        <v>13.636363636363635</v>
      </c>
      <c r="H78" s="367">
        <f>SUM(H75:H77)</f>
        <v>110</v>
      </c>
    </row>
    <row r="79" spans="1:8">
      <c r="A79" s="345">
        <v>4339</v>
      </c>
      <c r="B79" s="373">
        <v>5136</v>
      </c>
      <c r="C79" s="347" t="s">
        <v>369</v>
      </c>
      <c r="D79" s="683">
        <v>87</v>
      </c>
      <c r="E79" s="683">
        <v>87</v>
      </c>
      <c r="F79" s="583">
        <v>0</v>
      </c>
      <c r="G79" s="348">
        <f t="shared" si="2"/>
        <v>0</v>
      </c>
      <c r="H79" s="580">
        <v>87</v>
      </c>
    </row>
    <row r="80" spans="1:8">
      <c r="A80" s="368"/>
      <c r="B80" s="3">
        <v>5166</v>
      </c>
      <c r="C80" s="131" t="s">
        <v>759</v>
      </c>
      <c r="D80" s="58">
        <v>230</v>
      </c>
      <c r="E80" s="58">
        <v>366</v>
      </c>
      <c r="F80" s="154">
        <v>1</v>
      </c>
      <c r="G80" s="344">
        <f t="shared" si="2"/>
        <v>0.27322404371584702</v>
      </c>
      <c r="H80" s="17">
        <v>357</v>
      </c>
    </row>
    <row r="81" spans="1:8">
      <c r="A81" s="368"/>
      <c r="B81" s="3">
        <v>5167</v>
      </c>
      <c r="C81" s="131" t="s">
        <v>360</v>
      </c>
      <c r="D81" s="383">
        <v>5</v>
      </c>
      <c r="E81" s="383">
        <v>5</v>
      </c>
      <c r="F81" s="154">
        <v>0</v>
      </c>
      <c r="G81" s="344">
        <v>0</v>
      </c>
      <c r="H81" s="482">
        <v>5</v>
      </c>
    </row>
    <row r="82" spans="1:8">
      <c r="A82" s="368"/>
      <c r="B82" s="3">
        <v>5167</v>
      </c>
      <c r="C82" s="131" t="s">
        <v>760</v>
      </c>
      <c r="D82" s="383">
        <v>341</v>
      </c>
      <c r="E82" s="383">
        <v>641</v>
      </c>
      <c r="F82" s="154">
        <v>71</v>
      </c>
      <c r="G82" s="344">
        <f t="shared" si="2"/>
        <v>11.076443057722308</v>
      </c>
      <c r="H82" s="482">
        <v>535</v>
      </c>
    </row>
    <row r="83" spans="1:8">
      <c r="A83" s="368"/>
      <c r="B83" s="339">
        <v>5169</v>
      </c>
      <c r="C83" s="131" t="s">
        <v>245</v>
      </c>
      <c r="D83" s="383">
        <v>7</v>
      </c>
      <c r="E83" s="383">
        <v>7</v>
      </c>
      <c r="F83" s="154">
        <v>0</v>
      </c>
      <c r="G83" s="344">
        <v>0</v>
      </c>
      <c r="H83" s="482">
        <v>7</v>
      </c>
    </row>
    <row r="84" spans="1:8">
      <c r="A84" s="368"/>
      <c r="B84" s="339">
        <v>5169</v>
      </c>
      <c r="C84" s="131" t="s">
        <v>761</v>
      </c>
      <c r="D84" s="343">
        <v>1627</v>
      </c>
      <c r="E84" s="343">
        <v>1927</v>
      </c>
      <c r="F84" s="343">
        <v>30</v>
      </c>
      <c r="G84" s="344">
        <f t="shared" si="2"/>
        <v>1.5568240788790866</v>
      </c>
      <c r="H84" s="14">
        <v>1134</v>
      </c>
    </row>
    <row r="85" spans="1:8">
      <c r="A85" s="368"/>
      <c r="B85" s="339">
        <v>5175</v>
      </c>
      <c r="C85" s="131" t="s">
        <v>62</v>
      </c>
      <c r="D85" s="343">
        <v>10</v>
      </c>
      <c r="E85" s="343">
        <v>10</v>
      </c>
      <c r="F85" s="343">
        <v>0</v>
      </c>
      <c r="G85" s="344">
        <f t="shared" si="2"/>
        <v>0</v>
      </c>
      <c r="H85" s="14">
        <v>10</v>
      </c>
    </row>
    <row r="86" spans="1:8">
      <c r="A86" s="368"/>
      <c r="B86" s="339">
        <v>5221</v>
      </c>
      <c r="C86" s="154" t="s">
        <v>575</v>
      </c>
      <c r="D86" s="343">
        <v>0</v>
      </c>
      <c r="E86" s="343">
        <v>80</v>
      </c>
      <c r="F86" s="343">
        <v>80</v>
      </c>
      <c r="G86" s="344">
        <f t="shared" si="2"/>
        <v>100</v>
      </c>
      <c r="H86" s="14">
        <v>0</v>
      </c>
    </row>
    <row r="87" spans="1:8">
      <c r="A87" s="368"/>
      <c r="B87" s="339">
        <v>5222</v>
      </c>
      <c r="C87" s="505" t="s">
        <v>576</v>
      </c>
      <c r="D87" s="343">
        <v>0</v>
      </c>
      <c r="E87" s="343">
        <v>40</v>
      </c>
      <c r="F87" s="343">
        <v>40</v>
      </c>
      <c r="G87" s="344">
        <f>F87/E87*100</f>
        <v>100</v>
      </c>
      <c r="H87" s="14">
        <v>0</v>
      </c>
    </row>
    <row r="88" spans="1:8">
      <c r="A88" s="368"/>
      <c r="B88" s="539">
        <v>5229</v>
      </c>
      <c r="C88" s="123" t="s">
        <v>280</v>
      </c>
      <c r="D88" s="343">
        <v>200</v>
      </c>
      <c r="E88" s="343">
        <v>80</v>
      </c>
      <c r="F88" s="577">
        <v>80</v>
      </c>
      <c r="G88" s="344">
        <f t="shared" si="2"/>
        <v>100</v>
      </c>
      <c r="H88" s="14">
        <v>300</v>
      </c>
    </row>
    <row r="89" spans="1:8">
      <c r="A89" s="368"/>
      <c r="B89" s="3">
        <v>5492</v>
      </c>
      <c r="C89" s="154" t="s">
        <v>219</v>
      </c>
      <c r="D89" s="343">
        <v>990</v>
      </c>
      <c r="E89" s="343">
        <v>990</v>
      </c>
      <c r="F89" s="579">
        <v>388</v>
      </c>
      <c r="G89" s="344">
        <f t="shared" si="2"/>
        <v>39.191919191919197</v>
      </c>
      <c r="H89" s="14">
        <v>990</v>
      </c>
    </row>
    <row r="90" spans="1:8" ht="13.5" thickBot="1">
      <c r="A90" s="363"/>
      <c r="B90" s="364" t="s">
        <v>309</v>
      </c>
      <c r="C90" s="358"/>
      <c r="D90" s="581">
        <f>SUM(D79:D89)</f>
        <v>3497</v>
      </c>
      <c r="E90" s="581">
        <f>SUM(E79:E89)</f>
        <v>4233</v>
      </c>
      <c r="F90" s="581">
        <f>SUM(F79:F89)</f>
        <v>690</v>
      </c>
      <c r="G90" s="366">
        <f t="shared" si="2"/>
        <v>16.300496102055281</v>
      </c>
      <c r="H90" s="367">
        <f>SUM(H79:H89)</f>
        <v>3425</v>
      </c>
    </row>
    <row r="91" spans="1:8">
      <c r="A91" s="345">
        <v>4342</v>
      </c>
      <c r="B91" s="373">
        <v>5164</v>
      </c>
      <c r="C91" s="347" t="s">
        <v>2</v>
      </c>
      <c r="D91" s="683">
        <v>0</v>
      </c>
      <c r="E91" s="683">
        <v>0</v>
      </c>
      <c r="F91" s="583">
        <v>0</v>
      </c>
      <c r="G91" s="348">
        <v>0</v>
      </c>
      <c r="H91" s="580">
        <v>10</v>
      </c>
    </row>
    <row r="92" spans="1:8">
      <c r="A92" s="944"/>
      <c r="B92" s="3">
        <v>5167</v>
      </c>
      <c r="C92" s="342" t="s">
        <v>360</v>
      </c>
      <c r="D92" s="343">
        <v>0</v>
      </c>
      <c r="E92" s="343">
        <v>0</v>
      </c>
      <c r="F92" s="154">
        <v>0</v>
      </c>
      <c r="G92" s="344">
        <v>0</v>
      </c>
      <c r="H92" s="14">
        <v>80</v>
      </c>
    </row>
    <row r="93" spans="1:8">
      <c r="A93" s="368"/>
      <c r="B93" s="3">
        <v>5167</v>
      </c>
      <c r="C93" s="131" t="s">
        <v>563</v>
      </c>
      <c r="D93" s="58">
        <v>0</v>
      </c>
      <c r="E93" s="58">
        <v>0</v>
      </c>
      <c r="F93" s="154">
        <v>0</v>
      </c>
      <c r="G93" s="344">
        <v>0</v>
      </c>
      <c r="H93" s="17">
        <v>0</v>
      </c>
    </row>
    <row r="94" spans="1:8">
      <c r="A94" s="368"/>
      <c r="B94" s="3">
        <v>5194</v>
      </c>
      <c r="C94" s="154" t="s">
        <v>63</v>
      </c>
      <c r="D94" s="58">
        <v>0</v>
      </c>
      <c r="E94" s="58">
        <v>0</v>
      </c>
      <c r="F94" s="738">
        <v>0</v>
      </c>
      <c r="G94" s="680">
        <v>0</v>
      </c>
      <c r="H94" s="17">
        <v>10</v>
      </c>
    </row>
    <row r="95" spans="1:8" ht="13.5" thickBot="1">
      <c r="A95" s="368"/>
      <c r="B95" s="364" t="s">
        <v>309</v>
      </c>
      <c r="C95" s="358"/>
      <c r="D95" s="575">
        <v>0</v>
      </c>
      <c r="E95" s="581">
        <f>SUM(E92:E94)</f>
        <v>0</v>
      </c>
      <c r="F95" s="581">
        <f>SUM(F92:F94)</f>
        <v>0</v>
      </c>
      <c r="G95" s="366">
        <v>0</v>
      </c>
      <c r="H95" s="372">
        <f>SUM(H91:H94)</f>
        <v>100</v>
      </c>
    </row>
    <row r="96" spans="1:8">
      <c r="A96" s="345">
        <v>4350</v>
      </c>
      <c r="B96" s="373">
        <v>5336</v>
      </c>
      <c r="C96" s="347" t="s">
        <v>509</v>
      </c>
      <c r="D96" s="683">
        <v>0</v>
      </c>
      <c r="E96" s="683">
        <v>3859</v>
      </c>
      <c r="F96" s="683">
        <v>3859</v>
      </c>
      <c r="G96" s="348">
        <f>F96/E96*100</f>
        <v>100</v>
      </c>
      <c r="H96" s="580">
        <v>0</v>
      </c>
    </row>
    <row r="97" spans="1:10" ht="13.5" thickBot="1">
      <c r="A97" s="368"/>
      <c r="B97" s="364" t="s">
        <v>309</v>
      </c>
      <c r="C97" s="358"/>
      <c r="D97" s="581">
        <v>0</v>
      </c>
      <c r="E97" s="581">
        <f>SUM(E96)</f>
        <v>3859</v>
      </c>
      <c r="F97" s="581">
        <f>F96</f>
        <v>3859</v>
      </c>
      <c r="G97" s="366">
        <f>F97/E97*100</f>
        <v>100</v>
      </c>
      <c r="H97" s="367">
        <f>H96</f>
        <v>0</v>
      </c>
    </row>
    <row r="98" spans="1:10">
      <c r="A98" s="345">
        <v>4351</v>
      </c>
      <c r="B98" s="373">
        <v>5331</v>
      </c>
      <c r="C98" s="583" t="s">
        <v>75</v>
      </c>
      <c r="D98" s="576">
        <v>98000</v>
      </c>
      <c r="E98" s="576">
        <v>98000</v>
      </c>
      <c r="F98" s="576">
        <v>73500</v>
      </c>
      <c r="G98" s="348">
        <f>F98/E98*100</f>
        <v>75</v>
      </c>
      <c r="H98" s="620">
        <v>102000</v>
      </c>
      <c r="J98" s="203"/>
    </row>
    <row r="99" spans="1:10">
      <c r="A99" s="47" t="s">
        <v>10</v>
      </c>
      <c r="B99" s="3">
        <v>502</v>
      </c>
      <c r="C99" s="13" t="s">
        <v>319</v>
      </c>
      <c r="D99" s="577">
        <v>100</v>
      </c>
      <c r="E99" s="577">
        <v>100</v>
      </c>
      <c r="F99" s="577">
        <v>100</v>
      </c>
      <c r="G99" s="344">
        <f>F99/E99*100</f>
        <v>100</v>
      </c>
      <c r="H99" s="621">
        <v>100</v>
      </c>
    </row>
    <row r="100" spans="1:10">
      <c r="A100" s="285"/>
      <c r="B100" s="3">
        <v>509</v>
      </c>
      <c r="C100" s="13" t="s">
        <v>406</v>
      </c>
      <c r="D100" s="577">
        <v>0</v>
      </c>
      <c r="E100" s="577">
        <v>0</v>
      </c>
      <c r="F100" s="577">
        <v>0</v>
      </c>
      <c r="G100" s="344">
        <v>0</v>
      </c>
      <c r="H100" s="621">
        <v>0</v>
      </c>
    </row>
    <row r="101" spans="1:10">
      <c r="A101" s="285"/>
      <c r="B101" s="3">
        <v>5336</v>
      </c>
      <c r="C101" s="13" t="s">
        <v>510</v>
      </c>
      <c r="D101" s="681">
        <v>0</v>
      </c>
      <c r="E101" s="681">
        <v>3701</v>
      </c>
      <c r="F101" s="681">
        <v>3701</v>
      </c>
      <c r="G101" s="680">
        <f>F101/E101*100</f>
        <v>100</v>
      </c>
      <c r="H101" s="682">
        <v>0</v>
      </c>
    </row>
    <row r="102" spans="1:10">
      <c r="A102" s="285"/>
      <c r="B102" s="3">
        <v>5336</v>
      </c>
      <c r="C102" s="13" t="s">
        <v>511</v>
      </c>
      <c r="D102" s="681">
        <v>0</v>
      </c>
      <c r="E102" s="681">
        <v>6874</v>
      </c>
      <c r="F102" s="681">
        <v>6874</v>
      </c>
      <c r="G102" s="680">
        <f>F102/E102*100</f>
        <v>100</v>
      </c>
      <c r="H102" s="682">
        <v>0</v>
      </c>
    </row>
    <row r="103" spans="1:10">
      <c r="A103" s="285"/>
      <c r="B103" s="3">
        <v>5336</v>
      </c>
      <c r="C103" s="13" t="s">
        <v>512</v>
      </c>
      <c r="D103" s="681">
        <v>0</v>
      </c>
      <c r="E103" s="681">
        <v>0</v>
      </c>
      <c r="F103" s="681">
        <v>0</v>
      </c>
      <c r="G103" s="680">
        <v>0</v>
      </c>
      <c r="H103" s="682">
        <v>0</v>
      </c>
    </row>
    <row r="104" spans="1:10" ht="13.5" thickBot="1">
      <c r="A104" s="363"/>
      <c r="B104" s="619" t="s">
        <v>309</v>
      </c>
      <c r="C104" s="603"/>
      <c r="D104" s="371">
        <f>SUM(D98:D103)</f>
        <v>98100</v>
      </c>
      <c r="E104" s="371">
        <f>SUM(E98:E103)</f>
        <v>108675</v>
      </c>
      <c r="F104" s="371">
        <f>SUM(F98:F103)</f>
        <v>84175</v>
      </c>
      <c r="G104" s="366">
        <f>F104/E104*100</f>
        <v>77.455716586151368</v>
      </c>
      <c r="H104" s="372">
        <f>SUM(H98:H103)</f>
        <v>102100</v>
      </c>
    </row>
    <row r="105" spans="1:10">
      <c r="A105" s="345">
        <v>4357</v>
      </c>
      <c r="B105" s="355">
        <v>5336</v>
      </c>
      <c r="C105" s="82" t="s">
        <v>511</v>
      </c>
      <c r="D105" s="683">
        <v>0</v>
      </c>
      <c r="E105" s="683">
        <v>5607</v>
      </c>
      <c r="F105" s="683">
        <v>5607</v>
      </c>
      <c r="G105" s="348">
        <f>F105/E105*100</f>
        <v>100</v>
      </c>
      <c r="H105" s="580">
        <v>0</v>
      </c>
    </row>
    <row r="106" spans="1:10" ht="13.5" thickBot="1">
      <c r="A106" s="363"/>
      <c r="B106" s="364" t="s">
        <v>309</v>
      </c>
      <c r="C106" s="603"/>
      <c r="D106" s="365">
        <f>SUM(D105:D105)</f>
        <v>0</v>
      </c>
      <c r="E106" s="365">
        <f>SUM(E105:E105)</f>
        <v>5607</v>
      </c>
      <c r="F106" s="365">
        <f>SUM(F105:F105)</f>
        <v>5607</v>
      </c>
      <c r="G106" s="366">
        <f>F106/E106*100</f>
        <v>100</v>
      </c>
      <c r="H106" s="367">
        <f>SUM(H105:H105)</f>
        <v>0</v>
      </c>
    </row>
    <row r="107" spans="1:10">
      <c r="A107" s="345">
        <v>4359</v>
      </c>
      <c r="B107" s="355">
        <v>5336</v>
      </c>
      <c r="C107" s="82" t="s">
        <v>511</v>
      </c>
      <c r="D107" s="683">
        <v>0</v>
      </c>
      <c r="E107" s="683">
        <v>1443</v>
      </c>
      <c r="F107" s="683">
        <v>1443</v>
      </c>
      <c r="G107" s="348">
        <f>F107/E107*100</f>
        <v>100</v>
      </c>
      <c r="H107" s="580">
        <v>0</v>
      </c>
    </row>
    <row r="108" spans="1:10" ht="13.5" thickBot="1">
      <c r="A108" s="363"/>
      <c r="B108" s="364" t="s">
        <v>309</v>
      </c>
      <c r="C108" s="358"/>
      <c r="D108" s="365">
        <f>SUM(D107:D107)</f>
        <v>0</v>
      </c>
      <c r="E108" s="365">
        <f>SUM(E107:E107)</f>
        <v>1443</v>
      </c>
      <c r="F108" s="365">
        <f>SUM(F107:F107)</f>
        <v>1443</v>
      </c>
      <c r="G108" s="366">
        <f>F108/E108*100</f>
        <v>100</v>
      </c>
      <c r="H108" s="367">
        <f>SUM(H107:H107)</f>
        <v>0</v>
      </c>
    </row>
    <row r="109" spans="1:10" ht="15.75" thickBot="1">
      <c r="A109" s="1257" t="s">
        <v>952</v>
      </c>
      <c r="B109" s="1257"/>
      <c r="C109" s="1257"/>
      <c r="D109" s="1257"/>
      <c r="E109" s="1257"/>
      <c r="F109" s="1257"/>
      <c r="G109" s="1257"/>
      <c r="H109" s="1257"/>
    </row>
    <row r="110" spans="1:10">
      <c r="A110" s="345">
        <v>4375</v>
      </c>
      <c r="B110" s="355">
        <v>5169</v>
      </c>
      <c r="C110" s="82" t="s">
        <v>245</v>
      </c>
      <c r="D110" s="683">
        <v>1000</v>
      </c>
      <c r="E110" s="683">
        <v>1000</v>
      </c>
      <c r="F110" s="683">
        <v>0</v>
      </c>
      <c r="G110" s="348">
        <v>0</v>
      </c>
      <c r="H110" s="580">
        <v>1200</v>
      </c>
    </row>
    <row r="111" spans="1:10" ht="13.5" thickBot="1">
      <c r="A111" s="363"/>
      <c r="B111" s="364" t="s">
        <v>309</v>
      </c>
      <c r="C111" s="358"/>
      <c r="D111" s="365">
        <f>SUM(D110:D110)</f>
        <v>1000</v>
      </c>
      <c r="E111" s="365">
        <f>SUM(E110:E110)</f>
        <v>1000</v>
      </c>
      <c r="F111" s="365">
        <f>SUM(F110:F110)</f>
        <v>0</v>
      </c>
      <c r="G111" s="366">
        <v>0</v>
      </c>
      <c r="H111" s="367">
        <f>SUM(H110:H110)</f>
        <v>1200</v>
      </c>
    </row>
    <row r="112" spans="1:10">
      <c r="A112" s="345">
        <v>4378</v>
      </c>
      <c r="B112" s="373">
        <v>5169</v>
      </c>
      <c r="C112" s="506" t="s">
        <v>281</v>
      </c>
      <c r="D112" s="683">
        <v>880</v>
      </c>
      <c r="E112" s="683">
        <v>880</v>
      </c>
      <c r="F112" s="683">
        <v>634</v>
      </c>
      <c r="G112" s="348">
        <f t="shared" ref="G112:G120" si="3">F112/E112*100</f>
        <v>72.045454545454547</v>
      </c>
      <c r="H112" s="580">
        <v>880</v>
      </c>
    </row>
    <row r="113" spans="1:8">
      <c r="A113" s="368"/>
      <c r="B113" s="3">
        <v>5169</v>
      </c>
      <c r="C113" s="131" t="s">
        <v>762</v>
      </c>
      <c r="D113" s="343">
        <v>0</v>
      </c>
      <c r="E113" s="343">
        <v>202</v>
      </c>
      <c r="F113" s="343">
        <v>18</v>
      </c>
      <c r="G113" s="344">
        <f>F113/E113*100</f>
        <v>8.9108910891089099</v>
      </c>
      <c r="H113" s="14">
        <v>0</v>
      </c>
    </row>
    <row r="114" spans="1:8" ht="13.5" thickBot="1">
      <c r="A114" s="363"/>
      <c r="B114" s="364" t="s">
        <v>309</v>
      </c>
      <c r="C114" s="358"/>
      <c r="D114" s="365">
        <f>SUM(D112:D113)</f>
        <v>880</v>
      </c>
      <c r="E114" s="365">
        <f>SUM(E112:E113)</f>
        <v>1082</v>
      </c>
      <c r="F114" s="365">
        <f>SUM(F112:F113)</f>
        <v>652</v>
      </c>
      <c r="G114" s="366">
        <f t="shared" si="3"/>
        <v>60.258780036968574</v>
      </c>
      <c r="H114" s="367">
        <f>SUM(H112:H113)</f>
        <v>880</v>
      </c>
    </row>
    <row r="115" spans="1:8">
      <c r="A115" s="345">
        <v>4379</v>
      </c>
      <c r="B115" s="373">
        <v>5136</v>
      </c>
      <c r="C115" s="347" t="s">
        <v>282</v>
      </c>
      <c r="D115" s="683">
        <v>20</v>
      </c>
      <c r="E115" s="683">
        <v>20</v>
      </c>
      <c r="F115" s="683">
        <v>0</v>
      </c>
      <c r="G115" s="348">
        <v>0</v>
      </c>
      <c r="H115" s="580">
        <v>60</v>
      </c>
    </row>
    <row r="116" spans="1:8">
      <c r="A116" s="368"/>
      <c r="B116" s="3">
        <v>5167</v>
      </c>
      <c r="C116" s="131" t="s">
        <v>360</v>
      </c>
      <c r="D116" s="343">
        <v>35</v>
      </c>
      <c r="E116" s="343">
        <v>35</v>
      </c>
      <c r="F116" s="343">
        <v>0</v>
      </c>
      <c r="G116" s="344">
        <f t="shared" si="3"/>
        <v>0</v>
      </c>
      <c r="H116" s="14">
        <v>35</v>
      </c>
    </row>
    <row r="117" spans="1:8">
      <c r="A117" s="368"/>
      <c r="B117" s="339">
        <v>5169</v>
      </c>
      <c r="C117" s="33" t="s">
        <v>283</v>
      </c>
      <c r="D117" s="343">
        <v>165</v>
      </c>
      <c r="E117" s="343">
        <v>165</v>
      </c>
      <c r="F117" s="343">
        <v>53</v>
      </c>
      <c r="G117" s="341">
        <f t="shared" si="3"/>
        <v>32.121212121212125</v>
      </c>
      <c r="H117" s="14">
        <v>175</v>
      </c>
    </row>
    <row r="118" spans="1:8">
      <c r="A118" s="368"/>
      <c r="B118" s="339">
        <v>5169</v>
      </c>
      <c r="C118" s="131" t="s">
        <v>762</v>
      </c>
      <c r="D118" s="343">
        <v>0</v>
      </c>
      <c r="E118" s="343">
        <v>200</v>
      </c>
      <c r="F118" s="343">
        <v>18</v>
      </c>
      <c r="G118" s="341">
        <f>F118/E118*100</f>
        <v>9</v>
      </c>
      <c r="H118" s="14">
        <v>0</v>
      </c>
    </row>
    <row r="119" spans="1:8">
      <c r="A119" s="368"/>
      <c r="B119" s="3">
        <v>5175</v>
      </c>
      <c r="C119" s="13" t="s">
        <v>62</v>
      </c>
      <c r="D119" s="343">
        <v>10</v>
      </c>
      <c r="E119" s="343">
        <v>10</v>
      </c>
      <c r="F119" s="343">
        <v>3</v>
      </c>
      <c r="G119" s="344">
        <f t="shared" si="3"/>
        <v>30</v>
      </c>
      <c r="H119" s="14">
        <v>15</v>
      </c>
    </row>
    <row r="120" spans="1:8">
      <c r="A120" s="368"/>
      <c r="B120" s="622">
        <v>5492</v>
      </c>
      <c r="C120" s="423" t="s">
        <v>315</v>
      </c>
      <c r="D120" s="343">
        <v>250</v>
      </c>
      <c r="E120" s="343">
        <v>250</v>
      </c>
      <c r="F120" s="343">
        <v>0</v>
      </c>
      <c r="G120" s="344">
        <f t="shared" si="3"/>
        <v>0</v>
      </c>
      <c r="H120" s="14">
        <v>300</v>
      </c>
    </row>
    <row r="121" spans="1:8" ht="13.5" thickBot="1">
      <c r="A121" s="363"/>
      <c r="B121" s="364" t="s">
        <v>309</v>
      </c>
      <c r="C121" s="358"/>
      <c r="D121" s="365">
        <f>SUM(D115:D120)</f>
        <v>480</v>
      </c>
      <c r="E121" s="365">
        <f>SUM(E115:E120)</f>
        <v>680</v>
      </c>
      <c r="F121" s="365">
        <f>SUM(F115:F120)</f>
        <v>74</v>
      </c>
      <c r="G121" s="366">
        <f t="shared" ref="G121:G129" si="4">F121/E121*100</f>
        <v>10.882352941176471</v>
      </c>
      <c r="H121" s="367">
        <f>SUM(H115:H120)</f>
        <v>585</v>
      </c>
    </row>
    <row r="122" spans="1:8">
      <c r="A122" s="345">
        <v>4399</v>
      </c>
      <c r="B122" s="492">
        <v>5136</v>
      </c>
      <c r="C122" s="583" t="s">
        <v>316</v>
      </c>
      <c r="D122" s="343">
        <v>100</v>
      </c>
      <c r="E122" s="343">
        <v>100</v>
      </c>
      <c r="F122" s="343">
        <v>0</v>
      </c>
      <c r="G122" s="344">
        <f t="shared" si="4"/>
        <v>0</v>
      </c>
      <c r="H122" s="14">
        <v>102</v>
      </c>
    </row>
    <row r="123" spans="1:8">
      <c r="A123" s="368"/>
      <c r="B123" s="3">
        <v>5166</v>
      </c>
      <c r="C123" s="131" t="s">
        <v>317</v>
      </c>
      <c r="D123" s="343">
        <v>40</v>
      </c>
      <c r="E123" s="343">
        <v>40</v>
      </c>
      <c r="F123" s="343">
        <v>0</v>
      </c>
      <c r="G123" s="344">
        <f t="shared" si="4"/>
        <v>0</v>
      </c>
      <c r="H123" s="14">
        <v>90</v>
      </c>
    </row>
    <row r="124" spans="1:8">
      <c r="A124" s="368"/>
      <c r="B124" s="3">
        <v>5166</v>
      </c>
      <c r="C124" s="131" t="s">
        <v>762</v>
      </c>
      <c r="D124" s="343">
        <v>0</v>
      </c>
      <c r="E124" s="343">
        <v>88</v>
      </c>
      <c r="F124" s="343">
        <v>0</v>
      </c>
      <c r="G124" s="344">
        <v>0</v>
      </c>
      <c r="H124" s="14">
        <v>0</v>
      </c>
    </row>
    <row r="125" spans="1:8">
      <c r="A125" s="368"/>
      <c r="B125" s="3">
        <v>5166</v>
      </c>
      <c r="C125" s="131" t="s">
        <v>763</v>
      </c>
      <c r="D125" s="343">
        <v>0</v>
      </c>
      <c r="E125" s="343">
        <v>0</v>
      </c>
      <c r="F125" s="343">
        <v>0</v>
      </c>
      <c r="G125" s="344">
        <v>0</v>
      </c>
      <c r="H125" s="14">
        <v>0</v>
      </c>
    </row>
    <row r="126" spans="1:8">
      <c r="A126" s="368"/>
      <c r="B126" s="3">
        <v>5167</v>
      </c>
      <c r="C126" s="131" t="s">
        <v>360</v>
      </c>
      <c r="D126" s="343">
        <v>35</v>
      </c>
      <c r="E126" s="343">
        <v>35</v>
      </c>
      <c r="F126" s="343">
        <v>6</v>
      </c>
      <c r="G126" s="344">
        <f t="shared" si="4"/>
        <v>17.142857142857142</v>
      </c>
      <c r="H126" s="14">
        <v>10</v>
      </c>
    </row>
    <row r="127" spans="1:8">
      <c r="A127" s="368"/>
      <c r="B127" s="339">
        <v>5167</v>
      </c>
      <c r="C127" s="131" t="s">
        <v>545</v>
      </c>
      <c r="D127" s="343">
        <v>0</v>
      </c>
      <c r="E127" s="343">
        <v>0</v>
      </c>
      <c r="F127" s="343">
        <v>0</v>
      </c>
      <c r="G127" s="344">
        <v>0</v>
      </c>
      <c r="H127" s="14">
        <v>0</v>
      </c>
    </row>
    <row r="128" spans="1:8">
      <c r="A128" s="368"/>
      <c r="B128" s="339">
        <v>5169</v>
      </c>
      <c r="C128" s="131" t="s">
        <v>245</v>
      </c>
      <c r="D128" s="343">
        <v>108</v>
      </c>
      <c r="E128" s="343">
        <v>108</v>
      </c>
      <c r="F128" s="343">
        <v>63</v>
      </c>
      <c r="G128" s="344">
        <f t="shared" si="4"/>
        <v>58.333333333333336</v>
      </c>
      <c r="H128" s="14">
        <v>108</v>
      </c>
    </row>
    <row r="129" spans="1:256">
      <c r="A129" s="368"/>
      <c r="B129" s="339">
        <v>5175</v>
      </c>
      <c r="C129" s="131" t="s">
        <v>62</v>
      </c>
      <c r="D129" s="343">
        <v>30</v>
      </c>
      <c r="E129" s="343">
        <v>30</v>
      </c>
      <c r="F129" s="343">
        <v>20</v>
      </c>
      <c r="G129" s="344">
        <f t="shared" si="4"/>
        <v>66.666666666666657</v>
      </c>
      <c r="H129" s="14">
        <v>30</v>
      </c>
    </row>
    <row r="130" spans="1:256">
      <c r="A130" s="368"/>
      <c r="B130" s="491">
        <v>5194</v>
      </c>
      <c r="C130" s="507" t="s">
        <v>63</v>
      </c>
      <c r="D130" s="343">
        <v>65</v>
      </c>
      <c r="E130" s="343">
        <v>65</v>
      </c>
      <c r="F130" s="343">
        <v>31</v>
      </c>
      <c r="G130" s="344">
        <f t="shared" ref="G130:G137" si="5">F130/E130*100</f>
        <v>47.692307692307693</v>
      </c>
      <c r="H130" s="14">
        <v>65</v>
      </c>
    </row>
    <row r="131" spans="1:256">
      <c r="A131" s="368"/>
      <c r="B131" s="491">
        <v>5492</v>
      </c>
      <c r="C131" s="507" t="s">
        <v>315</v>
      </c>
      <c r="D131" s="343">
        <v>60</v>
      </c>
      <c r="E131" s="343">
        <v>60</v>
      </c>
      <c r="F131" s="343">
        <v>60</v>
      </c>
      <c r="G131" s="344">
        <f t="shared" si="5"/>
        <v>100</v>
      </c>
      <c r="H131" s="14">
        <v>60</v>
      </c>
    </row>
    <row r="132" spans="1:256" ht="13.5" thickBot="1">
      <c r="A132" s="363"/>
      <c r="B132" s="364" t="s">
        <v>309</v>
      </c>
      <c r="C132" s="358"/>
      <c r="D132" s="365">
        <f>SUM(D122:D131)</f>
        <v>438</v>
      </c>
      <c r="E132" s="365">
        <f>SUM(E122:E131)</f>
        <v>526</v>
      </c>
      <c r="F132" s="365">
        <f>SUM(F122:F131)</f>
        <v>180</v>
      </c>
      <c r="G132" s="366">
        <f t="shared" si="5"/>
        <v>34.22053231939163</v>
      </c>
      <c r="H132" s="367">
        <f>SUM(H122:H131)</f>
        <v>465</v>
      </c>
    </row>
    <row r="133" spans="1:256">
      <c r="A133" s="345">
        <v>3632</v>
      </c>
      <c r="B133" s="64">
        <v>5164</v>
      </c>
      <c r="C133" s="48" t="s">
        <v>2</v>
      </c>
      <c r="D133" s="343">
        <v>70</v>
      </c>
      <c r="E133" s="343">
        <v>70</v>
      </c>
      <c r="F133" s="343">
        <v>28</v>
      </c>
      <c r="G133" s="344">
        <f t="shared" si="5"/>
        <v>40</v>
      </c>
      <c r="H133" s="14">
        <v>70</v>
      </c>
    </row>
    <row r="134" spans="1:256">
      <c r="A134" s="368"/>
      <c r="B134" s="64">
        <v>5164</v>
      </c>
      <c r="C134" s="48" t="s">
        <v>803</v>
      </c>
      <c r="D134" s="343">
        <v>0</v>
      </c>
      <c r="E134" s="343">
        <v>19</v>
      </c>
      <c r="F134" s="343">
        <v>0</v>
      </c>
      <c r="G134" s="344">
        <v>0</v>
      </c>
      <c r="H134" s="14">
        <v>0</v>
      </c>
    </row>
    <row r="135" spans="1:256">
      <c r="A135" s="368"/>
      <c r="B135" s="3">
        <v>5192</v>
      </c>
      <c r="C135" s="342" t="s">
        <v>686</v>
      </c>
      <c r="D135" s="343">
        <v>379</v>
      </c>
      <c r="E135" s="343">
        <v>379</v>
      </c>
      <c r="F135" s="343">
        <v>202</v>
      </c>
      <c r="G135" s="344">
        <f t="shared" si="5"/>
        <v>53.298153034300789</v>
      </c>
      <c r="H135" s="14">
        <v>450</v>
      </c>
    </row>
    <row r="136" spans="1:256">
      <c r="A136" s="368"/>
      <c r="B136" s="3">
        <v>5192</v>
      </c>
      <c r="C136" s="342" t="s">
        <v>804</v>
      </c>
      <c r="D136" s="343">
        <v>0</v>
      </c>
      <c r="E136" s="343">
        <v>23</v>
      </c>
      <c r="F136" s="343">
        <v>0</v>
      </c>
      <c r="G136" s="344">
        <f t="shared" si="5"/>
        <v>0</v>
      </c>
      <c r="H136" s="14">
        <v>0</v>
      </c>
    </row>
    <row r="137" spans="1:256" ht="13.5" thickBot="1">
      <c r="A137" s="363"/>
      <c r="B137" s="369" t="s">
        <v>309</v>
      </c>
      <c r="C137" s="358"/>
      <c r="D137" s="371">
        <f>SUM(D133:D136)</f>
        <v>449</v>
      </c>
      <c r="E137" s="371">
        <f>SUM(E133:E136)</f>
        <v>491</v>
      </c>
      <c r="F137" s="371">
        <f>SUM(F133:F136)</f>
        <v>230</v>
      </c>
      <c r="G137" s="366">
        <f t="shared" si="5"/>
        <v>46.843177189409367</v>
      </c>
      <c r="H137" s="372">
        <f>SUM(H133:H136)</f>
        <v>520</v>
      </c>
    </row>
    <row r="138" spans="1:256">
      <c r="A138" s="139">
        <v>6330</v>
      </c>
      <c r="B138" s="457">
        <v>5347</v>
      </c>
      <c r="C138" s="82" t="s">
        <v>546</v>
      </c>
      <c r="D138" s="39">
        <v>0</v>
      </c>
      <c r="E138" s="39">
        <v>0</v>
      </c>
      <c r="F138" s="39">
        <v>0</v>
      </c>
      <c r="G138" s="76">
        <v>0</v>
      </c>
      <c r="H138" s="61">
        <v>0</v>
      </c>
      <c r="IV138" s="199">
        <f>SUM(A138:IU138)</f>
        <v>11677</v>
      </c>
    </row>
    <row r="139" spans="1:256">
      <c r="A139" s="45"/>
      <c r="B139" s="62">
        <v>5347</v>
      </c>
      <c r="C139" s="13" t="s">
        <v>559</v>
      </c>
      <c r="D139" s="58">
        <v>0</v>
      </c>
      <c r="E139" s="58">
        <v>14</v>
      </c>
      <c r="F139" s="58">
        <v>14</v>
      </c>
      <c r="G139" s="16">
        <f t="shared" ref="G139:G146" si="6">F139/E139*100</f>
        <v>100</v>
      </c>
      <c r="H139" s="17">
        <v>0</v>
      </c>
      <c r="IV139" s="199">
        <f>SUM(A139:IU139)</f>
        <v>5475</v>
      </c>
    </row>
    <row r="140" spans="1:256">
      <c r="A140" s="45"/>
      <c r="B140" s="62">
        <v>5347</v>
      </c>
      <c r="C140" s="13" t="s">
        <v>560</v>
      </c>
      <c r="D140" s="58">
        <v>0</v>
      </c>
      <c r="E140" s="58">
        <v>168</v>
      </c>
      <c r="F140" s="58">
        <v>168</v>
      </c>
      <c r="G140" s="16">
        <f t="shared" si="6"/>
        <v>100</v>
      </c>
      <c r="H140" s="17">
        <v>0</v>
      </c>
    </row>
    <row r="141" spans="1:256" ht="13.5" thickBot="1">
      <c r="A141" s="45"/>
      <c r="B141" s="619" t="s">
        <v>309</v>
      </c>
      <c r="C141" s="172"/>
      <c r="D141" s="371">
        <f>SUM(D138:D140)</f>
        <v>0</v>
      </c>
      <c r="E141" s="371">
        <f>SUM(E138:E140)</f>
        <v>182</v>
      </c>
      <c r="F141" s="371">
        <f>SUM(F138:F140)</f>
        <v>182</v>
      </c>
      <c r="G141" s="366">
        <f t="shared" si="6"/>
        <v>100</v>
      </c>
      <c r="H141" s="372">
        <f>SUM(H138:H140)</f>
        <v>0</v>
      </c>
    </row>
    <row r="142" spans="1:256">
      <c r="A142" s="345">
        <v>6409</v>
      </c>
      <c r="B142" s="457">
        <v>5901</v>
      </c>
      <c r="C142" s="82" t="s">
        <v>872</v>
      </c>
      <c r="D142" s="39">
        <v>0</v>
      </c>
      <c r="E142" s="39">
        <v>4796</v>
      </c>
      <c r="F142" s="39">
        <v>0</v>
      </c>
      <c r="G142" s="76">
        <f t="shared" si="6"/>
        <v>0</v>
      </c>
      <c r="H142" s="61">
        <v>0</v>
      </c>
    </row>
    <row r="143" spans="1:256">
      <c r="A143" s="368"/>
      <c r="B143" s="62">
        <v>5901</v>
      </c>
      <c r="C143" s="13" t="s">
        <v>895</v>
      </c>
      <c r="D143" s="58">
        <v>0</v>
      </c>
      <c r="E143" s="58">
        <v>13783</v>
      </c>
      <c r="F143" s="58">
        <v>0</v>
      </c>
      <c r="G143" s="16">
        <v>0</v>
      </c>
      <c r="H143" s="17">
        <v>0</v>
      </c>
    </row>
    <row r="144" spans="1:256">
      <c r="A144" s="368"/>
      <c r="B144" s="62">
        <v>5901</v>
      </c>
      <c r="C144" s="13" t="s">
        <v>896</v>
      </c>
      <c r="D144" s="58">
        <v>0</v>
      </c>
      <c r="E144" s="58">
        <v>2481</v>
      </c>
      <c r="F144" s="58">
        <v>0</v>
      </c>
      <c r="G144" s="16">
        <v>0</v>
      </c>
      <c r="H144" s="17">
        <v>0</v>
      </c>
    </row>
    <row r="145" spans="1:8" ht="13.5" thickBot="1">
      <c r="A145" s="363"/>
      <c r="B145" s="369" t="s">
        <v>309</v>
      </c>
      <c r="C145" s="358"/>
      <c r="D145" s="365">
        <f>SUM(D142:D142)</f>
        <v>0</v>
      </c>
      <c r="E145" s="365">
        <f>SUM(E142:E144)</f>
        <v>21060</v>
      </c>
      <c r="F145" s="365">
        <f>SUM(F142:F142)</f>
        <v>0</v>
      </c>
      <c r="G145" s="374">
        <f t="shared" si="6"/>
        <v>0</v>
      </c>
      <c r="H145" s="367">
        <f>SUM(H142:H142)</f>
        <v>0</v>
      </c>
    </row>
    <row r="146" spans="1:8" s="205" customFormat="1" ht="16.5" thickBot="1">
      <c r="A146" s="376" t="s">
        <v>5</v>
      </c>
      <c r="B146" s="377"/>
      <c r="C146" s="378"/>
      <c r="D146" s="349">
        <f>D141+D137+D132+D121+D114+D104+D90+D78+D74+D71+D66+D58+D50+D47+D45+D42+D39+D37+D95+D97+D106+D108+D145+D34+D111</f>
        <v>127566</v>
      </c>
      <c r="E146" s="349">
        <f>E145+E141+E137+E132+E121+E114+E111+E104+E90+E78+E74+E71+E66+E58+E50+E47+E45+E42+E39+E37+E34+E97+E108+E106</f>
        <v>171630</v>
      </c>
      <c r="F146" s="349">
        <f>F141+F137+F132+F121+F114+F104+F90+F78+F74+F71+F66+F58+F50+F47+F45+F42+F39+F37+F95+F97+F106+F108+F34</f>
        <v>108271</v>
      </c>
      <c r="G146" s="623">
        <f t="shared" si="6"/>
        <v>63.083959680708503</v>
      </c>
      <c r="H146" s="206">
        <f>H137+H132+H121+H114+H104+H90+H78+H74+H71+H66+H58+H50+H47+H45+H42+H39+H37+H141+H106+H108+H97+H95+H145+H111+H34</f>
        <v>132279</v>
      </c>
    </row>
    <row r="164" spans="1:8" ht="15">
      <c r="A164" s="1257" t="s">
        <v>953</v>
      </c>
      <c r="B164" s="1257"/>
      <c r="C164" s="1257"/>
      <c r="D164" s="1257"/>
      <c r="E164" s="1257"/>
      <c r="F164" s="1257"/>
      <c r="G164" s="1257"/>
      <c r="H164" s="1257"/>
    </row>
    <row r="165" spans="1:8" ht="13.5" thickBot="1">
      <c r="A165" s="18"/>
      <c r="B165" s="18"/>
      <c r="C165" s="18"/>
      <c r="D165" s="18"/>
      <c r="E165" s="18"/>
      <c r="F165" s="18"/>
      <c r="G165" s="18"/>
      <c r="H165" s="23" t="s">
        <v>107</v>
      </c>
    </row>
    <row r="166" spans="1:8" ht="15">
      <c r="A166" s="99" t="s">
        <v>308</v>
      </c>
      <c r="B166" s="100"/>
      <c r="C166" s="101"/>
      <c r="D166" s="29" t="s">
        <v>129</v>
      </c>
      <c r="E166" s="29" t="s">
        <v>194</v>
      </c>
      <c r="F166" s="29" t="s">
        <v>135</v>
      </c>
      <c r="G166" s="29" t="s">
        <v>136</v>
      </c>
      <c r="H166" s="30" t="s">
        <v>902</v>
      </c>
    </row>
    <row r="167" spans="1:8" ht="14.25" thickBot="1">
      <c r="A167" s="319"/>
      <c r="B167" s="103"/>
      <c r="C167" s="104"/>
      <c r="D167" s="34">
        <v>2017</v>
      </c>
      <c r="E167" s="34">
        <v>2017</v>
      </c>
      <c r="F167" s="34" t="s">
        <v>873</v>
      </c>
      <c r="G167" s="34" t="s">
        <v>137</v>
      </c>
      <c r="H167" s="35">
        <v>2018</v>
      </c>
    </row>
    <row r="168" spans="1:8" ht="13.5" thickBot="1">
      <c r="A168" s="144">
        <v>4351</v>
      </c>
      <c r="B168" s="350">
        <v>6351</v>
      </c>
      <c r="C168" s="172" t="s">
        <v>284</v>
      </c>
      <c r="D168" s="183">
        <v>0</v>
      </c>
      <c r="E168" s="183">
        <v>0</v>
      </c>
      <c r="F168" s="183">
        <v>0</v>
      </c>
      <c r="G168" s="151">
        <v>0</v>
      </c>
      <c r="H168" s="184">
        <v>0</v>
      </c>
    </row>
    <row r="169" spans="1:8" ht="16.5" thickBot="1">
      <c r="A169" s="143" t="s">
        <v>6</v>
      </c>
      <c r="B169" s="320"/>
      <c r="C169" s="321"/>
      <c r="D169" s="250">
        <f>SUM(D168:D168)</f>
        <v>0</v>
      </c>
      <c r="E169" s="250">
        <f>SUM(E168:E168)</f>
        <v>0</v>
      </c>
      <c r="F169" s="250">
        <f>SUM(F168:F168)</f>
        <v>0</v>
      </c>
      <c r="G169" s="146">
        <v>0</v>
      </c>
      <c r="H169" s="251">
        <f>SUM(H168:H168)</f>
        <v>0</v>
      </c>
    </row>
    <row r="170" spans="1:8" ht="12.75" customHeight="1">
      <c r="A170" s="233"/>
      <c r="B170" s="290"/>
      <c r="C170" s="322"/>
      <c r="D170" s="254"/>
      <c r="E170" s="254"/>
      <c r="F170" s="254"/>
      <c r="G170" s="270"/>
      <c r="H170" s="254"/>
    </row>
    <row r="171" spans="1:8" ht="12.75" customHeight="1">
      <c r="A171" s="233"/>
      <c r="B171" s="290"/>
      <c r="C171" s="322"/>
      <c r="D171" s="254"/>
      <c r="E171" s="254"/>
      <c r="F171" s="254"/>
      <c r="G171" s="270"/>
      <c r="H171" s="254"/>
    </row>
    <row r="172" spans="1:8">
      <c r="A172" s="18"/>
      <c r="B172" s="18"/>
      <c r="C172" s="18"/>
      <c r="D172" s="18"/>
      <c r="E172" s="18"/>
      <c r="F172" s="18"/>
      <c r="G172" s="18"/>
      <c r="H172" s="18"/>
    </row>
    <row r="173" spans="1:8" ht="16.5" thickBot="1">
      <c r="A173" s="249" t="s">
        <v>7</v>
      </c>
      <c r="B173" s="320"/>
      <c r="C173" s="321"/>
      <c r="D173" s="115"/>
      <c r="E173" s="115"/>
      <c r="F173" s="115"/>
      <c r="G173" s="323"/>
      <c r="H173" s="115"/>
    </row>
    <row r="174" spans="1:8" ht="13.5">
      <c r="A174" s="239" t="s">
        <v>8</v>
      </c>
      <c r="B174" s="221"/>
      <c r="C174" s="118" t="s">
        <v>9</v>
      </c>
      <c r="D174" s="29" t="s">
        <v>129</v>
      </c>
      <c r="E174" s="29" t="s">
        <v>194</v>
      </c>
      <c r="F174" s="29" t="s">
        <v>135</v>
      </c>
      <c r="G174" s="29" t="s">
        <v>136</v>
      </c>
      <c r="H174" s="30" t="s">
        <v>902</v>
      </c>
    </row>
    <row r="175" spans="1:8" ht="14.25" thickBot="1">
      <c r="A175" s="119"/>
      <c r="B175" s="324" t="s">
        <v>10</v>
      </c>
      <c r="C175" s="121"/>
      <c r="D175" s="34">
        <v>2017</v>
      </c>
      <c r="E175" s="34">
        <v>2017</v>
      </c>
      <c r="F175" s="34" t="s">
        <v>873</v>
      </c>
      <c r="G175" s="34" t="s">
        <v>137</v>
      </c>
      <c r="H175" s="35">
        <v>2018</v>
      </c>
    </row>
    <row r="176" spans="1:8" ht="15.75" thickBot="1">
      <c r="A176" s="325"/>
      <c r="B176" s="326"/>
      <c r="C176" s="327" t="s">
        <v>295</v>
      </c>
      <c r="D176" s="51">
        <v>0</v>
      </c>
      <c r="E176" s="51">
        <v>0</v>
      </c>
      <c r="F176" s="273">
        <v>0</v>
      </c>
      <c r="G176" s="232">
        <v>0</v>
      </c>
      <c r="H176" s="878">
        <v>0</v>
      </c>
    </row>
    <row r="177" spans="1:8" ht="16.5" thickBot="1">
      <c r="A177" s="328"/>
      <c r="B177" s="244"/>
      <c r="C177" s="329" t="s">
        <v>309</v>
      </c>
      <c r="D177" s="90">
        <f>SUM(D176)</f>
        <v>0</v>
      </c>
      <c r="E177" s="90">
        <f>SUM(E176)</f>
        <v>0</v>
      </c>
      <c r="F177" s="90">
        <f>SUM(F176)</f>
        <v>0</v>
      </c>
      <c r="G177" s="146">
        <v>0</v>
      </c>
      <c r="H177" s="92">
        <f>SUM(H176)</f>
        <v>0</v>
      </c>
    </row>
    <row r="178" spans="1:8">
      <c r="A178" s="95"/>
      <c r="B178" s="95"/>
      <c r="C178" s="94"/>
      <c r="D178" s="97"/>
      <c r="E178" s="97"/>
      <c r="F178" s="97"/>
      <c r="G178" s="98"/>
      <c r="H178" s="97"/>
    </row>
    <row r="179" spans="1:8">
      <c r="A179" s="95"/>
      <c r="B179" s="95"/>
      <c r="C179" s="94"/>
      <c r="D179" s="97"/>
      <c r="E179" s="97"/>
      <c r="F179" s="97"/>
      <c r="G179" s="98"/>
      <c r="H179" s="97"/>
    </row>
    <row r="180" spans="1:8">
      <c r="A180" s="18"/>
      <c r="B180" s="18"/>
      <c r="C180" s="18"/>
      <c r="D180" s="18"/>
      <c r="E180" s="18"/>
      <c r="F180" s="18"/>
      <c r="G180" s="18"/>
      <c r="H180" s="18"/>
    </row>
    <row r="181" spans="1:8" ht="19.5" thickBot="1">
      <c r="A181" s="135" t="s">
        <v>154</v>
      </c>
      <c r="B181" s="136"/>
      <c r="C181" s="18"/>
      <c r="D181" s="24"/>
      <c r="E181" s="24"/>
      <c r="F181" s="24"/>
      <c r="G181" s="25"/>
      <c r="H181" s="24"/>
    </row>
    <row r="182" spans="1:8" ht="15">
      <c r="A182" s="330"/>
      <c r="B182" s="27"/>
      <c r="C182" s="138"/>
      <c r="D182" s="29" t="s">
        <v>129</v>
      </c>
      <c r="E182" s="29" t="s">
        <v>194</v>
      </c>
      <c r="F182" s="29" t="s">
        <v>135</v>
      </c>
      <c r="G182" s="29" t="s">
        <v>136</v>
      </c>
      <c r="H182" s="30" t="s">
        <v>902</v>
      </c>
    </row>
    <row r="183" spans="1:8" ht="14.25" thickBot="1">
      <c r="A183" s="161"/>
      <c r="B183" s="255"/>
      <c r="C183" s="72"/>
      <c r="D183" s="34">
        <v>2017</v>
      </c>
      <c r="E183" s="34">
        <v>2017</v>
      </c>
      <c r="F183" s="34" t="s">
        <v>873</v>
      </c>
      <c r="G183" s="34" t="s">
        <v>137</v>
      </c>
      <c r="H183" s="35">
        <v>2018</v>
      </c>
    </row>
    <row r="184" spans="1:8">
      <c r="A184" s="139" t="s">
        <v>307</v>
      </c>
      <c r="B184" s="214"/>
      <c r="C184" s="331"/>
      <c r="D184" s="1">
        <f>D146</f>
        <v>127566</v>
      </c>
      <c r="E184" s="1">
        <f>E146</f>
        <v>171630</v>
      </c>
      <c r="F184" s="1">
        <f>F146</f>
        <v>108271</v>
      </c>
      <c r="G184" s="42">
        <f>F184/E184*100</f>
        <v>63.083959680708503</v>
      </c>
      <c r="H184" s="10">
        <f>H146</f>
        <v>132279</v>
      </c>
    </row>
    <row r="185" spans="1:8" ht="13.5" thickBot="1">
      <c r="A185" s="161" t="s">
        <v>73</v>
      </c>
      <c r="B185" s="255"/>
      <c r="C185" s="72"/>
      <c r="D185" s="5">
        <f>D177</f>
        <v>0</v>
      </c>
      <c r="E185" s="5">
        <f>E177</f>
        <v>0</v>
      </c>
      <c r="F185" s="5">
        <f>F177</f>
        <v>0</v>
      </c>
      <c r="G185" s="42">
        <v>0</v>
      </c>
      <c r="H185" s="7">
        <f>H177</f>
        <v>0</v>
      </c>
    </row>
    <row r="186" spans="1:8" ht="16.5" thickBot="1">
      <c r="A186" s="109" t="s">
        <v>12</v>
      </c>
      <c r="B186" s="328"/>
      <c r="C186" s="260"/>
      <c r="D186" s="90">
        <f>SUM(D184:D185)</f>
        <v>127566</v>
      </c>
      <c r="E186" s="90">
        <f>SUM(E184:E185)</f>
        <v>171630</v>
      </c>
      <c r="F186" s="90">
        <f>SUM(F184:F185)</f>
        <v>108271</v>
      </c>
      <c r="G186" s="146">
        <f>F186/E186*100</f>
        <v>63.083959680708503</v>
      </c>
      <c r="H186" s="92">
        <f>SUM(H184:H185)</f>
        <v>132279</v>
      </c>
    </row>
    <row r="217" spans="1:8" ht="15">
      <c r="A217" s="1257" t="s">
        <v>954</v>
      </c>
      <c r="B217" s="1257"/>
      <c r="C217" s="1257"/>
      <c r="D217" s="1257"/>
      <c r="E217" s="1257"/>
      <c r="F217" s="1257"/>
      <c r="G217" s="1257"/>
      <c r="H217" s="1257"/>
    </row>
  </sheetData>
  <customSheetViews>
    <customSheetView guid="{CE1FAABA-AA9E-4C4F-BAB9-72F9FC9431D4}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Header>&amp;RPříloha III/12</oddHeader>
      </headerFooter>
    </customSheetView>
  </customSheetViews>
  <mergeCells count="4">
    <mergeCell ref="A217:H217"/>
    <mergeCell ref="A54:H54"/>
    <mergeCell ref="A109:H109"/>
    <mergeCell ref="A164:H16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tabColor rgb="FF7030A0"/>
  </sheetPr>
  <dimension ref="A1:H54"/>
  <sheetViews>
    <sheetView topLeftCell="A19" zoomScaleNormal="100" workbookViewId="0">
      <selection activeCell="H36" sqref="H36"/>
    </sheetView>
  </sheetViews>
  <sheetFormatPr defaultColWidth="9.28515625" defaultRowHeight="12.75"/>
  <cols>
    <col min="1" max="1" width="4.7109375" style="18" customWidth="1"/>
    <col min="2" max="2" width="6.42578125" style="18" customWidth="1"/>
    <col min="3" max="3" width="31.7109375" style="18" customWidth="1"/>
    <col min="4" max="4" width="5.5703125" style="18" bestFit="1" customWidth="1"/>
    <col min="5" max="5" width="7.28515625" style="18" customWidth="1"/>
    <col min="6" max="6" width="10.28515625" style="18" bestFit="1" customWidth="1"/>
    <col min="7" max="7" width="8.5703125" style="18" bestFit="1" customWidth="1"/>
    <col min="8" max="8" width="10.28515625" style="18" bestFit="1" customWidth="1"/>
    <col min="9" max="9" width="7.28515625" style="18" customWidth="1"/>
    <col min="10" max="16384" width="9.28515625" style="18"/>
  </cols>
  <sheetData>
    <row r="1" spans="1:8" ht="15">
      <c r="H1" s="788" t="s">
        <v>955</v>
      </c>
    </row>
    <row r="2" spans="1:8" ht="18.75">
      <c r="A2" s="135" t="s">
        <v>805</v>
      </c>
      <c r="C2" s="208"/>
      <c r="D2" s="93"/>
      <c r="E2" s="93"/>
      <c r="F2" s="93"/>
      <c r="G2" s="208"/>
      <c r="H2" s="93"/>
    </row>
    <row r="3" spans="1:8">
      <c r="D3" s="93"/>
      <c r="E3" s="93"/>
      <c r="F3" s="93"/>
      <c r="H3" s="93"/>
    </row>
    <row r="4" spans="1:8" ht="15" thickBot="1">
      <c r="A4" s="210" t="s">
        <v>310</v>
      </c>
      <c r="B4" s="136"/>
      <c r="F4" s="24"/>
      <c r="G4" s="25"/>
      <c r="H4" s="23" t="s">
        <v>107</v>
      </c>
    </row>
    <row r="5" spans="1:8" ht="13.5">
      <c r="A5" s="213" t="s">
        <v>243</v>
      </c>
      <c r="B5" s="37"/>
      <c r="C5" s="1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4.25" thickBot="1">
      <c r="A6" s="63">
        <v>4227</v>
      </c>
      <c r="B6" s="32" t="s">
        <v>195</v>
      </c>
      <c r="C6" s="48"/>
      <c r="D6" s="215">
        <v>2017</v>
      </c>
      <c r="E6" s="215">
        <v>2017</v>
      </c>
      <c r="F6" s="215" t="s">
        <v>873</v>
      </c>
      <c r="G6" s="215" t="s">
        <v>137</v>
      </c>
      <c r="H6" s="35">
        <v>2018</v>
      </c>
    </row>
    <row r="7" spans="1:8" ht="13.5">
      <c r="A7" s="248"/>
      <c r="B7" s="221" t="s">
        <v>244</v>
      </c>
      <c r="C7" s="138"/>
      <c r="D7" s="83"/>
      <c r="E7" s="83"/>
      <c r="F7" s="83"/>
      <c r="G7" s="827"/>
      <c r="H7" s="85"/>
    </row>
    <row r="8" spans="1:8">
      <c r="A8" s="56">
        <v>4227</v>
      </c>
      <c r="B8" s="539">
        <v>5021</v>
      </c>
      <c r="C8" s="884" t="s">
        <v>90</v>
      </c>
      <c r="D8" s="318">
        <v>0</v>
      </c>
      <c r="E8" s="318">
        <v>554</v>
      </c>
      <c r="F8" s="318">
        <v>282</v>
      </c>
      <c r="G8" s="886">
        <f>F8/E8*100</f>
        <v>50.902527075812273</v>
      </c>
      <c r="H8" s="885">
        <v>0</v>
      </c>
    </row>
    <row r="9" spans="1:8">
      <c r="A9" s="883"/>
      <c r="B9" s="539">
        <v>5031</v>
      </c>
      <c r="C9" s="884" t="s">
        <v>807</v>
      </c>
      <c r="D9" s="318">
        <v>0</v>
      </c>
      <c r="E9" s="318">
        <v>136</v>
      </c>
      <c r="F9" s="318">
        <v>70</v>
      </c>
      <c r="G9" s="886">
        <f t="shared" ref="G9:G14" si="0">F9/E9*100</f>
        <v>51.470588235294116</v>
      </c>
      <c r="H9" s="885">
        <v>0</v>
      </c>
    </row>
    <row r="10" spans="1:8">
      <c r="A10" s="883"/>
      <c r="B10" s="539">
        <v>5032</v>
      </c>
      <c r="C10" s="884" t="s">
        <v>808</v>
      </c>
      <c r="D10" s="318">
        <v>0</v>
      </c>
      <c r="E10" s="318">
        <v>51</v>
      </c>
      <c r="F10" s="318">
        <v>25</v>
      </c>
      <c r="G10" s="886">
        <f t="shared" si="0"/>
        <v>49.019607843137251</v>
      </c>
      <c r="H10" s="885">
        <v>0</v>
      </c>
    </row>
    <row r="11" spans="1:8">
      <c r="A11" s="883"/>
      <c r="B11" s="539">
        <v>5139</v>
      </c>
      <c r="C11" s="884" t="s">
        <v>799</v>
      </c>
      <c r="D11" s="318">
        <v>0</v>
      </c>
      <c r="E11" s="318">
        <v>72</v>
      </c>
      <c r="F11" s="318">
        <v>0</v>
      </c>
      <c r="G11" s="886">
        <f t="shared" si="0"/>
        <v>0</v>
      </c>
      <c r="H11" s="885">
        <v>0</v>
      </c>
    </row>
    <row r="12" spans="1:8">
      <c r="A12" s="883"/>
      <c r="B12" s="539">
        <v>5166</v>
      </c>
      <c r="C12" s="48" t="s">
        <v>574</v>
      </c>
      <c r="D12" s="58">
        <v>0</v>
      </c>
      <c r="E12" s="58">
        <v>348</v>
      </c>
      <c r="F12" s="58">
        <v>72</v>
      </c>
      <c r="G12" s="886">
        <f t="shared" si="0"/>
        <v>20.689655172413794</v>
      </c>
      <c r="H12" s="17">
        <v>0</v>
      </c>
    </row>
    <row r="13" spans="1:8">
      <c r="A13" s="883"/>
      <c r="B13" s="539">
        <v>5167</v>
      </c>
      <c r="C13" s="48" t="s">
        <v>59</v>
      </c>
      <c r="D13" s="58">
        <v>0</v>
      </c>
      <c r="E13" s="58">
        <v>521</v>
      </c>
      <c r="F13" s="58">
        <v>6</v>
      </c>
      <c r="G13" s="886">
        <f>F13/E13*100</f>
        <v>1.1516314779270633</v>
      </c>
      <c r="H13" s="17">
        <v>0</v>
      </c>
    </row>
    <row r="14" spans="1:8">
      <c r="A14" s="883"/>
      <c r="B14" s="539">
        <v>5169</v>
      </c>
      <c r="C14" s="48" t="s">
        <v>245</v>
      </c>
      <c r="D14" s="58">
        <v>0</v>
      </c>
      <c r="E14" s="58">
        <v>162</v>
      </c>
      <c r="F14" s="58">
        <v>2</v>
      </c>
      <c r="G14" s="886">
        <f t="shared" si="0"/>
        <v>1.2345679012345678</v>
      </c>
      <c r="H14" s="17">
        <v>0</v>
      </c>
    </row>
    <row r="15" spans="1:8" ht="15" thickBot="1">
      <c r="A15" s="882"/>
      <c r="B15" s="875"/>
      <c r="C15" s="381" t="s">
        <v>309</v>
      </c>
      <c r="D15" s="51">
        <f>SUM(D8:D14)</f>
        <v>0</v>
      </c>
      <c r="E15" s="51">
        <f>SUM(E8:E14)</f>
        <v>1844</v>
      </c>
      <c r="F15" s="51">
        <f>SUM(F8:F14)</f>
        <v>457</v>
      </c>
      <c r="G15" s="52">
        <f>F15/E15*100</f>
        <v>24.783080260303688</v>
      </c>
      <c r="H15" s="53">
        <f>SUM(H7:H8)</f>
        <v>0</v>
      </c>
    </row>
    <row r="16" spans="1:8" ht="16.5" thickBot="1">
      <c r="A16" s="143" t="s">
        <v>5</v>
      </c>
      <c r="B16" s="143"/>
      <c r="C16" s="249"/>
      <c r="D16" s="250">
        <f>D15</f>
        <v>0</v>
      </c>
      <c r="E16" s="250">
        <f>E15</f>
        <v>1844</v>
      </c>
      <c r="F16" s="250">
        <f>F15</f>
        <v>457</v>
      </c>
      <c r="G16" s="91">
        <f>G15</f>
        <v>24.783080260303688</v>
      </c>
      <c r="H16" s="251">
        <f>H15</f>
        <v>0</v>
      </c>
    </row>
    <row r="18" spans="1:8" ht="15.75">
      <c r="A18" s="233"/>
      <c r="B18" s="233"/>
      <c r="C18" s="288"/>
      <c r="D18" s="291"/>
      <c r="E18" s="291"/>
      <c r="F18" s="291"/>
      <c r="G18" s="270"/>
      <c r="H18" s="291"/>
    </row>
    <row r="19" spans="1:8" ht="15.75">
      <c r="A19" s="233"/>
      <c r="B19" s="233"/>
      <c r="C19" s="288"/>
      <c r="D19" s="291"/>
      <c r="E19" s="291"/>
      <c r="F19" s="291"/>
      <c r="G19" s="270"/>
      <c r="H19" s="291"/>
    </row>
    <row r="29" spans="1:8">
      <c r="A29" s="287"/>
      <c r="D29" s="97"/>
      <c r="E29" s="97"/>
      <c r="F29" s="97"/>
      <c r="H29" s="97"/>
    </row>
    <row r="54" spans="1:8" ht="15">
      <c r="A54" s="1254" t="s">
        <v>620</v>
      </c>
      <c r="B54" s="1254"/>
      <c r="C54" s="1254"/>
      <c r="D54" s="1254"/>
      <c r="E54" s="1254"/>
      <c r="F54" s="1254"/>
      <c r="G54" s="1254"/>
      <c r="H54" s="1254"/>
    </row>
  </sheetData>
  <mergeCells count="1">
    <mergeCell ref="A54:H5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tabColor rgb="FF7030A0"/>
  </sheetPr>
  <dimension ref="A1:IV129"/>
  <sheetViews>
    <sheetView topLeftCell="A73" zoomScaleNormal="100" workbookViewId="0">
      <selection activeCell="A107" sqref="A1:H107"/>
    </sheetView>
  </sheetViews>
  <sheetFormatPr defaultColWidth="9.28515625" defaultRowHeight="12.75"/>
  <cols>
    <col min="1" max="1" width="4.7109375" style="18" customWidth="1"/>
    <col min="2" max="2" width="6.42578125" style="18" customWidth="1"/>
    <col min="3" max="3" width="31.7109375" style="18" customWidth="1"/>
    <col min="4" max="4" width="7.28515625" style="18" bestFit="1" customWidth="1"/>
    <col min="5" max="5" width="9" style="18" customWidth="1"/>
    <col min="6" max="6" width="10.28515625" style="18" bestFit="1" customWidth="1"/>
    <col min="7" max="7" width="7.28515625" style="18" customWidth="1"/>
    <col min="8" max="8" width="9.5703125" style="18" customWidth="1"/>
    <col min="9" max="9" width="7.28515625" style="18" customWidth="1"/>
    <col min="10" max="16384" width="9.28515625" style="18"/>
  </cols>
  <sheetData>
    <row r="1" spans="1:23" ht="15">
      <c r="H1" s="788" t="s">
        <v>705</v>
      </c>
    </row>
    <row r="2" spans="1:23" ht="18.75">
      <c r="A2" s="135" t="s">
        <v>538</v>
      </c>
      <c r="B2" s="207"/>
      <c r="C2" s="208"/>
      <c r="F2" s="493"/>
      <c r="G2" s="208"/>
    </row>
    <row r="3" spans="1:23">
      <c r="A3" s="21"/>
      <c r="B3" s="136"/>
      <c r="F3" s="199"/>
    </row>
    <row r="4" spans="1:23" ht="15" thickBot="1">
      <c r="A4" s="210" t="s">
        <v>310</v>
      </c>
      <c r="B4" s="136"/>
      <c r="F4" s="211"/>
      <c r="G4" s="212"/>
      <c r="H4" s="23" t="s">
        <v>107</v>
      </c>
    </row>
    <row r="5" spans="1:23" ht="13.5">
      <c r="A5" s="332" t="s">
        <v>243</v>
      </c>
      <c r="B5" s="214"/>
      <c r="C5" s="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23" ht="13.5">
      <c r="A6" s="63">
        <v>3113</v>
      </c>
      <c r="B6" s="191" t="s">
        <v>14</v>
      </c>
      <c r="C6" s="131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23" ht="12.75" customHeight="1">
      <c r="A7" s="63">
        <v>3316</v>
      </c>
      <c r="B7" s="191" t="s">
        <v>277</v>
      </c>
      <c r="C7" s="131"/>
      <c r="D7" s="215"/>
      <c r="E7" s="215"/>
      <c r="F7" s="215"/>
      <c r="G7" s="215"/>
      <c r="H7" s="216"/>
    </row>
    <row r="8" spans="1:23" ht="12.75" customHeight="1">
      <c r="A8" s="63">
        <v>3317</v>
      </c>
      <c r="B8" s="32" t="s">
        <v>57</v>
      </c>
      <c r="C8" s="131"/>
      <c r="D8" s="215"/>
      <c r="E8" s="215"/>
      <c r="F8" s="215"/>
      <c r="G8" s="215"/>
      <c r="H8" s="216"/>
    </row>
    <row r="9" spans="1:23" ht="12.75" customHeight="1">
      <c r="A9" s="63">
        <v>3319</v>
      </c>
      <c r="B9" s="32" t="s">
        <v>15</v>
      </c>
      <c r="C9" s="33"/>
      <c r="D9" s="215"/>
      <c r="E9" s="215"/>
      <c r="F9" s="215"/>
      <c r="G9" s="215"/>
      <c r="H9" s="216"/>
    </row>
    <row r="10" spans="1:23" ht="12.75" customHeight="1">
      <c r="A10" s="46">
        <v>3349</v>
      </c>
      <c r="B10" s="62" t="s">
        <v>247</v>
      </c>
      <c r="C10" s="33"/>
      <c r="D10" s="219"/>
      <c r="E10" s="219"/>
      <c r="F10" s="219"/>
      <c r="G10" s="219"/>
      <c r="H10" s="220"/>
      <c r="P10" s="1257" t="s">
        <v>620</v>
      </c>
      <c r="Q10" s="1257"/>
      <c r="R10" s="1257"/>
      <c r="S10" s="1257"/>
      <c r="T10" s="1257"/>
      <c r="U10" s="1257"/>
      <c r="V10" s="1257"/>
      <c r="W10" s="1257"/>
    </row>
    <row r="11" spans="1:23" ht="12.75" customHeight="1">
      <c r="A11" s="63">
        <v>3399</v>
      </c>
      <c r="B11" s="32" t="s">
        <v>123</v>
      </c>
      <c r="C11" s="33"/>
      <c r="D11" s="215"/>
      <c r="E11" s="215"/>
      <c r="F11" s="215"/>
      <c r="G11" s="215"/>
      <c r="H11" s="216"/>
    </row>
    <row r="12" spans="1:23" ht="12.75" customHeight="1">
      <c r="A12" s="63">
        <v>3419</v>
      </c>
      <c r="B12" s="32" t="s">
        <v>529</v>
      </c>
      <c r="C12" s="33"/>
      <c r="D12" s="215"/>
      <c r="E12" s="215"/>
      <c r="F12" s="215"/>
      <c r="G12" s="215"/>
      <c r="H12" s="216"/>
    </row>
    <row r="13" spans="1:23" ht="12.75" customHeight="1">
      <c r="A13" s="63">
        <v>3429</v>
      </c>
      <c r="B13" s="191" t="s">
        <v>246</v>
      </c>
      <c r="C13" s="33"/>
      <c r="D13" s="215"/>
      <c r="E13" s="215"/>
      <c r="F13" s="215"/>
      <c r="G13" s="215"/>
      <c r="H13" s="216"/>
    </row>
    <row r="14" spans="1:23" ht="12.75" customHeight="1" thickBot="1">
      <c r="A14" s="67">
        <v>6223</v>
      </c>
      <c r="B14" s="32" t="s">
        <v>248</v>
      </c>
      <c r="C14" s="33"/>
      <c r="D14" s="219"/>
      <c r="E14" s="219"/>
      <c r="F14" s="219"/>
      <c r="G14" s="219"/>
      <c r="H14" s="220"/>
    </row>
    <row r="15" spans="1:23" ht="12.75" customHeight="1">
      <c r="A15" s="59">
        <v>3113</v>
      </c>
      <c r="B15" s="457">
        <v>5169</v>
      </c>
      <c r="C15" s="60" t="s">
        <v>897</v>
      </c>
      <c r="D15" s="39">
        <v>0</v>
      </c>
      <c r="E15" s="39">
        <v>103</v>
      </c>
      <c r="F15" s="39">
        <v>0</v>
      </c>
      <c r="G15" s="76">
        <v>0</v>
      </c>
      <c r="H15" s="61">
        <v>0</v>
      </c>
    </row>
    <row r="16" spans="1:23" ht="12.75" customHeight="1" thickBot="1">
      <c r="A16" s="70"/>
      <c r="B16" s="71" t="s">
        <v>309</v>
      </c>
      <c r="C16" s="72"/>
      <c r="D16" s="73">
        <f>SUM(D15:D15)</f>
        <v>0</v>
      </c>
      <c r="E16" s="73">
        <f>SUM(E15:E15)</f>
        <v>103</v>
      </c>
      <c r="F16" s="73">
        <f>SUM(F15:F15)</f>
        <v>0</v>
      </c>
      <c r="G16" s="74">
        <v>0</v>
      </c>
      <c r="H16" s="75">
        <f>SUM(H15:H15)</f>
        <v>0</v>
      </c>
    </row>
    <row r="17" spans="1:8">
      <c r="A17" s="59">
        <v>3316</v>
      </c>
      <c r="B17" s="457">
        <v>5169</v>
      </c>
      <c r="C17" s="60" t="s">
        <v>764</v>
      </c>
      <c r="D17" s="39">
        <v>0</v>
      </c>
      <c r="E17" s="39">
        <v>0</v>
      </c>
      <c r="F17" s="39">
        <v>0</v>
      </c>
      <c r="G17" s="76">
        <v>0</v>
      </c>
      <c r="H17" s="61">
        <v>0</v>
      </c>
    </row>
    <row r="18" spans="1:8" ht="13.5" thickBot="1">
      <c r="A18" s="70"/>
      <c r="B18" s="71" t="s">
        <v>309</v>
      </c>
      <c r="C18" s="72"/>
      <c r="D18" s="73">
        <f>SUM(D17:D17)</f>
        <v>0</v>
      </c>
      <c r="E18" s="73">
        <f>SUM(E17:E17)</f>
        <v>0</v>
      </c>
      <c r="F18" s="73">
        <f>SUM(F17:F17)</f>
        <v>0</v>
      </c>
      <c r="G18" s="74">
        <v>0</v>
      </c>
      <c r="H18" s="75">
        <f>SUM(H17:H17)</f>
        <v>0</v>
      </c>
    </row>
    <row r="19" spans="1:8">
      <c r="A19" s="59">
        <v>3317</v>
      </c>
      <c r="B19" s="457">
        <v>5139</v>
      </c>
      <c r="C19" s="82" t="s">
        <v>60</v>
      </c>
      <c r="D19" s="584">
        <v>24</v>
      </c>
      <c r="E19" s="584">
        <v>24</v>
      </c>
      <c r="F19" s="584">
        <v>1</v>
      </c>
      <c r="G19" s="76">
        <f>F19/E19*100</f>
        <v>4.1666666666666661</v>
      </c>
      <c r="H19" s="625">
        <v>30</v>
      </c>
    </row>
    <row r="20" spans="1:8">
      <c r="A20" s="67"/>
      <c r="B20" s="62">
        <v>5169</v>
      </c>
      <c r="C20" s="13" t="s">
        <v>131</v>
      </c>
      <c r="D20" s="585">
        <v>500</v>
      </c>
      <c r="E20" s="585">
        <v>500</v>
      </c>
      <c r="F20" s="585">
        <v>0</v>
      </c>
      <c r="G20" s="16">
        <f>F20/E20*100</f>
        <v>0</v>
      </c>
      <c r="H20" s="626">
        <v>500</v>
      </c>
    </row>
    <row r="21" spans="1:8">
      <c r="A21" s="285"/>
      <c r="B21" s="62">
        <v>5175</v>
      </c>
      <c r="C21" s="13" t="s">
        <v>62</v>
      </c>
      <c r="D21" s="632">
        <v>36</v>
      </c>
      <c r="E21" s="632">
        <v>36</v>
      </c>
      <c r="F21" s="632">
        <v>20</v>
      </c>
      <c r="G21" s="16">
        <f>F21/E21*100</f>
        <v>55.555555555555557</v>
      </c>
      <c r="H21" s="684">
        <v>20</v>
      </c>
    </row>
    <row r="22" spans="1:8">
      <c r="A22" s="285"/>
      <c r="B22" s="62">
        <v>5492</v>
      </c>
      <c r="C22" s="13" t="s">
        <v>64</v>
      </c>
      <c r="D22" s="632">
        <v>100</v>
      </c>
      <c r="E22" s="632">
        <v>100</v>
      </c>
      <c r="F22" s="632">
        <v>0</v>
      </c>
      <c r="G22" s="16">
        <v>0</v>
      </c>
      <c r="H22" s="684">
        <v>50</v>
      </c>
    </row>
    <row r="23" spans="1:8" ht="13.5" thickBot="1">
      <c r="A23" s="78"/>
      <c r="B23" s="81" t="s">
        <v>309</v>
      </c>
      <c r="C23" s="72"/>
      <c r="D23" s="586">
        <f>SUM(D19:D22)</f>
        <v>660</v>
      </c>
      <c r="E23" s="586">
        <f>SUM(E19:E22)</f>
        <v>660</v>
      </c>
      <c r="F23" s="586">
        <f>SUM(F19:F21)</f>
        <v>21</v>
      </c>
      <c r="G23" s="74">
        <f>F23/E23*100</f>
        <v>3.1818181818181817</v>
      </c>
      <c r="H23" s="75">
        <f>SUM(H19:H22)</f>
        <v>600</v>
      </c>
    </row>
    <row r="24" spans="1:8">
      <c r="A24" s="59">
        <v>3319</v>
      </c>
      <c r="B24" s="62">
        <v>5139</v>
      </c>
      <c r="C24" s="218" t="s">
        <v>16</v>
      </c>
      <c r="D24" s="543">
        <v>105</v>
      </c>
      <c r="E24" s="543">
        <v>105</v>
      </c>
      <c r="F24" s="543">
        <v>79</v>
      </c>
      <c r="G24" s="16">
        <f>F24/E24*100</f>
        <v>75.238095238095241</v>
      </c>
      <c r="H24" s="628">
        <v>105</v>
      </c>
    </row>
    <row r="25" spans="1:8">
      <c r="A25" s="285"/>
      <c r="B25" s="631">
        <v>5164</v>
      </c>
      <c r="C25" s="632" t="s">
        <v>2</v>
      </c>
      <c r="D25" s="585">
        <v>20</v>
      </c>
      <c r="E25" s="585">
        <v>20</v>
      </c>
      <c r="F25" s="585">
        <v>0</v>
      </c>
      <c r="G25" s="16">
        <v>0</v>
      </c>
      <c r="H25" s="626">
        <v>20</v>
      </c>
    </row>
    <row r="26" spans="1:8" ht="12" customHeight="1">
      <c r="A26" s="285"/>
      <c r="B26" s="62">
        <v>5166</v>
      </c>
      <c r="C26" s="13" t="s">
        <v>70</v>
      </c>
      <c r="D26" s="585">
        <v>100</v>
      </c>
      <c r="E26" s="585">
        <v>100</v>
      </c>
      <c r="F26" s="585">
        <v>0</v>
      </c>
      <c r="G26" s="16">
        <v>0</v>
      </c>
      <c r="H26" s="626">
        <v>50</v>
      </c>
    </row>
    <row r="27" spans="1:8">
      <c r="A27" s="285"/>
      <c r="B27" s="62">
        <v>5169</v>
      </c>
      <c r="C27" s="218" t="s">
        <v>245</v>
      </c>
      <c r="D27" s="585">
        <v>670</v>
      </c>
      <c r="E27" s="585">
        <v>670</v>
      </c>
      <c r="F27" s="585">
        <v>461</v>
      </c>
      <c r="G27" s="16">
        <f>F27/E27*100</f>
        <v>68.805970149253739</v>
      </c>
      <c r="H27" s="626">
        <v>600</v>
      </c>
    </row>
    <row r="28" spans="1:8">
      <c r="A28" s="67"/>
      <c r="B28" s="64">
        <v>5175</v>
      </c>
      <c r="C28" s="48" t="s">
        <v>62</v>
      </c>
      <c r="D28" s="585">
        <v>80</v>
      </c>
      <c r="E28" s="585">
        <v>80</v>
      </c>
      <c r="F28" s="585">
        <v>24</v>
      </c>
      <c r="G28" s="16">
        <f>F28/E28*100</f>
        <v>30</v>
      </c>
      <c r="H28" s="626">
        <v>80</v>
      </c>
    </row>
    <row r="29" spans="1:8">
      <c r="A29" s="67"/>
      <c r="B29" s="87">
        <v>5194</v>
      </c>
      <c r="C29" s="33" t="s">
        <v>63</v>
      </c>
      <c r="D29" s="585">
        <v>890</v>
      </c>
      <c r="E29" s="585">
        <v>890</v>
      </c>
      <c r="F29" s="585">
        <v>253</v>
      </c>
      <c r="G29" s="16">
        <f>F29/E29*100</f>
        <v>28.426966292134832</v>
      </c>
      <c r="H29" s="626">
        <v>400</v>
      </c>
    </row>
    <row r="30" spans="1:8">
      <c r="A30" s="224"/>
      <c r="B30" s="62">
        <v>5492</v>
      </c>
      <c r="C30" s="218" t="s">
        <v>64</v>
      </c>
      <c r="D30" s="585">
        <v>200</v>
      </c>
      <c r="E30" s="585">
        <v>200</v>
      </c>
      <c r="F30" s="585">
        <v>0</v>
      </c>
      <c r="G30" s="16">
        <v>0</v>
      </c>
      <c r="H30" s="626">
        <v>100</v>
      </c>
    </row>
    <row r="31" spans="1:8" ht="13.5" thickBot="1">
      <c r="A31" s="70"/>
      <c r="B31" s="71" t="s">
        <v>309</v>
      </c>
      <c r="C31" s="72"/>
      <c r="D31" s="586">
        <f>SUM(D24:D30)</f>
        <v>2065</v>
      </c>
      <c r="E31" s="586">
        <f>SUM(E24:E30)</f>
        <v>2065</v>
      </c>
      <c r="F31" s="586">
        <f>SUM(F24:F30)</f>
        <v>817</v>
      </c>
      <c r="G31" s="74">
        <f t="shared" ref="G31:G38" si="0">F31/E31*100</f>
        <v>39.564164648910413</v>
      </c>
      <c r="H31" s="75">
        <f>SUM(H24:H30)</f>
        <v>1355</v>
      </c>
    </row>
    <row r="32" spans="1:8">
      <c r="A32" s="856">
        <v>3349</v>
      </c>
      <c r="B32" s="857">
        <v>5169</v>
      </c>
      <c r="C32" s="858" t="s">
        <v>1116</v>
      </c>
      <c r="D32" s="859">
        <v>3700</v>
      </c>
      <c r="E32" s="859">
        <v>2000</v>
      </c>
      <c r="F32" s="584">
        <v>1882</v>
      </c>
      <c r="G32" s="860">
        <f t="shared" si="0"/>
        <v>94.1</v>
      </c>
      <c r="H32" s="861">
        <v>2500</v>
      </c>
    </row>
    <row r="33" spans="1:8">
      <c r="A33" s="862"/>
      <c r="B33" s="863">
        <v>5169</v>
      </c>
      <c r="C33" s="726" t="s">
        <v>601</v>
      </c>
      <c r="D33" s="657">
        <v>1900</v>
      </c>
      <c r="E33" s="657">
        <v>3600</v>
      </c>
      <c r="F33" s="585">
        <v>866</v>
      </c>
      <c r="G33" s="864">
        <f t="shared" si="0"/>
        <v>24.055555555555554</v>
      </c>
      <c r="H33" s="865">
        <v>1200</v>
      </c>
    </row>
    <row r="34" spans="1:8" ht="13.5" thickBot="1">
      <c r="A34" s="866"/>
      <c r="B34" s="867" t="s">
        <v>309</v>
      </c>
      <c r="C34" s="868"/>
      <c r="D34" s="869">
        <f>SUM(D32:D33)</f>
        <v>5600</v>
      </c>
      <c r="E34" s="869">
        <f>SUM(E32:E33)</f>
        <v>5600</v>
      </c>
      <c r="F34" s="869">
        <f>SUM(F32:F33)</f>
        <v>2748</v>
      </c>
      <c r="G34" s="870">
        <f t="shared" si="0"/>
        <v>49.071428571428569</v>
      </c>
      <c r="H34" s="871">
        <f>SUM(H32:H33)</f>
        <v>3700</v>
      </c>
    </row>
    <row r="35" spans="1:8">
      <c r="A35" s="59">
        <v>3399</v>
      </c>
      <c r="B35" s="457">
        <v>5041</v>
      </c>
      <c r="C35" s="60" t="s">
        <v>684</v>
      </c>
      <c r="D35" s="591">
        <v>20</v>
      </c>
      <c r="E35" s="591">
        <v>20</v>
      </c>
      <c r="F35" s="591">
        <v>5</v>
      </c>
      <c r="G35" s="84">
        <f t="shared" si="0"/>
        <v>25</v>
      </c>
      <c r="H35" s="630">
        <v>50</v>
      </c>
    </row>
    <row r="36" spans="1:8">
      <c r="A36" s="285"/>
      <c r="B36" s="87">
        <v>5139</v>
      </c>
      <c r="C36" s="33" t="s">
        <v>16</v>
      </c>
      <c r="D36" s="585">
        <v>50</v>
      </c>
      <c r="E36" s="585">
        <v>50</v>
      </c>
      <c r="F36" s="585">
        <v>1</v>
      </c>
      <c r="G36" s="16">
        <f t="shared" si="0"/>
        <v>2</v>
      </c>
      <c r="H36" s="626">
        <v>50</v>
      </c>
    </row>
    <row r="37" spans="1:8">
      <c r="A37" s="224"/>
      <c r="B37" s="64">
        <v>5164</v>
      </c>
      <c r="C37" s="48" t="s">
        <v>2</v>
      </c>
      <c r="D37" s="589">
        <v>50</v>
      </c>
      <c r="E37" s="589">
        <v>50</v>
      </c>
      <c r="F37" s="589">
        <v>16</v>
      </c>
      <c r="G37" s="16">
        <f t="shared" si="0"/>
        <v>32</v>
      </c>
      <c r="H37" s="629">
        <v>50</v>
      </c>
    </row>
    <row r="38" spans="1:8">
      <c r="A38" s="285"/>
      <c r="B38" s="62">
        <v>5169</v>
      </c>
      <c r="C38" s="218" t="s">
        <v>245</v>
      </c>
      <c r="D38" s="589">
        <v>9975</v>
      </c>
      <c r="E38" s="589">
        <v>9975</v>
      </c>
      <c r="F38" s="589">
        <v>3453</v>
      </c>
      <c r="G38" s="16">
        <f t="shared" si="0"/>
        <v>34.616541353383454</v>
      </c>
      <c r="H38" s="629">
        <v>8500</v>
      </c>
    </row>
    <row r="39" spans="1:8">
      <c r="A39" s="887" t="s">
        <v>343</v>
      </c>
      <c r="B39" s="150">
        <v>98</v>
      </c>
      <c r="C39" s="286" t="s">
        <v>577</v>
      </c>
      <c r="D39" s="888">
        <v>0</v>
      </c>
      <c r="E39" s="888">
        <v>0</v>
      </c>
      <c r="F39" s="888">
        <v>0</v>
      </c>
      <c r="G39" s="107">
        <v>0</v>
      </c>
      <c r="H39" s="889">
        <v>0</v>
      </c>
    </row>
    <row r="40" spans="1:8">
      <c r="A40" s="285"/>
      <c r="B40" s="87">
        <v>5175</v>
      </c>
      <c r="C40" s="33" t="s">
        <v>62</v>
      </c>
      <c r="D40" s="589">
        <v>480</v>
      </c>
      <c r="E40" s="589">
        <v>480</v>
      </c>
      <c r="F40" s="589">
        <v>144</v>
      </c>
      <c r="G40" s="16">
        <f>F40/E40*100</f>
        <v>30</v>
      </c>
      <c r="H40" s="629">
        <v>200</v>
      </c>
    </row>
    <row r="41" spans="1:8">
      <c r="A41" s="285"/>
      <c r="B41" s="64">
        <v>5189</v>
      </c>
      <c r="C41" s="48" t="s">
        <v>68</v>
      </c>
      <c r="D41" s="585">
        <v>0</v>
      </c>
      <c r="E41" s="585">
        <v>0</v>
      </c>
      <c r="F41" s="585">
        <v>110</v>
      </c>
      <c r="G41" s="16"/>
      <c r="H41" s="626">
        <v>0</v>
      </c>
    </row>
    <row r="42" spans="1:8">
      <c r="A42" s="224"/>
      <c r="B42" s="87">
        <v>5192</v>
      </c>
      <c r="C42" s="33" t="s">
        <v>139</v>
      </c>
      <c r="D42" s="589">
        <v>0</v>
      </c>
      <c r="E42" s="589">
        <v>0</v>
      </c>
      <c r="F42" s="589">
        <v>0</v>
      </c>
      <c r="G42" s="16">
        <v>0</v>
      </c>
      <c r="H42" s="629">
        <v>0</v>
      </c>
    </row>
    <row r="43" spans="1:8">
      <c r="A43" s="224"/>
      <c r="B43" s="87">
        <v>5194</v>
      </c>
      <c r="C43" s="33" t="s">
        <v>63</v>
      </c>
      <c r="D43" s="589">
        <v>1175</v>
      </c>
      <c r="E43" s="589">
        <v>1175</v>
      </c>
      <c r="F43" s="589">
        <v>641</v>
      </c>
      <c r="G43" s="16">
        <f t="shared" ref="G43:G50" si="1">F43/E43*100</f>
        <v>54.553191489361708</v>
      </c>
      <c r="H43" s="629">
        <v>700</v>
      </c>
    </row>
    <row r="44" spans="1:8">
      <c r="A44" s="887" t="s">
        <v>343</v>
      </c>
      <c r="B44" s="150">
        <v>98</v>
      </c>
      <c r="C44" s="286" t="s">
        <v>577</v>
      </c>
      <c r="D44" s="888">
        <v>0</v>
      </c>
      <c r="E44" s="888">
        <v>0</v>
      </c>
      <c r="F44" s="888">
        <v>0</v>
      </c>
      <c r="G44" s="107">
        <v>0</v>
      </c>
      <c r="H44" s="889">
        <v>0</v>
      </c>
    </row>
    <row r="45" spans="1:8">
      <c r="A45" s="224"/>
      <c r="B45" s="87">
        <v>5492</v>
      </c>
      <c r="C45" s="33" t="s">
        <v>64</v>
      </c>
      <c r="D45" s="589">
        <v>0</v>
      </c>
      <c r="E45" s="589">
        <v>0</v>
      </c>
      <c r="F45" s="589">
        <v>0</v>
      </c>
      <c r="G45" s="16">
        <v>0</v>
      </c>
      <c r="H45" s="629">
        <v>0</v>
      </c>
    </row>
    <row r="46" spans="1:8" ht="13.5" thickBot="1">
      <c r="A46" s="78"/>
      <c r="B46" s="71" t="s">
        <v>309</v>
      </c>
      <c r="C46" s="72"/>
      <c r="D46" s="590">
        <f>SUM(D35:D45)</f>
        <v>11750</v>
      </c>
      <c r="E46" s="590">
        <f>SUM(E35:E45)</f>
        <v>11750</v>
      </c>
      <c r="F46" s="590">
        <f>SUM(F35:F45)</f>
        <v>4370</v>
      </c>
      <c r="G46" s="74">
        <f t="shared" si="1"/>
        <v>37.191489361702132</v>
      </c>
      <c r="H46" s="7">
        <f>SUM(H35:H45)</f>
        <v>9550</v>
      </c>
    </row>
    <row r="47" spans="1:8" hidden="1">
      <c r="A47" s="59">
        <v>3419</v>
      </c>
      <c r="B47" s="457">
        <v>5175</v>
      </c>
      <c r="C47" s="60" t="s">
        <v>62</v>
      </c>
      <c r="D47" s="39">
        <v>0</v>
      </c>
      <c r="E47" s="39">
        <v>0</v>
      </c>
      <c r="F47" s="39">
        <v>0</v>
      </c>
      <c r="G47" s="76">
        <v>0</v>
      </c>
      <c r="H47" s="61">
        <v>0</v>
      </c>
    </row>
    <row r="48" spans="1:8" ht="13.5" hidden="1" thickBot="1">
      <c r="A48" s="70"/>
      <c r="B48" s="71" t="s">
        <v>309</v>
      </c>
      <c r="C48" s="72"/>
      <c r="D48" s="73">
        <f>SUM(D47:D47)</f>
        <v>0</v>
      </c>
      <c r="E48" s="73">
        <f>SUM(E47:E47)</f>
        <v>0</v>
      </c>
      <c r="F48" s="73">
        <f>SUM(F47:F47)</f>
        <v>0</v>
      </c>
      <c r="G48" s="74">
        <v>0</v>
      </c>
      <c r="H48" s="75">
        <f>SUM(H47:H47)</f>
        <v>0</v>
      </c>
    </row>
    <row r="49" spans="1:8">
      <c r="A49" s="139">
        <v>3429</v>
      </c>
      <c r="B49" s="457">
        <v>5133</v>
      </c>
      <c r="C49" s="82" t="s">
        <v>255</v>
      </c>
      <c r="D49" s="584">
        <v>30</v>
      </c>
      <c r="E49" s="584">
        <v>30</v>
      </c>
      <c r="F49" s="584">
        <v>18</v>
      </c>
      <c r="G49" s="76">
        <f t="shared" si="1"/>
        <v>60</v>
      </c>
      <c r="H49" s="625">
        <v>30</v>
      </c>
    </row>
    <row r="50" spans="1:8">
      <c r="A50" s="45"/>
      <c r="B50" s="62">
        <v>5139</v>
      </c>
      <c r="C50" s="33" t="s">
        <v>16</v>
      </c>
      <c r="D50" s="589">
        <v>50</v>
      </c>
      <c r="E50" s="589">
        <v>50</v>
      </c>
      <c r="F50" s="589">
        <v>4</v>
      </c>
      <c r="G50" s="151">
        <f t="shared" si="1"/>
        <v>8</v>
      </c>
      <c r="H50" s="629">
        <v>30</v>
      </c>
    </row>
    <row r="51" spans="1:8">
      <c r="A51" s="45"/>
      <c r="B51" s="62">
        <v>5169</v>
      </c>
      <c r="C51" s="13" t="s">
        <v>245</v>
      </c>
      <c r="D51" s="58">
        <v>435</v>
      </c>
      <c r="E51" s="58">
        <v>435</v>
      </c>
      <c r="F51" s="58">
        <v>324</v>
      </c>
      <c r="G51" s="16">
        <f>F51/E51*100</f>
        <v>74.482758620689665</v>
      </c>
      <c r="H51" s="17">
        <v>350</v>
      </c>
    </row>
    <row r="52" spans="1:8">
      <c r="A52" s="45"/>
      <c r="B52" s="62">
        <v>5175</v>
      </c>
      <c r="C52" s="13" t="s">
        <v>62</v>
      </c>
      <c r="D52" s="58">
        <v>80</v>
      </c>
      <c r="E52" s="58">
        <v>80</v>
      </c>
      <c r="F52" s="58">
        <v>3</v>
      </c>
      <c r="G52" s="16">
        <f>F52/E52*100</f>
        <v>3.75</v>
      </c>
      <c r="H52" s="17">
        <v>10</v>
      </c>
    </row>
    <row r="53" spans="1:8">
      <c r="A53" s="45"/>
      <c r="B53" s="62">
        <v>5194</v>
      </c>
      <c r="C53" s="13" t="s">
        <v>63</v>
      </c>
      <c r="D53" s="58">
        <v>30</v>
      </c>
      <c r="E53" s="58">
        <v>30</v>
      </c>
      <c r="F53" s="58">
        <v>0</v>
      </c>
      <c r="G53" s="16">
        <f>F53/E53*100</f>
        <v>0</v>
      </c>
      <c r="H53" s="17">
        <v>15</v>
      </c>
    </row>
    <row r="54" spans="1:8" ht="13.5" thickBot="1">
      <c r="A54" s="70"/>
      <c r="B54" s="633" t="s">
        <v>309</v>
      </c>
      <c r="C54" s="172"/>
      <c r="D54" s="5">
        <f>SUM(D49:D53)</f>
        <v>625</v>
      </c>
      <c r="E54" s="5">
        <f>SUM(E49:E53)</f>
        <v>625</v>
      </c>
      <c r="F54" s="5">
        <f>SUM(F49:F53)</f>
        <v>349</v>
      </c>
      <c r="G54" s="86">
        <f>F54/E54*100</f>
        <v>55.84</v>
      </c>
      <c r="H54" s="7">
        <f>SUM(H49:H53)</f>
        <v>435</v>
      </c>
    </row>
    <row r="55" spans="1:8">
      <c r="A55" s="134"/>
      <c r="B55" s="96"/>
      <c r="C55" s="134"/>
      <c r="D55" s="97"/>
      <c r="E55" s="97"/>
      <c r="F55" s="97"/>
      <c r="G55" s="98"/>
      <c r="H55" s="97"/>
    </row>
    <row r="56" spans="1:8">
      <c r="A56" s="134"/>
      <c r="B56" s="96"/>
      <c r="C56" s="134"/>
      <c r="D56" s="97"/>
      <c r="E56" s="97"/>
      <c r="F56" s="97"/>
      <c r="G56" s="98"/>
      <c r="H56" s="97"/>
    </row>
    <row r="57" spans="1:8" ht="15.75" thickBot="1">
      <c r="A57" s="1254" t="s">
        <v>956</v>
      </c>
      <c r="B57" s="1254"/>
      <c r="C57" s="1254"/>
      <c r="D57" s="1254"/>
      <c r="E57" s="1254"/>
      <c r="F57" s="1254"/>
      <c r="G57" s="1254"/>
      <c r="H57" s="1254"/>
    </row>
    <row r="58" spans="1:8">
      <c r="A58" s="59">
        <v>6223</v>
      </c>
      <c r="B58" s="77">
        <v>5139</v>
      </c>
      <c r="C58" s="38" t="s">
        <v>16</v>
      </c>
      <c r="D58" s="39">
        <v>10</v>
      </c>
      <c r="E58" s="39">
        <v>10</v>
      </c>
      <c r="F58" s="39">
        <v>0</v>
      </c>
      <c r="G58" s="76">
        <f t="shared" ref="G58:G68" si="2">F58/E58*100</f>
        <v>0</v>
      </c>
      <c r="H58" s="61">
        <v>0</v>
      </c>
    </row>
    <row r="59" spans="1:8">
      <c r="A59" s="224"/>
      <c r="B59" s="87">
        <v>5142</v>
      </c>
      <c r="C59" s="33" t="s">
        <v>65</v>
      </c>
      <c r="D59" s="65">
        <v>5</v>
      </c>
      <c r="E59" s="65">
        <v>5</v>
      </c>
      <c r="F59" s="65">
        <v>0</v>
      </c>
      <c r="G59" s="16">
        <f t="shared" si="2"/>
        <v>0</v>
      </c>
      <c r="H59" s="66">
        <v>7</v>
      </c>
    </row>
    <row r="60" spans="1:8">
      <c r="A60" s="224"/>
      <c r="B60" s="87">
        <v>5161</v>
      </c>
      <c r="C60" s="33" t="s">
        <v>114</v>
      </c>
      <c r="D60" s="65">
        <v>3</v>
      </c>
      <c r="E60" s="65">
        <v>3</v>
      </c>
      <c r="F60" s="65">
        <v>0</v>
      </c>
      <c r="G60" s="16">
        <f t="shared" si="2"/>
        <v>0</v>
      </c>
      <c r="H60" s="66">
        <v>5</v>
      </c>
    </row>
    <row r="61" spans="1:8">
      <c r="A61" s="224"/>
      <c r="B61" s="87">
        <v>5163</v>
      </c>
      <c r="C61" s="33" t="s">
        <v>66</v>
      </c>
      <c r="D61" s="65">
        <v>10</v>
      </c>
      <c r="E61" s="65">
        <v>10</v>
      </c>
      <c r="F61" s="65">
        <v>0</v>
      </c>
      <c r="G61" s="16">
        <f t="shared" si="2"/>
        <v>0</v>
      </c>
      <c r="H61" s="66">
        <v>15</v>
      </c>
    </row>
    <row r="62" spans="1:8">
      <c r="A62" s="285"/>
      <c r="B62" s="64">
        <v>5164</v>
      </c>
      <c r="C62" s="48" t="s">
        <v>2</v>
      </c>
      <c r="D62" s="65">
        <v>70</v>
      </c>
      <c r="E62" s="65">
        <v>70</v>
      </c>
      <c r="F62" s="65">
        <v>0</v>
      </c>
      <c r="G62" s="16">
        <v>0</v>
      </c>
      <c r="H62" s="66">
        <v>30</v>
      </c>
    </row>
    <row r="63" spans="1:8">
      <c r="A63" s="285"/>
      <c r="B63" s="87">
        <v>5169</v>
      </c>
      <c r="C63" s="33" t="s">
        <v>61</v>
      </c>
      <c r="D63" s="65">
        <v>270</v>
      </c>
      <c r="E63" s="65">
        <v>270</v>
      </c>
      <c r="F63" s="65">
        <v>0</v>
      </c>
      <c r="G63" s="16">
        <f t="shared" si="2"/>
        <v>0</v>
      </c>
      <c r="H63" s="66">
        <v>100</v>
      </c>
    </row>
    <row r="64" spans="1:8">
      <c r="A64" s="285"/>
      <c r="B64" s="87">
        <v>5173</v>
      </c>
      <c r="C64" s="33" t="s">
        <v>67</v>
      </c>
      <c r="D64" s="65">
        <v>50</v>
      </c>
      <c r="E64" s="65">
        <v>50</v>
      </c>
      <c r="F64" s="65">
        <v>13</v>
      </c>
      <c r="G64" s="16">
        <f t="shared" si="2"/>
        <v>26</v>
      </c>
      <c r="H64" s="66">
        <v>50</v>
      </c>
    </row>
    <row r="65" spans="1:8">
      <c r="A65" s="285"/>
      <c r="B65" s="87">
        <v>5175</v>
      </c>
      <c r="C65" s="33" t="s">
        <v>62</v>
      </c>
      <c r="D65" s="65">
        <v>50</v>
      </c>
      <c r="E65" s="65">
        <v>50</v>
      </c>
      <c r="F65" s="65">
        <v>0</v>
      </c>
      <c r="G65" s="16">
        <f t="shared" si="2"/>
        <v>0</v>
      </c>
      <c r="H65" s="66">
        <v>50</v>
      </c>
    </row>
    <row r="66" spans="1:8">
      <c r="A66" s="285"/>
      <c r="B66" s="87">
        <v>5179</v>
      </c>
      <c r="C66" s="33" t="s">
        <v>210</v>
      </c>
      <c r="D66" s="65">
        <v>2</v>
      </c>
      <c r="E66" s="65">
        <v>2</v>
      </c>
      <c r="F66" s="65">
        <v>0</v>
      </c>
      <c r="G66" s="16">
        <f t="shared" si="2"/>
        <v>0</v>
      </c>
      <c r="H66" s="66">
        <v>2</v>
      </c>
    </row>
    <row r="67" spans="1:8">
      <c r="A67" s="285"/>
      <c r="B67" s="87">
        <v>5194</v>
      </c>
      <c r="C67" s="33" t="s">
        <v>63</v>
      </c>
      <c r="D67" s="65">
        <v>50</v>
      </c>
      <c r="E67" s="65">
        <v>50</v>
      </c>
      <c r="F67" s="65">
        <v>3</v>
      </c>
      <c r="G67" s="16">
        <f t="shared" si="2"/>
        <v>6</v>
      </c>
      <c r="H67" s="66">
        <v>50</v>
      </c>
    </row>
    <row r="68" spans="1:8" ht="13.5" thickBot="1">
      <c r="A68" s="78"/>
      <c r="B68" s="259" t="s">
        <v>309</v>
      </c>
      <c r="C68" s="72"/>
      <c r="D68" s="5">
        <f>SUM(D58:D67)</f>
        <v>520</v>
      </c>
      <c r="E68" s="5">
        <f>SUM(E58:E67)</f>
        <v>520</v>
      </c>
      <c r="F68" s="5">
        <f>SUM(F58:F67)</f>
        <v>16</v>
      </c>
      <c r="G68" s="86">
        <f t="shared" si="2"/>
        <v>3.0769230769230771</v>
      </c>
      <c r="H68" s="7">
        <f>SUM(H58:H67)</f>
        <v>309</v>
      </c>
    </row>
    <row r="69" spans="1:8" ht="16.5" thickBot="1">
      <c r="A69" s="198" t="s">
        <v>5</v>
      </c>
      <c r="B69" s="335"/>
      <c r="C69" s="260"/>
      <c r="D69" s="90">
        <f>D68+D54+D46+D34+D31+D23+D18+D16</f>
        <v>21220</v>
      </c>
      <c r="E69" s="90">
        <f>E68+E54+E46+E34+E31+E23+E18+E16</f>
        <v>21323</v>
      </c>
      <c r="F69" s="90">
        <f>F68+F54+F46+F34+F31+F23+F18</f>
        <v>8321</v>
      </c>
      <c r="G69" s="146">
        <f>F69/E69*100</f>
        <v>39.023589551188856</v>
      </c>
      <c r="H69" s="92">
        <f>H68+H54+H46+H34+H31+H23+H18+H48</f>
        <v>15949</v>
      </c>
    </row>
    <row r="71" spans="1:8" ht="13.5" thickBot="1">
      <c r="A71" s="136"/>
      <c r="B71" s="265"/>
      <c r="F71" s="24"/>
      <c r="G71" s="25"/>
      <c r="H71" s="23" t="s">
        <v>107</v>
      </c>
    </row>
    <row r="72" spans="1:8" ht="15">
      <c r="A72" s="99" t="s">
        <v>308</v>
      </c>
      <c r="B72" s="266"/>
      <c r="C72" s="101"/>
      <c r="D72" s="29" t="s">
        <v>129</v>
      </c>
      <c r="E72" s="29" t="s">
        <v>194</v>
      </c>
      <c r="F72" s="29" t="s">
        <v>135</v>
      </c>
      <c r="G72" s="29" t="s">
        <v>136</v>
      </c>
      <c r="H72" s="30" t="s">
        <v>902</v>
      </c>
    </row>
    <row r="73" spans="1:8" ht="14.25" thickBot="1">
      <c r="A73" s="102"/>
      <c r="B73" s="267"/>
      <c r="C73" s="104"/>
      <c r="D73" s="34">
        <v>2017</v>
      </c>
      <c r="E73" s="34">
        <v>2017</v>
      </c>
      <c r="F73" s="34" t="s">
        <v>873</v>
      </c>
      <c r="G73" s="34" t="s">
        <v>137</v>
      </c>
      <c r="H73" s="35">
        <v>2018</v>
      </c>
    </row>
    <row r="74" spans="1:8">
      <c r="A74" s="63">
        <v>3399</v>
      </c>
      <c r="B74" s="230">
        <v>6121</v>
      </c>
      <c r="C74" s="33" t="s">
        <v>13</v>
      </c>
      <c r="D74" s="65">
        <v>0</v>
      </c>
      <c r="E74" s="65">
        <v>0</v>
      </c>
      <c r="F74" s="65">
        <v>0</v>
      </c>
      <c r="G74" s="410">
        <v>0</v>
      </c>
      <c r="H74" s="66">
        <v>0</v>
      </c>
    </row>
    <row r="75" spans="1:8" ht="13.5" thickBot="1">
      <c r="A75" s="63"/>
      <c r="B75" s="150">
        <v>6122</v>
      </c>
      <c r="C75" s="33" t="s">
        <v>55</v>
      </c>
      <c r="D75" s="65">
        <v>0</v>
      </c>
      <c r="E75" s="65">
        <v>0</v>
      </c>
      <c r="F75" s="65">
        <v>0</v>
      </c>
      <c r="G75" s="173">
        <v>0</v>
      </c>
      <c r="H75" s="66">
        <v>0</v>
      </c>
    </row>
    <row r="76" spans="1:8" ht="16.5" thickBot="1">
      <c r="A76" s="109" t="s">
        <v>6</v>
      </c>
      <c r="B76" s="268"/>
      <c r="C76" s="111"/>
      <c r="D76" s="90">
        <f>SUM(D74:D75)</f>
        <v>0</v>
      </c>
      <c r="E76" s="90">
        <f>SUM(E74:E75)</f>
        <v>0</v>
      </c>
      <c r="F76" s="90">
        <f>SUM(F74:F75)</f>
        <v>0</v>
      </c>
      <c r="G76" s="91">
        <v>0</v>
      </c>
      <c r="H76" s="92">
        <f>SUM(H74:H75)</f>
        <v>0</v>
      </c>
    </row>
    <row r="77" spans="1:8">
      <c r="A77" s="94"/>
      <c r="B77" s="95"/>
      <c r="C77" s="134"/>
      <c r="D77" s="97"/>
      <c r="E77" s="97"/>
      <c r="F77" s="97"/>
      <c r="G77" s="98"/>
      <c r="H77" s="97"/>
    </row>
    <row r="78" spans="1:8">
      <c r="A78" s="136"/>
      <c r="B78" s="265"/>
      <c r="D78" s="24"/>
      <c r="E78" s="24"/>
      <c r="F78" s="24"/>
      <c r="G78" s="24"/>
      <c r="H78" s="24"/>
    </row>
    <row r="79" spans="1:8" ht="15" thickBot="1">
      <c r="A79" s="238" t="s">
        <v>7</v>
      </c>
      <c r="B79" s="265"/>
      <c r="D79" s="24"/>
      <c r="E79" s="24"/>
      <c r="F79" s="24"/>
      <c r="G79" s="25"/>
      <c r="H79" s="24"/>
    </row>
    <row r="80" spans="1:8" ht="13.5">
      <c r="A80" s="239" t="s">
        <v>8</v>
      </c>
      <c r="B80" s="271"/>
      <c r="C80" s="118" t="s">
        <v>9</v>
      </c>
      <c r="D80" s="29" t="s">
        <v>129</v>
      </c>
      <c r="E80" s="29" t="s">
        <v>194</v>
      </c>
      <c r="F80" s="29" t="s">
        <v>135</v>
      </c>
      <c r="G80" s="29" t="s">
        <v>136</v>
      </c>
      <c r="H80" s="30" t="s">
        <v>902</v>
      </c>
    </row>
    <row r="81" spans="1:8" ht="14.25" thickBot="1">
      <c r="A81" s="119"/>
      <c r="B81" s="272" t="s">
        <v>10</v>
      </c>
      <c r="C81" s="121"/>
      <c r="D81" s="34">
        <v>2017</v>
      </c>
      <c r="E81" s="34">
        <v>2017</v>
      </c>
      <c r="F81" s="34" t="s">
        <v>873</v>
      </c>
      <c r="G81" s="34" t="s">
        <v>137</v>
      </c>
      <c r="H81" s="35">
        <v>2018</v>
      </c>
    </row>
    <row r="82" spans="1:8" ht="14.25">
      <c r="A82" s="545"/>
      <c r="B82" s="150"/>
      <c r="C82" s="275" t="s">
        <v>253</v>
      </c>
      <c r="D82" s="592">
        <v>0</v>
      </c>
      <c r="E82" s="592">
        <v>0</v>
      </c>
      <c r="F82" s="273">
        <v>0</v>
      </c>
      <c r="G82" s="142">
        <v>0</v>
      </c>
      <c r="H82" s="274">
        <v>0</v>
      </c>
    </row>
    <row r="83" spans="1:8" ht="15" thickBot="1">
      <c r="A83" s="479"/>
      <c r="B83" s="150"/>
      <c r="C83" s="275" t="s">
        <v>361</v>
      </c>
      <c r="D83" s="51">
        <v>0</v>
      </c>
      <c r="E83" s="51">
        <v>0</v>
      </c>
      <c r="F83" s="273">
        <v>0</v>
      </c>
      <c r="G83" s="86">
        <v>0</v>
      </c>
      <c r="H83" s="274">
        <v>0</v>
      </c>
    </row>
    <row r="84" spans="1:8" ht="16.5" thickBot="1">
      <c r="A84" s="276"/>
      <c r="B84" s="277"/>
      <c r="C84" s="261" t="s">
        <v>309</v>
      </c>
      <c r="D84" s="90">
        <f>SUM(D82,D83)</f>
        <v>0</v>
      </c>
      <c r="E84" s="90">
        <f>SUM(E82,E83)</f>
        <v>0</v>
      </c>
      <c r="F84" s="90">
        <f>SUM(F83,F82)</f>
        <v>0</v>
      </c>
      <c r="G84" s="91">
        <v>0</v>
      </c>
      <c r="H84" s="92">
        <v>0</v>
      </c>
    </row>
    <row r="85" spans="1:8">
      <c r="B85" s="265"/>
    </row>
    <row r="86" spans="1:8">
      <c r="B86" s="265"/>
    </row>
    <row r="87" spans="1:8">
      <c r="B87" s="265"/>
    </row>
    <row r="88" spans="1:8" ht="19.5" thickBot="1">
      <c r="A88" s="135" t="s">
        <v>539</v>
      </c>
      <c r="B88" s="265"/>
      <c r="D88" s="24"/>
      <c r="E88" s="24"/>
      <c r="F88" s="24"/>
      <c r="G88" s="25"/>
      <c r="H88" s="24"/>
    </row>
    <row r="89" spans="1:8" ht="13.5">
      <c r="A89" s="137"/>
      <c r="B89" s="266"/>
      <c r="C89" s="138"/>
      <c r="D89" s="29" t="s">
        <v>129</v>
      </c>
      <c r="E89" s="29" t="s">
        <v>194</v>
      </c>
      <c r="F89" s="29" t="s">
        <v>135</v>
      </c>
      <c r="G89" s="29" t="s">
        <v>136</v>
      </c>
      <c r="H89" s="30" t="s">
        <v>902</v>
      </c>
    </row>
    <row r="90" spans="1:8" ht="14.25" thickBot="1">
      <c r="A90" s="45"/>
      <c r="B90" s="269"/>
      <c r="C90" s="134"/>
      <c r="D90" s="34">
        <v>2017</v>
      </c>
      <c r="E90" s="34">
        <v>2017</v>
      </c>
      <c r="F90" s="34" t="s">
        <v>873</v>
      </c>
      <c r="G90" s="34" t="s">
        <v>137</v>
      </c>
      <c r="H90" s="35">
        <v>2018</v>
      </c>
    </row>
    <row r="91" spans="1:8">
      <c r="A91" s="59" t="s">
        <v>310</v>
      </c>
      <c r="B91" s="634"/>
      <c r="C91" s="141"/>
      <c r="D91" s="1">
        <f>D69</f>
        <v>21220</v>
      </c>
      <c r="E91" s="1">
        <f>E69</f>
        <v>21323</v>
      </c>
      <c r="F91" s="1">
        <f>F69</f>
        <v>8321</v>
      </c>
      <c r="G91" s="142">
        <f>F91/E91*100</f>
        <v>39.023589551188856</v>
      </c>
      <c r="H91" s="10">
        <f>H69</f>
        <v>15949</v>
      </c>
    </row>
    <row r="92" spans="1:8" ht="13.5" thickBot="1">
      <c r="A92" s="236" t="s">
        <v>308</v>
      </c>
      <c r="B92" s="635"/>
      <c r="C92" s="633"/>
      <c r="D92" s="5">
        <f>D84</f>
        <v>0</v>
      </c>
      <c r="E92" s="5">
        <f>E84</f>
        <v>0</v>
      </c>
      <c r="F92" s="5">
        <f>F84</f>
        <v>0</v>
      </c>
      <c r="G92" s="86">
        <v>0</v>
      </c>
      <c r="H92" s="7">
        <f>H84</f>
        <v>0</v>
      </c>
    </row>
    <row r="93" spans="1:8" ht="16.5" thickBot="1">
      <c r="A93" s="109" t="s">
        <v>12</v>
      </c>
      <c r="B93" s="279"/>
      <c r="C93" s="264"/>
      <c r="D93" s="90">
        <f>SUM(D91:D92)</f>
        <v>21220</v>
      </c>
      <c r="E93" s="90">
        <f>SUM(E91:E92)</f>
        <v>21323</v>
      </c>
      <c r="F93" s="90">
        <f>SUM(F91:F92)</f>
        <v>8321</v>
      </c>
      <c r="G93" s="91">
        <f>F93/E93*100</f>
        <v>39.023589551188856</v>
      </c>
      <c r="H93" s="92">
        <f>SUM(H91:H92)</f>
        <v>15949</v>
      </c>
    </row>
    <row r="94" spans="1:8" ht="15.75">
      <c r="A94" s="233"/>
      <c r="B94" s="792"/>
      <c r="C94" s="96"/>
      <c r="D94" s="254"/>
      <c r="E94" s="254"/>
      <c r="F94" s="254"/>
      <c r="G94" s="270"/>
      <c r="H94" s="254"/>
    </row>
    <row r="95" spans="1:8" ht="15.75">
      <c r="A95" s="233"/>
      <c r="B95" s="792"/>
      <c r="C95" s="96"/>
      <c r="D95" s="254"/>
      <c r="E95" s="254"/>
      <c r="F95" s="254"/>
      <c r="G95" s="270"/>
      <c r="H95" s="254"/>
    </row>
    <row r="96" spans="1:8" ht="15.75">
      <c r="A96" s="233"/>
      <c r="B96" s="792"/>
      <c r="C96" s="96"/>
      <c r="D96" s="254"/>
      <c r="E96" s="254"/>
      <c r="F96" s="254"/>
      <c r="G96" s="270"/>
      <c r="H96" s="254"/>
    </row>
    <row r="97" spans="1:8" ht="15.75">
      <c r="A97" s="233"/>
      <c r="B97" s="792"/>
      <c r="C97" s="96"/>
      <c r="D97" s="254"/>
      <c r="E97" s="254"/>
      <c r="F97" s="254"/>
      <c r="G97" s="270"/>
      <c r="H97" s="254"/>
    </row>
    <row r="98" spans="1:8" ht="15.75">
      <c r="A98" s="233"/>
      <c r="B98" s="792"/>
      <c r="C98" s="96"/>
      <c r="D98" s="254"/>
      <c r="E98" s="254"/>
      <c r="F98" s="254"/>
      <c r="G98" s="270"/>
      <c r="H98" s="254"/>
    </row>
    <row r="99" spans="1:8" ht="15.75">
      <c r="A99" s="233"/>
      <c r="B99" s="792"/>
      <c r="C99" s="96"/>
      <c r="D99" s="254"/>
      <c r="E99" s="254"/>
      <c r="F99" s="254"/>
      <c r="G99" s="270"/>
      <c r="H99" s="254"/>
    </row>
    <row r="100" spans="1:8" ht="15.75">
      <c r="A100" s="233"/>
      <c r="B100" s="792"/>
      <c r="C100" s="96"/>
      <c r="D100" s="254"/>
      <c r="E100" s="254"/>
      <c r="F100" s="254"/>
      <c r="G100" s="270"/>
      <c r="H100" s="254"/>
    </row>
    <row r="101" spans="1:8" ht="15.75">
      <c r="A101" s="233"/>
      <c r="B101" s="792"/>
      <c r="C101" s="96"/>
      <c r="D101" s="254"/>
      <c r="E101" s="254"/>
      <c r="F101" s="254"/>
      <c r="G101" s="270"/>
      <c r="H101" s="254"/>
    </row>
    <row r="102" spans="1:8" ht="15.75">
      <c r="A102" s="233"/>
      <c r="B102" s="792"/>
      <c r="C102" s="96"/>
      <c r="D102" s="254"/>
      <c r="E102" s="254"/>
      <c r="F102" s="254"/>
      <c r="G102" s="270"/>
      <c r="H102" s="254"/>
    </row>
    <row r="103" spans="1:8" ht="15.75">
      <c r="A103" s="233"/>
      <c r="B103" s="792"/>
      <c r="C103" s="96"/>
      <c r="D103" s="254"/>
      <c r="E103" s="254"/>
      <c r="F103" s="254"/>
      <c r="G103" s="270"/>
      <c r="H103" s="254"/>
    </row>
    <row r="104" spans="1:8" ht="15.75">
      <c r="A104" s="233"/>
      <c r="B104" s="792"/>
      <c r="C104" s="96"/>
      <c r="D104" s="254"/>
      <c r="E104" s="254"/>
      <c r="F104" s="254"/>
      <c r="G104" s="270"/>
      <c r="H104" s="254"/>
    </row>
    <row r="105" spans="1:8" ht="15.75">
      <c r="A105" s="233"/>
      <c r="B105" s="792"/>
      <c r="C105" s="96"/>
      <c r="D105" s="254"/>
      <c r="E105" s="254"/>
      <c r="F105" s="254"/>
      <c r="G105" s="270"/>
      <c r="H105" s="254"/>
    </row>
    <row r="106" spans="1:8" ht="15.75">
      <c r="A106" s="233"/>
      <c r="B106" s="792"/>
      <c r="C106" s="96"/>
      <c r="D106" s="254"/>
      <c r="E106" s="254"/>
      <c r="F106" s="254"/>
      <c r="G106" s="270"/>
      <c r="H106" s="254"/>
    </row>
    <row r="107" spans="1:8" ht="15">
      <c r="A107" s="1254" t="s">
        <v>957</v>
      </c>
      <c r="B107" s="1254"/>
      <c r="C107" s="1254"/>
      <c r="D107" s="1254"/>
      <c r="E107" s="1254"/>
      <c r="F107" s="1254"/>
      <c r="G107" s="1254"/>
      <c r="H107" s="1254"/>
    </row>
    <row r="108" spans="1:8">
      <c r="A108" s="422"/>
      <c r="B108" s="422"/>
      <c r="C108" s="422"/>
      <c r="D108" s="422"/>
      <c r="E108" s="422"/>
      <c r="F108" s="422"/>
      <c r="G108" s="422"/>
      <c r="H108" s="422"/>
    </row>
    <row r="111" spans="1:8">
      <c r="A111" s="422"/>
      <c r="B111" s="422"/>
      <c r="C111" s="422"/>
      <c r="D111" s="422"/>
      <c r="E111" s="422"/>
      <c r="F111" s="422"/>
      <c r="G111" s="422"/>
      <c r="H111" s="422"/>
    </row>
    <row r="112" spans="1:8">
      <c r="A112" s="422"/>
      <c r="B112" s="422"/>
      <c r="C112" s="422"/>
      <c r="D112" s="422"/>
      <c r="E112" s="422"/>
      <c r="F112" s="422"/>
      <c r="G112" s="422"/>
      <c r="H112" s="422"/>
    </row>
    <row r="113" spans="1:256">
      <c r="A113" s="422"/>
      <c r="B113" s="422"/>
      <c r="C113" s="422"/>
      <c r="D113" s="422"/>
      <c r="E113" s="422"/>
      <c r="F113" s="422"/>
      <c r="G113" s="422"/>
      <c r="H113" s="422"/>
    </row>
    <row r="114" spans="1:256">
      <c r="A114" s="422"/>
      <c r="B114" s="422"/>
      <c r="C114" s="422"/>
      <c r="D114" s="422"/>
      <c r="E114" s="422"/>
      <c r="F114" s="422"/>
      <c r="G114" s="422"/>
      <c r="H114" s="422"/>
    </row>
    <row r="115" spans="1:256">
      <c r="A115" s="422"/>
      <c r="B115" s="422"/>
      <c r="C115" s="422"/>
      <c r="E115" s="422"/>
      <c r="F115" s="422"/>
      <c r="G115" s="422"/>
      <c r="H115" s="422"/>
    </row>
    <row r="116" spans="1:256">
      <c r="A116" s="422"/>
      <c r="B116" s="422"/>
      <c r="C116" s="422"/>
      <c r="D116" s="422"/>
      <c r="E116" s="422"/>
      <c r="F116" s="422"/>
      <c r="G116" s="422"/>
      <c r="H116" s="422"/>
    </row>
    <row r="117" spans="1:256">
      <c r="A117" s="422"/>
      <c r="B117" s="422"/>
      <c r="C117" s="422"/>
      <c r="D117" s="422"/>
      <c r="E117" s="422"/>
      <c r="F117" s="422"/>
      <c r="G117" s="422"/>
      <c r="H117" s="422"/>
      <c r="IV117" s="18">
        <f>SUM(A117:IU117)</f>
        <v>0</v>
      </c>
    </row>
    <row r="118" spans="1:256">
      <c r="A118" s="422"/>
      <c r="B118" s="422"/>
      <c r="C118" s="422"/>
      <c r="D118" s="422"/>
      <c r="E118" s="422"/>
      <c r="F118" s="422"/>
      <c r="G118" s="422"/>
      <c r="H118" s="422"/>
    </row>
    <row r="119" spans="1:256">
      <c r="A119" s="422"/>
      <c r="B119" s="422"/>
      <c r="C119" s="422"/>
      <c r="E119" s="422"/>
      <c r="F119" s="422"/>
      <c r="G119" s="422"/>
      <c r="H119" s="422"/>
    </row>
    <row r="120" spans="1:256">
      <c r="A120" s="422"/>
      <c r="B120" s="422"/>
      <c r="C120" s="422"/>
      <c r="D120" s="422"/>
      <c r="E120" s="422"/>
      <c r="F120" s="422"/>
      <c r="G120" s="422"/>
      <c r="H120" s="422"/>
    </row>
    <row r="121" spans="1:256">
      <c r="A121" s="422"/>
      <c r="B121" s="422"/>
      <c r="C121" s="422"/>
      <c r="D121" s="422"/>
      <c r="E121" s="422"/>
      <c r="F121" s="422"/>
      <c r="G121" s="422"/>
      <c r="H121" s="422"/>
    </row>
    <row r="122" spans="1:256">
      <c r="A122" s="422"/>
      <c r="B122" s="422"/>
      <c r="C122" s="422"/>
      <c r="D122" s="422"/>
      <c r="E122" s="422"/>
      <c r="F122" s="422"/>
      <c r="G122" s="422"/>
      <c r="H122" s="422"/>
    </row>
    <row r="123" spans="1:256">
      <c r="A123" s="422"/>
      <c r="B123" s="422"/>
      <c r="C123" s="422"/>
      <c r="D123" s="422"/>
      <c r="E123" s="422"/>
      <c r="F123" s="422"/>
      <c r="G123" s="422"/>
      <c r="H123" s="422"/>
    </row>
    <row r="124" spans="1:256">
      <c r="A124" s="422"/>
      <c r="B124" s="422"/>
      <c r="C124" s="422"/>
      <c r="D124" s="422"/>
      <c r="E124" s="422"/>
      <c r="F124" s="422"/>
      <c r="G124" s="422"/>
      <c r="H124" s="422"/>
    </row>
    <row r="125" spans="1:256">
      <c r="A125" s="422"/>
      <c r="B125" s="422"/>
      <c r="C125" s="422"/>
      <c r="D125" s="422"/>
      <c r="E125" s="422"/>
      <c r="F125" s="422"/>
      <c r="G125" s="422"/>
      <c r="H125" s="422"/>
    </row>
    <row r="126" spans="1:256">
      <c r="A126" s="422"/>
      <c r="B126" s="422"/>
      <c r="C126" s="422"/>
      <c r="D126" s="422"/>
      <c r="E126" s="422"/>
      <c r="F126" s="422"/>
      <c r="G126" s="422"/>
      <c r="H126" s="422"/>
    </row>
    <row r="127" spans="1:256">
      <c r="A127" s="422"/>
      <c r="B127" s="422"/>
      <c r="C127" s="422"/>
      <c r="D127" s="422"/>
      <c r="E127" s="422"/>
      <c r="F127" s="422"/>
      <c r="G127" s="422"/>
      <c r="H127" s="422"/>
    </row>
    <row r="128" spans="1:256">
      <c r="A128" s="422"/>
      <c r="B128" s="422"/>
      <c r="C128" s="422"/>
      <c r="D128" s="422"/>
      <c r="E128" s="422"/>
      <c r="F128" s="422"/>
      <c r="G128" s="422"/>
      <c r="H128" s="422"/>
    </row>
    <row r="129" spans="1:8">
      <c r="A129" s="422"/>
      <c r="B129" s="422"/>
      <c r="C129" s="422"/>
      <c r="D129" s="422"/>
      <c r="E129" s="422"/>
      <c r="F129" s="422"/>
      <c r="G129" s="422"/>
      <c r="H129" s="422"/>
    </row>
  </sheetData>
  <mergeCells count="3">
    <mergeCell ref="P10:W10"/>
    <mergeCell ref="A107:H107"/>
    <mergeCell ref="A57:H5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>
    <oddHeader xml:space="preserve">&amp;R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tabColor rgb="FF7030A0"/>
  </sheetPr>
  <dimension ref="A1:H108"/>
  <sheetViews>
    <sheetView topLeftCell="A49" zoomScaleNormal="100" workbookViewId="0">
      <selection activeCell="C60" sqref="C60"/>
    </sheetView>
  </sheetViews>
  <sheetFormatPr defaultRowHeight="12.75"/>
  <cols>
    <col min="1" max="1" width="4.7109375" customWidth="1"/>
    <col min="2" max="2" width="6.42578125" customWidth="1"/>
    <col min="3" max="3" width="31.7109375" customWidth="1"/>
    <col min="4" max="4" width="7.28515625" customWidth="1"/>
    <col min="5" max="5" width="9" customWidth="1"/>
    <col min="6" max="6" width="10.28515625" customWidth="1"/>
    <col min="7" max="7" width="7.28515625" customWidth="1"/>
    <col min="8" max="8" width="9.5703125" customWidth="1"/>
  </cols>
  <sheetData>
    <row r="1" spans="1:8" ht="15">
      <c r="H1" s="788" t="s">
        <v>958</v>
      </c>
    </row>
    <row r="2" spans="1:8" ht="18.75">
      <c r="A2" s="135" t="s">
        <v>408</v>
      </c>
      <c r="B2" s="207"/>
      <c r="C2" s="208"/>
      <c r="D2" s="18"/>
      <c r="E2" s="18"/>
      <c r="F2" s="493"/>
      <c r="G2" s="208"/>
      <c r="H2" s="18"/>
    </row>
    <row r="3" spans="1:8">
      <c r="A3" s="21"/>
      <c r="B3" s="136"/>
      <c r="C3" s="18"/>
      <c r="D3" s="18"/>
      <c r="E3" s="18"/>
      <c r="F3" s="199"/>
      <c r="G3" s="18"/>
      <c r="H3" s="18"/>
    </row>
    <row r="4" spans="1:8" ht="15" thickBot="1">
      <c r="A4" s="210" t="s">
        <v>310</v>
      </c>
      <c r="B4" s="136"/>
      <c r="C4" s="18"/>
      <c r="D4" s="18"/>
      <c r="E4" s="18"/>
      <c r="F4" s="211"/>
      <c r="G4" s="212"/>
      <c r="H4" s="23" t="s">
        <v>107</v>
      </c>
    </row>
    <row r="5" spans="1:8" ht="13.5">
      <c r="A5" s="332" t="s">
        <v>243</v>
      </c>
      <c r="B5" s="214"/>
      <c r="C5" s="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3.5">
      <c r="A6" s="46">
        <v>3419</v>
      </c>
      <c r="B6" s="217" t="s">
        <v>222</v>
      </c>
      <c r="C6" s="218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8" ht="13.5">
      <c r="A7" s="711">
        <v>4379</v>
      </c>
      <c r="B7" s="494" t="s">
        <v>127</v>
      </c>
      <c r="C7" s="542"/>
      <c r="D7" s="215"/>
      <c r="E7" s="215"/>
      <c r="F7" s="215"/>
      <c r="G7" s="215"/>
      <c r="H7" s="216"/>
    </row>
    <row r="8" spans="1:8" ht="13.5">
      <c r="A8" s="711">
        <v>4399</v>
      </c>
      <c r="B8" s="494" t="s">
        <v>860</v>
      </c>
      <c r="C8" s="542"/>
      <c r="D8" s="215"/>
      <c r="E8" s="215"/>
      <c r="F8" s="215"/>
      <c r="G8" s="215"/>
      <c r="H8" s="216"/>
    </row>
    <row r="9" spans="1:8" ht="13.5">
      <c r="A9" s="46">
        <v>3429</v>
      </c>
      <c r="B9" s="13" t="s">
        <v>407</v>
      </c>
      <c r="C9" s="218"/>
      <c r="D9" s="215"/>
      <c r="E9" s="735"/>
      <c r="F9" s="735"/>
      <c r="G9" s="735"/>
      <c r="H9" s="216"/>
    </row>
    <row r="10" spans="1:8" ht="14.25" thickBot="1">
      <c r="A10" s="236">
        <v>3349</v>
      </c>
      <c r="B10" s="79" t="s">
        <v>639</v>
      </c>
      <c r="C10" s="79"/>
      <c r="D10" s="34"/>
      <c r="E10" s="712"/>
      <c r="F10" s="712"/>
      <c r="G10" s="712"/>
      <c r="H10" s="35"/>
    </row>
    <row r="11" spans="1:8" ht="13.5">
      <c r="A11" s="332"/>
      <c r="B11" s="37" t="s">
        <v>244</v>
      </c>
      <c r="C11" s="38"/>
      <c r="D11" s="584"/>
      <c r="E11" s="584"/>
      <c r="F11" s="39"/>
      <c r="G11" s="39"/>
      <c r="H11" s="61"/>
    </row>
    <row r="12" spans="1:8">
      <c r="A12" s="63">
        <v>3419</v>
      </c>
      <c r="B12" s="62">
        <v>5139</v>
      </c>
      <c r="C12" s="48" t="s">
        <v>16</v>
      </c>
      <c r="D12" s="585">
        <v>0</v>
      </c>
      <c r="E12" s="585">
        <v>0</v>
      </c>
      <c r="F12" s="585">
        <v>0</v>
      </c>
      <c r="G12" s="16">
        <v>0</v>
      </c>
      <c r="H12" s="626">
        <v>10</v>
      </c>
    </row>
    <row r="13" spans="1:8">
      <c r="A13" s="224"/>
      <c r="B13" s="64">
        <v>5164</v>
      </c>
      <c r="C13" s="48" t="s">
        <v>2</v>
      </c>
      <c r="D13" s="585">
        <v>240</v>
      </c>
      <c r="E13" s="585">
        <v>240</v>
      </c>
      <c r="F13" s="585">
        <v>3</v>
      </c>
      <c r="G13" s="16">
        <f t="shared" ref="G13:G20" si="0">F13/E13*100</f>
        <v>1.25</v>
      </c>
      <c r="H13" s="626">
        <v>150</v>
      </c>
    </row>
    <row r="14" spans="1:8">
      <c r="A14" s="170" t="s">
        <v>10</v>
      </c>
      <c r="B14" s="62">
        <v>600</v>
      </c>
      <c r="C14" s="48" t="s">
        <v>2</v>
      </c>
      <c r="D14" s="585">
        <v>0</v>
      </c>
      <c r="E14" s="585">
        <v>0</v>
      </c>
      <c r="F14" s="585">
        <v>0</v>
      </c>
      <c r="G14" s="16">
        <v>0</v>
      </c>
      <c r="H14" s="626">
        <v>0</v>
      </c>
    </row>
    <row r="15" spans="1:8">
      <c r="A15" s="224"/>
      <c r="B15" s="64">
        <v>5166</v>
      </c>
      <c r="C15" s="13" t="s">
        <v>70</v>
      </c>
      <c r="D15" s="585">
        <v>100</v>
      </c>
      <c r="E15" s="585">
        <v>100</v>
      </c>
      <c r="F15" s="585">
        <v>67</v>
      </c>
      <c r="G15" s="16">
        <f>F15/E15*100</f>
        <v>67</v>
      </c>
      <c r="H15" s="626">
        <v>30</v>
      </c>
    </row>
    <row r="16" spans="1:8">
      <c r="A16" s="63"/>
      <c r="B16" s="62">
        <v>5169</v>
      </c>
      <c r="C16" s="218" t="s">
        <v>245</v>
      </c>
      <c r="D16" s="585">
        <v>1770</v>
      </c>
      <c r="E16" s="585">
        <v>1770</v>
      </c>
      <c r="F16" s="585">
        <v>413</v>
      </c>
      <c r="G16" s="16">
        <f t="shared" si="0"/>
        <v>23.333333333333332</v>
      </c>
      <c r="H16" s="626">
        <v>600</v>
      </c>
    </row>
    <row r="17" spans="1:8">
      <c r="A17" s="170" t="s">
        <v>10</v>
      </c>
      <c r="B17" s="62">
        <v>600</v>
      </c>
      <c r="C17" s="218" t="s">
        <v>388</v>
      </c>
      <c r="D17" s="585">
        <v>550</v>
      </c>
      <c r="E17" s="585">
        <v>550</v>
      </c>
      <c r="F17" s="585">
        <v>0</v>
      </c>
      <c r="G17" s="16">
        <f t="shared" si="0"/>
        <v>0</v>
      </c>
      <c r="H17" s="626">
        <v>50</v>
      </c>
    </row>
    <row r="18" spans="1:8">
      <c r="A18" s="67"/>
      <c r="B18" s="87">
        <v>5175</v>
      </c>
      <c r="C18" s="33" t="s">
        <v>62</v>
      </c>
      <c r="D18" s="589">
        <v>230</v>
      </c>
      <c r="E18" s="589">
        <v>230</v>
      </c>
      <c r="F18" s="589">
        <v>16</v>
      </c>
      <c r="G18" s="151">
        <f t="shared" si="0"/>
        <v>6.9565217391304346</v>
      </c>
      <c r="H18" s="629">
        <v>30</v>
      </c>
    </row>
    <row r="19" spans="1:8">
      <c r="A19" s="170" t="s">
        <v>10</v>
      </c>
      <c r="B19" s="87">
        <v>600</v>
      </c>
      <c r="C19" s="33" t="s">
        <v>62</v>
      </c>
      <c r="D19" s="589">
        <v>0</v>
      </c>
      <c r="E19" s="589">
        <v>0</v>
      </c>
      <c r="F19" s="589">
        <v>0</v>
      </c>
      <c r="G19" s="151">
        <v>0</v>
      </c>
      <c r="H19" s="629">
        <v>0</v>
      </c>
    </row>
    <row r="20" spans="1:8">
      <c r="A20" s="67"/>
      <c r="B20" s="87">
        <v>5194</v>
      </c>
      <c r="C20" s="33" t="s">
        <v>63</v>
      </c>
      <c r="D20" s="585">
        <v>1700</v>
      </c>
      <c r="E20" s="585">
        <v>1700</v>
      </c>
      <c r="F20" s="585">
        <v>470</v>
      </c>
      <c r="G20" s="16">
        <f t="shared" si="0"/>
        <v>27.647058823529413</v>
      </c>
      <c r="H20" s="626">
        <v>550</v>
      </c>
    </row>
    <row r="21" spans="1:8">
      <c r="A21" s="170" t="s">
        <v>10</v>
      </c>
      <c r="B21" s="87">
        <v>600</v>
      </c>
      <c r="C21" s="33" t="s">
        <v>63</v>
      </c>
      <c r="D21" s="585">
        <v>0</v>
      </c>
      <c r="E21" s="585">
        <v>0</v>
      </c>
      <c r="F21" s="585">
        <v>0</v>
      </c>
      <c r="G21" s="16">
        <v>0</v>
      </c>
      <c r="H21" s="626">
        <v>0</v>
      </c>
    </row>
    <row r="22" spans="1:8">
      <c r="A22" s="224"/>
      <c r="B22" s="62">
        <v>5492</v>
      </c>
      <c r="C22" s="218" t="s">
        <v>64</v>
      </c>
      <c r="D22" s="585">
        <v>0</v>
      </c>
      <c r="E22" s="585">
        <v>0</v>
      </c>
      <c r="F22" s="657">
        <v>0</v>
      </c>
      <c r="G22" s="16">
        <v>0</v>
      </c>
      <c r="H22" s="626">
        <v>0</v>
      </c>
    </row>
    <row r="23" spans="1:8" ht="13.5" thickBot="1">
      <c r="A23" s="70"/>
      <c r="B23" s="71" t="s">
        <v>309</v>
      </c>
      <c r="C23" s="72"/>
      <c r="D23" s="5">
        <f>SUM(D12:D22)</f>
        <v>4590</v>
      </c>
      <c r="E23" s="5">
        <f>SUM(E12:E22)</f>
        <v>4590</v>
      </c>
      <c r="F23" s="5">
        <f>SUM(F12:F22)</f>
        <v>969</v>
      </c>
      <c r="G23" s="74">
        <f>F23/E23*100</f>
        <v>21.111111111111111</v>
      </c>
      <c r="H23" s="75">
        <f>SUM(H12:H22)</f>
        <v>1420</v>
      </c>
    </row>
    <row r="24" spans="1:8">
      <c r="A24" s="59">
        <v>4379</v>
      </c>
      <c r="B24" s="457">
        <v>5167</v>
      </c>
      <c r="C24" s="38" t="s">
        <v>59</v>
      </c>
      <c r="D24" s="39">
        <v>50</v>
      </c>
      <c r="E24" s="39">
        <v>50</v>
      </c>
      <c r="F24" s="39">
        <v>16</v>
      </c>
      <c r="G24" s="76">
        <f>F24/E24*100</f>
        <v>32</v>
      </c>
      <c r="H24" s="61">
        <v>50</v>
      </c>
    </row>
    <row r="25" spans="1:8" ht="13.5" thickBot="1">
      <c r="A25" s="70"/>
      <c r="B25" s="71" t="s">
        <v>309</v>
      </c>
      <c r="C25" s="72"/>
      <c r="D25" s="73">
        <f>SUM(D24:D24)</f>
        <v>50</v>
      </c>
      <c r="E25" s="73">
        <f>SUM(E24:E24)</f>
        <v>50</v>
      </c>
      <c r="F25" s="73">
        <f>SUM(F24:F24)</f>
        <v>16</v>
      </c>
      <c r="G25" s="74">
        <f>F25/E25*100</f>
        <v>32</v>
      </c>
      <c r="H25" s="75">
        <f>SUM(H24:H24)</f>
        <v>50</v>
      </c>
    </row>
    <row r="26" spans="1:8" hidden="1">
      <c r="A26" s="59">
        <v>4399</v>
      </c>
      <c r="B26" s="457">
        <v>5167</v>
      </c>
      <c r="C26" s="38" t="s">
        <v>59</v>
      </c>
      <c r="D26" s="39">
        <v>0</v>
      </c>
      <c r="E26" s="39">
        <v>0</v>
      </c>
      <c r="F26" s="39">
        <v>0</v>
      </c>
      <c r="G26" s="76">
        <v>0</v>
      </c>
      <c r="H26" s="61">
        <v>0</v>
      </c>
    </row>
    <row r="27" spans="1:8" ht="13.5" hidden="1" thickBot="1">
      <c r="A27" s="285"/>
      <c r="B27" s="71" t="s">
        <v>309</v>
      </c>
      <c r="C27" s="72"/>
      <c r="D27" s="73">
        <f>SUM(D26:D26)</f>
        <v>0</v>
      </c>
      <c r="E27" s="73">
        <f>SUM(E26:E26)</f>
        <v>0</v>
      </c>
      <c r="F27" s="73">
        <f>SUM(F26:F26)</f>
        <v>0</v>
      </c>
      <c r="G27" s="74">
        <v>0</v>
      </c>
      <c r="H27" s="75">
        <f>SUM(H26:H26)</f>
        <v>0</v>
      </c>
    </row>
    <row r="28" spans="1:8">
      <c r="A28" s="59">
        <v>3349</v>
      </c>
      <c r="B28" s="457">
        <v>5169</v>
      </c>
      <c r="C28" s="38" t="s">
        <v>245</v>
      </c>
      <c r="D28" s="39">
        <v>350</v>
      </c>
      <c r="E28" s="39">
        <v>350</v>
      </c>
      <c r="F28" s="39">
        <v>0</v>
      </c>
      <c r="G28" s="76">
        <v>0</v>
      </c>
      <c r="H28" s="61">
        <v>0</v>
      </c>
    </row>
    <row r="29" spans="1:8" ht="13.5" thickBot="1">
      <c r="A29" s="70"/>
      <c r="B29" s="71" t="s">
        <v>309</v>
      </c>
      <c r="C29" s="72"/>
      <c r="D29" s="73">
        <f>SUM(D28:D28)</f>
        <v>350</v>
      </c>
      <c r="E29" s="73">
        <f>SUM(E28:E28)</f>
        <v>350</v>
      </c>
      <c r="F29" s="73">
        <f>SUM(F28:F28)</f>
        <v>0</v>
      </c>
      <c r="G29" s="74">
        <v>0</v>
      </c>
      <c r="H29" s="75">
        <f>SUM(H28:H28)</f>
        <v>0</v>
      </c>
    </row>
    <row r="30" spans="1:8">
      <c r="A30" s="59">
        <v>3429</v>
      </c>
      <c r="B30" s="457">
        <v>5139</v>
      </c>
      <c r="C30" s="38" t="s">
        <v>16</v>
      </c>
      <c r="D30" s="39">
        <v>0</v>
      </c>
      <c r="E30" s="39">
        <v>0</v>
      </c>
      <c r="F30" s="39">
        <v>0</v>
      </c>
      <c r="G30" s="76">
        <v>0</v>
      </c>
      <c r="H30" s="61">
        <v>30</v>
      </c>
    </row>
    <row r="31" spans="1:8">
      <c r="A31" s="760"/>
      <c r="B31" s="62">
        <v>5167</v>
      </c>
      <c r="C31" s="48" t="s">
        <v>59</v>
      </c>
      <c r="D31" s="58">
        <v>516</v>
      </c>
      <c r="E31" s="58">
        <v>516</v>
      </c>
      <c r="F31" s="58">
        <v>301</v>
      </c>
      <c r="G31" s="16">
        <f>F31/E31*100</f>
        <v>58.333333333333336</v>
      </c>
      <c r="H31" s="17">
        <v>400</v>
      </c>
    </row>
    <row r="32" spans="1:8">
      <c r="A32" s="67"/>
      <c r="B32" s="62">
        <v>5169</v>
      </c>
      <c r="C32" s="218" t="s">
        <v>245</v>
      </c>
      <c r="D32" s="58">
        <v>190</v>
      </c>
      <c r="E32" s="58">
        <v>190</v>
      </c>
      <c r="F32" s="58">
        <v>67</v>
      </c>
      <c r="G32" s="16">
        <f>F32/E32*100</f>
        <v>35.263157894736842</v>
      </c>
      <c r="H32" s="17">
        <v>120</v>
      </c>
    </row>
    <row r="33" spans="1:8">
      <c r="A33" s="67"/>
      <c r="B33" s="62">
        <v>5175</v>
      </c>
      <c r="C33" s="218" t="s">
        <v>62</v>
      </c>
      <c r="D33" s="58">
        <v>50</v>
      </c>
      <c r="E33" s="58">
        <v>50</v>
      </c>
      <c r="F33" s="58">
        <v>1</v>
      </c>
      <c r="G33" s="16">
        <f>F33/E33*100</f>
        <v>2</v>
      </c>
      <c r="H33" s="17">
        <v>10</v>
      </c>
    </row>
    <row r="34" spans="1:8">
      <c r="A34" s="67"/>
      <c r="B34" s="62">
        <v>5194</v>
      </c>
      <c r="C34" s="218" t="s">
        <v>63</v>
      </c>
      <c r="D34" s="58">
        <v>0</v>
      </c>
      <c r="E34" s="58">
        <v>0</v>
      </c>
      <c r="F34" s="58">
        <v>0</v>
      </c>
      <c r="G34" s="16">
        <v>0</v>
      </c>
      <c r="H34" s="17">
        <v>10</v>
      </c>
    </row>
    <row r="35" spans="1:8">
      <c r="A35" s="224"/>
      <c r="B35" s="62">
        <v>5492</v>
      </c>
      <c r="C35" s="218" t="s">
        <v>64</v>
      </c>
      <c r="D35" s="58">
        <v>210</v>
      </c>
      <c r="E35" s="58">
        <v>210</v>
      </c>
      <c r="F35" s="58">
        <v>158</v>
      </c>
      <c r="G35" s="16">
        <f>F35/E35*100</f>
        <v>75.238095238095241</v>
      </c>
      <c r="H35" s="17">
        <v>200</v>
      </c>
    </row>
    <row r="36" spans="1:8" ht="13.5" thickBot="1">
      <c r="A36" s="70"/>
      <c r="B36" s="71" t="s">
        <v>309</v>
      </c>
      <c r="C36" s="72"/>
      <c r="D36" s="73">
        <f>SUM(D31:D35)</f>
        <v>966</v>
      </c>
      <c r="E36" s="73">
        <f>SUM(E31:E35)</f>
        <v>966</v>
      </c>
      <c r="F36" s="73">
        <f>SUM(F31:F35)</f>
        <v>527</v>
      </c>
      <c r="G36" s="74">
        <f>F36/E36*100</f>
        <v>54.554865424430645</v>
      </c>
      <c r="H36" s="75">
        <f>SUM(H30:H35)</f>
        <v>770</v>
      </c>
    </row>
    <row r="37" spans="1:8" ht="16.5" thickBot="1">
      <c r="A37" s="198" t="s">
        <v>5</v>
      </c>
      <c r="B37" s="335"/>
      <c r="C37" s="260"/>
      <c r="D37" s="90">
        <f>D23+D25+D36+D29</f>
        <v>5956</v>
      </c>
      <c r="E37" s="90">
        <f>E23+E25+E36+E29</f>
        <v>5956</v>
      </c>
      <c r="F37" s="90">
        <f>F23+F25+F36</f>
        <v>1512</v>
      </c>
      <c r="G37" s="146">
        <f>F37/E37*100</f>
        <v>25.386165211551376</v>
      </c>
      <c r="H37" s="92">
        <f>H23+H25+H36+H29+H27</f>
        <v>2240</v>
      </c>
    </row>
    <row r="38" spans="1:8" ht="13.5" customHeight="1"/>
    <row r="39" spans="1:8" ht="13.5" customHeight="1">
      <c r="A39" s="95"/>
      <c r="B39" s="269"/>
      <c r="C39" s="134"/>
      <c r="D39" s="134"/>
      <c r="E39" s="134"/>
      <c r="F39" s="211"/>
      <c r="G39" s="212"/>
      <c r="H39" s="280"/>
    </row>
    <row r="40" spans="1:8" ht="13.5" customHeight="1">
      <c r="A40" s="669"/>
      <c r="B40" s="269"/>
      <c r="C40" s="608"/>
      <c r="D40" s="611"/>
      <c r="E40" s="611"/>
      <c r="F40" s="611"/>
      <c r="G40" s="611"/>
      <c r="H40" s="611"/>
    </row>
    <row r="41" spans="1:8" ht="13.5" customHeight="1">
      <c r="A41" s="791"/>
      <c r="B41" s="269"/>
      <c r="C41" s="608"/>
      <c r="D41" s="611"/>
      <c r="E41" s="611"/>
      <c r="F41" s="611"/>
      <c r="G41" s="611"/>
      <c r="H41" s="611"/>
    </row>
    <row r="42" spans="1:8" ht="13.5" customHeight="1">
      <c r="A42" s="94"/>
      <c r="B42" s="269"/>
      <c r="C42" s="134"/>
      <c r="D42" s="211"/>
      <c r="E42" s="211"/>
      <c r="F42" s="211"/>
      <c r="G42" s="777"/>
      <c r="H42" s="211"/>
    </row>
    <row r="43" spans="1:8" ht="13.5" customHeight="1">
      <c r="A43" s="233"/>
      <c r="B43" s="269"/>
      <c r="C43" s="134"/>
      <c r="D43" s="254"/>
      <c r="E43" s="254"/>
      <c r="F43" s="254"/>
      <c r="G43" s="270"/>
      <c r="H43" s="254"/>
    </row>
    <row r="44" spans="1:8" ht="13.5" customHeight="1">
      <c r="A44" s="95"/>
      <c r="B44" s="269"/>
      <c r="C44" s="134"/>
      <c r="D44" s="211"/>
      <c r="E44" s="211"/>
      <c r="F44" s="211"/>
      <c r="G44" s="211"/>
      <c r="H44" s="211"/>
    </row>
    <row r="45" spans="1:8" ht="13.5" customHeight="1">
      <c r="A45" s="776"/>
      <c r="B45" s="269"/>
      <c r="C45" s="134"/>
      <c r="D45" s="211"/>
      <c r="E45" s="211"/>
      <c r="F45" s="212"/>
      <c r="G45" s="212"/>
      <c r="H45" s="211"/>
    </row>
    <row r="46" spans="1:8" ht="13.5" customHeight="1">
      <c r="A46" s="134"/>
      <c r="B46" s="269"/>
      <c r="C46" s="288"/>
      <c r="D46" s="254"/>
      <c r="E46" s="254"/>
      <c r="F46" s="254"/>
      <c r="G46" s="270"/>
      <c r="H46" s="254"/>
    </row>
    <row r="47" spans="1:8" ht="13.5" customHeight="1">
      <c r="A47" s="134"/>
      <c r="B47" s="269"/>
      <c r="C47" s="288"/>
      <c r="D47" s="254"/>
      <c r="E47" s="254"/>
      <c r="F47" s="254"/>
      <c r="G47" s="270"/>
      <c r="H47" s="254"/>
    </row>
    <row r="48" spans="1:8" ht="13.5" customHeight="1">
      <c r="A48" s="134"/>
      <c r="B48" s="269"/>
      <c r="C48" s="134"/>
      <c r="D48" s="134"/>
      <c r="E48" s="134"/>
      <c r="F48" s="134"/>
      <c r="G48" s="134"/>
      <c r="H48" s="134"/>
    </row>
    <row r="49" spans="1:8" ht="13.5" customHeight="1">
      <c r="A49" s="134"/>
      <c r="B49" s="269"/>
      <c r="C49" s="134"/>
      <c r="D49" s="134"/>
      <c r="E49" s="134"/>
      <c r="F49" s="134"/>
      <c r="G49" s="134"/>
      <c r="H49" s="134"/>
    </row>
    <row r="50" spans="1:8" ht="13.5" customHeight="1">
      <c r="A50" s="134"/>
      <c r="B50" s="269"/>
      <c r="C50" s="134"/>
      <c r="D50" s="134"/>
      <c r="E50" s="134"/>
      <c r="F50" s="134"/>
      <c r="G50" s="134"/>
      <c r="H50" s="134"/>
    </row>
    <row r="51" spans="1:8" ht="13.5" customHeight="1">
      <c r="A51" s="793"/>
      <c r="B51" s="269"/>
      <c r="C51" s="134"/>
      <c r="D51" s="211"/>
      <c r="E51" s="211"/>
      <c r="F51" s="212"/>
      <c r="G51" s="212"/>
      <c r="H51" s="211"/>
    </row>
    <row r="52" spans="1:8" ht="13.5" customHeight="1">
      <c r="A52" s="94"/>
      <c r="B52" s="269"/>
      <c r="C52" s="134"/>
      <c r="D52" s="611"/>
      <c r="E52" s="611"/>
      <c r="F52" s="611"/>
      <c r="G52" s="611"/>
      <c r="H52" s="611"/>
    </row>
    <row r="53" spans="1:8" ht="13.5" customHeight="1">
      <c r="A53" s="94"/>
      <c r="B53" s="792"/>
      <c r="C53" s="96"/>
      <c r="D53" s="97"/>
      <c r="E53" s="97"/>
      <c r="F53" s="97"/>
      <c r="G53" s="98"/>
      <c r="H53" s="97"/>
    </row>
    <row r="54" spans="1:8" ht="13.5" customHeight="1">
      <c r="A54" s="94"/>
      <c r="B54" s="792"/>
      <c r="C54" s="96"/>
      <c r="D54" s="97"/>
      <c r="E54" s="97"/>
      <c r="F54" s="97"/>
      <c r="G54" s="98"/>
      <c r="H54" s="97"/>
    </row>
    <row r="55" spans="1:8" ht="13.5" customHeight="1">
      <c r="A55" s="1254" t="s">
        <v>959</v>
      </c>
      <c r="B55" s="1254"/>
      <c r="C55" s="1254"/>
      <c r="D55" s="1254"/>
      <c r="E55" s="1254"/>
      <c r="F55" s="1254"/>
      <c r="G55" s="1254"/>
      <c r="H55" s="1254"/>
    </row>
    <row r="56" spans="1:8" ht="13.5" thickBot="1">
      <c r="A56" s="136"/>
      <c r="B56" s="265"/>
      <c r="C56" s="18"/>
      <c r="D56" s="18"/>
      <c r="E56" s="18"/>
      <c r="F56" s="24"/>
      <c r="G56" s="25"/>
      <c r="H56" s="23" t="s">
        <v>107</v>
      </c>
    </row>
    <row r="57" spans="1:8" ht="15">
      <c r="A57" s="99" t="s">
        <v>308</v>
      </c>
      <c r="B57" s="266"/>
      <c r="C57" s="101"/>
      <c r="D57" s="29" t="s">
        <v>129</v>
      </c>
      <c r="E57" s="29" t="s">
        <v>194</v>
      </c>
      <c r="F57" s="29" t="s">
        <v>135</v>
      </c>
      <c r="G57" s="29" t="s">
        <v>136</v>
      </c>
      <c r="H57" s="30" t="s">
        <v>902</v>
      </c>
    </row>
    <row r="58" spans="1:8" ht="14.25" thickBot="1">
      <c r="A58" s="102"/>
      <c r="B58" s="267"/>
      <c r="C58" s="104"/>
      <c r="D58" s="34">
        <v>2017</v>
      </c>
      <c r="E58" s="34">
        <v>2017</v>
      </c>
      <c r="F58" s="34" t="s">
        <v>873</v>
      </c>
      <c r="G58" s="34" t="s">
        <v>137</v>
      </c>
      <c r="H58" s="35">
        <v>2018</v>
      </c>
    </row>
    <row r="59" spans="1:8" ht="13.5" thickBot="1">
      <c r="A59" s="63">
        <v>3419</v>
      </c>
      <c r="B59" s="150">
        <v>6121</v>
      </c>
      <c r="C59" s="33" t="s">
        <v>54</v>
      </c>
      <c r="D59" s="65">
        <v>0</v>
      </c>
      <c r="E59" s="65">
        <v>0</v>
      </c>
      <c r="F59" s="65">
        <v>0</v>
      </c>
      <c r="G59" s="173">
        <v>0</v>
      </c>
      <c r="H59" s="66">
        <v>50</v>
      </c>
    </row>
    <row r="60" spans="1:8" ht="16.5" thickBot="1">
      <c r="A60" s="109" t="s">
        <v>6</v>
      </c>
      <c r="B60" s="268"/>
      <c r="C60" s="111"/>
      <c r="D60" s="90">
        <f>SUM(D59:D59)</f>
        <v>0</v>
      </c>
      <c r="E60" s="90">
        <f>SUM(E59:E59)</f>
        <v>0</v>
      </c>
      <c r="F60" s="90">
        <f>SUM(F59:F59)</f>
        <v>0</v>
      </c>
      <c r="G60" s="91">
        <v>0</v>
      </c>
      <c r="H60" s="92">
        <f>H59</f>
        <v>50</v>
      </c>
    </row>
    <row r="61" spans="1:8">
      <c r="A61" s="136"/>
      <c r="B61" s="265"/>
      <c r="C61" s="18"/>
      <c r="D61" s="24"/>
      <c r="E61" s="24"/>
      <c r="F61" s="24"/>
      <c r="G61" s="24"/>
      <c r="H61" s="24"/>
    </row>
    <row r="62" spans="1:8" ht="15" thickBot="1">
      <c r="A62" s="238" t="s">
        <v>7</v>
      </c>
      <c r="B62" s="265"/>
      <c r="C62" s="18"/>
      <c r="D62" s="24"/>
      <c r="E62" s="24"/>
      <c r="F62" s="25"/>
      <c r="G62" s="25"/>
      <c r="H62" s="24"/>
    </row>
    <row r="63" spans="1:8" ht="13.5">
      <c r="A63" s="239" t="s">
        <v>8</v>
      </c>
      <c r="B63" s="271"/>
      <c r="C63" s="118" t="s">
        <v>9</v>
      </c>
      <c r="D63" s="29" t="s">
        <v>129</v>
      </c>
      <c r="E63" s="29" t="s">
        <v>194</v>
      </c>
      <c r="F63" s="29" t="s">
        <v>135</v>
      </c>
      <c r="G63" s="29" t="s">
        <v>136</v>
      </c>
      <c r="H63" s="30" t="s">
        <v>902</v>
      </c>
    </row>
    <row r="64" spans="1:8" ht="14.25" thickBot="1">
      <c r="A64" s="119"/>
      <c r="B64" s="272" t="s">
        <v>10</v>
      </c>
      <c r="C64" s="121"/>
      <c r="D64" s="34">
        <v>2017</v>
      </c>
      <c r="E64" s="34">
        <v>2017</v>
      </c>
      <c r="F64" s="34" t="s">
        <v>873</v>
      </c>
      <c r="G64" s="34" t="s">
        <v>137</v>
      </c>
      <c r="H64" s="35">
        <v>2018</v>
      </c>
    </row>
    <row r="65" spans="1:8">
      <c r="A65" s="1282" t="s">
        <v>906</v>
      </c>
      <c r="B65" s="1283"/>
      <c r="C65" s="82" t="s">
        <v>1114</v>
      </c>
      <c r="D65" s="39">
        <v>0</v>
      </c>
      <c r="E65" s="39">
        <v>0</v>
      </c>
      <c r="F65" s="1251">
        <v>0</v>
      </c>
      <c r="G65" s="417">
        <v>0</v>
      </c>
      <c r="H65" s="61">
        <v>50</v>
      </c>
    </row>
    <row r="66" spans="1:8" ht="15.75" thickBot="1">
      <c r="A66" s="1247"/>
      <c r="B66" s="1248"/>
      <c r="C66" s="381" t="s">
        <v>1118</v>
      </c>
      <c r="D66" s="1249">
        <f>SUM(D65)</f>
        <v>0</v>
      </c>
      <c r="E66" s="1249">
        <f>SUM(E65)</f>
        <v>0</v>
      </c>
      <c r="F66" s="1252">
        <v>0</v>
      </c>
      <c r="G66" s="52">
        <f>SUM(G65)</f>
        <v>0</v>
      </c>
      <c r="H66" s="1250">
        <f>SUM(H65)</f>
        <v>50</v>
      </c>
    </row>
    <row r="67" spans="1:8" ht="16.5" thickBot="1">
      <c r="A67" s="313"/>
      <c r="B67" s="277"/>
      <c r="C67" s="261" t="s">
        <v>309</v>
      </c>
      <c r="D67" s="90">
        <v>0</v>
      </c>
      <c r="E67" s="90">
        <v>0</v>
      </c>
      <c r="F67" s="90">
        <v>0</v>
      </c>
      <c r="G67" s="146">
        <v>0</v>
      </c>
      <c r="H67" s="92">
        <f>H65</f>
        <v>50</v>
      </c>
    </row>
    <row r="68" spans="1:8">
      <c r="A68" s="18"/>
      <c r="B68" s="265"/>
      <c r="C68" s="18"/>
      <c r="D68" s="18"/>
      <c r="E68" s="18"/>
      <c r="F68" s="18"/>
      <c r="G68" s="18"/>
      <c r="H68" s="18"/>
    </row>
    <row r="69" spans="1:8" ht="19.5" thickBot="1">
      <c r="A69" s="135" t="s">
        <v>439</v>
      </c>
      <c r="B69" s="265"/>
      <c r="C69" s="18"/>
      <c r="D69" s="24"/>
      <c r="E69" s="24"/>
      <c r="F69" s="25"/>
      <c r="G69" s="25"/>
      <c r="H69" s="24"/>
    </row>
    <row r="70" spans="1:8" ht="13.5">
      <c r="A70" s="137"/>
      <c r="B70" s="266"/>
      <c r="C70" s="138"/>
      <c r="D70" s="29" t="s">
        <v>129</v>
      </c>
      <c r="E70" s="29" t="s">
        <v>194</v>
      </c>
      <c r="F70" s="29" t="s">
        <v>135</v>
      </c>
      <c r="G70" s="29" t="s">
        <v>136</v>
      </c>
      <c r="H70" s="30" t="s">
        <v>902</v>
      </c>
    </row>
    <row r="71" spans="1:8" ht="14.25" thickBot="1">
      <c r="A71" s="45"/>
      <c r="B71" s="269"/>
      <c r="C71" s="134"/>
      <c r="D71" s="34">
        <v>2017</v>
      </c>
      <c r="E71" s="34">
        <v>2017</v>
      </c>
      <c r="F71" s="34" t="s">
        <v>873</v>
      </c>
      <c r="G71" s="34" t="s">
        <v>137</v>
      </c>
      <c r="H71" s="35">
        <v>2018</v>
      </c>
    </row>
    <row r="72" spans="1:8">
      <c r="A72" s="59" t="s">
        <v>310</v>
      </c>
      <c r="B72" s="634"/>
      <c r="C72" s="141"/>
      <c r="D72" s="1">
        <f>D37</f>
        <v>5956</v>
      </c>
      <c r="E72" s="1">
        <f>E37</f>
        <v>5956</v>
      </c>
      <c r="F72" s="1">
        <f>F37</f>
        <v>1512</v>
      </c>
      <c r="G72" s="142">
        <f>F72/E72*100</f>
        <v>25.386165211551376</v>
      </c>
      <c r="H72" s="10">
        <f>H37</f>
        <v>2240</v>
      </c>
    </row>
    <row r="73" spans="1:8" ht="13.5" thickBot="1">
      <c r="A73" s="236" t="s">
        <v>308</v>
      </c>
      <c r="B73" s="635"/>
      <c r="C73" s="633"/>
      <c r="D73" s="5">
        <f>D67</f>
        <v>0</v>
      </c>
      <c r="E73" s="5">
        <f>E67</f>
        <v>0</v>
      </c>
      <c r="F73" s="5">
        <f>F67</f>
        <v>0</v>
      </c>
      <c r="G73" s="86">
        <v>0</v>
      </c>
      <c r="H73" s="7">
        <f>H67</f>
        <v>50</v>
      </c>
    </row>
    <row r="74" spans="1:8" ht="16.5" thickBot="1">
      <c r="A74" s="143" t="s">
        <v>12</v>
      </c>
      <c r="B74" s="272"/>
      <c r="C74" s="71"/>
      <c r="D74" s="250">
        <f>SUM(D72:D73)</f>
        <v>5956</v>
      </c>
      <c r="E74" s="250">
        <f>SUM(E72:E73)</f>
        <v>5956</v>
      </c>
      <c r="F74" s="250">
        <f>SUM(F72:F73)</f>
        <v>1512</v>
      </c>
      <c r="G74" s="91">
        <f>SUM(G72:G73)</f>
        <v>25.386165211551376</v>
      </c>
      <c r="H74" s="251">
        <f>SUM(H72:H73)</f>
        <v>2290</v>
      </c>
    </row>
    <row r="108" spans="1:8" ht="15">
      <c r="A108" s="1254" t="s">
        <v>960</v>
      </c>
      <c r="B108" s="1254"/>
      <c r="C108" s="1254"/>
      <c r="D108" s="1254"/>
      <c r="E108" s="1254"/>
      <c r="F108" s="1254"/>
      <c r="G108" s="1254"/>
      <c r="H108" s="1254"/>
    </row>
  </sheetData>
  <mergeCells count="3">
    <mergeCell ref="A55:H55"/>
    <mergeCell ref="A108:H108"/>
    <mergeCell ref="A65:B65"/>
  </mergeCells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tabColor rgb="FF7030A0"/>
    <pageSetUpPr fitToPage="1"/>
  </sheetPr>
  <dimension ref="A1:H108"/>
  <sheetViews>
    <sheetView topLeftCell="A19" zoomScaleNormal="100" workbookViewId="0">
      <selection activeCell="D30" sqref="D30"/>
    </sheetView>
  </sheetViews>
  <sheetFormatPr defaultRowHeight="12.75"/>
  <cols>
    <col min="1" max="1" width="6" customWidth="1"/>
    <col min="2" max="2" width="6.42578125" customWidth="1"/>
    <col min="3" max="3" width="31.7109375" customWidth="1"/>
    <col min="4" max="4" width="7.28515625" customWidth="1"/>
    <col min="5" max="5" width="9" customWidth="1"/>
    <col min="6" max="6" width="10.28515625" customWidth="1"/>
    <col min="7" max="7" width="7.28515625" customWidth="1"/>
    <col min="8" max="8" width="9.5703125" customWidth="1"/>
  </cols>
  <sheetData>
    <row r="1" spans="1:8" ht="15">
      <c r="A1" s="18"/>
      <c r="B1" s="18"/>
      <c r="C1" s="18"/>
      <c r="D1" s="18"/>
      <c r="E1" s="18"/>
      <c r="F1" s="18"/>
      <c r="G1" s="18"/>
      <c r="H1" s="788" t="s">
        <v>706</v>
      </c>
    </row>
    <row r="2" spans="1:8" ht="18.75">
      <c r="A2" s="135" t="s">
        <v>409</v>
      </c>
      <c r="B2" s="207"/>
      <c r="C2" s="208"/>
      <c r="D2" s="18"/>
      <c r="E2" s="18"/>
      <c r="F2" s="493"/>
      <c r="G2" s="208"/>
      <c r="H2" s="18"/>
    </row>
    <row r="3" spans="1:8">
      <c r="A3" s="21"/>
      <c r="B3" s="136"/>
      <c r="C3" s="18"/>
      <c r="D3" s="18"/>
      <c r="E3" s="18"/>
      <c r="F3" s="199"/>
      <c r="G3" s="18"/>
      <c r="H3" s="18"/>
    </row>
    <row r="4" spans="1:8" ht="15" thickBot="1">
      <c r="A4" s="210" t="s">
        <v>310</v>
      </c>
      <c r="B4" s="136"/>
      <c r="C4" s="18"/>
      <c r="D4" s="18"/>
      <c r="E4" s="18"/>
      <c r="F4" s="211"/>
      <c r="G4" s="212"/>
      <c r="H4" s="23" t="s">
        <v>107</v>
      </c>
    </row>
    <row r="5" spans="1:8" ht="13.5">
      <c r="A5" s="332" t="s">
        <v>243</v>
      </c>
      <c r="B5" s="214"/>
      <c r="C5" s="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3.5">
      <c r="A6" s="63">
        <v>3113</v>
      </c>
      <c r="B6" s="32" t="s">
        <v>14</v>
      </c>
      <c r="C6" s="33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8">
      <c r="A7" s="63">
        <v>3699</v>
      </c>
      <c r="B7" s="32" t="s">
        <v>270</v>
      </c>
      <c r="C7" s="33"/>
      <c r="D7" s="1246"/>
      <c r="E7" s="735"/>
      <c r="F7" s="735"/>
      <c r="G7" s="735"/>
      <c r="H7" s="736"/>
    </row>
    <row r="8" spans="1:8" ht="13.5">
      <c r="A8" s="63">
        <v>4227</v>
      </c>
      <c r="B8" s="32" t="s">
        <v>195</v>
      </c>
      <c r="C8" s="33"/>
      <c r="D8" s="215"/>
      <c r="E8" s="215"/>
      <c r="F8" s="215"/>
      <c r="G8" s="215"/>
      <c r="H8" s="216"/>
    </row>
    <row r="9" spans="1:8" ht="13.5">
      <c r="A9" s="298">
        <v>4379</v>
      </c>
      <c r="B9" s="296" t="s">
        <v>765</v>
      </c>
      <c r="C9" s="131"/>
      <c r="D9" s="215"/>
      <c r="E9" s="215"/>
      <c r="F9" s="215"/>
      <c r="G9" s="215"/>
      <c r="H9" s="216"/>
    </row>
    <row r="10" spans="1:8" ht="13.5">
      <c r="A10" s="298">
        <v>4399</v>
      </c>
      <c r="B10" s="296" t="s">
        <v>294</v>
      </c>
      <c r="C10" s="131"/>
      <c r="D10" s="215"/>
      <c r="E10" s="215"/>
      <c r="F10" s="215"/>
      <c r="G10" s="215"/>
      <c r="H10" s="216"/>
    </row>
    <row r="11" spans="1:8" ht="13.5">
      <c r="A11" s="63">
        <v>3313</v>
      </c>
      <c r="B11" s="1245" t="s">
        <v>1078</v>
      </c>
      <c r="C11" s="131"/>
      <c r="D11" s="215"/>
      <c r="E11" s="215"/>
      <c r="F11" s="215"/>
      <c r="G11" s="215"/>
      <c r="H11" s="216"/>
    </row>
    <row r="12" spans="1:8" ht="13.5">
      <c r="A12" s="63">
        <v>3317</v>
      </c>
      <c r="B12" s="32" t="s">
        <v>57</v>
      </c>
      <c r="C12" s="131"/>
      <c r="D12" s="215"/>
      <c r="E12" s="215"/>
      <c r="F12" s="215"/>
      <c r="G12" s="215"/>
      <c r="H12" s="216"/>
    </row>
    <row r="13" spans="1:8" ht="13.5">
      <c r="A13" s="46">
        <v>3319</v>
      </c>
      <c r="B13" s="217" t="s">
        <v>525</v>
      </c>
      <c r="C13" s="542"/>
      <c r="D13" s="215"/>
      <c r="E13" s="215"/>
      <c r="F13" s="215"/>
      <c r="G13" s="215"/>
      <c r="H13" s="216"/>
    </row>
    <row r="14" spans="1:8" ht="14.25" thickBot="1">
      <c r="A14" s="236">
        <v>3399</v>
      </c>
      <c r="B14" s="709" t="s">
        <v>766</v>
      </c>
      <c r="C14" s="661"/>
      <c r="D14" s="34"/>
      <c r="E14" s="34"/>
      <c r="F14" s="34"/>
      <c r="G14" s="34"/>
      <c r="H14" s="35"/>
    </row>
    <row r="15" spans="1:8" ht="13.5">
      <c r="A15" s="332"/>
      <c r="B15" s="37" t="s">
        <v>244</v>
      </c>
      <c r="C15" s="38"/>
      <c r="D15" s="584"/>
      <c r="E15" s="584"/>
      <c r="F15" s="39"/>
      <c r="G15" s="39"/>
      <c r="H15" s="61"/>
    </row>
    <row r="16" spans="1:8">
      <c r="A16" s="46">
        <v>3113</v>
      </c>
      <c r="B16" s="62">
        <v>5167</v>
      </c>
      <c r="C16" s="218" t="s">
        <v>59</v>
      </c>
      <c r="D16" s="58">
        <v>0</v>
      </c>
      <c r="E16" s="58">
        <v>0</v>
      </c>
      <c r="F16" s="58">
        <v>0</v>
      </c>
      <c r="G16" s="16">
        <v>0</v>
      </c>
      <c r="H16" s="17">
        <v>150</v>
      </c>
    </row>
    <row r="17" spans="1:8">
      <c r="A17" s="67"/>
      <c r="B17" s="1253">
        <v>5169</v>
      </c>
      <c r="C17" s="48" t="s">
        <v>1119</v>
      </c>
      <c r="D17" s="58">
        <v>0</v>
      </c>
      <c r="E17" s="58">
        <v>0</v>
      </c>
      <c r="F17" s="58">
        <v>0</v>
      </c>
      <c r="G17" s="16">
        <v>0</v>
      </c>
      <c r="H17" s="17">
        <v>390</v>
      </c>
    </row>
    <row r="18" spans="1:8" ht="13.5" thickBot="1">
      <c r="A18" s="70"/>
      <c r="B18" s="71" t="s">
        <v>309</v>
      </c>
      <c r="C18" s="72"/>
      <c r="D18" s="73">
        <f>SUM(D16:D16)</f>
        <v>0</v>
      </c>
      <c r="E18" s="73">
        <f>SUM(E16:E16)</f>
        <v>0</v>
      </c>
      <c r="F18" s="73">
        <f>SUM(F16:F16)</f>
        <v>0</v>
      </c>
      <c r="G18" s="74">
        <v>0</v>
      </c>
      <c r="H18" s="75">
        <f>SUM(H16:H17)</f>
        <v>540</v>
      </c>
    </row>
    <row r="19" spans="1:8">
      <c r="A19" s="46">
        <v>3699</v>
      </c>
      <c r="B19" s="519">
        <v>5221</v>
      </c>
      <c r="C19" s="520" t="s">
        <v>767</v>
      </c>
      <c r="D19" s="585">
        <v>150</v>
      </c>
      <c r="E19" s="585">
        <v>120</v>
      </c>
      <c r="F19" s="585">
        <v>0</v>
      </c>
      <c r="G19" s="16">
        <f t="shared" ref="G19:G50" si="0">F19/E19*100</f>
        <v>0</v>
      </c>
      <c r="H19" s="626">
        <v>100</v>
      </c>
    </row>
    <row r="20" spans="1:8">
      <c r="A20" s="67"/>
      <c r="B20" s="62">
        <v>5222</v>
      </c>
      <c r="C20" s="218" t="s">
        <v>578</v>
      </c>
      <c r="D20" s="585">
        <v>200</v>
      </c>
      <c r="E20" s="585">
        <v>230</v>
      </c>
      <c r="F20" s="585">
        <v>0</v>
      </c>
      <c r="G20" s="16">
        <f t="shared" si="0"/>
        <v>0</v>
      </c>
      <c r="H20" s="626">
        <v>200</v>
      </c>
    </row>
    <row r="21" spans="1:8">
      <c r="A21" s="67"/>
      <c r="B21" s="62">
        <v>5223</v>
      </c>
      <c r="C21" s="218" t="s">
        <v>768</v>
      </c>
      <c r="D21" s="585">
        <v>0</v>
      </c>
      <c r="E21" s="585">
        <v>0</v>
      </c>
      <c r="F21" s="585">
        <v>0</v>
      </c>
      <c r="G21" s="16">
        <v>0</v>
      </c>
      <c r="H21" s="626">
        <v>0</v>
      </c>
    </row>
    <row r="22" spans="1:8">
      <c r="A22" s="67"/>
      <c r="B22" s="62">
        <v>5492</v>
      </c>
      <c r="C22" s="218" t="s">
        <v>64</v>
      </c>
      <c r="D22" s="585">
        <v>150</v>
      </c>
      <c r="E22" s="585">
        <v>150</v>
      </c>
      <c r="F22" s="585">
        <v>0</v>
      </c>
      <c r="G22" s="16">
        <f t="shared" si="0"/>
        <v>0</v>
      </c>
      <c r="H22" s="626">
        <v>50</v>
      </c>
    </row>
    <row r="23" spans="1:8" ht="13.5" thickBot="1">
      <c r="A23" s="70"/>
      <c r="B23" s="71" t="s">
        <v>309</v>
      </c>
      <c r="C23" s="72"/>
      <c r="D23" s="586">
        <f>SUM(D19:D22)</f>
        <v>500</v>
      </c>
      <c r="E23" s="586">
        <f>SUM(E19:E22)</f>
        <v>500</v>
      </c>
      <c r="F23" s="586">
        <f>SUM(F19:F22)</f>
        <v>0</v>
      </c>
      <c r="G23" s="74">
        <f t="shared" si="0"/>
        <v>0</v>
      </c>
      <c r="H23" s="75">
        <f>SUM(H19:H22)</f>
        <v>350</v>
      </c>
    </row>
    <row r="24" spans="1:8">
      <c r="A24" s="59">
        <v>4227</v>
      </c>
      <c r="B24" s="457">
        <v>5166</v>
      </c>
      <c r="C24" s="60" t="s">
        <v>70</v>
      </c>
      <c r="D24" s="584">
        <v>150</v>
      </c>
      <c r="E24" s="584">
        <v>70</v>
      </c>
      <c r="F24" s="584">
        <v>0</v>
      </c>
      <c r="G24" s="76">
        <f t="shared" si="0"/>
        <v>0</v>
      </c>
      <c r="H24" s="625">
        <v>15</v>
      </c>
    </row>
    <row r="25" spans="1:8">
      <c r="A25" s="67"/>
      <c r="B25" s="62">
        <v>5167</v>
      </c>
      <c r="C25" s="13" t="s">
        <v>602</v>
      </c>
      <c r="D25" s="585">
        <v>200</v>
      </c>
      <c r="E25" s="585">
        <v>100</v>
      </c>
      <c r="F25" s="585">
        <v>0</v>
      </c>
      <c r="G25" s="16">
        <v>0</v>
      </c>
      <c r="H25" s="626">
        <v>50</v>
      </c>
    </row>
    <row r="26" spans="1:8">
      <c r="A26" s="67"/>
      <c r="B26" s="62">
        <v>5169</v>
      </c>
      <c r="C26" s="218" t="s">
        <v>245</v>
      </c>
      <c r="D26" s="585">
        <v>150</v>
      </c>
      <c r="E26" s="585">
        <v>70</v>
      </c>
      <c r="F26" s="585">
        <v>0</v>
      </c>
      <c r="G26" s="16">
        <v>0</v>
      </c>
      <c r="H26" s="626">
        <v>70</v>
      </c>
    </row>
    <row r="27" spans="1:8" ht="13.5" thickBot="1">
      <c r="A27" s="70"/>
      <c r="B27" s="71" t="s">
        <v>309</v>
      </c>
      <c r="C27" s="72"/>
      <c r="D27" s="586">
        <f>SUM(D24:D26)</f>
        <v>500</v>
      </c>
      <c r="E27" s="586">
        <f>SUM(E24:E26)</f>
        <v>240</v>
      </c>
      <c r="F27" s="586">
        <f>SUM(F24:F24)</f>
        <v>0</v>
      </c>
      <c r="G27" s="74">
        <f t="shared" si="0"/>
        <v>0</v>
      </c>
      <c r="H27" s="75">
        <f>SUM(H24:H26)</f>
        <v>135</v>
      </c>
    </row>
    <row r="28" spans="1:8">
      <c r="A28" s="59">
        <v>4379</v>
      </c>
      <c r="B28" s="457">
        <v>5167</v>
      </c>
      <c r="C28" s="38" t="s">
        <v>59</v>
      </c>
      <c r="D28" s="39">
        <v>200</v>
      </c>
      <c r="E28" s="39">
        <v>200</v>
      </c>
      <c r="F28" s="39">
        <v>51</v>
      </c>
      <c r="G28" s="76">
        <f t="shared" si="0"/>
        <v>25.5</v>
      </c>
      <c r="H28" s="61">
        <v>100</v>
      </c>
    </row>
    <row r="29" spans="1:8">
      <c r="A29" s="67"/>
      <c r="B29" s="62">
        <v>5169</v>
      </c>
      <c r="C29" s="218" t="s">
        <v>245</v>
      </c>
      <c r="D29" s="58">
        <v>90</v>
      </c>
      <c r="E29" s="58">
        <v>90</v>
      </c>
      <c r="F29" s="58">
        <v>4</v>
      </c>
      <c r="G29" s="16">
        <f t="shared" si="0"/>
        <v>4.4444444444444446</v>
      </c>
      <c r="H29" s="17">
        <v>30</v>
      </c>
    </row>
    <row r="30" spans="1:8">
      <c r="A30" s="67"/>
      <c r="B30" s="1244">
        <v>5175</v>
      </c>
      <c r="C30" s="33" t="s">
        <v>62</v>
      </c>
      <c r="D30" s="58">
        <v>60</v>
      </c>
      <c r="E30" s="58">
        <v>60</v>
      </c>
      <c r="F30" s="58">
        <v>0</v>
      </c>
      <c r="G30" s="16">
        <f t="shared" si="0"/>
        <v>0</v>
      </c>
      <c r="H30" s="17">
        <v>50</v>
      </c>
    </row>
    <row r="31" spans="1:8">
      <c r="A31" s="224"/>
      <c r="B31" s="1244">
        <v>5194</v>
      </c>
      <c r="C31" s="33" t="s">
        <v>63</v>
      </c>
      <c r="D31" s="58">
        <v>90</v>
      </c>
      <c r="E31" s="58">
        <v>90</v>
      </c>
      <c r="F31" s="58">
        <v>0</v>
      </c>
      <c r="G31" s="16">
        <f t="shared" si="0"/>
        <v>0</v>
      </c>
      <c r="H31" s="17">
        <v>20</v>
      </c>
    </row>
    <row r="32" spans="1:8">
      <c r="A32" s="224"/>
      <c r="B32" s="62">
        <v>5492</v>
      </c>
      <c r="C32" s="218" t="s">
        <v>64</v>
      </c>
      <c r="D32" s="58">
        <v>60</v>
      </c>
      <c r="E32" s="58">
        <v>60</v>
      </c>
      <c r="F32" s="58">
        <v>0</v>
      </c>
      <c r="G32" s="16">
        <f t="shared" si="0"/>
        <v>0</v>
      </c>
      <c r="H32" s="17">
        <v>20</v>
      </c>
    </row>
    <row r="33" spans="1:8" ht="13.5" thickBot="1">
      <c r="A33" s="70"/>
      <c r="B33" s="71" t="s">
        <v>309</v>
      </c>
      <c r="C33" s="72"/>
      <c r="D33" s="73">
        <f>SUM(D28:D32)</f>
        <v>500</v>
      </c>
      <c r="E33" s="73">
        <f>SUM(E28:E32)</f>
        <v>500</v>
      </c>
      <c r="F33" s="73">
        <f>SUM(F28:F32)</f>
        <v>55</v>
      </c>
      <c r="G33" s="74">
        <f t="shared" si="0"/>
        <v>11</v>
      </c>
      <c r="H33" s="75">
        <f>SUM(H28:H32)</f>
        <v>220</v>
      </c>
    </row>
    <row r="34" spans="1:8">
      <c r="A34" s="46">
        <v>4399</v>
      </c>
      <c r="B34" s="457">
        <v>5167</v>
      </c>
      <c r="C34" s="38" t="s">
        <v>59</v>
      </c>
      <c r="D34" s="58">
        <v>170</v>
      </c>
      <c r="E34" s="58">
        <v>170</v>
      </c>
      <c r="F34" s="58">
        <v>34</v>
      </c>
      <c r="G34" s="16">
        <f t="shared" si="0"/>
        <v>20</v>
      </c>
      <c r="H34" s="17">
        <v>100</v>
      </c>
    </row>
    <row r="35" spans="1:8" ht="13.5" thickBot="1">
      <c r="A35" s="70"/>
      <c r="B35" s="71" t="s">
        <v>309</v>
      </c>
      <c r="C35" s="72"/>
      <c r="D35" s="73">
        <f>SUM(D34:D34)</f>
        <v>170</v>
      </c>
      <c r="E35" s="73">
        <f>SUM(E34:E34)</f>
        <v>170</v>
      </c>
      <c r="F35" s="73">
        <f>SUM(F34:F34)</f>
        <v>34</v>
      </c>
      <c r="G35" s="74">
        <f t="shared" si="0"/>
        <v>20</v>
      </c>
      <c r="H35" s="75">
        <f>SUM(H34:H34)</f>
        <v>100</v>
      </c>
    </row>
    <row r="36" spans="1:8">
      <c r="A36" s="59">
        <v>3313</v>
      </c>
      <c r="B36" s="457">
        <v>5169</v>
      </c>
      <c r="C36" s="60" t="s">
        <v>245</v>
      </c>
      <c r="D36" s="39">
        <v>350</v>
      </c>
      <c r="E36" s="39">
        <v>350</v>
      </c>
      <c r="F36" s="39">
        <v>58</v>
      </c>
      <c r="G36" s="76">
        <f t="shared" si="0"/>
        <v>16.571428571428569</v>
      </c>
      <c r="H36" s="61">
        <v>0</v>
      </c>
    </row>
    <row r="37" spans="1:8" ht="13.5" thickBot="1">
      <c r="A37" s="70"/>
      <c r="B37" s="71" t="s">
        <v>309</v>
      </c>
      <c r="C37" s="72"/>
      <c r="D37" s="73">
        <f>SUM(D36:D36)</f>
        <v>350</v>
      </c>
      <c r="E37" s="73">
        <f>SUM(E36:E36)</f>
        <v>350</v>
      </c>
      <c r="F37" s="73">
        <f>SUM(F36:F36)</f>
        <v>58</v>
      </c>
      <c r="G37" s="74">
        <f t="shared" si="0"/>
        <v>16.571428571428569</v>
      </c>
      <c r="H37" s="75">
        <f>SUM(H36:H36)</f>
        <v>0</v>
      </c>
    </row>
    <row r="38" spans="1:8">
      <c r="A38" s="59">
        <v>3317</v>
      </c>
      <c r="B38" s="1244">
        <v>5169</v>
      </c>
      <c r="C38" s="33" t="s">
        <v>131</v>
      </c>
      <c r="D38" s="585">
        <v>580</v>
      </c>
      <c r="E38" s="585">
        <v>580</v>
      </c>
      <c r="F38" s="585">
        <v>27</v>
      </c>
      <c r="G38" s="16">
        <f t="shared" si="0"/>
        <v>4.6551724137931041</v>
      </c>
      <c r="H38" s="626">
        <v>300</v>
      </c>
    </row>
    <row r="39" spans="1:8">
      <c r="A39" s="285"/>
      <c r="B39" s="1244">
        <v>5175</v>
      </c>
      <c r="C39" s="33" t="s">
        <v>62</v>
      </c>
      <c r="D39" s="587">
        <v>20</v>
      </c>
      <c r="E39" s="587">
        <v>20</v>
      </c>
      <c r="F39" s="587">
        <v>0</v>
      </c>
      <c r="G39" s="151">
        <f>F39/E39*100</f>
        <v>0</v>
      </c>
      <c r="H39" s="627">
        <v>5</v>
      </c>
    </row>
    <row r="40" spans="1:8" ht="13.5" thickBot="1">
      <c r="A40" s="78"/>
      <c r="B40" s="685" t="s">
        <v>309</v>
      </c>
      <c r="C40" s="172"/>
      <c r="D40" s="590">
        <f>SUM(D38:D39)</f>
        <v>600</v>
      </c>
      <c r="E40" s="590">
        <f>SUM(E38:E39)</f>
        <v>600</v>
      </c>
      <c r="F40" s="590">
        <f>SUM(F38:F39)</f>
        <v>27</v>
      </c>
      <c r="G40" s="86">
        <f t="shared" si="0"/>
        <v>4.5</v>
      </c>
      <c r="H40" s="7">
        <f>SUM(H38:H39)</f>
        <v>305</v>
      </c>
    </row>
    <row r="41" spans="1:8">
      <c r="A41" s="59">
        <v>3319</v>
      </c>
      <c r="B41" s="77">
        <v>5136</v>
      </c>
      <c r="C41" s="38" t="s">
        <v>865</v>
      </c>
      <c r="D41" s="584">
        <v>20</v>
      </c>
      <c r="E41" s="584">
        <v>20</v>
      </c>
      <c r="F41" s="584">
        <v>0</v>
      </c>
      <c r="G41" s="16">
        <f t="shared" si="0"/>
        <v>0</v>
      </c>
      <c r="H41" s="625">
        <v>20</v>
      </c>
    </row>
    <row r="42" spans="1:8">
      <c r="A42" s="67"/>
      <c r="B42" s="1244">
        <v>5139</v>
      </c>
      <c r="C42" s="33" t="s">
        <v>16</v>
      </c>
      <c r="D42" s="589">
        <v>30</v>
      </c>
      <c r="E42" s="589">
        <v>30</v>
      </c>
      <c r="F42" s="589">
        <v>0</v>
      </c>
      <c r="G42" s="16">
        <f>F42/E42*100</f>
        <v>0</v>
      </c>
      <c r="H42" s="629">
        <v>30</v>
      </c>
    </row>
    <row r="43" spans="1:8">
      <c r="A43" s="285"/>
      <c r="B43" s="631">
        <v>5164</v>
      </c>
      <c r="C43" s="632" t="s">
        <v>2</v>
      </c>
      <c r="D43" s="585">
        <v>20</v>
      </c>
      <c r="E43" s="585">
        <v>89</v>
      </c>
      <c r="F43" s="585">
        <v>0</v>
      </c>
      <c r="G43" s="16">
        <f t="shared" si="0"/>
        <v>0</v>
      </c>
      <c r="H43" s="626">
        <v>20</v>
      </c>
    </row>
    <row r="44" spans="1:8">
      <c r="A44" s="285"/>
      <c r="B44" s="631">
        <v>5166</v>
      </c>
      <c r="C44" s="915" t="s">
        <v>70</v>
      </c>
      <c r="D44" s="585">
        <v>0</v>
      </c>
      <c r="E44" s="585">
        <v>0</v>
      </c>
      <c r="F44" s="585">
        <v>0</v>
      </c>
      <c r="G44" s="16">
        <v>0</v>
      </c>
      <c r="H44" s="626">
        <v>150</v>
      </c>
    </row>
    <row r="45" spans="1:8">
      <c r="A45" s="285"/>
      <c r="B45" s="62">
        <v>5169</v>
      </c>
      <c r="C45" s="218" t="s">
        <v>245</v>
      </c>
      <c r="D45" s="585">
        <v>1810</v>
      </c>
      <c r="E45" s="585">
        <v>1721</v>
      </c>
      <c r="F45" s="585">
        <v>266</v>
      </c>
      <c r="G45" s="16">
        <f t="shared" si="0"/>
        <v>15.45613015688553</v>
      </c>
      <c r="H45" s="626">
        <v>800</v>
      </c>
    </row>
    <row r="46" spans="1:8">
      <c r="A46" s="67"/>
      <c r="B46" s="1244">
        <v>5175</v>
      </c>
      <c r="C46" s="33" t="s">
        <v>62</v>
      </c>
      <c r="D46" s="585">
        <v>130</v>
      </c>
      <c r="E46" s="585">
        <v>136</v>
      </c>
      <c r="F46" s="585">
        <v>6</v>
      </c>
      <c r="G46" s="16">
        <f t="shared" si="0"/>
        <v>4.4117647058823533</v>
      </c>
      <c r="H46" s="626">
        <v>50</v>
      </c>
    </row>
    <row r="47" spans="1:8">
      <c r="A47" s="67"/>
      <c r="B47" s="1244">
        <v>5194</v>
      </c>
      <c r="C47" s="33" t="s">
        <v>63</v>
      </c>
      <c r="D47" s="585">
        <v>360</v>
      </c>
      <c r="E47" s="585">
        <v>374</v>
      </c>
      <c r="F47" s="585">
        <v>0</v>
      </c>
      <c r="G47" s="16">
        <f t="shared" si="0"/>
        <v>0</v>
      </c>
      <c r="H47" s="626">
        <v>100</v>
      </c>
    </row>
    <row r="48" spans="1:8">
      <c r="A48" s="67"/>
      <c r="B48" s="1244">
        <v>5229</v>
      </c>
      <c r="C48" s="13" t="s">
        <v>769</v>
      </c>
      <c r="D48" s="585">
        <v>0</v>
      </c>
      <c r="E48" s="585">
        <v>99</v>
      </c>
      <c r="F48" s="585">
        <v>99</v>
      </c>
      <c r="G48" s="16">
        <f t="shared" si="0"/>
        <v>100</v>
      </c>
      <c r="H48" s="626">
        <v>100</v>
      </c>
    </row>
    <row r="49" spans="1:8">
      <c r="A49" s="224"/>
      <c r="B49" s="62">
        <v>5492</v>
      </c>
      <c r="C49" s="218" t="s">
        <v>64</v>
      </c>
      <c r="D49" s="585">
        <v>78</v>
      </c>
      <c r="E49" s="585">
        <v>78</v>
      </c>
      <c r="F49" s="585">
        <v>6</v>
      </c>
      <c r="G49" s="16">
        <f t="shared" si="0"/>
        <v>7.6923076923076925</v>
      </c>
      <c r="H49" s="626">
        <v>30</v>
      </c>
    </row>
    <row r="50" spans="1:8" ht="13.5" thickBot="1">
      <c r="A50" s="70"/>
      <c r="B50" s="714" t="s">
        <v>309</v>
      </c>
      <c r="C50" s="79"/>
      <c r="D50" s="590">
        <f>SUM(D41:D49)</f>
        <v>2448</v>
      </c>
      <c r="E50" s="590">
        <f>SUM(E41:E49)</f>
        <v>2547</v>
      </c>
      <c r="F50" s="590">
        <f>SUM(F41:F49)</f>
        <v>377</v>
      </c>
      <c r="G50" s="86">
        <f t="shared" si="0"/>
        <v>14.801727522575577</v>
      </c>
      <c r="H50" s="7">
        <f>SUM(H41:H49)</f>
        <v>1300</v>
      </c>
    </row>
    <row r="51" spans="1:8">
      <c r="A51" s="59">
        <v>3399</v>
      </c>
      <c r="B51" s="457">
        <v>5041</v>
      </c>
      <c r="C51" s="60" t="s">
        <v>351</v>
      </c>
      <c r="D51" s="591">
        <v>15</v>
      </c>
      <c r="E51" s="591">
        <v>15</v>
      </c>
      <c r="F51" s="591">
        <v>7</v>
      </c>
      <c r="G51" s="76">
        <f>F51/E51*100</f>
        <v>46.666666666666664</v>
      </c>
      <c r="H51" s="630">
        <v>15</v>
      </c>
    </row>
    <row r="52" spans="1:8" ht="13.5" thickBot="1">
      <c r="A52" s="78"/>
      <c r="B52" s="71" t="s">
        <v>309</v>
      </c>
      <c r="C52" s="72"/>
      <c r="D52" s="590">
        <f>SUM(D51:D51)</f>
        <v>15</v>
      </c>
      <c r="E52" s="590">
        <f>SUM(E51:E51)</f>
        <v>15</v>
      </c>
      <c r="F52" s="590">
        <f>F51</f>
        <v>7</v>
      </c>
      <c r="G52" s="86">
        <f>F52/E52*100</f>
        <v>46.666666666666664</v>
      </c>
      <c r="H52" s="7">
        <f>SUM(H51:H51)</f>
        <v>15</v>
      </c>
    </row>
    <row r="53" spans="1:8" ht="16.5" thickBot="1">
      <c r="A53" s="198" t="s">
        <v>5</v>
      </c>
      <c r="B53" s="335"/>
      <c r="C53" s="260"/>
      <c r="D53" s="90">
        <f>D52+D50+D40+D37+D35+D33+D27+D23</f>
        <v>5083</v>
      </c>
      <c r="E53" s="90">
        <f>E52+E50+E40+E37+E35+E33+E27+E23</f>
        <v>4922</v>
      </c>
      <c r="F53" s="90">
        <f>F52+F50+F40+F37+F35+F33+F27+F23</f>
        <v>558</v>
      </c>
      <c r="G53" s="146">
        <f>F53/E53*100</f>
        <v>11.336854937017472</v>
      </c>
      <c r="H53" s="92">
        <f>H52+H50+H40+H37+H35+H33+H27+H23+H18</f>
        <v>2965</v>
      </c>
    </row>
    <row r="54" spans="1:8" ht="15">
      <c r="A54" s="1254" t="s">
        <v>961</v>
      </c>
      <c r="B54" s="1254"/>
      <c r="C54" s="1254"/>
      <c r="D54" s="1254"/>
      <c r="E54" s="1254"/>
      <c r="F54" s="1254"/>
      <c r="G54" s="1254"/>
      <c r="H54" s="1254"/>
    </row>
    <row r="55" spans="1:8" ht="13.5" thickBot="1">
      <c r="A55" s="136"/>
      <c r="B55" s="265"/>
      <c r="C55" s="18"/>
      <c r="D55" s="18"/>
      <c r="E55" s="18"/>
      <c r="F55" s="24"/>
      <c r="G55" s="25"/>
      <c r="H55" s="23" t="s">
        <v>107</v>
      </c>
    </row>
    <row r="56" spans="1:8" ht="15">
      <c r="A56" s="99" t="s">
        <v>308</v>
      </c>
      <c r="B56" s="266"/>
      <c r="C56" s="101"/>
      <c r="D56" s="29" t="s">
        <v>129</v>
      </c>
      <c r="E56" s="29" t="s">
        <v>194</v>
      </c>
      <c r="F56" s="29" t="s">
        <v>135</v>
      </c>
      <c r="G56" s="29" t="s">
        <v>136</v>
      </c>
      <c r="H56" s="30" t="s">
        <v>902</v>
      </c>
    </row>
    <row r="57" spans="1:8" ht="14.25" thickBot="1">
      <c r="A57" s="102"/>
      <c r="B57" s="267"/>
      <c r="C57" s="104"/>
      <c r="D57" s="34">
        <v>2017</v>
      </c>
      <c r="E57" s="34">
        <v>2017</v>
      </c>
      <c r="F57" s="34" t="s">
        <v>873</v>
      </c>
      <c r="G57" s="34" t="s">
        <v>137</v>
      </c>
      <c r="H57" s="35">
        <v>2018</v>
      </c>
    </row>
    <row r="58" spans="1:8" ht="13.5" thickBot="1">
      <c r="A58" s="63">
        <v>3399</v>
      </c>
      <c r="B58" s="230">
        <v>6121</v>
      </c>
      <c r="C58" s="33" t="s">
        <v>13</v>
      </c>
      <c r="D58" s="65">
        <v>550</v>
      </c>
      <c r="E58" s="65">
        <v>550</v>
      </c>
      <c r="F58" s="65">
        <v>0</v>
      </c>
      <c r="G58" s="636">
        <f>F58/E58*100</f>
        <v>0</v>
      </c>
      <c r="H58" s="66">
        <v>0</v>
      </c>
    </row>
    <row r="59" spans="1:8" ht="16.5" thickBot="1">
      <c r="A59" s="109" t="s">
        <v>6</v>
      </c>
      <c r="B59" s="268"/>
      <c r="C59" s="111"/>
      <c r="D59" s="90">
        <f>SUM(D58:D58)</f>
        <v>550</v>
      </c>
      <c r="E59" s="90">
        <f>SUM(E58:E58)</f>
        <v>550</v>
      </c>
      <c r="F59" s="90">
        <f>SUM(F58:F58)</f>
        <v>0</v>
      </c>
      <c r="G59" s="91">
        <f>F59/E59*100</f>
        <v>0</v>
      </c>
      <c r="H59" s="92">
        <f>SUM(H58:H58)</f>
        <v>0</v>
      </c>
    </row>
    <row r="60" spans="1:8">
      <c r="A60" s="94"/>
      <c r="B60" s="95"/>
      <c r="C60" s="134"/>
      <c r="D60" s="97"/>
      <c r="E60" s="97"/>
      <c r="F60" s="97"/>
      <c r="G60" s="98"/>
      <c r="H60" s="97"/>
    </row>
    <row r="61" spans="1:8">
      <c r="A61" s="136"/>
      <c r="B61" s="265"/>
      <c r="C61" s="18"/>
      <c r="E61" s="24"/>
      <c r="F61" s="24"/>
      <c r="G61" s="24"/>
      <c r="H61" s="24"/>
    </row>
    <row r="62" spans="1:8">
      <c r="A62" s="136"/>
      <c r="B62" s="265"/>
      <c r="C62" s="18"/>
      <c r="D62" s="449"/>
      <c r="E62" s="24"/>
      <c r="F62" s="24"/>
    </row>
    <row r="63" spans="1:8" ht="15" thickBot="1">
      <c r="A63" s="238" t="s">
        <v>7</v>
      </c>
      <c r="B63" s="265"/>
      <c r="C63" s="18"/>
      <c r="D63" s="24"/>
      <c r="E63" s="24"/>
      <c r="F63" s="24"/>
      <c r="G63" s="25"/>
      <c r="H63" s="24"/>
    </row>
    <row r="64" spans="1:8" ht="13.5">
      <c r="A64" s="239" t="s">
        <v>8</v>
      </c>
      <c r="B64" s="271"/>
      <c r="C64" s="118" t="s">
        <v>9</v>
      </c>
      <c r="D64" s="29" t="s">
        <v>129</v>
      </c>
      <c r="E64" s="29" t="s">
        <v>194</v>
      </c>
      <c r="F64" s="29" t="s">
        <v>135</v>
      </c>
      <c r="G64" s="29" t="s">
        <v>136</v>
      </c>
      <c r="H64" s="30" t="s">
        <v>902</v>
      </c>
    </row>
    <row r="65" spans="1:8" ht="14.25" thickBot="1">
      <c r="A65" s="119"/>
      <c r="B65" s="272" t="s">
        <v>10</v>
      </c>
      <c r="C65" s="121"/>
      <c r="D65" s="34">
        <v>2017</v>
      </c>
      <c r="E65" s="34">
        <v>2017</v>
      </c>
      <c r="F65" s="34" t="s">
        <v>873</v>
      </c>
      <c r="G65" s="34" t="s">
        <v>137</v>
      </c>
      <c r="H65" s="35">
        <v>2018</v>
      </c>
    </row>
    <row r="66" spans="1:8">
      <c r="A66" s="1273" t="s">
        <v>466</v>
      </c>
      <c r="B66" s="1274"/>
      <c r="C66" s="82" t="s">
        <v>410</v>
      </c>
      <c r="D66" s="39">
        <v>250</v>
      </c>
      <c r="E66" s="39">
        <v>250</v>
      </c>
      <c r="F66" s="39">
        <v>0</v>
      </c>
      <c r="G66" s="417">
        <f>F66/E66*100</f>
        <v>0</v>
      </c>
      <c r="H66" s="61">
        <v>0</v>
      </c>
    </row>
    <row r="67" spans="1:8">
      <c r="A67" s="1260" t="s">
        <v>717</v>
      </c>
      <c r="B67" s="1261"/>
      <c r="C67" s="134" t="s">
        <v>603</v>
      </c>
      <c r="D67" s="399">
        <v>300</v>
      </c>
      <c r="E67" s="399">
        <v>300</v>
      </c>
      <c r="F67" s="399">
        <v>0</v>
      </c>
      <c r="G67" s="410">
        <v>0</v>
      </c>
      <c r="H67" s="400">
        <v>0</v>
      </c>
    </row>
    <row r="68" spans="1:8" ht="15" thickBot="1">
      <c r="A68" s="276"/>
      <c r="B68" s="638"/>
      <c r="C68" s="381" t="s">
        <v>253</v>
      </c>
      <c r="D68" s="51">
        <f>SUM(D66:D67)</f>
        <v>550</v>
      </c>
      <c r="E68" s="51">
        <f>SUM(E66:E67)</f>
        <v>550</v>
      </c>
      <c r="F68" s="51">
        <f>SUM(F66:F66)</f>
        <v>0</v>
      </c>
      <c r="G68" s="52">
        <f>F68/E68*100</f>
        <v>0</v>
      </c>
      <c r="H68" s="53">
        <f>SUM(H66:H67)</f>
        <v>0</v>
      </c>
    </row>
    <row r="69" spans="1:8" ht="16.5" thickBot="1">
      <c r="A69" s="276"/>
      <c r="B69" s="267"/>
      <c r="C69" s="637" t="s">
        <v>309</v>
      </c>
      <c r="D69" s="250">
        <f>D68</f>
        <v>550</v>
      </c>
      <c r="E69" s="250">
        <f>E68</f>
        <v>550</v>
      </c>
      <c r="F69" s="250">
        <f>F68</f>
        <v>0</v>
      </c>
      <c r="G69" s="91">
        <f>F69/E69*100</f>
        <v>0</v>
      </c>
      <c r="H69" s="251">
        <f>SUM(H68)</f>
        <v>0</v>
      </c>
    </row>
    <row r="70" spans="1:8">
      <c r="A70" s="18"/>
      <c r="B70" s="265"/>
      <c r="C70" s="18"/>
      <c r="D70" s="18"/>
      <c r="E70" s="18"/>
      <c r="F70" s="18"/>
      <c r="G70" s="18"/>
      <c r="H70" s="18"/>
    </row>
    <row r="71" spans="1:8">
      <c r="A71" s="18"/>
      <c r="B71" s="265"/>
      <c r="C71" s="18"/>
      <c r="D71" s="18"/>
      <c r="E71" s="18"/>
      <c r="F71" s="18"/>
      <c r="G71" s="18"/>
      <c r="H71" s="18"/>
    </row>
    <row r="72" spans="1:8">
      <c r="A72" s="18"/>
      <c r="B72" s="265"/>
      <c r="C72" s="18"/>
      <c r="D72" s="18"/>
      <c r="E72" s="18"/>
      <c r="F72" s="18"/>
      <c r="G72" s="18"/>
      <c r="H72" s="18"/>
    </row>
    <row r="73" spans="1:8" ht="19.5" thickBot="1">
      <c r="A73" s="135" t="s">
        <v>440</v>
      </c>
      <c r="B73" s="265"/>
      <c r="C73" s="18"/>
      <c r="D73" s="24"/>
      <c r="E73" s="24"/>
      <c r="F73" s="24"/>
      <c r="G73" s="25"/>
      <c r="H73" s="24"/>
    </row>
    <row r="74" spans="1:8" ht="13.5">
      <c r="A74" s="137"/>
      <c r="B74" s="266"/>
      <c r="C74" s="138"/>
      <c r="D74" s="29" t="s">
        <v>129</v>
      </c>
      <c r="E74" s="29" t="s">
        <v>194</v>
      </c>
      <c r="F74" s="29" t="s">
        <v>135</v>
      </c>
      <c r="G74" s="29" t="s">
        <v>136</v>
      </c>
      <c r="H74" s="30" t="s">
        <v>902</v>
      </c>
    </row>
    <row r="75" spans="1:8" ht="14.25" thickBot="1">
      <c r="A75" s="45"/>
      <c r="B75" s="269"/>
      <c r="C75" s="134"/>
      <c r="D75" s="34">
        <v>2017</v>
      </c>
      <c r="E75" s="34">
        <v>2017</v>
      </c>
      <c r="F75" s="34" t="s">
        <v>873</v>
      </c>
      <c r="G75" s="34" t="s">
        <v>137</v>
      </c>
      <c r="H75" s="35">
        <v>2018</v>
      </c>
    </row>
    <row r="76" spans="1:8">
      <c r="A76" s="59" t="s">
        <v>310</v>
      </c>
      <c r="B76" s="634"/>
      <c r="C76" s="141"/>
      <c r="D76" s="1">
        <f>D53</f>
        <v>5083</v>
      </c>
      <c r="E76" s="1">
        <f>E53</f>
        <v>4922</v>
      </c>
      <c r="F76" s="1">
        <f>F53</f>
        <v>558</v>
      </c>
      <c r="G76" s="142">
        <f>F76/E76*100</f>
        <v>11.336854937017472</v>
      </c>
      <c r="H76" s="10">
        <f>H53</f>
        <v>2965</v>
      </c>
    </row>
    <row r="77" spans="1:8" ht="13.5" thickBot="1">
      <c r="A77" s="236" t="s">
        <v>308</v>
      </c>
      <c r="B77" s="635"/>
      <c r="C77" s="633"/>
      <c r="D77" s="5">
        <f>D69</f>
        <v>550</v>
      </c>
      <c r="E77" s="5">
        <f>E69</f>
        <v>550</v>
      </c>
      <c r="F77" s="5">
        <f>F69</f>
        <v>0</v>
      </c>
      <c r="G77" s="86">
        <f>F77/E77*100</f>
        <v>0</v>
      </c>
      <c r="H77" s="7">
        <f>H69</f>
        <v>0</v>
      </c>
    </row>
    <row r="78" spans="1:8" ht="16.5" thickBot="1">
      <c r="A78" s="109" t="s">
        <v>12</v>
      </c>
      <c r="B78" s="279"/>
      <c r="C78" s="264"/>
      <c r="D78" s="90">
        <f>SUM(D76:D77)</f>
        <v>5633</v>
      </c>
      <c r="E78" s="90">
        <f>SUM(E76:E77)</f>
        <v>5472</v>
      </c>
      <c r="F78" s="90">
        <f>SUM(F76:F77)</f>
        <v>558</v>
      </c>
      <c r="G78" s="91">
        <f>F78/E78*100</f>
        <v>10.197368421052632</v>
      </c>
      <c r="H78" s="92">
        <f>SUM(H76:H77)</f>
        <v>2965</v>
      </c>
    </row>
    <row r="108" spans="1:8" ht="15">
      <c r="A108" s="1254" t="s">
        <v>962</v>
      </c>
      <c r="B108" s="1254"/>
      <c r="C108" s="1254"/>
      <c r="D108" s="1254"/>
      <c r="E108" s="1254"/>
      <c r="F108" s="1254"/>
      <c r="G108" s="1254"/>
      <c r="H108" s="1254"/>
    </row>
  </sheetData>
  <mergeCells count="4">
    <mergeCell ref="A66:B66"/>
    <mergeCell ref="A54:H54"/>
    <mergeCell ref="A108:H108"/>
    <mergeCell ref="A67:B67"/>
  </mergeCells>
  <printOptions horizontalCentered="1"/>
  <pageMargins left="0.78740157480314965" right="0.78740157480314965" top="0.98425196850393704" bottom="0.98425196850393704" header="0.31496062992125984" footer="0.31496062992125984"/>
  <pageSetup paperSize="9" scale="9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tabColor rgb="FF7030A0"/>
  </sheetPr>
  <dimension ref="A1:IV215"/>
  <sheetViews>
    <sheetView topLeftCell="A190" zoomScaleNormal="100" zoomScalePageLayoutView="130" workbookViewId="0">
      <selection activeCell="H196" sqref="H196"/>
    </sheetView>
  </sheetViews>
  <sheetFormatPr defaultRowHeight="12.75"/>
  <cols>
    <col min="1" max="1" width="6.5703125" customWidth="1"/>
    <col min="2" max="2" width="6.42578125" customWidth="1"/>
    <col min="3" max="3" width="31.7109375" customWidth="1"/>
    <col min="4" max="4" width="7.28515625" customWidth="1"/>
    <col min="7" max="7" width="7.42578125" customWidth="1"/>
  </cols>
  <sheetData>
    <row r="1" spans="1:256" ht="15">
      <c r="H1" s="788" t="s">
        <v>707</v>
      </c>
    </row>
    <row r="2" spans="1:256" ht="18.75">
      <c r="A2" s="135" t="s">
        <v>435</v>
      </c>
      <c r="B2" s="207"/>
      <c r="C2" s="208"/>
      <c r="D2" s="18"/>
      <c r="E2" s="18"/>
      <c r="F2" s="493"/>
      <c r="G2" s="208"/>
      <c r="H2" s="18"/>
    </row>
    <row r="3" spans="1:256" ht="15" customHeight="1">
      <c r="A3" s="21"/>
      <c r="B3" s="136"/>
      <c r="C3" s="18"/>
      <c r="D3" s="18"/>
      <c r="E3" s="18"/>
      <c r="F3" s="199"/>
      <c r="G3" s="18"/>
      <c r="H3" s="18"/>
    </row>
    <row r="4" spans="1:256" ht="15" thickBot="1">
      <c r="A4" s="210" t="s">
        <v>310</v>
      </c>
      <c r="B4" s="136"/>
      <c r="C4" s="18"/>
      <c r="D4" s="18"/>
      <c r="E4" s="18"/>
      <c r="F4" s="211"/>
      <c r="G4" s="212"/>
      <c r="H4" s="23" t="s">
        <v>107</v>
      </c>
    </row>
    <row r="5" spans="1:256" ht="13.5">
      <c r="A5" s="332" t="s">
        <v>243</v>
      </c>
      <c r="B5" s="214"/>
      <c r="C5" s="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256" ht="13.5">
      <c r="A6" s="46">
        <v>3291</v>
      </c>
      <c r="B6" s="32" t="s">
        <v>809</v>
      </c>
      <c r="C6" s="33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256" ht="13.5">
      <c r="A7" s="46">
        <v>3299</v>
      </c>
      <c r="B7" s="32" t="s">
        <v>630</v>
      </c>
      <c r="C7" s="33"/>
      <c r="D7" s="215"/>
      <c r="E7" s="215"/>
      <c r="F7" s="215"/>
      <c r="G7" s="215"/>
      <c r="H7" s="216"/>
    </row>
    <row r="8" spans="1:256" ht="13.5">
      <c r="A8" s="46">
        <v>3322</v>
      </c>
      <c r="B8" s="32" t="s">
        <v>614</v>
      </c>
      <c r="C8" s="33"/>
      <c r="D8" s="215"/>
      <c r="E8" s="215"/>
      <c r="F8" s="215"/>
      <c r="G8" s="215"/>
      <c r="H8" s="216"/>
    </row>
    <row r="9" spans="1:256" ht="13.5">
      <c r="A9" s="46">
        <v>3326</v>
      </c>
      <c r="B9" s="32" t="s">
        <v>1076</v>
      </c>
      <c r="C9" s="33"/>
      <c r="D9" s="215"/>
      <c r="E9" s="215"/>
      <c r="F9" s="215"/>
      <c r="G9" s="215"/>
      <c r="H9" s="216"/>
    </row>
    <row r="10" spans="1:256" ht="13.5">
      <c r="A10" s="46">
        <v>3329</v>
      </c>
      <c r="B10" s="217" t="s">
        <v>666</v>
      </c>
      <c r="C10" s="218"/>
      <c r="D10" s="215"/>
      <c r="E10" s="215"/>
      <c r="F10" s="215"/>
      <c r="G10" s="215"/>
      <c r="H10" s="216"/>
    </row>
    <row r="11" spans="1:256" ht="13.5">
      <c r="A11" s="46">
        <v>3419</v>
      </c>
      <c r="B11" s="217" t="s">
        <v>529</v>
      </c>
      <c r="C11" s="218"/>
      <c r="D11" s="215"/>
      <c r="E11" s="215"/>
      <c r="F11" s="215"/>
      <c r="G11" s="215"/>
      <c r="H11" s="216"/>
    </row>
    <row r="12" spans="1:256">
      <c r="A12" s="46">
        <v>3421</v>
      </c>
      <c r="B12" s="13" t="s">
        <v>133</v>
      </c>
      <c r="C12" s="218"/>
      <c r="D12" s="735"/>
      <c r="E12" s="735"/>
      <c r="F12" s="735"/>
      <c r="G12" s="735"/>
      <c r="H12" s="736"/>
      <c r="IV12">
        <f>SUM(A12:IU12)</f>
        <v>3421</v>
      </c>
    </row>
    <row r="13" spans="1:256">
      <c r="A13" s="46">
        <v>3541</v>
      </c>
      <c r="B13" s="48" t="s">
        <v>604</v>
      </c>
      <c r="C13" s="218"/>
      <c r="D13" s="735"/>
      <c r="E13" s="735"/>
      <c r="F13" s="735"/>
      <c r="G13" s="735"/>
      <c r="H13" s="736"/>
    </row>
    <row r="14" spans="1:256">
      <c r="A14" s="46">
        <v>3549</v>
      </c>
      <c r="B14" s="48" t="s">
        <v>770</v>
      </c>
      <c r="C14" s="218"/>
      <c r="D14" s="735"/>
      <c r="E14" s="735"/>
      <c r="F14" s="735"/>
      <c r="G14" s="735"/>
      <c r="H14" s="736"/>
    </row>
    <row r="15" spans="1:256">
      <c r="A15" s="46">
        <v>3749</v>
      </c>
      <c r="B15" s="191" t="s">
        <v>605</v>
      </c>
      <c r="C15" s="218"/>
      <c r="D15" s="735"/>
      <c r="E15" s="735"/>
      <c r="F15" s="735"/>
      <c r="G15" s="735"/>
      <c r="H15" s="736"/>
    </row>
    <row r="16" spans="1:256">
      <c r="A16" s="46">
        <v>4349</v>
      </c>
      <c r="B16" s="191" t="s">
        <v>631</v>
      </c>
      <c r="C16" s="218"/>
      <c r="D16" s="735"/>
      <c r="E16" s="735"/>
      <c r="F16" s="735"/>
      <c r="G16" s="735"/>
      <c r="H16" s="736"/>
    </row>
    <row r="17" spans="1:8">
      <c r="A17" s="46">
        <v>4351</v>
      </c>
      <c r="B17" s="191" t="s">
        <v>606</v>
      </c>
      <c r="C17" s="218"/>
      <c r="D17" s="735"/>
      <c r="E17" s="735"/>
      <c r="F17" s="735"/>
      <c r="G17" s="735"/>
      <c r="H17" s="736"/>
    </row>
    <row r="18" spans="1:8">
      <c r="A18" s="46">
        <v>4352</v>
      </c>
      <c r="B18" s="191" t="s">
        <v>349</v>
      </c>
      <c r="C18" s="218"/>
      <c r="D18" s="735"/>
      <c r="E18" s="735"/>
      <c r="F18" s="735"/>
      <c r="G18" s="735"/>
      <c r="H18" s="736"/>
    </row>
    <row r="19" spans="1:8">
      <c r="A19" s="46">
        <v>4354</v>
      </c>
      <c r="B19" s="191" t="s">
        <v>523</v>
      </c>
      <c r="C19" s="218"/>
      <c r="D19" s="735"/>
      <c r="E19" s="735"/>
      <c r="F19" s="735"/>
      <c r="G19" s="735"/>
      <c r="H19" s="736"/>
    </row>
    <row r="20" spans="1:8">
      <c r="A20" s="624">
        <v>4356</v>
      </c>
      <c r="B20" s="755" t="s">
        <v>345</v>
      </c>
      <c r="C20" s="520"/>
      <c r="D20" s="735"/>
      <c r="E20" s="735"/>
      <c r="F20" s="735"/>
      <c r="G20" s="735"/>
      <c r="H20" s="736"/>
    </row>
    <row r="21" spans="1:8">
      <c r="A21" s="624">
        <v>4357</v>
      </c>
      <c r="B21" s="755" t="s">
        <v>866</v>
      </c>
      <c r="C21" s="520"/>
      <c r="D21" s="735"/>
      <c r="E21" s="735"/>
      <c r="F21" s="735"/>
      <c r="G21" s="735"/>
      <c r="H21" s="736"/>
    </row>
    <row r="22" spans="1:8">
      <c r="A22" s="624">
        <v>4358</v>
      </c>
      <c r="B22" s="755" t="s">
        <v>607</v>
      </c>
      <c r="C22" s="520"/>
      <c r="D22" s="735"/>
      <c r="E22" s="735"/>
      <c r="F22" s="735"/>
      <c r="G22" s="735"/>
      <c r="H22" s="736"/>
    </row>
    <row r="23" spans="1:8">
      <c r="A23" s="624">
        <v>4359</v>
      </c>
      <c r="B23" s="755" t="s">
        <v>608</v>
      </c>
      <c r="C23" s="520"/>
      <c r="D23" s="735"/>
      <c r="E23" s="735"/>
      <c r="F23" s="735"/>
      <c r="G23" s="735"/>
      <c r="H23" s="736"/>
    </row>
    <row r="24" spans="1:8">
      <c r="A24" s="624">
        <v>4371</v>
      </c>
      <c r="B24" s="755" t="s">
        <v>609</v>
      </c>
      <c r="C24" s="520"/>
      <c r="D24" s="735"/>
      <c r="E24" s="735"/>
      <c r="F24" s="735"/>
      <c r="G24" s="735"/>
      <c r="H24" s="736"/>
    </row>
    <row r="25" spans="1:8">
      <c r="A25" s="624">
        <v>4374</v>
      </c>
      <c r="B25" s="755" t="s">
        <v>524</v>
      </c>
      <c r="C25" s="520"/>
      <c r="D25" s="735"/>
      <c r="E25" s="735"/>
      <c r="F25" s="735"/>
      <c r="G25" s="735"/>
      <c r="H25" s="736"/>
    </row>
    <row r="26" spans="1:8">
      <c r="A26" s="624">
        <v>4376</v>
      </c>
      <c r="B26" s="755" t="s">
        <v>610</v>
      </c>
      <c r="C26" s="520"/>
      <c r="D26" s="735"/>
      <c r="E26" s="735"/>
      <c r="F26" s="735"/>
      <c r="G26" s="735"/>
      <c r="H26" s="736"/>
    </row>
    <row r="27" spans="1:8">
      <c r="A27" s="624">
        <v>4377</v>
      </c>
      <c r="B27" s="755" t="s">
        <v>869</v>
      </c>
      <c r="C27" s="520"/>
      <c r="D27" s="735"/>
      <c r="E27" s="735"/>
      <c r="F27" s="735"/>
      <c r="G27" s="735"/>
      <c r="H27" s="736"/>
    </row>
    <row r="28" spans="1:8">
      <c r="A28" s="624">
        <v>4378</v>
      </c>
      <c r="B28" s="755" t="s">
        <v>275</v>
      </c>
      <c r="C28" s="520"/>
      <c r="D28" s="735"/>
      <c r="E28" s="735"/>
      <c r="F28" s="735"/>
      <c r="G28" s="735"/>
      <c r="H28" s="736"/>
    </row>
    <row r="29" spans="1:8" ht="13.5" thickBot="1">
      <c r="A29" s="236">
        <v>4379</v>
      </c>
      <c r="B29" s="757" t="s">
        <v>554</v>
      </c>
      <c r="C29" s="661"/>
      <c r="D29" s="735"/>
      <c r="E29" s="735"/>
      <c r="F29" s="735"/>
      <c r="G29" s="735"/>
      <c r="H29" s="736"/>
    </row>
    <row r="30" spans="1:8" ht="13.5">
      <c r="A30" s="332"/>
      <c r="B30" s="639" t="s">
        <v>244</v>
      </c>
      <c r="C30" s="82"/>
      <c r="D30" s="584"/>
      <c r="E30" s="584"/>
      <c r="F30" s="39"/>
      <c r="G30" s="39"/>
      <c r="H30" s="61"/>
    </row>
    <row r="31" spans="1:8">
      <c r="A31" s="46">
        <v>3291</v>
      </c>
      <c r="B31" s="230">
        <v>5222</v>
      </c>
      <c r="C31" s="164" t="s">
        <v>810</v>
      </c>
      <c r="D31" s="585">
        <v>0</v>
      </c>
      <c r="E31" s="585">
        <v>20</v>
      </c>
      <c r="F31" s="58">
        <v>20</v>
      </c>
      <c r="G31" s="58">
        <f>F31/E31*100</f>
        <v>100</v>
      </c>
      <c r="H31" s="17">
        <v>0</v>
      </c>
    </row>
    <row r="32" spans="1:8" ht="14.25" thickBot="1">
      <c r="A32" s="890"/>
      <c r="B32" s="688" t="s">
        <v>309</v>
      </c>
      <c r="C32" s="590"/>
      <c r="D32" s="590">
        <f>SUM(D31:D31)</f>
        <v>0</v>
      </c>
      <c r="E32" s="590">
        <f>SUM(E31)</f>
        <v>20</v>
      </c>
      <c r="F32" s="5">
        <f>SUM(F31)</f>
        <v>20</v>
      </c>
      <c r="G32" s="86">
        <f>F32/E32*100</f>
        <v>100</v>
      </c>
      <c r="H32" s="484">
        <f>SUM(H31)</f>
        <v>0</v>
      </c>
    </row>
    <row r="33" spans="1:8">
      <c r="A33" s="59">
        <v>3299</v>
      </c>
      <c r="B33" s="457">
        <v>5221</v>
      </c>
      <c r="C33" s="82" t="s">
        <v>828</v>
      </c>
      <c r="D33" s="584">
        <v>0</v>
      </c>
      <c r="E33" s="584">
        <v>114</v>
      </c>
      <c r="F33" s="39">
        <v>114</v>
      </c>
      <c r="G33" s="76">
        <f>F33/E33*100</f>
        <v>100</v>
      </c>
      <c r="H33" s="61">
        <v>0</v>
      </c>
    </row>
    <row r="34" spans="1:8">
      <c r="A34" s="45"/>
      <c r="B34" s="62">
        <v>5229</v>
      </c>
      <c r="C34" s="13" t="s">
        <v>241</v>
      </c>
      <c r="D34" s="589">
        <v>0</v>
      </c>
      <c r="E34" s="589">
        <v>0</v>
      </c>
      <c r="F34" s="65">
        <v>0</v>
      </c>
      <c r="G34" s="151">
        <v>0</v>
      </c>
      <c r="H34" s="66">
        <v>2500</v>
      </c>
    </row>
    <row r="35" spans="1:8">
      <c r="A35" s="760"/>
      <c r="B35" s="62">
        <v>5229</v>
      </c>
      <c r="C35" s="13" t="s">
        <v>829</v>
      </c>
      <c r="D35" s="585">
        <v>2500</v>
      </c>
      <c r="E35" s="585">
        <v>40</v>
      </c>
      <c r="F35" s="58">
        <v>39</v>
      </c>
      <c r="G35" s="16">
        <f>F35/E35*100</f>
        <v>97.5</v>
      </c>
      <c r="H35" s="17">
        <v>0</v>
      </c>
    </row>
    <row r="36" spans="1:8">
      <c r="A36" s="787" t="s">
        <v>812</v>
      </c>
      <c r="B36" s="519">
        <v>5333</v>
      </c>
      <c r="C36" s="646" t="s">
        <v>813</v>
      </c>
      <c r="D36" s="543">
        <v>0</v>
      </c>
      <c r="E36" s="543">
        <v>70</v>
      </c>
      <c r="F36" s="383">
        <v>70</v>
      </c>
      <c r="G36" s="16">
        <f t="shared" ref="G36:G50" si="0">F36/E36*100</f>
        <v>100</v>
      </c>
      <c r="H36" s="482">
        <v>0</v>
      </c>
    </row>
    <row r="37" spans="1:8">
      <c r="A37" s="787" t="s">
        <v>814</v>
      </c>
      <c r="B37" s="519">
        <v>5333</v>
      </c>
      <c r="C37" s="646" t="s">
        <v>813</v>
      </c>
      <c r="D37" s="543">
        <v>0</v>
      </c>
      <c r="E37" s="543">
        <v>123</v>
      </c>
      <c r="F37" s="383">
        <v>123</v>
      </c>
      <c r="G37" s="16">
        <f t="shared" si="0"/>
        <v>100</v>
      </c>
      <c r="H37" s="482">
        <v>0</v>
      </c>
    </row>
    <row r="38" spans="1:8">
      <c r="A38" s="787" t="s">
        <v>815</v>
      </c>
      <c r="B38" s="519">
        <v>5333</v>
      </c>
      <c r="C38" s="646" t="s">
        <v>813</v>
      </c>
      <c r="D38" s="543">
        <v>0</v>
      </c>
      <c r="E38" s="543">
        <v>20</v>
      </c>
      <c r="F38" s="383">
        <v>20</v>
      </c>
      <c r="G38" s="16">
        <f t="shared" si="0"/>
        <v>100</v>
      </c>
      <c r="H38" s="482">
        <v>0</v>
      </c>
    </row>
    <row r="39" spans="1:8">
      <c r="A39" s="787" t="s">
        <v>816</v>
      </c>
      <c r="B39" s="62">
        <v>5333</v>
      </c>
      <c r="C39" s="13" t="s">
        <v>813</v>
      </c>
      <c r="D39" s="543">
        <v>0</v>
      </c>
      <c r="E39" s="543">
        <v>194</v>
      </c>
      <c r="F39" s="383">
        <v>194</v>
      </c>
      <c r="G39" s="16">
        <f t="shared" si="0"/>
        <v>100</v>
      </c>
      <c r="H39" s="482">
        <v>0</v>
      </c>
    </row>
    <row r="40" spans="1:8">
      <c r="A40" s="787" t="s">
        <v>817</v>
      </c>
      <c r="B40" s="62">
        <v>5333</v>
      </c>
      <c r="C40" s="13" t="s">
        <v>813</v>
      </c>
      <c r="D40" s="543">
        <v>0</v>
      </c>
      <c r="E40" s="543">
        <v>98</v>
      </c>
      <c r="F40" s="383">
        <v>98</v>
      </c>
      <c r="G40" s="16">
        <f t="shared" si="0"/>
        <v>100</v>
      </c>
      <c r="H40" s="482">
        <v>0</v>
      </c>
    </row>
    <row r="41" spans="1:8">
      <c r="A41" s="787" t="s">
        <v>818</v>
      </c>
      <c r="B41" s="62">
        <v>5333</v>
      </c>
      <c r="C41" s="13" t="s">
        <v>813</v>
      </c>
      <c r="D41" s="543">
        <v>0</v>
      </c>
      <c r="E41" s="543">
        <v>16</v>
      </c>
      <c r="F41" s="383">
        <v>16</v>
      </c>
      <c r="G41" s="16">
        <f t="shared" si="0"/>
        <v>100</v>
      </c>
      <c r="H41" s="482">
        <v>0</v>
      </c>
    </row>
    <row r="42" spans="1:8">
      <c r="A42" s="787" t="s">
        <v>819</v>
      </c>
      <c r="B42" s="62">
        <v>5333</v>
      </c>
      <c r="C42" s="13" t="s">
        <v>813</v>
      </c>
      <c r="D42" s="543">
        <v>0</v>
      </c>
      <c r="E42" s="543">
        <v>20</v>
      </c>
      <c r="F42" s="383">
        <v>20</v>
      </c>
      <c r="G42" s="16">
        <f t="shared" si="0"/>
        <v>100</v>
      </c>
      <c r="H42" s="482">
        <v>0</v>
      </c>
    </row>
    <row r="43" spans="1:8">
      <c r="A43" s="787" t="s">
        <v>820</v>
      </c>
      <c r="B43" s="62">
        <v>5333</v>
      </c>
      <c r="C43" s="13" t="s">
        <v>813</v>
      </c>
      <c r="D43" s="543">
        <v>0</v>
      </c>
      <c r="E43" s="543">
        <v>70</v>
      </c>
      <c r="F43" s="383">
        <v>70</v>
      </c>
      <c r="G43" s="16">
        <f t="shared" si="0"/>
        <v>100</v>
      </c>
      <c r="H43" s="482">
        <v>0</v>
      </c>
    </row>
    <row r="44" spans="1:8">
      <c r="A44" s="787" t="s">
        <v>821</v>
      </c>
      <c r="B44" s="62">
        <v>5333</v>
      </c>
      <c r="C44" s="13" t="s">
        <v>813</v>
      </c>
      <c r="D44" s="543">
        <v>0</v>
      </c>
      <c r="E44" s="543">
        <v>91</v>
      </c>
      <c r="F44" s="383">
        <v>91</v>
      </c>
      <c r="G44" s="16">
        <f t="shared" si="0"/>
        <v>100</v>
      </c>
      <c r="H44" s="482">
        <v>0</v>
      </c>
    </row>
    <row r="45" spans="1:8">
      <c r="A45" s="787" t="s">
        <v>822</v>
      </c>
      <c r="B45" s="62">
        <v>5333</v>
      </c>
      <c r="C45" s="13" t="s">
        <v>813</v>
      </c>
      <c r="D45" s="543">
        <v>0</v>
      </c>
      <c r="E45" s="543">
        <v>65</v>
      </c>
      <c r="F45" s="383">
        <v>65</v>
      </c>
      <c r="G45" s="16">
        <f t="shared" si="0"/>
        <v>100</v>
      </c>
      <c r="H45" s="482">
        <v>0</v>
      </c>
    </row>
    <row r="46" spans="1:8">
      <c r="A46" s="787" t="s">
        <v>823</v>
      </c>
      <c r="B46" s="62">
        <v>5333</v>
      </c>
      <c r="C46" s="13" t="s">
        <v>813</v>
      </c>
      <c r="D46" s="543">
        <v>0</v>
      </c>
      <c r="E46" s="543">
        <v>153</v>
      </c>
      <c r="F46" s="383">
        <v>153</v>
      </c>
      <c r="G46" s="16">
        <f t="shared" si="0"/>
        <v>100</v>
      </c>
      <c r="H46" s="482">
        <v>0</v>
      </c>
    </row>
    <row r="47" spans="1:8">
      <c r="A47" s="787" t="s">
        <v>824</v>
      </c>
      <c r="B47" s="62">
        <v>5333</v>
      </c>
      <c r="C47" s="13" t="s">
        <v>813</v>
      </c>
      <c r="D47" s="543">
        <v>0</v>
      </c>
      <c r="E47" s="543">
        <v>55</v>
      </c>
      <c r="F47" s="383">
        <v>55</v>
      </c>
      <c r="G47" s="16">
        <f t="shared" si="0"/>
        <v>100</v>
      </c>
      <c r="H47" s="482">
        <v>0</v>
      </c>
    </row>
    <row r="48" spans="1:8">
      <c r="A48" s="787" t="s">
        <v>825</v>
      </c>
      <c r="B48" s="62">
        <v>5333</v>
      </c>
      <c r="C48" s="13" t="s">
        <v>813</v>
      </c>
      <c r="D48" s="543">
        <v>0</v>
      </c>
      <c r="E48" s="543">
        <v>20</v>
      </c>
      <c r="F48" s="383">
        <v>20</v>
      </c>
      <c r="G48" s="16">
        <f t="shared" si="0"/>
        <v>100</v>
      </c>
      <c r="H48" s="482">
        <v>0</v>
      </c>
    </row>
    <row r="49" spans="1:8">
      <c r="A49" s="787" t="s">
        <v>826</v>
      </c>
      <c r="B49" s="62">
        <v>5333</v>
      </c>
      <c r="C49" s="13" t="s">
        <v>813</v>
      </c>
      <c r="D49" s="543">
        <v>0</v>
      </c>
      <c r="E49" s="543">
        <v>40</v>
      </c>
      <c r="F49" s="383">
        <v>40</v>
      </c>
      <c r="G49" s="16">
        <f t="shared" si="0"/>
        <v>100</v>
      </c>
      <c r="H49" s="482">
        <v>0</v>
      </c>
    </row>
    <row r="50" spans="1:8">
      <c r="A50" s="787" t="s">
        <v>827</v>
      </c>
      <c r="B50" s="519">
        <v>5333</v>
      </c>
      <c r="C50" s="646" t="s">
        <v>813</v>
      </c>
      <c r="D50" s="543">
        <v>0</v>
      </c>
      <c r="E50" s="543">
        <v>68</v>
      </c>
      <c r="F50" s="383">
        <v>68</v>
      </c>
      <c r="G50" s="16">
        <f t="shared" si="0"/>
        <v>100</v>
      </c>
      <c r="H50" s="482">
        <v>0</v>
      </c>
    </row>
    <row r="51" spans="1:8" ht="14.25" thickBot="1">
      <c r="A51" s="753"/>
      <c r="B51" s="688" t="s">
        <v>309</v>
      </c>
      <c r="C51" s="590"/>
      <c r="D51" s="590">
        <f>SUM(D35:D35)</f>
        <v>2500</v>
      </c>
      <c r="E51" s="590">
        <f>SUM(E33:E50)</f>
        <v>1257</v>
      </c>
      <c r="F51" s="5">
        <f>SUM(F33:F50)</f>
        <v>1256</v>
      </c>
      <c r="G51" s="86">
        <f>F51/E51*100</f>
        <v>99.920445505171045</v>
      </c>
      <c r="H51" s="484">
        <f>SUM(H33:H50)</f>
        <v>2500</v>
      </c>
    </row>
    <row r="52" spans="1:8">
      <c r="A52" s="59">
        <v>3322</v>
      </c>
      <c r="B52" s="457">
        <v>5229</v>
      </c>
      <c r="C52" s="82" t="s">
        <v>241</v>
      </c>
      <c r="D52" s="39">
        <v>0</v>
      </c>
      <c r="E52" s="39">
        <v>0</v>
      </c>
      <c r="F52" s="39">
        <v>0</v>
      </c>
      <c r="G52" s="76">
        <v>0</v>
      </c>
      <c r="H52" s="61">
        <v>1200</v>
      </c>
    </row>
    <row r="53" spans="1:8" ht="14.25" thickBot="1">
      <c r="A53" s="753"/>
      <c r="B53" s="688" t="s">
        <v>309</v>
      </c>
      <c r="C53" s="590"/>
      <c r="D53" s="590">
        <f>SUM(D52)</f>
        <v>0</v>
      </c>
      <c r="E53" s="590">
        <f>SUM(E52:E52)</f>
        <v>0</v>
      </c>
      <c r="F53" s="5">
        <f>SUM(F52:F52)</f>
        <v>0</v>
      </c>
      <c r="G53" s="86">
        <v>0</v>
      </c>
      <c r="H53" s="484">
        <f>SUM(H52)</f>
        <v>1200</v>
      </c>
    </row>
    <row r="54" spans="1:8" ht="15.75" thickBot="1">
      <c r="A54" s="1257" t="s">
        <v>963</v>
      </c>
      <c r="B54" s="1257"/>
      <c r="C54" s="1257"/>
      <c r="D54" s="1257"/>
      <c r="E54" s="1257"/>
      <c r="F54" s="1257"/>
      <c r="G54" s="1257"/>
      <c r="H54" s="1257"/>
    </row>
    <row r="55" spans="1:8">
      <c r="A55" s="59">
        <v>3326</v>
      </c>
      <c r="B55" s="457">
        <v>5229</v>
      </c>
      <c r="C55" s="82" t="s">
        <v>241</v>
      </c>
      <c r="D55" s="39">
        <v>0</v>
      </c>
      <c r="E55" s="39">
        <v>0</v>
      </c>
      <c r="F55" s="39">
        <v>0</v>
      </c>
      <c r="G55" s="76">
        <v>0</v>
      </c>
      <c r="H55" s="61">
        <v>800</v>
      </c>
    </row>
    <row r="56" spans="1:8" ht="14.25" thickBot="1">
      <c r="A56" s="753"/>
      <c r="B56" s="688" t="s">
        <v>309</v>
      </c>
      <c r="C56" s="590"/>
      <c r="D56" s="590">
        <f>SUM(D55)</f>
        <v>0</v>
      </c>
      <c r="E56" s="590">
        <f>SUM(E55:E55)</f>
        <v>0</v>
      </c>
      <c r="F56" s="5">
        <f>SUM(F55:F55)</f>
        <v>0</v>
      </c>
      <c r="G56" s="86">
        <v>0</v>
      </c>
      <c r="H56" s="484">
        <f>SUM(H55)</f>
        <v>800</v>
      </c>
    </row>
    <row r="57" spans="1:8">
      <c r="A57" s="59">
        <v>3329</v>
      </c>
      <c r="B57" s="457">
        <v>5222</v>
      </c>
      <c r="C57" s="82" t="s">
        <v>810</v>
      </c>
      <c r="D57" s="891">
        <v>0</v>
      </c>
      <c r="E57" s="891">
        <v>0</v>
      </c>
      <c r="F57" s="416">
        <v>0</v>
      </c>
      <c r="G57" s="417">
        <v>0</v>
      </c>
      <c r="H57" s="418">
        <v>0</v>
      </c>
    </row>
    <row r="58" spans="1:8" ht="13.5">
      <c r="A58" s="686"/>
      <c r="B58" s="62">
        <v>5493</v>
      </c>
      <c r="C58" s="13" t="s">
        <v>1052</v>
      </c>
      <c r="D58" s="917">
        <v>0</v>
      </c>
      <c r="E58" s="917">
        <v>0</v>
      </c>
      <c r="F58" s="8">
        <v>0</v>
      </c>
      <c r="G58" s="107">
        <v>0</v>
      </c>
      <c r="H58" s="9">
        <v>0</v>
      </c>
    </row>
    <row r="59" spans="1:8" ht="14.25" thickBot="1">
      <c r="A59" s="753"/>
      <c r="B59" s="688" t="s">
        <v>309</v>
      </c>
      <c r="C59" s="590"/>
      <c r="D59" s="590">
        <v>0</v>
      </c>
      <c r="E59" s="590">
        <v>0</v>
      </c>
      <c r="F59" s="5">
        <v>0</v>
      </c>
      <c r="G59" s="86">
        <v>0</v>
      </c>
      <c r="H59" s="484">
        <f>SUM(H57:H58)</f>
        <v>0</v>
      </c>
    </row>
    <row r="60" spans="1:8" ht="12.75" customHeight="1">
      <c r="A60" s="59">
        <v>3419</v>
      </c>
      <c r="B60" s="457">
        <v>5212</v>
      </c>
      <c r="C60" s="82" t="s">
        <v>874</v>
      </c>
      <c r="D60" s="689" t="s">
        <v>749</v>
      </c>
      <c r="E60" s="689" t="s">
        <v>749</v>
      </c>
      <c r="F60" s="898" t="s">
        <v>749</v>
      </c>
      <c r="G60" s="899" t="s">
        <v>749</v>
      </c>
      <c r="H60" s="690">
        <v>0</v>
      </c>
    </row>
    <row r="61" spans="1:8">
      <c r="A61" s="976"/>
      <c r="B61" s="62">
        <v>5212</v>
      </c>
      <c r="C61" s="13" t="s">
        <v>830</v>
      </c>
      <c r="D61" s="58">
        <v>0</v>
      </c>
      <c r="E61" s="58">
        <v>68</v>
      </c>
      <c r="F61" s="58">
        <v>68</v>
      </c>
      <c r="G61" s="16">
        <f>F61/E61*100</f>
        <v>100</v>
      </c>
      <c r="H61" s="17">
        <v>0</v>
      </c>
    </row>
    <row r="62" spans="1:8">
      <c r="A62" s="67"/>
      <c r="B62" s="230">
        <v>5213</v>
      </c>
      <c r="C62" s="13" t="s">
        <v>867</v>
      </c>
      <c r="D62" s="65">
        <v>0</v>
      </c>
      <c r="E62" s="65">
        <v>3136</v>
      </c>
      <c r="F62" s="65">
        <v>3136</v>
      </c>
      <c r="G62" s="151">
        <f t="shared" ref="G62:G69" si="1">F62/E62*100</f>
        <v>100</v>
      </c>
      <c r="H62" s="66">
        <v>0</v>
      </c>
    </row>
    <row r="63" spans="1:8">
      <c r="A63" s="67"/>
      <c r="B63" s="230">
        <v>5222</v>
      </c>
      <c r="C63" s="164" t="s">
        <v>810</v>
      </c>
      <c r="D63" s="65">
        <v>0</v>
      </c>
      <c r="E63" s="65">
        <v>0</v>
      </c>
      <c r="F63" s="65">
        <v>0</v>
      </c>
      <c r="G63" s="151">
        <v>0</v>
      </c>
      <c r="H63" s="66">
        <v>0</v>
      </c>
    </row>
    <row r="64" spans="1:8">
      <c r="A64" s="67"/>
      <c r="B64" s="230">
        <v>5222</v>
      </c>
      <c r="C64" s="164" t="s">
        <v>811</v>
      </c>
      <c r="D64" s="65">
        <v>0</v>
      </c>
      <c r="E64" s="65">
        <v>13767</v>
      </c>
      <c r="F64" s="65">
        <v>13767</v>
      </c>
      <c r="G64" s="151">
        <f t="shared" si="1"/>
        <v>100</v>
      </c>
      <c r="H64" s="66">
        <v>6669</v>
      </c>
    </row>
    <row r="65" spans="1:9">
      <c r="A65" s="67"/>
      <c r="B65" s="62">
        <v>5229</v>
      </c>
      <c r="C65" s="13" t="s">
        <v>241</v>
      </c>
      <c r="D65" s="65">
        <v>0</v>
      </c>
      <c r="E65" s="65">
        <v>0</v>
      </c>
      <c r="F65" s="65">
        <v>0</v>
      </c>
      <c r="G65" s="151">
        <v>0</v>
      </c>
      <c r="H65" s="66">
        <v>0</v>
      </c>
    </row>
    <row r="66" spans="1:9">
      <c r="A66" s="67"/>
      <c r="B66" s="62">
        <v>5229</v>
      </c>
      <c r="C66" s="13" t="s">
        <v>829</v>
      </c>
      <c r="D66" s="65">
        <v>15000</v>
      </c>
      <c r="E66" s="65">
        <v>189</v>
      </c>
      <c r="F66" s="65">
        <v>0</v>
      </c>
      <c r="G66" s="151">
        <f t="shared" si="1"/>
        <v>0</v>
      </c>
      <c r="H66" s="66">
        <v>15000</v>
      </c>
    </row>
    <row r="67" spans="1:9">
      <c r="A67" s="67"/>
      <c r="B67" s="230">
        <v>5331</v>
      </c>
      <c r="C67" s="164" t="s">
        <v>831</v>
      </c>
      <c r="D67" s="65">
        <v>0</v>
      </c>
      <c r="E67" s="65">
        <v>0</v>
      </c>
      <c r="F67" s="65">
        <v>0</v>
      </c>
      <c r="G67" s="151">
        <v>0</v>
      </c>
      <c r="H67" s="66">
        <v>0</v>
      </c>
    </row>
    <row r="68" spans="1:9">
      <c r="A68" s="67"/>
      <c r="B68" s="230">
        <v>5339</v>
      </c>
      <c r="C68" s="164" t="s">
        <v>832</v>
      </c>
      <c r="D68" s="65">
        <v>0</v>
      </c>
      <c r="E68" s="65">
        <v>640</v>
      </c>
      <c r="F68" s="65">
        <v>640</v>
      </c>
      <c r="G68" s="151">
        <f t="shared" si="1"/>
        <v>100</v>
      </c>
      <c r="H68" s="66">
        <v>0</v>
      </c>
    </row>
    <row r="69" spans="1:9" ht="12.75" customHeight="1">
      <c r="A69" s="686"/>
      <c r="B69" s="62">
        <v>5493</v>
      </c>
      <c r="C69" s="13" t="s">
        <v>833</v>
      </c>
      <c r="D69" s="58">
        <v>0</v>
      </c>
      <c r="E69" s="58">
        <v>10</v>
      </c>
      <c r="F69" s="58">
        <v>10</v>
      </c>
      <c r="G69" s="151">
        <f t="shared" si="1"/>
        <v>100</v>
      </c>
      <c r="H69" s="17">
        <v>0</v>
      </c>
    </row>
    <row r="70" spans="1:9" ht="14.25" thickBot="1">
      <c r="A70" s="686"/>
      <c r="B70" s="752" t="s">
        <v>309</v>
      </c>
      <c r="C70" s="750"/>
      <c r="D70" s="750">
        <f>SUM(D61:D69)</f>
        <v>15000</v>
      </c>
      <c r="E70" s="750">
        <f>SUM(E61:E69)</f>
        <v>17810</v>
      </c>
      <c r="F70" s="751">
        <f>SUM(F61:F69)</f>
        <v>17621</v>
      </c>
      <c r="G70" s="544">
        <f>F70/E70*100</f>
        <v>98.938798427849534</v>
      </c>
      <c r="H70" s="767">
        <f>SUM(H60:H69)</f>
        <v>21669</v>
      </c>
    </row>
    <row r="71" spans="1:9">
      <c r="A71" s="59">
        <v>3421</v>
      </c>
      <c r="B71" s="457">
        <v>5166</v>
      </c>
      <c r="C71" s="82" t="s">
        <v>574</v>
      </c>
      <c r="D71" s="689" t="s">
        <v>749</v>
      </c>
      <c r="E71" s="689">
        <v>30</v>
      </c>
      <c r="F71" s="898">
        <v>6</v>
      </c>
      <c r="G71" s="899">
        <f>F71/E71*100</f>
        <v>20</v>
      </c>
      <c r="H71" s="690">
        <v>0</v>
      </c>
    </row>
    <row r="72" spans="1:9">
      <c r="A72" s="976"/>
      <c r="B72" s="62">
        <v>5212</v>
      </c>
      <c r="C72" s="13" t="s">
        <v>874</v>
      </c>
      <c r="D72" s="701" t="s">
        <v>749</v>
      </c>
      <c r="E72" s="701" t="s">
        <v>749</v>
      </c>
      <c r="F72" s="904" t="s">
        <v>749</v>
      </c>
      <c r="G72" s="905" t="s">
        <v>749</v>
      </c>
      <c r="H72" s="702">
        <v>0</v>
      </c>
    </row>
    <row r="73" spans="1:9">
      <c r="A73" s="687"/>
      <c r="B73" s="62">
        <v>5212</v>
      </c>
      <c r="C73" s="13" t="s">
        <v>830</v>
      </c>
      <c r="D73" s="58">
        <v>0</v>
      </c>
      <c r="E73" s="58">
        <v>25</v>
      </c>
      <c r="F73" s="585">
        <v>25</v>
      </c>
      <c r="G73" s="16">
        <f>F73/E73*100</f>
        <v>100</v>
      </c>
      <c r="H73" s="17">
        <v>0</v>
      </c>
    </row>
    <row r="74" spans="1:9" ht="13.5">
      <c r="A74" s="686"/>
      <c r="B74" s="62">
        <v>5213</v>
      </c>
      <c r="C74" s="13" t="s">
        <v>867</v>
      </c>
      <c r="D74" s="58">
        <v>0</v>
      </c>
      <c r="E74" s="58">
        <v>500</v>
      </c>
      <c r="F74" s="585">
        <v>500</v>
      </c>
      <c r="G74" s="16">
        <f>F74/E74*100</f>
        <v>100</v>
      </c>
      <c r="H74" s="17">
        <v>0</v>
      </c>
      <c r="I74" s="852"/>
    </row>
    <row r="75" spans="1:9" ht="13.5">
      <c r="A75" s="686"/>
      <c r="B75" s="62">
        <v>5221</v>
      </c>
      <c r="C75" s="13" t="s">
        <v>875</v>
      </c>
      <c r="D75" s="58">
        <v>0</v>
      </c>
      <c r="E75" s="58">
        <v>0</v>
      </c>
      <c r="F75" s="585">
        <v>0</v>
      </c>
      <c r="G75" s="16">
        <v>0</v>
      </c>
      <c r="H75" s="17">
        <v>1200</v>
      </c>
      <c r="I75" s="211"/>
    </row>
    <row r="76" spans="1:9" ht="13.5">
      <c r="A76" s="686"/>
      <c r="B76" s="62">
        <v>5221</v>
      </c>
      <c r="C76" s="13" t="s">
        <v>828</v>
      </c>
      <c r="D76" s="58">
        <v>0</v>
      </c>
      <c r="E76" s="58">
        <v>755</v>
      </c>
      <c r="F76" s="585">
        <v>755</v>
      </c>
      <c r="G76" s="16">
        <f>F76/E76*100</f>
        <v>100</v>
      </c>
      <c r="H76" s="17">
        <v>0</v>
      </c>
    </row>
    <row r="77" spans="1:9" ht="13.5">
      <c r="A77" s="686"/>
      <c r="B77" s="62">
        <v>5222</v>
      </c>
      <c r="C77" s="13" t="s">
        <v>810</v>
      </c>
      <c r="D77" s="58">
        <v>0</v>
      </c>
      <c r="E77" s="58">
        <v>0</v>
      </c>
      <c r="F77" s="585">
        <v>0</v>
      </c>
      <c r="G77" s="16">
        <v>0</v>
      </c>
      <c r="H77" s="17">
        <v>0</v>
      </c>
    </row>
    <row r="78" spans="1:9" ht="13.5">
      <c r="A78" s="686"/>
      <c r="B78" s="62">
        <v>5222</v>
      </c>
      <c r="C78" s="13" t="s">
        <v>811</v>
      </c>
      <c r="D78" s="58">
        <v>0</v>
      </c>
      <c r="E78" s="58">
        <v>1637</v>
      </c>
      <c r="F78" s="585">
        <v>1637</v>
      </c>
      <c r="G78" s="16">
        <f t="shared" ref="G78:G87" si="2">F78/E78*100</f>
        <v>100</v>
      </c>
      <c r="H78" s="17">
        <v>0</v>
      </c>
    </row>
    <row r="79" spans="1:9" ht="13.5">
      <c r="A79" s="686"/>
      <c r="B79" s="62">
        <v>5223</v>
      </c>
      <c r="C79" s="13" t="s">
        <v>876</v>
      </c>
      <c r="D79" s="58">
        <v>0</v>
      </c>
      <c r="E79" s="58">
        <v>0</v>
      </c>
      <c r="F79" s="585">
        <v>0</v>
      </c>
      <c r="G79" s="16">
        <v>0</v>
      </c>
      <c r="H79" s="17">
        <v>480</v>
      </c>
    </row>
    <row r="80" spans="1:9" ht="13.5">
      <c r="A80" s="686"/>
      <c r="B80" s="62">
        <v>5223</v>
      </c>
      <c r="C80" s="13" t="s">
        <v>840</v>
      </c>
      <c r="D80" s="58">
        <v>0</v>
      </c>
      <c r="E80" s="58">
        <v>190</v>
      </c>
      <c r="F80" s="585">
        <v>190</v>
      </c>
      <c r="G80" s="16">
        <f t="shared" si="2"/>
        <v>100</v>
      </c>
      <c r="H80" s="17">
        <v>0</v>
      </c>
    </row>
    <row r="81" spans="1:8">
      <c r="A81" s="687"/>
      <c r="B81" s="62">
        <v>5229</v>
      </c>
      <c r="C81" s="13" t="s">
        <v>241</v>
      </c>
      <c r="D81" s="906"/>
      <c r="E81" s="58">
        <v>0</v>
      </c>
      <c r="F81" s="585">
        <v>0</v>
      </c>
      <c r="G81" s="16">
        <v>0</v>
      </c>
      <c r="H81" s="17">
        <v>3000</v>
      </c>
    </row>
    <row r="82" spans="1:8">
      <c r="A82" s="687"/>
      <c r="B82" s="62">
        <v>5229</v>
      </c>
      <c r="C82" s="13" t="s">
        <v>829</v>
      </c>
      <c r="D82" s="58">
        <v>2000</v>
      </c>
      <c r="E82" s="383">
        <v>0</v>
      </c>
      <c r="F82" s="543">
        <v>0</v>
      </c>
      <c r="G82" s="16">
        <v>0</v>
      </c>
      <c r="H82" s="482">
        <v>0</v>
      </c>
    </row>
    <row r="83" spans="1:8">
      <c r="A83" s="687"/>
      <c r="B83" s="62">
        <v>5331</v>
      </c>
      <c r="C83" s="13" t="s">
        <v>841</v>
      </c>
      <c r="D83" s="383">
        <v>0</v>
      </c>
      <c r="E83" s="383">
        <v>0</v>
      </c>
      <c r="F83" s="543">
        <v>0</v>
      </c>
      <c r="G83" s="16">
        <v>0</v>
      </c>
      <c r="H83" s="482">
        <v>0</v>
      </c>
    </row>
    <row r="84" spans="1:8">
      <c r="A84" s="787" t="s">
        <v>842</v>
      </c>
      <c r="B84" s="62">
        <v>5333</v>
      </c>
      <c r="C84" s="13" t="s">
        <v>861</v>
      </c>
      <c r="D84" s="383">
        <v>0</v>
      </c>
      <c r="E84" s="383">
        <v>42</v>
      </c>
      <c r="F84" s="543">
        <v>42</v>
      </c>
      <c r="G84" s="16">
        <f t="shared" si="2"/>
        <v>100</v>
      </c>
      <c r="H84" s="482">
        <v>0</v>
      </c>
    </row>
    <row r="85" spans="1:8">
      <c r="A85" s="787" t="s">
        <v>822</v>
      </c>
      <c r="B85" s="62">
        <v>5333</v>
      </c>
      <c r="C85" s="13" t="s">
        <v>861</v>
      </c>
      <c r="D85" s="383">
        <v>0</v>
      </c>
      <c r="E85" s="383">
        <v>35</v>
      </c>
      <c r="F85" s="543">
        <v>35</v>
      </c>
      <c r="G85" s="16">
        <f t="shared" si="2"/>
        <v>100</v>
      </c>
      <c r="H85" s="482">
        <v>0</v>
      </c>
    </row>
    <row r="86" spans="1:8">
      <c r="A86" s="687"/>
      <c r="B86" s="519">
        <v>5339</v>
      </c>
      <c r="C86" s="164" t="s">
        <v>579</v>
      </c>
      <c r="D86" s="383">
        <v>0</v>
      </c>
      <c r="E86" s="383">
        <v>40</v>
      </c>
      <c r="F86" s="543">
        <v>40</v>
      </c>
      <c r="G86" s="16">
        <f t="shared" si="2"/>
        <v>100</v>
      </c>
      <c r="H86" s="482">
        <v>0</v>
      </c>
    </row>
    <row r="87" spans="1:8">
      <c r="A87" s="687"/>
      <c r="B87" s="62">
        <v>5493</v>
      </c>
      <c r="C87" s="13" t="s">
        <v>833</v>
      </c>
      <c r="D87" s="383">
        <v>0</v>
      </c>
      <c r="E87" s="383">
        <v>92</v>
      </c>
      <c r="F87" s="543">
        <v>92</v>
      </c>
      <c r="G87" s="16">
        <f t="shared" si="2"/>
        <v>100</v>
      </c>
      <c r="H87" s="482">
        <v>0</v>
      </c>
    </row>
    <row r="88" spans="1:8" ht="13.5" thickBot="1">
      <c r="A88" s="70"/>
      <c r="B88" s="633" t="s">
        <v>309</v>
      </c>
      <c r="C88" s="172"/>
      <c r="D88" s="590">
        <f>SUM(D73:D87)</f>
        <v>2000</v>
      </c>
      <c r="E88" s="590">
        <f>SUM(E71:E87)</f>
        <v>3346</v>
      </c>
      <c r="F88" s="590">
        <f>SUM(F71:F87)</f>
        <v>3322</v>
      </c>
      <c r="G88" s="86">
        <f>F88/E88*100</f>
        <v>99.282725642558276</v>
      </c>
      <c r="H88" s="7">
        <f>SUM(H72:H87)</f>
        <v>4680</v>
      </c>
    </row>
    <row r="89" spans="1:8">
      <c r="A89" s="59">
        <v>3541</v>
      </c>
      <c r="B89" s="457">
        <v>5212</v>
      </c>
      <c r="C89" s="82" t="s">
        <v>581</v>
      </c>
      <c r="D89" s="39">
        <v>0</v>
      </c>
      <c r="E89" s="39">
        <v>0</v>
      </c>
      <c r="F89" s="584">
        <v>0</v>
      </c>
      <c r="G89" s="76">
        <v>0</v>
      </c>
      <c r="H89" s="61">
        <v>0</v>
      </c>
    </row>
    <row r="90" spans="1:8">
      <c r="A90" s="67"/>
      <c r="B90" s="62">
        <v>5221</v>
      </c>
      <c r="C90" s="13" t="s">
        <v>875</v>
      </c>
      <c r="D90" s="65">
        <v>0</v>
      </c>
      <c r="E90" s="65">
        <v>0</v>
      </c>
      <c r="F90" s="589">
        <v>0</v>
      </c>
      <c r="G90" s="151">
        <v>0</v>
      </c>
      <c r="H90" s="66">
        <v>0</v>
      </c>
    </row>
    <row r="91" spans="1:8">
      <c r="A91" s="285"/>
      <c r="B91" s="62">
        <v>5221</v>
      </c>
      <c r="C91" s="13" t="s">
        <v>828</v>
      </c>
      <c r="D91" s="58">
        <v>0</v>
      </c>
      <c r="E91" s="58">
        <v>320</v>
      </c>
      <c r="F91" s="585">
        <v>320</v>
      </c>
      <c r="G91" s="16">
        <f>F91/E91*100</f>
        <v>100</v>
      </c>
      <c r="H91" s="17">
        <v>0</v>
      </c>
    </row>
    <row r="92" spans="1:8">
      <c r="A92" s="285"/>
      <c r="B92" s="62">
        <v>5222</v>
      </c>
      <c r="C92" s="13" t="s">
        <v>810</v>
      </c>
      <c r="D92" s="58">
        <v>0</v>
      </c>
      <c r="E92" s="58">
        <v>0</v>
      </c>
      <c r="F92" s="585">
        <v>0</v>
      </c>
      <c r="G92" s="16">
        <v>0</v>
      </c>
      <c r="H92" s="17">
        <v>0</v>
      </c>
    </row>
    <row r="93" spans="1:8">
      <c r="A93" s="285"/>
      <c r="B93" s="62">
        <v>5229</v>
      </c>
      <c r="C93" s="13" t="s">
        <v>834</v>
      </c>
      <c r="D93" s="383">
        <v>0</v>
      </c>
      <c r="E93" s="383">
        <v>453</v>
      </c>
      <c r="F93" s="543">
        <v>453</v>
      </c>
      <c r="G93" s="16">
        <f>F93/E93*100</f>
        <v>100</v>
      </c>
      <c r="H93" s="482">
        <v>0</v>
      </c>
    </row>
    <row r="94" spans="1:8" ht="13.5" thickBot="1">
      <c r="A94" s="70"/>
      <c r="B94" s="633" t="s">
        <v>309</v>
      </c>
      <c r="C94" s="172"/>
      <c r="D94" s="590">
        <f>SUM(D89:D93)</f>
        <v>0</v>
      </c>
      <c r="E94" s="590">
        <f>SUM(E89:E93)</f>
        <v>773</v>
      </c>
      <c r="F94" s="590">
        <f>SUM(F89:F93)</f>
        <v>773</v>
      </c>
      <c r="G94" s="86">
        <f>F94/E94*100</f>
        <v>100</v>
      </c>
      <c r="H94" s="7">
        <f>SUM(H89:H93)</f>
        <v>0</v>
      </c>
    </row>
    <row r="95" spans="1:8">
      <c r="A95" s="59">
        <v>3549</v>
      </c>
      <c r="B95" s="457">
        <v>5221</v>
      </c>
      <c r="C95" s="82" t="s">
        <v>776</v>
      </c>
      <c r="D95" s="39">
        <v>0</v>
      </c>
      <c r="E95" s="39">
        <v>0</v>
      </c>
      <c r="F95" s="584">
        <v>0</v>
      </c>
      <c r="G95" s="76">
        <v>0</v>
      </c>
      <c r="H95" s="61">
        <v>0</v>
      </c>
    </row>
    <row r="96" spans="1:8">
      <c r="A96" s="285"/>
      <c r="B96" s="62">
        <v>5229</v>
      </c>
      <c r="C96" s="13" t="s">
        <v>775</v>
      </c>
      <c r="D96" s="58">
        <v>0</v>
      </c>
      <c r="E96" s="58">
        <v>0</v>
      </c>
      <c r="F96" s="585">
        <v>0</v>
      </c>
      <c r="G96" s="16">
        <v>0</v>
      </c>
      <c r="H96" s="17">
        <v>0</v>
      </c>
    </row>
    <row r="97" spans="1:256">
      <c r="A97" s="285"/>
      <c r="B97" s="62">
        <v>5331</v>
      </c>
      <c r="C97" s="13" t="s">
        <v>772</v>
      </c>
      <c r="D97" s="58">
        <v>0</v>
      </c>
      <c r="E97" s="58">
        <v>0</v>
      </c>
      <c r="F97" s="585">
        <v>0</v>
      </c>
      <c r="G97" s="16">
        <v>0</v>
      </c>
      <c r="H97" s="17">
        <v>0</v>
      </c>
    </row>
    <row r="98" spans="1:256">
      <c r="A98" s="285"/>
      <c r="B98" s="62">
        <v>5331</v>
      </c>
      <c r="C98" s="13" t="s">
        <v>771</v>
      </c>
      <c r="D98" s="58">
        <v>0</v>
      </c>
      <c r="E98" s="58">
        <v>0</v>
      </c>
      <c r="F98" s="585">
        <v>0</v>
      </c>
      <c r="G98" s="16">
        <v>0</v>
      </c>
      <c r="H98" s="17">
        <v>0</v>
      </c>
    </row>
    <row r="99" spans="1:256">
      <c r="A99" s="285"/>
      <c r="B99" s="62">
        <v>5333</v>
      </c>
      <c r="C99" s="13" t="s">
        <v>580</v>
      </c>
      <c r="D99" s="58">
        <v>0</v>
      </c>
      <c r="E99" s="58">
        <v>0</v>
      </c>
      <c r="F99" s="585">
        <v>0</v>
      </c>
      <c r="G99" s="16">
        <v>0</v>
      </c>
      <c r="H99" s="17">
        <v>0</v>
      </c>
      <c r="IV99" s="756">
        <f>SUM(D99:IU99)</f>
        <v>0</v>
      </c>
    </row>
    <row r="100" spans="1:256" ht="13.5" thickBot="1">
      <c r="A100" s="70"/>
      <c r="B100" s="633" t="s">
        <v>309</v>
      </c>
      <c r="C100" s="172"/>
      <c r="D100" s="590">
        <f>SUM(D95:D99)</f>
        <v>0</v>
      </c>
      <c r="E100" s="590">
        <f>SUM(E95:E99)</f>
        <v>0</v>
      </c>
      <c r="F100" s="590">
        <f>SUM(F95:F99)</f>
        <v>0</v>
      </c>
      <c r="G100" s="86">
        <v>0</v>
      </c>
      <c r="H100" s="7">
        <f>SUM(H95:H99)</f>
        <v>0</v>
      </c>
    </row>
    <row r="101" spans="1:256">
      <c r="A101" s="59">
        <v>3749</v>
      </c>
      <c r="B101" s="457">
        <v>5222</v>
      </c>
      <c r="C101" s="82" t="s">
        <v>773</v>
      </c>
      <c r="D101" s="39">
        <v>0</v>
      </c>
      <c r="E101" s="39">
        <v>321</v>
      </c>
      <c r="F101" s="39">
        <v>321</v>
      </c>
      <c r="G101" s="76">
        <f>F101/E101*100</f>
        <v>100</v>
      </c>
      <c r="H101" s="61">
        <v>0</v>
      </c>
    </row>
    <row r="102" spans="1:256">
      <c r="A102" s="67"/>
      <c r="B102" s="62">
        <v>5229</v>
      </c>
      <c r="C102" s="13" t="s">
        <v>755</v>
      </c>
      <c r="D102" s="58">
        <v>1000</v>
      </c>
      <c r="E102" s="58">
        <v>13</v>
      </c>
      <c r="F102" s="58">
        <v>0</v>
      </c>
      <c r="G102" s="16">
        <v>0</v>
      </c>
      <c r="H102" s="17">
        <v>1000</v>
      </c>
    </row>
    <row r="103" spans="1:256">
      <c r="A103" s="67"/>
      <c r="B103" s="62">
        <v>5339</v>
      </c>
      <c r="C103" s="13" t="s">
        <v>579</v>
      </c>
      <c r="D103" s="58">
        <v>0</v>
      </c>
      <c r="E103" s="58">
        <v>0</v>
      </c>
      <c r="F103" s="58">
        <v>0</v>
      </c>
      <c r="G103" s="16">
        <v>0</v>
      </c>
      <c r="H103" s="17">
        <v>0</v>
      </c>
    </row>
    <row r="104" spans="1:256" ht="14.25" thickBot="1">
      <c r="A104" s="753"/>
      <c r="B104" s="688" t="s">
        <v>309</v>
      </c>
      <c r="C104" s="590"/>
      <c r="D104" s="590">
        <f>SUM(D101:D103)</f>
        <v>1000</v>
      </c>
      <c r="E104" s="590">
        <f>SUM(E101:E103)</f>
        <v>334</v>
      </c>
      <c r="F104" s="5">
        <f>SUM(F101:F103)</f>
        <v>321</v>
      </c>
      <c r="G104" s="86">
        <f>F104/E104*100</f>
        <v>96.107784431137716</v>
      </c>
      <c r="H104" s="484">
        <f>SUM(H101:H103)</f>
        <v>1000</v>
      </c>
    </row>
    <row r="105" spans="1:256">
      <c r="A105" s="59">
        <v>4349</v>
      </c>
      <c r="B105" s="457">
        <v>5229</v>
      </c>
      <c r="C105" s="82" t="s">
        <v>775</v>
      </c>
      <c r="D105" s="39">
        <v>0</v>
      </c>
      <c r="E105" s="39">
        <v>0</v>
      </c>
      <c r="F105" s="39">
        <v>0</v>
      </c>
      <c r="G105" s="76">
        <v>0</v>
      </c>
      <c r="H105" s="61">
        <v>1918</v>
      </c>
    </row>
    <row r="106" spans="1:256">
      <c r="A106" s="46"/>
      <c r="B106" s="62">
        <v>5229</v>
      </c>
      <c r="C106" s="13" t="s">
        <v>755</v>
      </c>
      <c r="D106" s="585">
        <v>9000</v>
      </c>
      <c r="E106" s="585">
        <v>800</v>
      </c>
      <c r="F106" s="58">
        <v>0</v>
      </c>
      <c r="G106" s="16">
        <v>0</v>
      </c>
      <c r="H106" s="17">
        <v>7082</v>
      </c>
    </row>
    <row r="107" spans="1:256" ht="14.25" thickBot="1">
      <c r="A107" s="753"/>
      <c r="B107" s="688" t="s">
        <v>309</v>
      </c>
      <c r="C107" s="590"/>
      <c r="D107" s="590">
        <f>SUM(D106)</f>
        <v>9000</v>
      </c>
      <c r="E107" s="590">
        <f>SUM(E106)</f>
        <v>800</v>
      </c>
      <c r="F107" s="5">
        <f>SUM(F106)</f>
        <v>0</v>
      </c>
      <c r="G107" s="86">
        <v>0</v>
      </c>
      <c r="H107" s="484">
        <f>SUM(H105:H106)</f>
        <v>9000</v>
      </c>
    </row>
    <row r="108" spans="1:256" ht="13.5">
      <c r="A108" s="791"/>
      <c r="B108" s="831"/>
      <c r="C108" s="798"/>
      <c r="D108" s="798"/>
      <c r="E108" s="798"/>
      <c r="F108" s="97"/>
      <c r="G108" s="98"/>
      <c r="H108" s="896"/>
    </row>
    <row r="109" spans="1:256" ht="15.75" thickBot="1">
      <c r="A109" s="1254" t="s">
        <v>964</v>
      </c>
      <c r="B109" s="1254"/>
      <c r="C109" s="1254"/>
      <c r="D109" s="1254"/>
      <c r="E109" s="1254"/>
      <c r="F109" s="1254"/>
      <c r="G109" s="1254"/>
      <c r="H109" s="1254"/>
    </row>
    <row r="110" spans="1:256">
      <c r="A110" s="59">
        <v>4351</v>
      </c>
      <c r="B110" s="457">
        <v>5221</v>
      </c>
      <c r="C110" s="82" t="s">
        <v>828</v>
      </c>
      <c r="D110" s="39">
        <v>0</v>
      </c>
      <c r="E110" s="39">
        <v>0</v>
      </c>
      <c r="F110" s="584">
        <v>0</v>
      </c>
      <c r="G110" s="76">
        <v>0</v>
      </c>
      <c r="H110" s="61">
        <v>0</v>
      </c>
      <c r="IV110">
        <f>SUM(A110:IU110)</f>
        <v>9572</v>
      </c>
    </row>
    <row r="111" spans="1:256">
      <c r="A111" s="285"/>
      <c r="B111" s="62">
        <v>5222</v>
      </c>
      <c r="C111" s="13" t="s">
        <v>811</v>
      </c>
      <c r="D111" s="58">
        <v>0</v>
      </c>
      <c r="E111" s="58">
        <v>0</v>
      </c>
      <c r="F111" s="585">
        <v>0</v>
      </c>
      <c r="G111" s="16">
        <v>0</v>
      </c>
      <c r="H111" s="17">
        <v>0</v>
      </c>
    </row>
    <row r="112" spans="1:256">
      <c r="A112" s="285"/>
      <c r="B112" s="62">
        <v>5223</v>
      </c>
      <c r="C112" s="13" t="s">
        <v>835</v>
      </c>
      <c r="D112" s="58">
        <v>0</v>
      </c>
      <c r="E112" s="58">
        <v>0</v>
      </c>
      <c r="F112" s="585">
        <v>0</v>
      </c>
      <c r="G112" s="16">
        <v>0</v>
      </c>
      <c r="H112" s="17">
        <v>0</v>
      </c>
    </row>
    <row r="113" spans="1:8">
      <c r="A113" s="285"/>
      <c r="B113" s="62">
        <v>5229</v>
      </c>
      <c r="C113" s="13" t="s">
        <v>834</v>
      </c>
      <c r="D113" s="383">
        <v>0</v>
      </c>
      <c r="E113" s="383">
        <v>535</v>
      </c>
      <c r="F113" s="543">
        <v>535</v>
      </c>
      <c r="G113" s="446">
        <f t="shared" ref="G113:G120" si="3">F113/E113*100</f>
        <v>100</v>
      </c>
      <c r="H113" s="482">
        <v>0</v>
      </c>
    </row>
    <row r="114" spans="1:8" ht="13.5" thickBot="1">
      <c r="A114" s="70"/>
      <c r="B114" s="633" t="s">
        <v>309</v>
      </c>
      <c r="C114" s="172"/>
      <c r="D114" s="590">
        <f>SUM(D110:D113)</f>
        <v>0</v>
      </c>
      <c r="E114" s="590">
        <f>SUM(E110:E113)</f>
        <v>535</v>
      </c>
      <c r="F114" s="590">
        <f>SUM(F110:F113)</f>
        <v>535</v>
      </c>
      <c r="G114" s="86">
        <f t="shared" si="3"/>
        <v>100</v>
      </c>
      <c r="H114" s="7">
        <f>SUM(H110:H113)</f>
        <v>0</v>
      </c>
    </row>
    <row r="115" spans="1:8">
      <c r="A115" s="59">
        <v>4352</v>
      </c>
      <c r="B115" s="457">
        <v>5229</v>
      </c>
      <c r="C115" s="82" t="s">
        <v>829</v>
      </c>
      <c r="D115" s="39">
        <v>0</v>
      </c>
      <c r="E115" s="39">
        <v>76</v>
      </c>
      <c r="F115" s="39">
        <v>76</v>
      </c>
      <c r="G115" s="76">
        <f t="shared" si="3"/>
        <v>100</v>
      </c>
      <c r="H115" s="61">
        <v>0</v>
      </c>
    </row>
    <row r="116" spans="1:8" ht="14.25" thickBot="1">
      <c r="A116" s="753"/>
      <c r="B116" s="688" t="s">
        <v>309</v>
      </c>
      <c r="C116" s="590"/>
      <c r="D116" s="590">
        <f>SUM(D115)</f>
        <v>0</v>
      </c>
      <c r="E116" s="590">
        <f>SUM(E115:E115)</f>
        <v>76</v>
      </c>
      <c r="F116" s="5">
        <f>SUM(F115:F115)</f>
        <v>76</v>
      </c>
      <c r="G116" s="86">
        <f t="shared" si="3"/>
        <v>100</v>
      </c>
      <c r="H116" s="484">
        <f>SUM(H115)</f>
        <v>0</v>
      </c>
    </row>
    <row r="117" spans="1:8">
      <c r="A117" s="59">
        <v>4354</v>
      </c>
      <c r="B117" s="457">
        <v>5221</v>
      </c>
      <c r="C117" s="82" t="s">
        <v>828</v>
      </c>
      <c r="D117" s="39">
        <v>0</v>
      </c>
      <c r="E117" s="39">
        <v>50</v>
      </c>
      <c r="F117" s="584">
        <v>50</v>
      </c>
      <c r="G117" s="76">
        <f t="shared" si="3"/>
        <v>100</v>
      </c>
      <c r="H117" s="61">
        <v>0</v>
      </c>
    </row>
    <row r="118" spans="1:8" ht="13.5">
      <c r="A118" s="686"/>
      <c r="B118" s="62">
        <v>5222</v>
      </c>
      <c r="C118" s="13" t="s">
        <v>811</v>
      </c>
      <c r="D118" s="58">
        <v>0</v>
      </c>
      <c r="E118" s="58">
        <v>150</v>
      </c>
      <c r="F118" s="585">
        <v>150</v>
      </c>
      <c r="G118" s="16">
        <f t="shared" si="3"/>
        <v>100</v>
      </c>
      <c r="H118" s="17">
        <v>0</v>
      </c>
    </row>
    <row r="119" spans="1:8">
      <c r="A119" s="760"/>
      <c r="B119" s="62">
        <v>5223</v>
      </c>
      <c r="C119" s="13" t="s">
        <v>774</v>
      </c>
      <c r="D119" s="58">
        <v>0</v>
      </c>
      <c r="E119" s="58">
        <v>70</v>
      </c>
      <c r="F119" s="585">
        <v>70</v>
      </c>
      <c r="G119" s="16">
        <f t="shared" si="3"/>
        <v>100</v>
      </c>
      <c r="H119" s="17">
        <v>0</v>
      </c>
    </row>
    <row r="120" spans="1:8" ht="14.25" thickBot="1">
      <c r="A120" s="753"/>
      <c r="B120" s="688" t="s">
        <v>309</v>
      </c>
      <c r="C120" s="590"/>
      <c r="D120" s="590">
        <f>SUM(D119)</f>
        <v>0</v>
      </c>
      <c r="E120" s="590">
        <f>SUM(E117:E119)</f>
        <v>270</v>
      </c>
      <c r="F120" s="5">
        <f>SUM(F117:F119)</f>
        <v>270</v>
      </c>
      <c r="G120" s="86">
        <f t="shared" si="3"/>
        <v>100</v>
      </c>
      <c r="H120" s="484">
        <f>SUM(H117:H119)</f>
        <v>0</v>
      </c>
    </row>
    <row r="121" spans="1:8">
      <c r="A121" s="59">
        <v>4356</v>
      </c>
      <c r="B121" s="457">
        <v>5221</v>
      </c>
      <c r="C121" s="82" t="s">
        <v>828</v>
      </c>
      <c r="D121" s="584">
        <v>0</v>
      </c>
      <c r="E121" s="584">
        <v>60</v>
      </c>
      <c r="F121" s="39">
        <v>60</v>
      </c>
      <c r="G121" s="76">
        <f>F121/E121*100</f>
        <v>100</v>
      </c>
      <c r="H121" s="61">
        <v>0</v>
      </c>
    </row>
    <row r="122" spans="1:8">
      <c r="A122" s="67"/>
      <c r="B122" s="62">
        <v>5222</v>
      </c>
      <c r="C122" s="13" t="s">
        <v>811</v>
      </c>
      <c r="D122" s="585">
        <v>0</v>
      </c>
      <c r="E122" s="585">
        <v>440</v>
      </c>
      <c r="F122" s="58">
        <v>440</v>
      </c>
      <c r="G122" s="16">
        <f>F122/E122*100</f>
        <v>100</v>
      </c>
      <c r="H122" s="17">
        <v>0</v>
      </c>
    </row>
    <row r="123" spans="1:8">
      <c r="A123" s="67"/>
      <c r="B123" s="62">
        <v>5223</v>
      </c>
      <c r="C123" s="13" t="s">
        <v>835</v>
      </c>
      <c r="D123" s="585">
        <v>0</v>
      </c>
      <c r="E123" s="585">
        <v>70</v>
      </c>
      <c r="F123" s="58">
        <v>55</v>
      </c>
      <c r="G123" s="16">
        <f>F123/E123*100</f>
        <v>78.571428571428569</v>
      </c>
      <c r="H123" s="17">
        <v>0</v>
      </c>
    </row>
    <row r="124" spans="1:8">
      <c r="A124" s="67"/>
      <c r="B124" s="62">
        <v>5229</v>
      </c>
      <c r="C124" s="13" t="s">
        <v>834</v>
      </c>
      <c r="D124" s="585">
        <v>0</v>
      </c>
      <c r="E124" s="585">
        <v>170</v>
      </c>
      <c r="F124" s="58">
        <v>170</v>
      </c>
      <c r="G124" s="16">
        <f>F124/E124*100</f>
        <v>100</v>
      </c>
      <c r="H124" s="17">
        <v>0</v>
      </c>
    </row>
    <row r="125" spans="1:8" ht="14.25" thickBot="1">
      <c r="A125" s="753"/>
      <c r="B125" s="688" t="s">
        <v>309</v>
      </c>
      <c r="C125" s="590"/>
      <c r="D125" s="590">
        <f>SUM(D121)</f>
        <v>0</v>
      </c>
      <c r="E125" s="590">
        <f>SUM(E121:E124)</f>
        <v>740</v>
      </c>
      <c r="F125" s="5">
        <f>SUM(F121:F124)</f>
        <v>725</v>
      </c>
      <c r="G125" s="86">
        <f>F125/E125*100</f>
        <v>97.972972972972968</v>
      </c>
      <c r="H125" s="484">
        <f>SUM(H121:H124)</f>
        <v>0</v>
      </c>
    </row>
    <row r="126" spans="1:8">
      <c r="A126" s="59">
        <v>4357</v>
      </c>
      <c r="B126" s="62">
        <v>5221</v>
      </c>
      <c r="C126" s="13" t="s">
        <v>828</v>
      </c>
      <c r="D126" s="584">
        <v>0</v>
      </c>
      <c r="E126" s="584">
        <v>0</v>
      </c>
      <c r="F126" s="39">
        <v>0</v>
      </c>
      <c r="G126" s="76">
        <v>0</v>
      </c>
      <c r="H126" s="61">
        <v>0</v>
      </c>
    </row>
    <row r="127" spans="1:8">
      <c r="A127" s="67"/>
      <c r="B127" s="62">
        <v>5229</v>
      </c>
      <c r="C127" s="13" t="s">
        <v>834</v>
      </c>
      <c r="D127" s="754">
        <v>0</v>
      </c>
      <c r="E127" s="754">
        <v>50</v>
      </c>
      <c r="F127" s="399">
        <v>50</v>
      </c>
      <c r="G127" s="193">
        <f>F127/E127*100</f>
        <v>100</v>
      </c>
      <c r="H127" s="400">
        <v>0</v>
      </c>
    </row>
    <row r="128" spans="1:8" ht="14.25" thickBot="1">
      <c r="A128" s="753"/>
      <c r="B128" s="688" t="s">
        <v>309</v>
      </c>
      <c r="C128" s="590"/>
      <c r="D128" s="590">
        <f>SUM(D126)</f>
        <v>0</v>
      </c>
      <c r="E128" s="590">
        <f>SUM(E126:E127)</f>
        <v>50</v>
      </c>
      <c r="F128" s="5">
        <f>SUM(F126:F127)</f>
        <v>50</v>
      </c>
      <c r="G128" s="86">
        <f>F128/E128*100</f>
        <v>100</v>
      </c>
      <c r="H128" s="484">
        <f>SUM(H126:H127)</f>
        <v>0</v>
      </c>
    </row>
    <row r="129" spans="1:8">
      <c r="A129" s="59">
        <v>4358</v>
      </c>
      <c r="B129" s="457">
        <v>5221</v>
      </c>
      <c r="C129" s="82" t="s">
        <v>828</v>
      </c>
      <c r="D129" s="584">
        <v>0</v>
      </c>
      <c r="E129" s="584">
        <v>50</v>
      </c>
      <c r="F129" s="39">
        <v>50</v>
      </c>
      <c r="G129" s="76">
        <f>F129/E129*100</f>
        <v>100</v>
      </c>
      <c r="H129" s="61">
        <v>0</v>
      </c>
    </row>
    <row r="130" spans="1:8">
      <c r="A130" s="67"/>
      <c r="B130" s="62">
        <v>5222</v>
      </c>
      <c r="C130" s="13" t="s">
        <v>811</v>
      </c>
      <c r="D130" s="585">
        <v>0</v>
      </c>
      <c r="E130" s="585">
        <v>0</v>
      </c>
      <c r="F130" s="58">
        <v>0</v>
      </c>
      <c r="G130" s="16">
        <v>0</v>
      </c>
      <c r="H130" s="17">
        <v>0</v>
      </c>
    </row>
    <row r="131" spans="1:8">
      <c r="A131" s="67"/>
      <c r="B131" s="62">
        <v>5229</v>
      </c>
      <c r="C131" s="13" t="s">
        <v>834</v>
      </c>
      <c r="D131" s="585">
        <v>0</v>
      </c>
      <c r="E131" s="585">
        <v>202</v>
      </c>
      <c r="F131" s="58">
        <v>202</v>
      </c>
      <c r="G131" s="16">
        <f t="shared" ref="G131:G139" si="4">F131/E131*100</f>
        <v>100</v>
      </c>
      <c r="H131" s="17">
        <v>0</v>
      </c>
    </row>
    <row r="132" spans="1:8" ht="14.25" thickBot="1">
      <c r="A132" s="753"/>
      <c r="B132" s="688" t="s">
        <v>309</v>
      </c>
      <c r="C132" s="590"/>
      <c r="D132" s="590">
        <f>SUM(D129:D131)</f>
        <v>0</v>
      </c>
      <c r="E132" s="590">
        <f>SUM(E129:E131)</f>
        <v>252</v>
      </c>
      <c r="F132" s="5">
        <f>SUM(F129:F131)</f>
        <v>252</v>
      </c>
      <c r="G132" s="86">
        <f t="shared" si="4"/>
        <v>100</v>
      </c>
      <c r="H132" s="484">
        <f>SUM(H129:H131)</f>
        <v>0</v>
      </c>
    </row>
    <row r="133" spans="1:8">
      <c r="A133" s="916">
        <v>4359</v>
      </c>
      <c r="B133" s="457">
        <v>5221</v>
      </c>
      <c r="C133" s="82" t="s">
        <v>875</v>
      </c>
      <c r="D133" s="584">
        <v>0</v>
      </c>
      <c r="E133" s="584">
        <v>0</v>
      </c>
      <c r="F133" s="39">
        <v>0</v>
      </c>
      <c r="G133" s="76">
        <v>0</v>
      </c>
      <c r="H133" s="61">
        <v>624</v>
      </c>
    </row>
    <row r="134" spans="1:8">
      <c r="A134" s="624"/>
      <c r="B134" s="62">
        <v>5221</v>
      </c>
      <c r="C134" s="13" t="s">
        <v>828</v>
      </c>
      <c r="D134" s="585">
        <v>0</v>
      </c>
      <c r="E134" s="585">
        <v>934</v>
      </c>
      <c r="F134" s="585">
        <v>934</v>
      </c>
      <c r="G134" s="16">
        <f t="shared" si="4"/>
        <v>100</v>
      </c>
      <c r="H134" s="17">
        <v>0</v>
      </c>
    </row>
    <row r="135" spans="1:8">
      <c r="A135" s="285"/>
      <c r="B135" s="62">
        <v>5222</v>
      </c>
      <c r="C135" s="13" t="s">
        <v>811</v>
      </c>
      <c r="D135" s="585">
        <v>0</v>
      </c>
      <c r="E135" s="585">
        <v>427</v>
      </c>
      <c r="F135" s="585">
        <v>322</v>
      </c>
      <c r="G135" s="16">
        <f t="shared" si="4"/>
        <v>75.409836065573771</v>
      </c>
      <c r="H135" s="17">
        <v>0</v>
      </c>
    </row>
    <row r="136" spans="1:8">
      <c r="A136" s="285"/>
      <c r="B136" s="62">
        <v>5223</v>
      </c>
      <c r="C136" s="13" t="s">
        <v>930</v>
      </c>
      <c r="D136" s="585">
        <v>0</v>
      </c>
      <c r="E136" s="585">
        <v>0</v>
      </c>
      <c r="F136" s="585">
        <v>0</v>
      </c>
      <c r="G136" s="16">
        <v>0</v>
      </c>
      <c r="H136" s="17">
        <v>270</v>
      </c>
    </row>
    <row r="137" spans="1:8">
      <c r="A137" s="285"/>
      <c r="B137" s="62">
        <v>5223</v>
      </c>
      <c r="C137" s="13" t="s">
        <v>835</v>
      </c>
      <c r="D137" s="585">
        <v>0</v>
      </c>
      <c r="E137" s="585">
        <v>412</v>
      </c>
      <c r="F137" s="585">
        <v>412</v>
      </c>
      <c r="G137" s="16">
        <f t="shared" si="4"/>
        <v>100</v>
      </c>
      <c r="H137" s="17">
        <v>0</v>
      </c>
    </row>
    <row r="138" spans="1:8">
      <c r="A138" s="285"/>
      <c r="B138" s="62">
        <v>5229</v>
      </c>
      <c r="C138" s="13" t="s">
        <v>829</v>
      </c>
      <c r="D138" s="585">
        <v>0</v>
      </c>
      <c r="E138" s="585">
        <v>295</v>
      </c>
      <c r="F138" s="585">
        <v>295</v>
      </c>
      <c r="G138" s="16">
        <f t="shared" si="4"/>
        <v>100</v>
      </c>
      <c r="H138" s="17">
        <v>0</v>
      </c>
    </row>
    <row r="139" spans="1:8" ht="13.5" thickBot="1">
      <c r="A139" s="70"/>
      <c r="B139" s="633" t="s">
        <v>309</v>
      </c>
      <c r="C139" s="172"/>
      <c r="D139" s="590">
        <f>SUM(D134:D138)</f>
        <v>0</v>
      </c>
      <c r="E139" s="590">
        <f>SUM(E134:E138)</f>
        <v>2068</v>
      </c>
      <c r="F139" s="590">
        <f>SUM(F134:F138)</f>
        <v>1963</v>
      </c>
      <c r="G139" s="86">
        <f t="shared" si="4"/>
        <v>94.92263056092844</v>
      </c>
      <c r="H139" s="7">
        <f>SUM(H133:H138)</f>
        <v>894</v>
      </c>
    </row>
    <row r="140" spans="1:8">
      <c r="A140" s="59">
        <v>4371</v>
      </c>
      <c r="B140" s="230">
        <v>5212</v>
      </c>
      <c r="C140" s="164" t="s">
        <v>838</v>
      </c>
      <c r="D140" s="585">
        <v>0</v>
      </c>
      <c r="E140" s="585">
        <v>0</v>
      </c>
      <c r="F140" s="585">
        <v>0</v>
      </c>
      <c r="G140" s="16">
        <v>0</v>
      </c>
      <c r="H140" s="17">
        <v>0</v>
      </c>
    </row>
    <row r="141" spans="1:8">
      <c r="A141" s="67"/>
      <c r="B141" s="62">
        <v>5221</v>
      </c>
      <c r="C141" s="13" t="s">
        <v>836</v>
      </c>
      <c r="D141" s="585">
        <v>0</v>
      </c>
      <c r="E141" s="585">
        <v>0</v>
      </c>
      <c r="F141" s="585">
        <v>0</v>
      </c>
      <c r="G141" s="16">
        <v>0</v>
      </c>
      <c r="H141" s="17">
        <v>0</v>
      </c>
    </row>
    <row r="142" spans="1:8">
      <c r="A142" s="285"/>
      <c r="B142" s="62">
        <v>5221</v>
      </c>
      <c r="C142" s="13" t="s">
        <v>828</v>
      </c>
      <c r="D142" s="585">
        <v>0</v>
      </c>
      <c r="E142" s="585">
        <v>344</v>
      </c>
      <c r="F142" s="585">
        <v>344</v>
      </c>
      <c r="G142" s="16">
        <f t="shared" ref="G142:G147" si="5">F142/E142*100</f>
        <v>100</v>
      </c>
      <c r="H142" s="17">
        <v>0</v>
      </c>
    </row>
    <row r="143" spans="1:8">
      <c r="A143" s="285"/>
      <c r="B143" s="62">
        <v>5222</v>
      </c>
      <c r="C143" s="13" t="s">
        <v>810</v>
      </c>
      <c r="D143" s="585">
        <v>0</v>
      </c>
      <c r="E143" s="585">
        <v>0</v>
      </c>
      <c r="F143" s="585">
        <v>0</v>
      </c>
      <c r="G143" s="16">
        <v>0</v>
      </c>
      <c r="H143" s="17">
        <v>429</v>
      </c>
    </row>
    <row r="144" spans="1:8">
      <c r="A144" s="285"/>
      <c r="B144" s="62">
        <v>5222</v>
      </c>
      <c r="C144" s="13" t="s">
        <v>811</v>
      </c>
      <c r="D144" s="585">
        <v>0</v>
      </c>
      <c r="E144" s="585">
        <v>163</v>
      </c>
      <c r="F144" s="585">
        <v>163</v>
      </c>
      <c r="G144" s="16">
        <f t="shared" si="5"/>
        <v>100</v>
      </c>
      <c r="H144" s="17">
        <v>0</v>
      </c>
    </row>
    <row r="145" spans="1:8">
      <c r="A145" s="285"/>
      <c r="B145" s="62">
        <v>5223</v>
      </c>
      <c r="C145" s="13" t="s">
        <v>835</v>
      </c>
      <c r="D145" s="585">
        <v>0</v>
      </c>
      <c r="E145" s="585">
        <v>150</v>
      </c>
      <c r="F145" s="585">
        <v>150</v>
      </c>
      <c r="G145" s="16">
        <f t="shared" si="5"/>
        <v>100</v>
      </c>
      <c r="H145" s="17">
        <v>0</v>
      </c>
    </row>
    <row r="146" spans="1:8">
      <c r="A146" s="285"/>
      <c r="B146" s="62">
        <v>5229</v>
      </c>
      <c r="C146" s="13" t="s">
        <v>837</v>
      </c>
      <c r="D146" s="585">
        <v>0</v>
      </c>
      <c r="E146" s="585">
        <v>0</v>
      </c>
      <c r="F146" s="585">
        <v>0</v>
      </c>
      <c r="G146" s="16">
        <v>0</v>
      </c>
      <c r="H146" s="17">
        <v>210</v>
      </c>
    </row>
    <row r="147" spans="1:8">
      <c r="A147" s="285"/>
      <c r="B147" s="62">
        <v>5229</v>
      </c>
      <c r="C147" s="13" t="s">
        <v>829</v>
      </c>
      <c r="D147" s="543">
        <v>0</v>
      </c>
      <c r="E147" s="543">
        <v>745</v>
      </c>
      <c r="F147" s="543">
        <v>745</v>
      </c>
      <c r="G147" s="16">
        <f t="shared" si="5"/>
        <v>100</v>
      </c>
      <c r="H147" s="482">
        <v>0</v>
      </c>
    </row>
    <row r="148" spans="1:8" ht="13.5" thickBot="1">
      <c r="A148" s="70"/>
      <c r="B148" s="633" t="s">
        <v>309</v>
      </c>
      <c r="C148" s="172"/>
      <c r="D148" s="590">
        <f>SUM(D140:D147)</f>
        <v>0</v>
      </c>
      <c r="E148" s="590">
        <f>SUM(E140:E147)</f>
        <v>1402</v>
      </c>
      <c r="F148" s="590">
        <f>SUM(F140:F147)</f>
        <v>1402</v>
      </c>
      <c r="G148" s="86">
        <f>F148/E148*100</f>
        <v>100</v>
      </c>
      <c r="H148" s="7">
        <f>SUM(H140:H147)</f>
        <v>639</v>
      </c>
    </row>
    <row r="149" spans="1:8">
      <c r="A149" s="59">
        <v>4374</v>
      </c>
      <c r="B149" s="62">
        <v>5223</v>
      </c>
      <c r="C149" s="13" t="s">
        <v>877</v>
      </c>
      <c r="D149" s="585">
        <v>0</v>
      </c>
      <c r="E149" s="585">
        <v>0</v>
      </c>
      <c r="F149" s="585">
        <v>0</v>
      </c>
      <c r="G149" s="16">
        <v>0</v>
      </c>
      <c r="H149" s="17">
        <v>0</v>
      </c>
    </row>
    <row r="150" spans="1:8">
      <c r="A150" s="760"/>
      <c r="B150" s="62">
        <v>5223</v>
      </c>
      <c r="C150" s="13" t="s">
        <v>774</v>
      </c>
      <c r="D150" s="585">
        <v>0</v>
      </c>
      <c r="E150" s="585">
        <v>50</v>
      </c>
      <c r="F150" s="58">
        <v>50</v>
      </c>
      <c r="G150" s="16">
        <f>F150/E150*100</f>
        <v>100</v>
      </c>
      <c r="H150" s="17">
        <v>0</v>
      </c>
    </row>
    <row r="151" spans="1:8" ht="14.25" thickBot="1">
      <c r="A151" s="753"/>
      <c r="B151" s="688" t="s">
        <v>309</v>
      </c>
      <c r="C151" s="590"/>
      <c r="D151" s="590">
        <f>SUM(D150)</f>
        <v>0</v>
      </c>
      <c r="E151" s="590">
        <f>SUM(E150:E150)</f>
        <v>50</v>
      </c>
      <c r="F151" s="5">
        <f>SUM(F150:F150)</f>
        <v>50</v>
      </c>
      <c r="G151" s="86">
        <f>F151/E151*100</f>
        <v>100</v>
      </c>
      <c r="H151" s="484">
        <f>SUM(H149:H150)</f>
        <v>0</v>
      </c>
    </row>
    <row r="152" spans="1:8">
      <c r="A152" s="59">
        <v>4376</v>
      </c>
      <c r="B152" s="457">
        <v>5221</v>
      </c>
      <c r="C152" s="82" t="s">
        <v>839</v>
      </c>
      <c r="D152" s="584">
        <v>0</v>
      </c>
      <c r="E152" s="584">
        <v>0</v>
      </c>
      <c r="F152" s="39">
        <v>0</v>
      </c>
      <c r="G152" s="76">
        <v>0</v>
      </c>
      <c r="H152" s="61">
        <v>0</v>
      </c>
    </row>
    <row r="153" spans="1:8">
      <c r="A153" s="67"/>
      <c r="B153" s="62">
        <v>5222</v>
      </c>
      <c r="C153" s="13" t="s">
        <v>811</v>
      </c>
      <c r="D153" s="754">
        <v>0</v>
      </c>
      <c r="E153" s="754">
        <v>27</v>
      </c>
      <c r="F153" s="399">
        <v>27</v>
      </c>
      <c r="G153" s="193">
        <f t="shared" ref="G153:G169" si="6">F153/E153*100</f>
        <v>100</v>
      </c>
      <c r="H153" s="400">
        <v>0</v>
      </c>
    </row>
    <row r="154" spans="1:8" ht="14.25" thickBot="1">
      <c r="A154" s="753"/>
      <c r="B154" s="688" t="s">
        <v>309</v>
      </c>
      <c r="C154" s="590"/>
      <c r="D154" s="590">
        <f>SUM(D152)</f>
        <v>0</v>
      </c>
      <c r="E154" s="590">
        <f>E153</f>
        <v>27</v>
      </c>
      <c r="F154" s="5">
        <f>F153</f>
        <v>27</v>
      </c>
      <c r="G154" s="86">
        <f t="shared" si="6"/>
        <v>100</v>
      </c>
      <c r="H154" s="734">
        <v>0</v>
      </c>
    </row>
    <row r="155" spans="1:8">
      <c r="A155" s="59">
        <v>4377</v>
      </c>
      <c r="B155" s="457">
        <v>5221</v>
      </c>
      <c r="C155" s="82" t="s">
        <v>828</v>
      </c>
      <c r="D155" s="584">
        <v>0</v>
      </c>
      <c r="E155" s="584">
        <v>190</v>
      </c>
      <c r="F155" s="39">
        <v>190</v>
      </c>
      <c r="G155" s="76">
        <f t="shared" si="6"/>
        <v>100</v>
      </c>
      <c r="H155" s="61">
        <v>0</v>
      </c>
    </row>
    <row r="156" spans="1:8" ht="14.25" thickBot="1">
      <c r="A156" s="753"/>
      <c r="B156" s="688" t="s">
        <v>309</v>
      </c>
      <c r="C156" s="590"/>
      <c r="D156" s="590">
        <f>SUM(D155)</f>
        <v>0</v>
      </c>
      <c r="E156" s="590">
        <f>SUM(E155:E155)</f>
        <v>190</v>
      </c>
      <c r="F156" s="5">
        <f>SUM(F155:F155)</f>
        <v>190</v>
      </c>
      <c r="G156" s="86">
        <f t="shared" si="6"/>
        <v>100</v>
      </c>
      <c r="H156" s="484">
        <f>SUM(H155)</f>
        <v>0</v>
      </c>
    </row>
    <row r="157" spans="1:8">
      <c r="A157" s="59">
        <v>4378</v>
      </c>
      <c r="B157" s="457">
        <v>5222</v>
      </c>
      <c r="C157" s="82" t="s">
        <v>810</v>
      </c>
      <c r="D157" s="891">
        <v>0</v>
      </c>
      <c r="E157" s="891">
        <v>0</v>
      </c>
      <c r="F157" s="416">
        <v>0</v>
      </c>
      <c r="G157" s="417">
        <v>0</v>
      </c>
      <c r="H157" s="418">
        <v>525</v>
      </c>
    </row>
    <row r="158" spans="1:8">
      <c r="A158" s="624"/>
      <c r="B158" s="62">
        <v>5222</v>
      </c>
      <c r="C158" s="13" t="s">
        <v>811</v>
      </c>
      <c r="D158" s="917">
        <v>0</v>
      </c>
      <c r="E158" s="917">
        <v>175</v>
      </c>
      <c r="F158" s="8">
        <v>175</v>
      </c>
      <c r="G158" s="107">
        <f t="shared" si="6"/>
        <v>100</v>
      </c>
      <c r="H158" s="9">
        <v>0</v>
      </c>
    </row>
    <row r="159" spans="1:8">
      <c r="A159" s="67"/>
      <c r="B159" s="62">
        <v>5223</v>
      </c>
      <c r="C159" s="13" t="s">
        <v>835</v>
      </c>
      <c r="D159" s="585">
        <v>0</v>
      </c>
      <c r="E159" s="585">
        <v>150</v>
      </c>
      <c r="F159" s="58">
        <v>150</v>
      </c>
      <c r="G159" s="16">
        <f t="shared" si="6"/>
        <v>100</v>
      </c>
      <c r="H159" s="17">
        <v>0</v>
      </c>
    </row>
    <row r="160" spans="1:8" ht="14.25" thickBot="1">
      <c r="A160" s="753"/>
      <c r="B160" s="688" t="s">
        <v>309</v>
      </c>
      <c r="C160" s="590"/>
      <c r="D160" s="590">
        <f>SUM(D158)</f>
        <v>0</v>
      </c>
      <c r="E160" s="590">
        <f>SUM(E158:E159)</f>
        <v>325</v>
      </c>
      <c r="F160" s="5">
        <f>SUM(F158:F159)</f>
        <v>325</v>
      </c>
      <c r="G160" s="86">
        <f t="shared" si="6"/>
        <v>100</v>
      </c>
      <c r="H160" s="484">
        <f>SUM(H157:H159)</f>
        <v>525</v>
      </c>
    </row>
    <row r="161" spans="1:8" ht="13.5">
      <c r="A161" s="791"/>
      <c r="B161" s="831"/>
      <c r="C161" s="798"/>
      <c r="D161" s="798"/>
      <c r="E161" s="798"/>
      <c r="F161" s="97"/>
      <c r="G161" s="98"/>
      <c r="H161" s="896"/>
    </row>
    <row r="162" spans="1:8" ht="13.5">
      <c r="A162" s="791"/>
      <c r="B162" s="831"/>
      <c r="C162" s="798"/>
      <c r="D162" s="798"/>
      <c r="E162" s="798"/>
      <c r="F162" s="97"/>
      <c r="G162" s="98"/>
      <c r="H162" s="896"/>
    </row>
    <row r="163" spans="1:8" ht="15.75" thickBot="1">
      <c r="A163" s="1254" t="s">
        <v>965</v>
      </c>
      <c r="B163" s="1254"/>
      <c r="C163" s="1254"/>
      <c r="D163" s="1254"/>
      <c r="E163" s="1254"/>
      <c r="F163" s="1254"/>
      <c r="G163" s="1254"/>
      <c r="H163" s="1254"/>
    </row>
    <row r="164" spans="1:8">
      <c r="A164" s="59">
        <v>4379</v>
      </c>
      <c r="B164" s="457">
        <v>5221</v>
      </c>
      <c r="C164" s="82" t="s">
        <v>839</v>
      </c>
      <c r="D164" s="584">
        <v>0</v>
      </c>
      <c r="E164" s="584">
        <v>560</v>
      </c>
      <c r="F164" s="39">
        <v>560</v>
      </c>
      <c r="G164" s="76">
        <f t="shared" si="6"/>
        <v>100</v>
      </c>
      <c r="H164" s="61">
        <v>0</v>
      </c>
    </row>
    <row r="165" spans="1:8">
      <c r="A165" s="67"/>
      <c r="B165" s="62">
        <v>5222</v>
      </c>
      <c r="C165" s="13" t="s">
        <v>811</v>
      </c>
      <c r="D165" s="585">
        <v>0</v>
      </c>
      <c r="E165" s="585">
        <v>385</v>
      </c>
      <c r="F165" s="58">
        <v>385</v>
      </c>
      <c r="G165" s="16">
        <f t="shared" si="6"/>
        <v>100</v>
      </c>
      <c r="H165" s="17">
        <v>0</v>
      </c>
    </row>
    <row r="166" spans="1:8">
      <c r="A166" s="67"/>
      <c r="B166" s="62">
        <v>5223</v>
      </c>
      <c r="C166" s="13" t="s">
        <v>835</v>
      </c>
      <c r="D166" s="585">
        <v>0</v>
      </c>
      <c r="E166" s="585">
        <v>60</v>
      </c>
      <c r="F166" s="58">
        <v>60</v>
      </c>
      <c r="G166" s="16">
        <f t="shared" si="6"/>
        <v>100</v>
      </c>
      <c r="H166" s="17">
        <v>0</v>
      </c>
    </row>
    <row r="167" spans="1:8">
      <c r="A167" s="67"/>
      <c r="B167" s="62">
        <v>5229</v>
      </c>
      <c r="C167" s="13" t="s">
        <v>829</v>
      </c>
      <c r="D167" s="543">
        <v>0</v>
      </c>
      <c r="E167" s="543">
        <v>437</v>
      </c>
      <c r="F167" s="383">
        <v>437</v>
      </c>
      <c r="G167" s="446">
        <f t="shared" si="6"/>
        <v>100</v>
      </c>
      <c r="H167" s="482">
        <v>0</v>
      </c>
    </row>
    <row r="168" spans="1:8" ht="14.25" thickBot="1">
      <c r="A168" s="753"/>
      <c r="B168" s="688" t="s">
        <v>309</v>
      </c>
      <c r="C168" s="590"/>
      <c r="D168" s="590">
        <f>SUM(D164:D165)</f>
        <v>0</v>
      </c>
      <c r="E168" s="590">
        <f>SUM(E164:E167)</f>
        <v>1442</v>
      </c>
      <c r="F168" s="5">
        <f>SUM(F164:F167)</f>
        <v>1442</v>
      </c>
      <c r="G168" s="86">
        <f t="shared" si="6"/>
        <v>100</v>
      </c>
      <c r="H168" s="484">
        <f>SUM(H164:H167)</f>
        <v>0</v>
      </c>
    </row>
    <row r="169" spans="1:8" ht="16.5" thickBot="1">
      <c r="A169" s="198" t="s">
        <v>5</v>
      </c>
      <c r="B169" s="335"/>
      <c r="C169" s="260"/>
      <c r="D169" s="90">
        <f>D168+D160+D154+D151+D148+D139+D132+D128+D125+D120+D116+D114+D104+D100+D94+D88+D70+D107+D51+D32</f>
        <v>29500</v>
      </c>
      <c r="E169" s="90">
        <f>E168+E160+E154+E151+E148+E139+E132+E128+E125+E120+E116+E114+E104+E100+E94+E88+E70+E107+E51+E32+E156</f>
        <v>31767</v>
      </c>
      <c r="F169" s="90">
        <f>F168+F160+F154+F151+F148+F139+F132+F128+F125+F120+F116+F114+F104+F100+F94+F88+F70+F156+F51+F32</f>
        <v>30620</v>
      </c>
      <c r="G169" s="146">
        <f t="shared" si="6"/>
        <v>96.389334844335323</v>
      </c>
      <c r="H169" s="92">
        <f>H51+H53+H56+H59+H70+H104+H107+H139+H148++H160+H88</f>
        <v>42907</v>
      </c>
    </row>
    <row r="170" spans="1:8" ht="15.75">
      <c r="A170" s="233"/>
      <c r="B170" s="290"/>
      <c r="C170" s="322"/>
      <c r="D170" s="254"/>
      <c r="E170" s="254"/>
      <c r="F170" s="254"/>
      <c r="G170" s="270"/>
      <c r="H170" s="254"/>
    </row>
    <row r="172" spans="1:8" ht="13.5" thickBot="1">
      <c r="A172" s="136"/>
      <c r="B172" s="265"/>
      <c r="C172" s="18"/>
      <c r="D172" s="18"/>
      <c r="E172" s="18"/>
      <c r="F172" s="24"/>
      <c r="G172" s="25"/>
      <c r="H172" s="23" t="s">
        <v>107</v>
      </c>
    </row>
    <row r="173" spans="1:8" ht="15">
      <c r="A173" s="99" t="s">
        <v>308</v>
      </c>
      <c r="B173" s="266"/>
      <c r="C173" s="101"/>
      <c r="D173" s="29" t="s">
        <v>129</v>
      </c>
      <c r="E173" s="29" t="s">
        <v>194</v>
      </c>
      <c r="F173" s="29" t="s">
        <v>135</v>
      </c>
      <c r="G173" s="29" t="s">
        <v>136</v>
      </c>
      <c r="H173" s="30" t="s">
        <v>902</v>
      </c>
    </row>
    <row r="174" spans="1:8" ht="14.25" thickBot="1">
      <c r="A174" s="102"/>
      <c r="B174" s="267"/>
      <c r="C174" s="104"/>
      <c r="D174" s="34">
        <v>2017</v>
      </c>
      <c r="E174" s="34">
        <v>2017</v>
      </c>
      <c r="F174" s="34" t="s">
        <v>873</v>
      </c>
      <c r="G174" s="34" t="s">
        <v>137</v>
      </c>
      <c r="H174" s="35">
        <v>2018</v>
      </c>
    </row>
    <row r="175" spans="1:8">
      <c r="A175" s="40">
        <v>3329</v>
      </c>
      <c r="B175" s="450">
        <v>6329</v>
      </c>
      <c r="C175" s="60" t="s">
        <v>665</v>
      </c>
      <c r="D175" s="65">
        <v>3000</v>
      </c>
      <c r="E175" s="65">
        <v>1800</v>
      </c>
      <c r="F175" s="65">
        <v>0</v>
      </c>
      <c r="G175" s="417">
        <v>0</v>
      </c>
      <c r="H175" s="66">
        <v>0</v>
      </c>
    </row>
    <row r="176" spans="1:8" ht="13.5" thickBot="1">
      <c r="A176" s="45"/>
      <c r="B176" s="688" t="s">
        <v>309</v>
      </c>
      <c r="C176" s="590"/>
      <c r="D176" s="590">
        <v>0</v>
      </c>
      <c r="E176" s="590">
        <v>0</v>
      </c>
      <c r="F176" s="5">
        <v>0</v>
      </c>
      <c r="G176" s="86">
        <v>0</v>
      </c>
      <c r="H176" s="484">
        <f>SUM(H175)</f>
        <v>0</v>
      </c>
    </row>
    <row r="177" spans="1:8" ht="16.5" thickBot="1">
      <c r="A177" s="109" t="s">
        <v>6</v>
      </c>
      <c r="B177" s="268"/>
      <c r="C177" s="111"/>
      <c r="D177" s="90">
        <f>SUM(D175:D175)</f>
        <v>3000</v>
      </c>
      <c r="E177" s="90">
        <f>SUM(E175:E175)</f>
        <v>1800</v>
      </c>
      <c r="F177" s="90">
        <f>SUM(F175:F175)</f>
        <v>0</v>
      </c>
      <c r="G177" s="91">
        <v>0</v>
      </c>
      <c r="H177" s="92">
        <f>SUM(H175:H175)</f>
        <v>0</v>
      </c>
    </row>
    <row r="178" spans="1:8">
      <c r="A178" s="136"/>
      <c r="B178" s="265"/>
      <c r="C178" s="18"/>
      <c r="D178" s="24"/>
      <c r="E178" s="24"/>
      <c r="F178" s="24"/>
      <c r="G178" s="24"/>
      <c r="H178" s="24"/>
    </row>
    <row r="179" spans="1:8" ht="15" thickBot="1">
      <c r="A179" s="238" t="s">
        <v>7</v>
      </c>
      <c r="B179" s="265"/>
      <c r="C179" s="18"/>
      <c r="D179" s="24"/>
      <c r="E179" s="24"/>
      <c r="F179" s="25"/>
      <c r="G179" s="25"/>
      <c r="H179" s="24"/>
    </row>
    <row r="180" spans="1:8" ht="13.5">
      <c r="A180" s="239" t="s">
        <v>8</v>
      </c>
      <c r="B180" s="271"/>
      <c r="C180" s="118" t="s">
        <v>9</v>
      </c>
      <c r="D180" s="29" t="s">
        <v>129</v>
      </c>
      <c r="E180" s="29" t="s">
        <v>194</v>
      </c>
      <c r="F180" s="29" t="s">
        <v>135</v>
      </c>
      <c r="G180" s="29" t="s">
        <v>136</v>
      </c>
      <c r="H180" s="30" t="s">
        <v>902</v>
      </c>
    </row>
    <row r="181" spans="1:8" ht="14.25" thickBot="1">
      <c r="A181" s="119"/>
      <c r="B181" s="272" t="s">
        <v>10</v>
      </c>
      <c r="C181" s="121"/>
      <c r="D181" s="34">
        <v>2017</v>
      </c>
      <c r="E181" s="34">
        <v>2017</v>
      </c>
      <c r="F181" s="34" t="s">
        <v>873</v>
      </c>
      <c r="G181" s="34" t="s">
        <v>137</v>
      </c>
      <c r="H181" s="35">
        <v>2018</v>
      </c>
    </row>
    <row r="182" spans="1:8">
      <c r="A182" s="1284">
        <v>217008</v>
      </c>
      <c r="B182" s="1285"/>
      <c r="C182" s="82" t="s">
        <v>678</v>
      </c>
      <c r="D182" s="65">
        <v>3000</v>
      </c>
      <c r="E182" s="65">
        <v>1800</v>
      </c>
      <c r="F182" s="65">
        <v>0</v>
      </c>
      <c r="G182" s="231">
        <v>0</v>
      </c>
      <c r="H182" s="66">
        <v>0</v>
      </c>
    </row>
    <row r="183" spans="1:8" ht="15" thickBot="1">
      <c r="A183" s="1271"/>
      <c r="B183" s="1272"/>
      <c r="C183" s="616" t="s">
        <v>11</v>
      </c>
      <c r="D183" s="51">
        <f>SUM(D182)</f>
        <v>3000</v>
      </c>
      <c r="E183" s="51">
        <f>SUM(E182)</f>
        <v>1800</v>
      </c>
      <c r="F183" s="51">
        <f>SUM(F182)</f>
        <v>0</v>
      </c>
      <c r="G183" s="52">
        <v>0</v>
      </c>
      <c r="H183" s="53">
        <f>SUM(H182)</f>
        <v>0</v>
      </c>
    </row>
    <row r="184" spans="1:8" ht="16.5" thickBot="1">
      <c r="A184" s="313"/>
      <c r="B184" s="277"/>
      <c r="C184" s="261" t="s">
        <v>309</v>
      </c>
      <c r="D184" s="90">
        <f>D183</f>
        <v>3000</v>
      </c>
      <c r="E184" s="90">
        <f>E183</f>
        <v>1800</v>
      </c>
      <c r="F184" s="90">
        <v>0</v>
      </c>
      <c r="G184" s="146">
        <v>0</v>
      </c>
      <c r="H184" s="92">
        <f>SUM(H182:H182)</f>
        <v>0</v>
      </c>
    </row>
    <row r="185" spans="1:8" ht="15">
      <c r="A185" s="669"/>
      <c r="B185" s="269"/>
      <c r="C185" s="608"/>
      <c r="D185" s="611"/>
      <c r="E185" s="611"/>
      <c r="F185" s="611"/>
      <c r="G185" s="611"/>
      <c r="H185" s="611"/>
    </row>
    <row r="186" spans="1:8" ht="15">
      <c r="A186" s="669"/>
      <c r="B186" s="269"/>
      <c r="C186" s="608"/>
      <c r="D186" s="611"/>
      <c r="E186" s="611"/>
      <c r="F186" s="611"/>
      <c r="G186" s="611"/>
      <c r="H186" s="611"/>
    </row>
    <row r="187" spans="1:8" ht="19.5" thickBot="1">
      <c r="A187" s="135" t="s">
        <v>441</v>
      </c>
      <c r="B187" s="265"/>
      <c r="C187" s="18"/>
      <c r="D187" s="24"/>
      <c r="E187" s="24"/>
      <c r="F187" s="25"/>
      <c r="G187" s="25"/>
      <c r="H187" s="24"/>
    </row>
    <row r="188" spans="1:8" ht="13.5">
      <c r="A188" s="137"/>
      <c r="B188" s="266"/>
      <c r="C188" s="138"/>
      <c r="D188" s="29" t="s">
        <v>129</v>
      </c>
      <c r="E188" s="29" t="s">
        <v>194</v>
      </c>
      <c r="F188" s="670" t="s">
        <v>135</v>
      </c>
      <c r="G188" s="29" t="s">
        <v>136</v>
      </c>
      <c r="H188" s="30" t="s">
        <v>902</v>
      </c>
    </row>
    <row r="189" spans="1:8" ht="14.25" thickBot="1">
      <c r="A189" s="45"/>
      <c r="B189" s="269"/>
      <c r="C189" s="134"/>
      <c r="D189" s="34">
        <v>2017</v>
      </c>
      <c r="E189" s="34">
        <v>2017</v>
      </c>
      <c r="F189" s="34" t="s">
        <v>873</v>
      </c>
      <c r="G189" s="34" t="s">
        <v>137</v>
      </c>
      <c r="H189" s="35">
        <v>2018</v>
      </c>
    </row>
    <row r="190" spans="1:8">
      <c r="A190" s="59" t="s">
        <v>310</v>
      </c>
      <c r="B190" s="634"/>
      <c r="C190" s="141"/>
      <c r="D190" s="39">
        <f>D169</f>
        <v>29500</v>
      </c>
      <c r="E190" s="39">
        <f>E169</f>
        <v>31767</v>
      </c>
      <c r="F190" s="39">
        <f>F169</f>
        <v>30620</v>
      </c>
      <c r="G190" s="786">
        <f>F190/E190*100</f>
        <v>96.389334844335323</v>
      </c>
      <c r="H190" s="61">
        <f>H169</f>
        <v>42907</v>
      </c>
    </row>
    <row r="191" spans="1:8" ht="13.5" thickBot="1">
      <c r="A191" s="236" t="s">
        <v>308</v>
      </c>
      <c r="B191" s="671"/>
      <c r="C191" s="334"/>
      <c r="D191" s="768">
        <f>D177</f>
        <v>3000</v>
      </c>
      <c r="E191" s="768">
        <f>E177</f>
        <v>1800</v>
      </c>
      <c r="F191" s="768">
        <f>F177</f>
        <v>0</v>
      </c>
      <c r="G191" s="173">
        <v>0</v>
      </c>
      <c r="H191" s="769">
        <f>H177</f>
        <v>0</v>
      </c>
    </row>
    <row r="192" spans="1:8" ht="16.5" thickBot="1">
      <c r="A192" s="143" t="s">
        <v>12</v>
      </c>
      <c r="B192" s="272"/>
      <c r="C192" s="71"/>
      <c r="D192" s="250">
        <f>SUM(D190:D191)</f>
        <v>32500</v>
      </c>
      <c r="E192" s="250">
        <f>SUM(E190:E191)</f>
        <v>33567</v>
      </c>
      <c r="F192" s="250">
        <f>SUM(F190:F191)</f>
        <v>30620</v>
      </c>
      <c r="G192" s="91">
        <v>0</v>
      </c>
      <c r="H192" s="251">
        <f>SUM(H190:H191)</f>
        <v>42907</v>
      </c>
    </row>
    <row r="215" spans="1:8" ht="15">
      <c r="A215" s="1254" t="s">
        <v>966</v>
      </c>
      <c r="B215" s="1254"/>
      <c r="C215" s="1254"/>
      <c r="D215" s="1254"/>
      <c r="E215" s="1254"/>
      <c r="F215" s="1254"/>
      <c r="G215" s="1254"/>
      <c r="H215" s="1254"/>
    </row>
  </sheetData>
  <mergeCells count="6">
    <mergeCell ref="A163:H163"/>
    <mergeCell ref="A215:H215"/>
    <mergeCell ref="A182:B182"/>
    <mergeCell ref="A54:H54"/>
    <mergeCell ref="A183:B183"/>
    <mergeCell ref="A109:H109"/>
  </mergeCells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>
    <tabColor rgb="FF7030A0"/>
  </sheetPr>
  <dimension ref="A1:H107"/>
  <sheetViews>
    <sheetView topLeftCell="A82" zoomScaleNormal="100" workbookViewId="0">
      <selection activeCell="G101" sqref="G101"/>
    </sheetView>
  </sheetViews>
  <sheetFormatPr defaultRowHeight="12.75"/>
  <cols>
    <col min="1" max="1" width="6.42578125" customWidth="1"/>
    <col min="2" max="2" width="5.42578125" customWidth="1"/>
    <col min="3" max="3" width="26.85546875" customWidth="1"/>
    <col min="4" max="5" width="8.42578125" customWidth="1"/>
    <col min="6" max="6" width="10.140625" customWidth="1"/>
    <col min="7" max="7" width="8.5703125" customWidth="1"/>
    <col min="8" max="8" width="10.140625" customWidth="1"/>
  </cols>
  <sheetData>
    <row r="1" spans="1:8" ht="15">
      <c r="H1" s="788" t="s">
        <v>708</v>
      </c>
    </row>
    <row r="2" spans="1:8" ht="18.75">
      <c r="A2" s="135" t="s">
        <v>669</v>
      </c>
      <c r="B2" s="136"/>
      <c r="C2" s="18"/>
      <c r="D2" s="208"/>
      <c r="E2" s="208"/>
      <c r="F2" s="18"/>
      <c r="G2" s="18"/>
      <c r="H2" s="18"/>
    </row>
    <row r="3" spans="1:8">
      <c r="A3" s="21"/>
      <c r="B3" s="136"/>
      <c r="C3" s="18"/>
      <c r="D3" s="18"/>
      <c r="E3" s="18"/>
      <c r="F3" s="18"/>
      <c r="G3" s="18"/>
      <c r="H3" s="18"/>
    </row>
    <row r="4" spans="1:8" ht="16.5" thickBot="1">
      <c r="A4" s="20" t="s">
        <v>310</v>
      </c>
      <c r="B4" s="136"/>
      <c r="C4" s="18"/>
      <c r="D4" s="18"/>
      <c r="E4" s="18"/>
      <c r="F4" s="24"/>
      <c r="G4" s="25"/>
      <c r="H4" s="23" t="s">
        <v>107</v>
      </c>
    </row>
    <row r="5" spans="1:8" ht="13.5">
      <c r="A5" s="213" t="s">
        <v>243</v>
      </c>
      <c r="B5" s="37"/>
      <c r="C5" s="60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3.5">
      <c r="A6" s="46">
        <v>3313</v>
      </c>
      <c r="B6" s="794" t="s">
        <v>931</v>
      </c>
      <c r="C6" s="218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8" ht="13.5">
      <c r="A7" s="46">
        <v>3319</v>
      </c>
      <c r="B7" s="794" t="s">
        <v>674</v>
      </c>
      <c r="C7" s="218"/>
      <c r="D7" s="215"/>
      <c r="E7" s="215"/>
      <c r="F7" s="215"/>
      <c r="G7" s="215"/>
      <c r="H7" s="216"/>
    </row>
    <row r="8" spans="1:8" ht="13.5">
      <c r="A8" s="46">
        <v>3322</v>
      </c>
      <c r="B8" s="106" t="s">
        <v>614</v>
      </c>
      <c r="C8" s="33"/>
      <c r="D8" s="215"/>
      <c r="E8" s="215"/>
      <c r="F8" s="215"/>
      <c r="G8" s="215"/>
      <c r="H8" s="216"/>
    </row>
    <row r="9" spans="1:8">
      <c r="A9" s="46">
        <v>3326</v>
      </c>
      <c r="B9" s="217" t="s">
        <v>565</v>
      </c>
      <c r="C9" s="218"/>
      <c r="D9" s="918"/>
      <c r="E9" s="906"/>
      <c r="F9" s="906"/>
      <c r="G9" s="906"/>
      <c r="H9" s="907"/>
    </row>
    <row r="10" spans="1:8" ht="13.5" thickBot="1">
      <c r="A10" s="236">
        <v>3399</v>
      </c>
      <c r="B10" s="709" t="s">
        <v>932</v>
      </c>
      <c r="C10" s="661"/>
      <c r="D10" s="919"/>
      <c r="E10" s="773"/>
      <c r="F10" s="773"/>
      <c r="G10" s="773"/>
      <c r="H10" s="774"/>
    </row>
    <row r="11" spans="1:8" ht="13.5">
      <c r="A11" s="185"/>
      <c r="B11" s="37" t="s">
        <v>244</v>
      </c>
      <c r="C11" s="38"/>
      <c r="D11" s="39"/>
      <c r="E11" s="39"/>
      <c r="F11" s="39"/>
      <c r="G11" s="39"/>
      <c r="H11" s="61"/>
    </row>
    <row r="12" spans="1:8">
      <c r="A12" s="40">
        <v>3313</v>
      </c>
      <c r="B12" s="230">
        <v>5169</v>
      </c>
      <c r="C12" s="164" t="s">
        <v>245</v>
      </c>
      <c r="D12" s="65">
        <v>0</v>
      </c>
      <c r="E12" s="65">
        <v>0</v>
      </c>
      <c r="F12" s="65">
        <v>0</v>
      </c>
      <c r="G12" s="151">
        <v>0</v>
      </c>
      <c r="H12" s="66">
        <v>100</v>
      </c>
    </row>
    <row r="13" spans="1:8" ht="13.5" thickBot="1">
      <c r="A13" s="920"/>
      <c r="B13" s="714" t="s">
        <v>309</v>
      </c>
      <c r="C13" s="172"/>
      <c r="D13" s="644">
        <f>D12</f>
        <v>0</v>
      </c>
      <c r="E13" s="644">
        <f>E12</f>
        <v>0</v>
      </c>
      <c r="F13" s="644">
        <f>F12</f>
        <v>0</v>
      </c>
      <c r="G13" s="86">
        <f>G12</f>
        <v>0</v>
      </c>
      <c r="H13" s="645">
        <f>H12</f>
        <v>100</v>
      </c>
    </row>
    <row r="14" spans="1:8">
      <c r="A14" s="40">
        <v>3322</v>
      </c>
      <c r="B14" s="62">
        <v>5139</v>
      </c>
      <c r="C14" s="13" t="s">
        <v>16</v>
      </c>
      <c r="D14" s="65">
        <v>0</v>
      </c>
      <c r="E14" s="65">
        <v>20</v>
      </c>
      <c r="F14" s="65">
        <v>3</v>
      </c>
      <c r="G14" s="151">
        <f>F14/E14*100</f>
        <v>15</v>
      </c>
      <c r="H14" s="66">
        <v>50</v>
      </c>
    </row>
    <row r="15" spans="1:8">
      <c r="A15" s="45" t="s">
        <v>632</v>
      </c>
      <c r="B15" s="62">
        <v>5151</v>
      </c>
      <c r="C15" s="13" t="s">
        <v>94</v>
      </c>
      <c r="D15" s="65">
        <v>60</v>
      </c>
      <c r="E15" s="65">
        <v>60</v>
      </c>
      <c r="F15" s="65">
        <v>6</v>
      </c>
      <c r="G15" s="151">
        <f t="shared" ref="G15:G23" si="0">F15/E15*100</f>
        <v>10</v>
      </c>
      <c r="H15" s="66">
        <v>50</v>
      </c>
    </row>
    <row r="16" spans="1:8">
      <c r="A16" s="760"/>
      <c r="B16" s="62">
        <v>5153</v>
      </c>
      <c r="C16" s="13" t="s">
        <v>392</v>
      </c>
      <c r="D16" s="58">
        <v>120</v>
      </c>
      <c r="E16" s="58">
        <v>120</v>
      </c>
      <c r="F16" s="58">
        <v>0</v>
      </c>
      <c r="G16" s="16">
        <f t="shared" si="0"/>
        <v>0</v>
      </c>
      <c r="H16" s="17">
        <v>80</v>
      </c>
    </row>
    <row r="17" spans="1:8">
      <c r="A17" s="45"/>
      <c r="B17" s="62">
        <v>5154</v>
      </c>
      <c r="C17" s="13" t="s">
        <v>18</v>
      </c>
      <c r="D17" s="58">
        <v>216</v>
      </c>
      <c r="E17" s="58">
        <v>216</v>
      </c>
      <c r="F17" s="58">
        <v>0</v>
      </c>
      <c r="G17" s="16">
        <f t="shared" si="0"/>
        <v>0</v>
      </c>
      <c r="H17" s="17">
        <v>50</v>
      </c>
    </row>
    <row r="18" spans="1:8">
      <c r="A18" s="45"/>
      <c r="B18" s="62">
        <v>5163</v>
      </c>
      <c r="C18" s="13" t="s">
        <v>66</v>
      </c>
      <c r="D18" s="58">
        <v>200</v>
      </c>
      <c r="E18" s="58">
        <v>200</v>
      </c>
      <c r="F18" s="58">
        <v>92</v>
      </c>
      <c r="G18" s="16">
        <f t="shared" si="0"/>
        <v>46</v>
      </c>
      <c r="H18" s="17">
        <v>200</v>
      </c>
    </row>
    <row r="19" spans="1:8">
      <c r="A19" s="45"/>
      <c r="B19" s="62">
        <v>5164</v>
      </c>
      <c r="C19" s="13" t="s">
        <v>2</v>
      </c>
      <c r="D19" s="58">
        <v>0</v>
      </c>
      <c r="E19" s="58">
        <v>120</v>
      </c>
      <c r="F19" s="58">
        <v>50</v>
      </c>
      <c r="G19" s="16">
        <f t="shared" si="0"/>
        <v>41.666666666666671</v>
      </c>
      <c r="H19" s="17">
        <v>150</v>
      </c>
    </row>
    <row r="20" spans="1:8">
      <c r="A20" s="45"/>
      <c r="B20" s="62">
        <v>5166</v>
      </c>
      <c r="C20" s="13" t="s">
        <v>574</v>
      </c>
      <c r="D20" s="58">
        <v>0</v>
      </c>
      <c r="E20" s="58">
        <v>0</v>
      </c>
      <c r="F20" s="58">
        <v>0</v>
      </c>
      <c r="G20" s="16">
        <v>0</v>
      </c>
      <c r="H20" s="17">
        <v>100</v>
      </c>
    </row>
    <row r="21" spans="1:8">
      <c r="A21" s="45"/>
      <c r="B21" s="62">
        <v>5169</v>
      </c>
      <c r="C21" s="13" t="s">
        <v>245</v>
      </c>
      <c r="D21" s="58">
        <v>2712</v>
      </c>
      <c r="E21" s="58">
        <v>2572</v>
      </c>
      <c r="F21" s="58">
        <v>1431</v>
      </c>
      <c r="G21" s="16">
        <f t="shared" si="0"/>
        <v>55.637636080870919</v>
      </c>
      <c r="H21" s="17">
        <v>2000</v>
      </c>
    </row>
    <row r="22" spans="1:8">
      <c r="A22" s="67"/>
      <c r="B22" s="62">
        <v>5171</v>
      </c>
      <c r="C22" s="13" t="s">
        <v>20</v>
      </c>
      <c r="D22" s="383">
        <v>400</v>
      </c>
      <c r="E22" s="383">
        <v>400</v>
      </c>
      <c r="F22" s="383">
        <v>0</v>
      </c>
      <c r="G22" s="446">
        <f t="shared" si="0"/>
        <v>0</v>
      </c>
      <c r="H22" s="482">
        <v>2000</v>
      </c>
    </row>
    <row r="23" spans="1:8" ht="13.5" thickBot="1">
      <c r="A23" s="80"/>
      <c r="B23" s="633" t="s">
        <v>633</v>
      </c>
      <c r="C23" s="172"/>
      <c r="D23" s="644">
        <f>SUM(D14:D22)</f>
        <v>3708</v>
      </c>
      <c r="E23" s="644">
        <f>SUM(E14:E22)</f>
        <v>3708</v>
      </c>
      <c r="F23" s="644">
        <f>SUM(F14:F22)</f>
        <v>1582</v>
      </c>
      <c r="G23" s="86">
        <f t="shared" si="0"/>
        <v>42.664509169363541</v>
      </c>
      <c r="H23" s="645">
        <f>SUM(H14:H22)</f>
        <v>4680</v>
      </c>
    </row>
    <row r="24" spans="1:8">
      <c r="A24" s="40">
        <v>3322</v>
      </c>
      <c r="B24" s="230">
        <v>5171</v>
      </c>
      <c r="C24" s="164" t="s">
        <v>20</v>
      </c>
      <c r="D24" s="65">
        <v>0</v>
      </c>
      <c r="E24" s="65">
        <v>0</v>
      </c>
      <c r="F24" s="65">
        <v>0</v>
      </c>
      <c r="G24" s="151">
        <v>0</v>
      </c>
      <c r="H24" s="66">
        <v>0</v>
      </c>
    </row>
    <row r="25" spans="1:8" ht="13.5" thickBot="1">
      <c r="A25" s="920"/>
      <c r="B25" s="714" t="s">
        <v>309</v>
      </c>
      <c r="C25" s="172"/>
      <c r="D25" s="644">
        <f>D24</f>
        <v>0</v>
      </c>
      <c r="E25" s="644">
        <f>E24</f>
        <v>0</v>
      </c>
      <c r="F25" s="644">
        <f>F24</f>
        <v>0</v>
      </c>
      <c r="G25" s="86">
        <f>G24</f>
        <v>0</v>
      </c>
      <c r="H25" s="645">
        <f>H24</f>
        <v>0</v>
      </c>
    </row>
    <row r="26" spans="1:8">
      <c r="A26" s="59">
        <v>3326</v>
      </c>
      <c r="B26" s="77">
        <v>5137</v>
      </c>
      <c r="C26" s="38" t="s">
        <v>429</v>
      </c>
      <c r="D26" s="39">
        <v>70</v>
      </c>
      <c r="E26" s="39">
        <v>70</v>
      </c>
      <c r="F26" s="39">
        <v>0</v>
      </c>
      <c r="G26" s="76">
        <f>F26/E27*100</f>
        <v>0</v>
      </c>
      <c r="H26" s="61">
        <v>0</v>
      </c>
    </row>
    <row r="27" spans="1:8">
      <c r="A27" s="624" t="s">
        <v>430</v>
      </c>
      <c r="B27" s="87">
        <v>5151</v>
      </c>
      <c r="C27" s="33" t="s">
        <v>94</v>
      </c>
      <c r="D27" s="65">
        <v>50</v>
      </c>
      <c r="E27" s="65">
        <v>50</v>
      </c>
      <c r="F27" s="65">
        <v>0</v>
      </c>
      <c r="G27" s="151">
        <f t="shared" ref="G27:G34" si="1">F27/E27*100</f>
        <v>0</v>
      </c>
      <c r="H27" s="66">
        <v>0</v>
      </c>
    </row>
    <row r="28" spans="1:8">
      <c r="A28" s="67"/>
      <c r="B28" s="87">
        <v>5169</v>
      </c>
      <c r="C28" s="33" t="s">
        <v>245</v>
      </c>
      <c r="D28" s="65">
        <v>1140</v>
      </c>
      <c r="E28" s="65">
        <v>1140</v>
      </c>
      <c r="F28" s="65">
        <v>1</v>
      </c>
      <c r="G28" s="151">
        <f t="shared" si="1"/>
        <v>8.771929824561403E-2</v>
      </c>
      <c r="H28" s="66">
        <v>10</v>
      </c>
    </row>
    <row r="29" spans="1:8">
      <c r="A29" s="67"/>
      <c r="B29" s="87">
        <v>5171</v>
      </c>
      <c r="C29" s="33" t="s">
        <v>20</v>
      </c>
      <c r="D29" s="65">
        <v>400</v>
      </c>
      <c r="E29" s="65">
        <v>400</v>
      </c>
      <c r="F29" s="65">
        <v>0</v>
      </c>
      <c r="G29" s="151">
        <f t="shared" si="1"/>
        <v>0</v>
      </c>
      <c r="H29" s="66">
        <v>0</v>
      </c>
    </row>
    <row r="30" spans="1:8" ht="13.5" thickBot="1">
      <c r="A30" s="80"/>
      <c r="B30" s="71" t="s">
        <v>428</v>
      </c>
      <c r="C30" s="604"/>
      <c r="D30" s="644">
        <f>SUM(D26:D29)</f>
        <v>1660</v>
      </c>
      <c r="E30" s="644">
        <f>SUM(E26:E29)</f>
        <v>1660</v>
      </c>
      <c r="F30" s="644">
        <f>SUM(F26:F29)</f>
        <v>1</v>
      </c>
      <c r="G30" s="86">
        <f t="shared" si="1"/>
        <v>6.0240963855421693E-2</v>
      </c>
      <c r="H30" s="645">
        <f>SUM(H26:H29)</f>
        <v>10</v>
      </c>
    </row>
    <row r="31" spans="1:8">
      <c r="A31" s="772">
        <v>3326</v>
      </c>
      <c r="B31" s="64">
        <v>5139</v>
      </c>
      <c r="C31" s="13" t="s">
        <v>16</v>
      </c>
      <c r="D31" s="58">
        <v>0</v>
      </c>
      <c r="E31" s="58">
        <v>0</v>
      </c>
      <c r="F31" s="58">
        <v>0</v>
      </c>
      <c r="G31" s="16">
        <v>0</v>
      </c>
      <c r="H31" s="17">
        <v>30</v>
      </c>
    </row>
    <row r="32" spans="1:8">
      <c r="A32" s="980"/>
      <c r="B32" s="62">
        <v>5166</v>
      </c>
      <c r="C32" s="48" t="s">
        <v>574</v>
      </c>
      <c r="D32" s="58">
        <v>0</v>
      </c>
      <c r="E32" s="58">
        <v>0</v>
      </c>
      <c r="F32" s="58">
        <v>0</v>
      </c>
      <c r="G32" s="16">
        <v>0</v>
      </c>
      <c r="H32" s="17">
        <v>500</v>
      </c>
    </row>
    <row r="33" spans="1:8" ht="12.75" customHeight="1">
      <c r="A33" s="872"/>
      <c r="B33" s="873">
        <v>5171</v>
      </c>
      <c r="C33" s="771" t="s">
        <v>20</v>
      </c>
      <c r="D33" s="426">
        <v>250</v>
      </c>
      <c r="E33" s="426">
        <v>750</v>
      </c>
      <c r="F33" s="426">
        <v>230</v>
      </c>
      <c r="G33" s="107">
        <f t="shared" si="1"/>
        <v>30.666666666666664</v>
      </c>
      <c r="H33" s="456">
        <v>1500</v>
      </c>
    </row>
    <row r="34" spans="1:8" ht="12.75" customHeight="1">
      <c r="A34" s="872"/>
      <c r="B34" s="873">
        <v>5229</v>
      </c>
      <c r="C34" s="771" t="s">
        <v>241</v>
      </c>
      <c r="D34" s="426">
        <v>140</v>
      </c>
      <c r="E34" s="426">
        <v>140</v>
      </c>
      <c r="F34" s="426">
        <v>131</v>
      </c>
      <c r="G34" s="107">
        <f t="shared" si="1"/>
        <v>93.571428571428569</v>
      </c>
      <c r="H34" s="456">
        <v>140</v>
      </c>
    </row>
    <row r="35" spans="1:8" ht="13.5" thickBot="1">
      <c r="A35" s="80"/>
      <c r="B35" s="633" t="s">
        <v>309</v>
      </c>
      <c r="C35" s="770"/>
      <c r="D35" s="644">
        <f>SUM(D33:D34)</f>
        <v>390</v>
      </c>
      <c r="E35" s="644">
        <f>SUM(E33:E34)</f>
        <v>890</v>
      </c>
      <c r="F35" s="644">
        <f>SUM(F33:F34)</f>
        <v>361</v>
      </c>
      <c r="G35" s="86">
        <v>0</v>
      </c>
      <c r="H35" s="645">
        <f>SUM(H31:H34)</f>
        <v>2170</v>
      </c>
    </row>
    <row r="36" spans="1:8">
      <c r="A36" s="139">
        <v>3326</v>
      </c>
      <c r="B36" s="141"/>
      <c r="C36" s="82"/>
      <c r="D36" s="743"/>
      <c r="E36" s="743"/>
      <c r="F36" s="743"/>
      <c r="G36" s="142"/>
      <c r="H36" s="744"/>
    </row>
    <row r="37" spans="1:8">
      <c r="A37" s="46" t="s">
        <v>431</v>
      </c>
      <c r="B37" s="539">
        <v>5169</v>
      </c>
      <c r="C37" s="13" t="s">
        <v>245</v>
      </c>
      <c r="D37" s="426">
        <v>60</v>
      </c>
      <c r="E37" s="426">
        <v>60</v>
      </c>
      <c r="F37" s="426">
        <v>0</v>
      </c>
      <c r="G37" s="107">
        <f>F37/E37*100</f>
        <v>0</v>
      </c>
      <c r="H37" s="456">
        <v>0</v>
      </c>
    </row>
    <row r="38" spans="1:8" ht="13.5" thickBot="1">
      <c r="A38" s="236"/>
      <c r="B38" s="714" t="s">
        <v>531</v>
      </c>
      <c r="C38" s="715"/>
      <c r="D38" s="644">
        <f>D37</f>
        <v>60</v>
      </c>
      <c r="E38" s="644">
        <f>E37</f>
        <v>60</v>
      </c>
      <c r="F38" s="644">
        <f>F37</f>
        <v>0</v>
      </c>
      <c r="G38" s="86">
        <f>F38/E38*100</f>
        <v>0</v>
      </c>
      <c r="H38" s="645">
        <f>H37</f>
        <v>0</v>
      </c>
    </row>
    <row r="39" spans="1:8">
      <c r="A39" s="59">
        <v>3399</v>
      </c>
      <c r="B39" s="77">
        <v>5189</v>
      </c>
      <c r="C39" s="38" t="s">
        <v>898</v>
      </c>
      <c r="D39" s="39">
        <v>0</v>
      </c>
      <c r="E39" s="39">
        <v>0</v>
      </c>
      <c r="F39" s="39">
        <v>2</v>
      </c>
      <c r="G39" s="76"/>
      <c r="H39" s="61">
        <v>0</v>
      </c>
    </row>
    <row r="40" spans="1:8" ht="13.5" thickBot="1">
      <c r="A40" s="80"/>
      <c r="B40" s="633" t="s">
        <v>309</v>
      </c>
      <c r="C40" s="770"/>
      <c r="D40" s="644">
        <f>SUM(D39)</f>
        <v>0</v>
      </c>
      <c r="E40" s="644">
        <f>SUM(E39)</f>
        <v>0</v>
      </c>
      <c r="F40" s="644">
        <f>SUM(F39)</f>
        <v>2</v>
      </c>
      <c r="G40" s="86"/>
      <c r="H40" s="645">
        <v>0</v>
      </c>
    </row>
    <row r="41" spans="1:8" ht="15.75" thickBot="1">
      <c r="A41" s="300" t="s">
        <v>5</v>
      </c>
      <c r="B41" s="145"/>
      <c r="C41" s="716"/>
      <c r="D41" s="302">
        <f>D30+D23+D38+D35+D40</f>
        <v>5818</v>
      </c>
      <c r="E41" s="302">
        <f>E30+E23+E38+E35+E40</f>
        <v>6318</v>
      </c>
      <c r="F41" s="302">
        <f>F30+F23+F38+F35+F40</f>
        <v>1946</v>
      </c>
      <c r="G41" s="112">
        <f>F41/E41*100</f>
        <v>30.800886356441914</v>
      </c>
      <c r="H41" s="303">
        <f>H30+H23+H38+H35+H13+H25</f>
        <v>6960</v>
      </c>
    </row>
    <row r="42" spans="1:8" ht="12.75" customHeight="1">
      <c r="A42" s="316"/>
      <c r="B42" s="96"/>
      <c r="C42" s="385"/>
      <c r="D42" s="197"/>
      <c r="E42" s="197"/>
      <c r="F42" s="197"/>
      <c r="G42" s="292"/>
      <c r="H42" s="197"/>
    </row>
    <row r="43" spans="1:8" ht="12.75" customHeight="1">
      <c r="A43" s="316"/>
      <c r="B43" s="96"/>
      <c r="C43" s="385"/>
      <c r="D43" s="197"/>
      <c r="E43" s="197"/>
      <c r="F43" s="197"/>
      <c r="G43" s="292"/>
      <c r="H43" s="197"/>
    </row>
    <row r="44" spans="1:8" ht="12.75" customHeight="1">
      <c r="A44" s="316"/>
      <c r="B44" s="96"/>
      <c r="C44" s="385"/>
      <c r="D44" s="197"/>
      <c r="E44" s="197"/>
      <c r="F44" s="197"/>
      <c r="G44" s="292"/>
      <c r="H44" s="197"/>
    </row>
    <row r="45" spans="1:8" ht="12.75" customHeight="1">
      <c r="A45" s="316"/>
      <c r="B45" s="96"/>
      <c r="C45" s="385"/>
      <c r="D45" s="197"/>
      <c r="E45" s="197"/>
      <c r="F45" s="197"/>
      <c r="G45" s="292"/>
      <c r="H45" s="197"/>
    </row>
    <row r="46" spans="1:8" ht="12.75" customHeight="1">
      <c r="A46" s="316"/>
      <c r="B46" s="96"/>
      <c r="C46" s="385"/>
      <c r="D46" s="197"/>
      <c r="E46" s="197"/>
      <c r="F46" s="197"/>
      <c r="G46" s="292"/>
      <c r="H46" s="197"/>
    </row>
    <row r="47" spans="1:8" ht="12.75" customHeight="1">
      <c r="A47" s="316"/>
      <c r="B47" s="96"/>
      <c r="C47" s="385"/>
      <c r="D47" s="197"/>
      <c r="E47" s="197"/>
      <c r="F47" s="197"/>
      <c r="G47" s="292"/>
      <c r="H47" s="197"/>
    </row>
    <row r="48" spans="1:8" ht="12.75" customHeight="1">
      <c r="A48" s="316"/>
      <c r="B48" s="96"/>
      <c r="C48" s="385"/>
      <c r="D48" s="197"/>
      <c r="E48" s="197"/>
      <c r="F48" s="197"/>
      <c r="G48" s="292"/>
      <c r="H48" s="197"/>
    </row>
    <row r="49" spans="1:8" ht="12.75" customHeight="1">
      <c r="A49" s="316"/>
      <c r="B49" s="96"/>
      <c r="C49" s="385"/>
      <c r="D49" s="197"/>
      <c r="E49" s="197"/>
      <c r="F49" s="197"/>
      <c r="G49" s="292"/>
      <c r="H49" s="197"/>
    </row>
    <row r="50" spans="1:8" ht="12.75" customHeight="1">
      <c r="A50" s="316"/>
      <c r="B50" s="96"/>
      <c r="C50" s="385"/>
      <c r="D50" s="197"/>
      <c r="E50" s="197"/>
      <c r="F50" s="197"/>
      <c r="G50" s="292"/>
      <c r="H50" s="197"/>
    </row>
    <row r="51" spans="1:8" ht="12.75" customHeight="1">
      <c r="A51" s="316"/>
      <c r="B51" s="96"/>
      <c r="C51" s="385"/>
      <c r="D51" s="197"/>
      <c r="E51" s="197"/>
      <c r="F51" s="197"/>
      <c r="G51" s="292"/>
      <c r="H51" s="197"/>
    </row>
    <row r="52" spans="1:8" ht="12.75" customHeight="1">
      <c r="A52" s="316"/>
      <c r="B52" s="96"/>
      <c r="C52" s="385"/>
      <c r="D52" s="197"/>
      <c r="E52" s="197"/>
      <c r="F52" s="197"/>
      <c r="G52" s="292"/>
      <c r="H52" s="197"/>
    </row>
    <row r="53" spans="1:8" ht="12.75" customHeight="1"/>
    <row r="54" spans="1:8" ht="15">
      <c r="A54" s="1254" t="s">
        <v>967</v>
      </c>
      <c r="B54" s="1254"/>
      <c r="C54" s="1254"/>
      <c r="D54" s="1254"/>
      <c r="E54" s="1254"/>
      <c r="F54" s="1254"/>
      <c r="G54" s="1254"/>
      <c r="H54" s="1254"/>
    </row>
    <row r="55" spans="1:8" ht="12.75" customHeight="1" thickBot="1">
      <c r="A55" s="136"/>
      <c r="B55" s="265"/>
      <c r="C55" s="18"/>
      <c r="D55" s="18"/>
      <c r="E55" s="18"/>
      <c r="F55" s="24"/>
      <c r="G55" s="25"/>
      <c r="H55" s="23" t="s">
        <v>107</v>
      </c>
    </row>
    <row r="56" spans="1:8" ht="15">
      <c r="A56" s="99" t="s">
        <v>308</v>
      </c>
      <c r="B56" s="266"/>
      <c r="C56" s="101"/>
      <c r="D56" s="29" t="s">
        <v>129</v>
      </c>
      <c r="E56" s="29" t="s">
        <v>194</v>
      </c>
      <c r="F56" s="29" t="s">
        <v>135</v>
      </c>
      <c r="G56" s="29" t="s">
        <v>136</v>
      </c>
      <c r="H56" s="30" t="s">
        <v>902</v>
      </c>
    </row>
    <row r="57" spans="1:8" ht="14.25" thickBot="1">
      <c r="A57" s="102"/>
      <c r="B57" s="267"/>
      <c r="C57" s="104"/>
      <c r="D57" s="34">
        <v>2017</v>
      </c>
      <c r="E57" s="34">
        <v>2017</v>
      </c>
      <c r="F57" s="34" t="s">
        <v>873</v>
      </c>
      <c r="G57" s="34" t="s">
        <v>137</v>
      </c>
      <c r="H57" s="35">
        <v>2018</v>
      </c>
    </row>
    <row r="58" spans="1:8" ht="12.75" customHeight="1">
      <c r="A58" s="46">
        <v>3319</v>
      </c>
      <c r="B58" s="62">
        <v>6121</v>
      </c>
      <c r="C58" s="13" t="s">
        <v>13</v>
      </c>
      <c r="D58" s="39">
        <v>5000</v>
      </c>
      <c r="E58" s="39">
        <v>5000</v>
      </c>
      <c r="F58" s="39">
        <v>0</v>
      </c>
      <c r="G58" s="107">
        <v>0</v>
      </c>
      <c r="H58" s="17">
        <v>0</v>
      </c>
    </row>
    <row r="59" spans="1:8">
      <c r="A59" s="46">
        <v>3322</v>
      </c>
      <c r="B59" s="62">
        <v>6121</v>
      </c>
      <c r="C59" s="13" t="s">
        <v>13</v>
      </c>
      <c r="D59" s="58">
        <v>3600</v>
      </c>
      <c r="E59" s="58">
        <v>3600</v>
      </c>
      <c r="F59" s="58">
        <v>0</v>
      </c>
      <c r="G59" s="107">
        <f>F59/E59*100</f>
        <v>0</v>
      </c>
      <c r="H59" s="17">
        <v>2400</v>
      </c>
    </row>
    <row r="60" spans="1:8">
      <c r="A60" s="46">
        <v>3326</v>
      </c>
      <c r="B60" s="62">
        <v>6121</v>
      </c>
      <c r="C60" s="13" t="s">
        <v>13</v>
      </c>
      <c r="D60" s="58">
        <v>800</v>
      </c>
      <c r="E60" s="58">
        <v>300</v>
      </c>
      <c r="F60" s="58">
        <v>0</v>
      </c>
      <c r="G60" s="107">
        <v>0</v>
      </c>
      <c r="H60" s="17">
        <v>0</v>
      </c>
    </row>
    <row r="61" spans="1:8" ht="13.5" thickBot="1">
      <c r="A61" s="236">
        <v>3326</v>
      </c>
      <c r="B61" s="609">
        <v>6329</v>
      </c>
      <c r="C61" s="172" t="s">
        <v>679</v>
      </c>
      <c r="D61" s="175">
        <v>500</v>
      </c>
      <c r="E61" s="175">
        <v>500</v>
      </c>
      <c r="F61" s="175">
        <v>0</v>
      </c>
      <c r="G61" s="173">
        <v>0</v>
      </c>
      <c r="H61" s="177">
        <v>0</v>
      </c>
    </row>
    <row r="62" spans="1:8" ht="16.5" thickBot="1">
      <c r="A62" s="143" t="s">
        <v>6</v>
      </c>
      <c r="B62" s="649"/>
      <c r="C62" s="72"/>
      <c r="D62" s="250">
        <f>SUM(D58:D61)</f>
        <v>9900</v>
      </c>
      <c r="E62" s="250">
        <f>SUM(E58:E61)</f>
        <v>9400</v>
      </c>
      <c r="F62" s="250">
        <f>SUM(F59:F59)</f>
        <v>0</v>
      </c>
      <c r="G62" s="91">
        <f>F62/E62*100</f>
        <v>0</v>
      </c>
      <c r="H62" s="251">
        <f>SUM(H58:H61)</f>
        <v>2400</v>
      </c>
    </row>
    <row r="63" spans="1:8">
      <c r="A63" s="94"/>
      <c r="B63" s="95"/>
      <c r="C63" s="134"/>
      <c r="D63" s="97"/>
      <c r="E63" s="97"/>
      <c r="F63" s="97"/>
      <c r="G63" s="98"/>
      <c r="H63" s="97"/>
    </row>
    <row r="64" spans="1:8" ht="12.75" customHeight="1">
      <c r="A64" s="94"/>
      <c r="B64" s="95"/>
      <c r="C64" s="134"/>
      <c r="D64" s="97"/>
      <c r="E64" s="97"/>
      <c r="F64" s="97"/>
      <c r="G64" s="98"/>
      <c r="H64" s="97"/>
    </row>
    <row r="65" spans="1:8" ht="15" thickBot="1">
      <c r="A65" s="238" t="s">
        <v>7</v>
      </c>
      <c r="B65" s="265"/>
      <c r="C65" s="18"/>
      <c r="D65" s="24"/>
      <c r="E65" s="24"/>
      <c r="F65" s="24"/>
      <c r="G65" s="25"/>
      <c r="H65" s="24"/>
    </row>
    <row r="66" spans="1:8" ht="13.5">
      <c r="A66" s="239" t="s">
        <v>8</v>
      </c>
      <c r="B66" s="271"/>
      <c r="C66" s="118" t="s">
        <v>9</v>
      </c>
      <c r="D66" s="29" t="s">
        <v>129</v>
      </c>
      <c r="E66" s="29" t="s">
        <v>194</v>
      </c>
      <c r="F66" s="29" t="s">
        <v>135</v>
      </c>
      <c r="G66" s="29" t="s">
        <v>136</v>
      </c>
      <c r="H66" s="30" t="s">
        <v>902</v>
      </c>
    </row>
    <row r="67" spans="1:8" ht="14.25" thickBot="1">
      <c r="A67" s="119"/>
      <c r="B67" s="272" t="s">
        <v>10</v>
      </c>
      <c r="C67" s="121"/>
      <c r="D67" s="34">
        <v>2017</v>
      </c>
      <c r="E67" s="34">
        <v>2017</v>
      </c>
      <c r="F67" s="34" t="s">
        <v>873</v>
      </c>
      <c r="G67" s="34" t="s">
        <v>137</v>
      </c>
      <c r="H67" s="35">
        <v>2018</v>
      </c>
    </row>
    <row r="68" spans="1:8">
      <c r="A68" s="1273" t="s">
        <v>718</v>
      </c>
      <c r="B68" s="1274"/>
      <c r="C68" s="82" t="s">
        <v>777</v>
      </c>
      <c r="D68" s="39">
        <v>5000</v>
      </c>
      <c r="E68" s="39">
        <v>5000</v>
      </c>
      <c r="F68" s="39">
        <v>0</v>
      </c>
      <c r="G68" s="417">
        <v>0</v>
      </c>
      <c r="H68" s="61">
        <v>0</v>
      </c>
    </row>
    <row r="69" spans="1:8" ht="15" thickBot="1">
      <c r="A69" s="1286"/>
      <c r="B69" s="1287"/>
      <c r="C69" s="616" t="s">
        <v>675</v>
      </c>
      <c r="D69" s="51">
        <f>SUM(D68)</f>
        <v>5000</v>
      </c>
      <c r="E69" s="51">
        <f>SUM(E68)</f>
        <v>5000</v>
      </c>
      <c r="F69" s="51">
        <f>SUM(F68)</f>
        <v>0</v>
      </c>
      <c r="G69" s="86">
        <v>0</v>
      </c>
      <c r="H69" s="53">
        <f>SUM(H68)</f>
        <v>0</v>
      </c>
    </row>
    <row r="70" spans="1:8">
      <c r="A70" s="1288">
        <v>216025</v>
      </c>
      <c r="B70" s="1289"/>
      <c r="C70" s="164" t="s">
        <v>680</v>
      </c>
      <c r="D70" s="58">
        <v>3600</v>
      </c>
      <c r="E70" s="58">
        <v>3600</v>
      </c>
      <c r="F70" s="58">
        <v>0</v>
      </c>
      <c r="G70" s="107">
        <f>F70/E70*100</f>
        <v>0</v>
      </c>
      <c r="H70" s="17">
        <v>2400</v>
      </c>
    </row>
    <row r="71" spans="1:8" ht="15" thickBot="1">
      <c r="A71" s="479"/>
      <c r="B71" s="638"/>
      <c r="C71" s="381" t="s">
        <v>635</v>
      </c>
      <c r="D71" s="51">
        <f>SUM(D70:D70)</f>
        <v>3600</v>
      </c>
      <c r="E71" s="51">
        <f>SUM(E70:E70)</f>
        <v>3600</v>
      </c>
      <c r="F71" s="51">
        <f>SUM(F70)</f>
        <v>0</v>
      </c>
      <c r="G71" s="86">
        <f>F70/E70*100</f>
        <v>0</v>
      </c>
      <c r="H71" s="53">
        <f>SUM(H70:H70)</f>
        <v>2400</v>
      </c>
    </row>
    <row r="72" spans="1:8">
      <c r="A72" s="1273" t="s">
        <v>500</v>
      </c>
      <c r="B72" s="1274"/>
      <c r="C72" s="82" t="s">
        <v>681</v>
      </c>
      <c r="D72" s="39">
        <v>200</v>
      </c>
      <c r="E72" s="39">
        <v>200</v>
      </c>
      <c r="F72" s="39">
        <v>0</v>
      </c>
      <c r="G72" s="417">
        <f>F72/E72*100</f>
        <v>0</v>
      </c>
      <c r="H72" s="61">
        <v>0</v>
      </c>
    </row>
    <row r="73" spans="1:8">
      <c r="A73" s="1260" t="s">
        <v>719</v>
      </c>
      <c r="B73" s="1261"/>
      <c r="C73" s="33" t="s">
        <v>778</v>
      </c>
      <c r="D73" s="58">
        <v>500</v>
      </c>
      <c r="E73" s="58">
        <v>0</v>
      </c>
      <c r="F73" s="58">
        <v>0</v>
      </c>
      <c r="G73" s="618">
        <v>0</v>
      </c>
      <c r="H73" s="17">
        <v>0</v>
      </c>
    </row>
    <row r="74" spans="1:8">
      <c r="A74" s="1288">
        <v>217026</v>
      </c>
      <c r="B74" s="1289"/>
      <c r="C74" s="164" t="s">
        <v>613</v>
      </c>
      <c r="D74" s="58">
        <v>100</v>
      </c>
      <c r="E74" s="58">
        <v>100</v>
      </c>
      <c r="F74" s="58">
        <v>0</v>
      </c>
      <c r="G74" s="107">
        <v>0</v>
      </c>
      <c r="H74" s="17">
        <v>0</v>
      </c>
    </row>
    <row r="75" spans="1:8" ht="15" thickBot="1">
      <c r="A75" s="479"/>
      <c r="B75" s="638"/>
      <c r="C75" s="381" t="s">
        <v>363</v>
      </c>
      <c r="D75" s="51">
        <f>SUM(D72:D74)</f>
        <v>800</v>
      </c>
      <c r="E75" s="51">
        <f>SUM(E72:E74)</f>
        <v>300</v>
      </c>
      <c r="F75" s="51">
        <f>SUM(F73:F74)</f>
        <v>0</v>
      </c>
      <c r="G75" s="86">
        <f>F75/E75*100</f>
        <v>0</v>
      </c>
      <c r="H75" s="53">
        <f>SUM(H72:H74)</f>
        <v>0</v>
      </c>
    </row>
    <row r="76" spans="1:8" ht="12.75" customHeight="1">
      <c r="A76" s="1273">
        <v>213002</v>
      </c>
      <c r="B76" s="1274"/>
      <c r="C76" s="82" t="s">
        <v>611</v>
      </c>
      <c r="D76" s="39">
        <v>500</v>
      </c>
      <c r="E76" s="39">
        <v>500</v>
      </c>
      <c r="F76" s="39">
        <v>0</v>
      </c>
      <c r="G76" s="417">
        <v>0</v>
      </c>
      <c r="H76" s="61">
        <v>0</v>
      </c>
    </row>
    <row r="77" spans="1:8" ht="15" customHeight="1" thickBot="1">
      <c r="A77" s="1286"/>
      <c r="B77" s="1287"/>
      <c r="C77" s="616" t="s">
        <v>612</v>
      </c>
      <c r="D77" s="51">
        <f>SUM(D76)</f>
        <v>500</v>
      </c>
      <c r="E77" s="51">
        <f>SUM(E76)</f>
        <v>500</v>
      </c>
      <c r="F77" s="51">
        <f>SUM(F76)</f>
        <v>0</v>
      </c>
      <c r="G77" s="86">
        <v>0</v>
      </c>
      <c r="H77" s="53">
        <f>SUM(H76:H76)</f>
        <v>0</v>
      </c>
    </row>
    <row r="78" spans="1:8" ht="16.5" thickBot="1">
      <c r="A78" s="276"/>
      <c r="B78" s="277"/>
      <c r="C78" s="261" t="s">
        <v>309</v>
      </c>
      <c r="D78" s="90">
        <f>D75+D71+D69+D77</f>
        <v>9900</v>
      </c>
      <c r="E78" s="90">
        <f>E75+E71+E69+E77</f>
        <v>9400</v>
      </c>
      <c r="F78" s="90">
        <f>SUM(F71,F70)</f>
        <v>0</v>
      </c>
      <c r="G78" s="91">
        <f>F78/E78*100</f>
        <v>0</v>
      </c>
      <c r="H78" s="92">
        <f>H71+H77+H75+H69</f>
        <v>2400</v>
      </c>
    </row>
    <row r="79" spans="1:8" ht="15.75">
      <c r="A79" s="134"/>
      <c r="B79" s="269"/>
      <c r="C79" s="288"/>
      <c r="D79" s="254"/>
      <c r="E79" s="254"/>
      <c r="F79" s="254"/>
      <c r="G79" s="270"/>
      <c r="H79" s="254"/>
    </row>
    <row r="80" spans="1:8" ht="12.75" customHeight="1"/>
    <row r="81" spans="1:8" ht="19.5" thickBot="1">
      <c r="A81" s="135" t="s">
        <v>670</v>
      </c>
      <c r="B81" s="265"/>
      <c r="C81" s="18"/>
      <c r="D81" s="24"/>
      <c r="E81" s="24"/>
      <c r="F81" s="24"/>
      <c r="G81" s="25"/>
      <c r="H81" s="24"/>
    </row>
    <row r="82" spans="1:8" ht="13.5">
      <c r="A82" s="137"/>
      <c r="B82" s="266"/>
      <c r="C82" s="138"/>
      <c r="D82" s="29" t="s">
        <v>129</v>
      </c>
      <c r="E82" s="29" t="s">
        <v>194</v>
      </c>
      <c r="F82" s="29" t="s">
        <v>135</v>
      </c>
      <c r="G82" s="29" t="s">
        <v>136</v>
      </c>
      <c r="H82" s="30" t="s">
        <v>902</v>
      </c>
    </row>
    <row r="83" spans="1:8" ht="14.25" thickBot="1">
      <c r="A83" s="45"/>
      <c r="B83" s="269"/>
      <c r="C83" s="134"/>
      <c r="D83" s="34">
        <v>2017</v>
      </c>
      <c r="E83" s="34">
        <v>2017</v>
      </c>
      <c r="F83" s="34" t="s">
        <v>873</v>
      </c>
      <c r="G83" s="34" t="s">
        <v>137</v>
      </c>
      <c r="H83" s="35">
        <v>2018</v>
      </c>
    </row>
    <row r="84" spans="1:8">
      <c r="A84" s="59" t="s">
        <v>310</v>
      </c>
      <c r="B84" s="634"/>
      <c r="C84" s="141"/>
      <c r="D84" s="1">
        <f>D41</f>
        <v>5818</v>
      </c>
      <c r="E84" s="1">
        <f>E41</f>
        <v>6318</v>
      </c>
      <c r="F84" s="1">
        <f>F41</f>
        <v>1946</v>
      </c>
      <c r="G84" s="142">
        <f>F84/E84*100</f>
        <v>30.800886356441914</v>
      </c>
      <c r="H84" s="10">
        <f>H41</f>
        <v>6960</v>
      </c>
    </row>
    <row r="85" spans="1:8" ht="13.5" thickBot="1">
      <c r="A85" s="236" t="s">
        <v>308</v>
      </c>
      <c r="B85" s="635"/>
      <c r="C85" s="633"/>
      <c r="D85" s="5">
        <f>D78</f>
        <v>9900</v>
      </c>
      <c r="E85" s="5">
        <f>E78</f>
        <v>9400</v>
      </c>
      <c r="F85" s="5">
        <f>F71</f>
        <v>0</v>
      </c>
      <c r="G85" s="86">
        <f>F85/E85*100</f>
        <v>0</v>
      </c>
      <c r="H85" s="7">
        <f>H78</f>
        <v>2400</v>
      </c>
    </row>
    <row r="86" spans="1:8" ht="16.5" thickBot="1">
      <c r="A86" s="109" t="s">
        <v>12</v>
      </c>
      <c r="B86" s="279"/>
      <c r="C86" s="264"/>
      <c r="D86" s="90">
        <f>SUM(D84:D85)</f>
        <v>15718</v>
      </c>
      <c r="E86" s="90">
        <f>SUM(E84:E85)</f>
        <v>15718</v>
      </c>
      <c r="F86" s="90">
        <f>SUM(F84:F85)</f>
        <v>1946</v>
      </c>
      <c r="G86" s="91">
        <f>F86/E86*100</f>
        <v>12.380710013996692</v>
      </c>
      <c r="H86" s="92">
        <f>SUM(H84:H85)</f>
        <v>9360</v>
      </c>
    </row>
    <row r="107" spans="1:8" ht="15">
      <c r="A107" s="1254" t="s">
        <v>624</v>
      </c>
      <c r="B107" s="1254"/>
      <c r="C107" s="1254"/>
      <c r="D107" s="1254"/>
      <c r="E107" s="1254"/>
      <c r="F107" s="1254"/>
      <c r="G107" s="1254"/>
      <c r="H107" s="1254"/>
    </row>
  </sheetData>
  <mergeCells count="10">
    <mergeCell ref="A68:B68"/>
    <mergeCell ref="A69:B69"/>
    <mergeCell ref="A72:B72"/>
    <mergeCell ref="A54:H54"/>
    <mergeCell ref="A107:H107"/>
    <mergeCell ref="A70:B70"/>
    <mergeCell ref="A76:B76"/>
    <mergeCell ref="A77:B77"/>
    <mergeCell ref="A73:B73"/>
    <mergeCell ref="A74:B74"/>
  </mergeCells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tabColor rgb="FF7030A0"/>
  </sheetPr>
  <dimension ref="A1:J144"/>
  <sheetViews>
    <sheetView topLeftCell="A76" zoomScaleNormal="100" workbookViewId="0">
      <selection activeCell="H26" sqref="H26"/>
    </sheetView>
  </sheetViews>
  <sheetFormatPr defaultColWidth="9.28515625" defaultRowHeight="12.75"/>
  <cols>
    <col min="1" max="1" width="5.28515625" style="18" customWidth="1"/>
    <col min="2" max="2" width="5.28515625" style="287" customWidth="1"/>
    <col min="3" max="3" width="32.28515625" style="18" customWidth="1"/>
    <col min="4" max="5" width="6.42578125" style="18" bestFit="1" customWidth="1"/>
    <col min="6" max="6" width="10.28515625" style="18" bestFit="1" customWidth="1"/>
    <col min="7" max="7" width="8.5703125" style="18" bestFit="1" customWidth="1"/>
    <col min="8" max="8" width="10.28515625" style="18" bestFit="1" customWidth="1"/>
    <col min="9" max="9" width="7.5703125" style="24" customWidth="1"/>
    <col min="10" max="16384" width="9.28515625" style="18"/>
  </cols>
  <sheetData>
    <row r="1" spans="1:10" ht="15">
      <c r="H1" s="788" t="s">
        <v>709</v>
      </c>
    </row>
    <row r="2" spans="1:10" ht="18.75">
      <c r="A2" s="135" t="s">
        <v>155</v>
      </c>
      <c r="I2" s="18"/>
    </row>
    <row r="3" spans="1:10">
      <c r="A3" s="21"/>
      <c r="I3" s="18"/>
    </row>
    <row r="4" spans="1:10" ht="15" thickBot="1">
      <c r="A4" s="210" t="s">
        <v>310</v>
      </c>
      <c r="F4" s="24"/>
      <c r="G4" s="25"/>
      <c r="H4" s="23" t="s">
        <v>107</v>
      </c>
    </row>
    <row r="5" spans="1:10" ht="13.5">
      <c r="A5" s="213" t="s">
        <v>243</v>
      </c>
      <c r="B5" s="314"/>
      <c r="C5" s="60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10" ht="13.5">
      <c r="A6" s="63">
        <v>3599</v>
      </c>
      <c r="B6" s="293" t="s">
        <v>1077</v>
      </c>
      <c r="C6" s="33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10" ht="13.5">
      <c r="A7" s="63">
        <v>3612</v>
      </c>
      <c r="B7" s="293" t="s">
        <v>76</v>
      </c>
      <c r="C7" s="33"/>
      <c r="D7" s="215"/>
      <c r="E7" s="215"/>
      <c r="F7" s="215"/>
      <c r="G7" s="215"/>
      <c r="H7" s="216"/>
    </row>
    <row r="8" spans="1:10" ht="13.5">
      <c r="A8" s="46">
        <v>3639</v>
      </c>
      <c r="B8" s="713" t="s">
        <v>526</v>
      </c>
      <c r="C8" s="218"/>
      <c r="D8" s="215"/>
      <c r="E8" s="215"/>
      <c r="F8" s="215"/>
      <c r="G8" s="215"/>
      <c r="H8" s="216"/>
    </row>
    <row r="9" spans="1:10" ht="14.25" thickBot="1">
      <c r="A9" s="80">
        <v>6320</v>
      </c>
      <c r="B9" s="255" t="s">
        <v>170</v>
      </c>
      <c r="C9" s="33"/>
      <c r="D9" s="215"/>
      <c r="E9" s="215"/>
      <c r="F9" s="215"/>
      <c r="G9" s="215"/>
      <c r="H9" s="216"/>
    </row>
    <row r="10" spans="1:10">
      <c r="A10" s="185"/>
      <c r="B10" s="532" t="s">
        <v>244</v>
      </c>
      <c r="C10" s="82"/>
      <c r="D10" s="39"/>
      <c r="E10" s="39"/>
      <c r="F10" s="39"/>
      <c r="G10" s="39"/>
      <c r="H10" s="61"/>
    </row>
    <row r="11" spans="1:10">
      <c r="A11" s="46">
        <v>3599</v>
      </c>
      <c r="B11" s="62">
        <v>5429</v>
      </c>
      <c r="C11" s="13" t="s">
        <v>933</v>
      </c>
      <c r="D11" s="58">
        <v>0</v>
      </c>
      <c r="E11" s="58">
        <v>0</v>
      </c>
      <c r="F11" s="58">
        <v>0</v>
      </c>
      <c r="G11" s="16">
        <v>0</v>
      </c>
      <c r="H11" s="17">
        <v>1500</v>
      </c>
    </row>
    <row r="12" spans="1:10" ht="13.5" thickBot="1">
      <c r="A12" s="236"/>
      <c r="B12" s="635" t="s">
        <v>513</v>
      </c>
      <c r="C12" s="688"/>
      <c r="D12" s="483">
        <f>D11</f>
        <v>0</v>
      </c>
      <c r="E12" s="483">
        <f>E11</f>
        <v>0</v>
      </c>
      <c r="F12" s="483">
        <f>F11</f>
        <v>0</v>
      </c>
      <c r="G12" s="503">
        <f>G11</f>
        <v>0</v>
      </c>
      <c r="H12" s="484">
        <f>H11</f>
        <v>1500</v>
      </c>
    </row>
    <row r="13" spans="1:10">
      <c r="A13" s="63">
        <v>3612</v>
      </c>
      <c r="B13" s="62">
        <v>5171</v>
      </c>
      <c r="C13" s="13" t="s">
        <v>20</v>
      </c>
      <c r="D13" s="58">
        <v>950</v>
      </c>
      <c r="E13" s="58">
        <v>950</v>
      </c>
      <c r="F13" s="58">
        <v>400</v>
      </c>
      <c r="G13" s="16">
        <f>F13/E13*100</f>
        <v>42.105263157894733</v>
      </c>
      <c r="H13" s="17">
        <f>SUM(H14:H15)</f>
        <v>700</v>
      </c>
    </row>
    <row r="14" spans="1:10">
      <c r="A14" s="624"/>
      <c r="B14" s="863"/>
      <c r="C14" s="874" t="s">
        <v>868</v>
      </c>
      <c r="D14" s="169">
        <v>450</v>
      </c>
      <c r="E14" s="169">
        <v>450</v>
      </c>
      <c r="F14" s="169">
        <v>400</v>
      </c>
      <c r="G14" s="853">
        <f>F14/E14*100</f>
        <v>88.888888888888886</v>
      </c>
      <c r="H14" s="854">
        <v>450</v>
      </c>
      <c r="J14" s="24"/>
    </row>
    <row r="15" spans="1:10">
      <c r="A15" s="67"/>
      <c r="B15" s="863"/>
      <c r="C15" s="874" t="s">
        <v>362</v>
      </c>
      <c r="D15" s="169">
        <v>500</v>
      </c>
      <c r="E15" s="169">
        <v>500</v>
      </c>
      <c r="F15" s="169">
        <v>0</v>
      </c>
      <c r="G15" s="853">
        <v>0</v>
      </c>
      <c r="H15" s="854">
        <v>250</v>
      </c>
    </row>
    <row r="16" spans="1:10">
      <c r="A16" s="67"/>
      <c r="B16" s="62">
        <v>5492</v>
      </c>
      <c r="C16" s="13" t="s">
        <v>64</v>
      </c>
      <c r="D16" s="58">
        <v>0</v>
      </c>
      <c r="E16" s="58">
        <v>0</v>
      </c>
      <c r="F16" s="58">
        <v>0</v>
      </c>
      <c r="G16" s="16">
        <v>0</v>
      </c>
      <c r="H16" s="17">
        <v>0</v>
      </c>
    </row>
    <row r="17" spans="1:8" ht="13.5" thickBot="1">
      <c r="A17" s="67"/>
      <c r="B17" s="635" t="s">
        <v>513</v>
      </c>
      <c r="C17" s="688"/>
      <c r="D17" s="483">
        <f>D13+D16</f>
        <v>950</v>
      </c>
      <c r="E17" s="483">
        <f>E13+E16</f>
        <v>950</v>
      </c>
      <c r="F17" s="483">
        <f>F13+F16</f>
        <v>400</v>
      </c>
      <c r="G17" s="503">
        <f>F17/E17*100</f>
        <v>42.105263157894733</v>
      </c>
      <c r="H17" s="484">
        <f>H13+H16</f>
        <v>700</v>
      </c>
    </row>
    <row r="18" spans="1:8">
      <c r="A18" s="59">
        <v>3639</v>
      </c>
      <c r="B18" s="457">
        <v>5151</v>
      </c>
      <c r="C18" s="82" t="s">
        <v>94</v>
      </c>
      <c r="D18" s="39">
        <v>100</v>
      </c>
      <c r="E18" s="39">
        <v>100</v>
      </c>
      <c r="F18" s="39">
        <v>96</v>
      </c>
      <c r="G18" s="76">
        <f t="shared" ref="G18:G27" si="0">F18/E18*100</f>
        <v>96</v>
      </c>
      <c r="H18" s="61">
        <v>110</v>
      </c>
    </row>
    <row r="19" spans="1:8">
      <c r="A19" s="624"/>
      <c r="B19" s="62">
        <v>5152</v>
      </c>
      <c r="C19" s="13" t="s">
        <v>17</v>
      </c>
      <c r="D19" s="58">
        <v>10</v>
      </c>
      <c r="E19" s="58">
        <v>10</v>
      </c>
      <c r="F19" s="58">
        <v>0</v>
      </c>
      <c r="G19" s="16">
        <f t="shared" si="0"/>
        <v>0</v>
      </c>
      <c r="H19" s="17">
        <v>250</v>
      </c>
    </row>
    <row r="20" spans="1:8">
      <c r="A20" s="67"/>
      <c r="B20" s="62">
        <v>5153</v>
      </c>
      <c r="C20" s="13" t="s">
        <v>392</v>
      </c>
      <c r="D20" s="58">
        <v>0</v>
      </c>
      <c r="E20" s="58">
        <v>246</v>
      </c>
      <c r="F20" s="58">
        <v>237</v>
      </c>
      <c r="G20" s="16">
        <f>F20/E20*100</f>
        <v>96.341463414634148</v>
      </c>
      <c r="H20" s="17">
        <v>200</v>
      </c>
    </row>
    <row r="21" spans="1:8">
      <c r="A21" s="67"/>
      <c r="B21" s="62">
        <v>5154</v>
      </c>
      <c r="C21" s="13" t="s">
        <v>18</v>
      </c>
      <c r="D21" s="58">
        <v>100</v>
      </c>
      <c r="E21" s="58">
        <v>320</v>
      </c>
      <c r="F21" s="58">
        <v>246</v>
      </c>
      <c r="G21" s="16">
        <f t="shared" si="0"/>
        <v>76.875</v>
      </c>
      <c r="H21" s="17">
        <v>250</v>
      </c>
    </row>
    <row r="22" spans="1:8">
      <c r="A22" s="285"/>
      <c r="B22" s="62">
        <v>5169</v>
      </c>
      <c r="C22" s="13" t="s">
        <v>131</v>
      </c>
      <c r="D22" s="58">
        <v>400</v>
      </c>
      <c r="E22" s="58">
        <v>400</v>
      </c>
      <c r="F22" s="58">
        <v>314</v>
      </c>
      <c r="G22" s="16">
        <f t="shared" si="0"/>
        <v>78.5</v>
      </c>
      <c r="H22" s="17">
        <v>1800</v>
      </c>
    </row>
    <row r="23" spans="1:8">
      <c r="A23" s="67"/>
      <c r="B23" s="62">
        <v>5171</v>
      </c>
      <c r="C23" s="13" t="s">
        <v>20</v>
      </c>
      <c r="D23" s="58">
        <v>400</v>
      </c>
      <c r="E23" s="58">
        <v>400</v>
      </c>
      <c r="F23" s="58">
        <v>18</v>
      </c>
      <c r="G23" s="16">
        <f t="shared" si="0"/>
        <v>4.5</v>
      </c>
      <c r="H23" s="17">
        <v>200</v>
      </c>
    </row>
    <row r="24" spans="1:8" ht="13.5" thickBot="1">
      <c r="A24" s="80"/>
      <c r="B24" s="635" t="s">
        <v>513</v>
      </c>
      <c r="C24" s="688"/>
      <c r="D24" s="483">
        <f>SUM(D18:D23)</f>
        <v>1010</v>
      </c>
      <c r="E24" s="483">
        <f>SUM(E18:E23)</f>
        <v>1476</v>
      </c>
      <c r="F24" s="483">
        <f>SUM(F18:F23)</f>
        <v>911</v>
      </c>
      <c r="G24" s="503">
        <f>F24/E24*100</f>
        <v>61.72086720867209</v>
      </c>
      <c r="H24" s="484">
        <f>SUM(H18:H23)</f>
        <v>2810</v>
      </c>
    </row>
    <row r="25" spans="1:8">
      <c r="A25" s="59">
        <v>6320</v>
      </c>
      <c r="B25" s="457">
        <v>5163</v>
      </c>
      <c r="C25" s="82" t="s">
        <v>66</v>
      </c>
      <c r="D25" s="39">
        <v>5000</v>
      </c>
      <c r="E25" s="39">
        <v>5000</v>
      </c>
      <c r="F25" s="39">
        <v>2935</v>
      </c>
      <c r="G25" s="76">
        <f>F25/E25*100</f>
        <v>58.699999999999996</v>
      </c>
      <c r="H25" s="61">
        <v>5000</v>
      </c>
    </row>
    <row r="26" spans="1:8" ht="13.5" thickBot="1">
      <c r="A26" s="236"/>
      <c r="B26" s="635" t="s">
        <v>513</v>
      </c>
      <c r="C26" s="688"/>
      <c r="D26" s="483">
        <f>D25</f>
        <v>5000</v>
      </c>
      <c r="E26" s="483">
        <f>E25</f>
        <v>5000</v>
      </c>
      <c r="F26" s="483">
        <f>F25</f>
        <v>2935</v>
      </c>
      <c r="G26" s="503">
        <f>G25</f>
        <v>58.699999999999996</v>
      </c>
      <c r="H26" s="484">
        <f>H25</f>
        <v>5000</v>
      </c>
    </row>
    <row r="27" spans="1:8" ht="13.5" thickBot="1">
      <c r="A27" s="178" t="s">
        <v>5</v>
      </c>
      <c r="B27" s="546"/>
      <c r="C27" s="111"/>
      <c r="D27" s="179">
        <f>D17+D24+D26</f>
        <v>6960</v>
      </c>
      <c r="E27" s="179">
        <f>E17+E24+E26</f>
        <v>7426</v>
      </c>
      <c r="F27" s="179">
        <f>F17+F24+F26</f>
        <v>4246</v>
      </c>
      <c r="G27" s="180">
        <f t="shared" si="0"/>
        <v>57.177484513870183</v>
      </c>
      <c r="H27" s="181">
        <f>H26+H24+H17+H12</f>
        <v>10010</v>
      </c>
    </row>
    <row r="28" spans="1:8">
      <c r="A28" s="94"/>
      <c r="B28" s="317"/>
      <c r="C28" s="134"/>
      <c r="D28" s="97"/>
      <c r="E28" s="97"/>
      <c r="F28" s="97"/>
      <c r="G28" s="98"/>
      <c r="H28" s="97"/>
    </row>
    <row r="29" spans="1:8">
      <c r="A29" s="94"/>
      <c r="B29" s="317"/>
      <c r="C29" s="134"/>
      <c r="D29" s="97"/>
      <c r="E29" s="97"/>
      <c r="F29" s="97"/>
      <c r="G29" s="98"/>
      <c r="H29" s="97"/>
    </row>
    <row r="30" spans="1:8">
      <c r="A30" s="94"/>
      <c r="B30" s="317"/>
      <c r="C30" s="134"/>
      <c r="D30" s="97"/>
      <c r="E30" s="97"/>
      <c r="F30" s="97"/>
      <c r="G30" s="98"/>
      <c r="H30" s="97"/>
    </row>
    <row r="31" spans="1:8">
      <c r="A31" s="94"/>
      <c r="B31" s="317"/>
      <c r="C31" s="134"/>
      <c r="D31" s="97"/>
      <c r="E31" s="97"/>
      <c r="F31" s="97"/>
      <c r="G31" s="98"/>
      <c r="H31" s="97"/>
    </row>
    <row r="32" spans="1:8">
      <c r="A32" s="94"/>
      <c r="B32" s="317"/>
      <c r="C32" s="134"/>
      <c r="D32" s="97"/>
      <c r="E32" s="97"/>
      <c r="F32" s="97"/>
      <c r="G32" s="98"/>
      <c r="H32" s="97"/>
    </row>
    <row r="33" spans="1:8">
      <c r="A33" s="94"/>
      <c r="B33" s="317"/>
      <c r="C33" s="134"/>
      <c r="D33" s="97"/>
      <c r="E33" s="97"/>
      <c r="F33" s="97"/>
      <c r="G33" s="98"/>
      <c r="H33" s="97"/>
    </row>
    <row r="34" spans="1:8">
      <c r="A34" s="94"/>
      <c r="B34" s="317"/>
      <c r="C34" s="134"/>
      <c r="D34" s="97"/>
      <c r="E34" s="97"/>
      <c r="F34" s="97"/>
      <c r="G34" s="98"/>
      <c r="H34" s="97"/>
    </row>
    <row r="35" spans="1:8">
      <c r="A35" s="94"/>
      <c r="B35" s="317"/>
      <c r="C35" s="134"/>
      <c r="D35" s="97"/>
      <c r="E35" s="97"/>
      <c r="F35" s="97"/>
      <c r="G35" s="98"/>
      <c r="H35" s="97"/>
    </row>
    <row r="36" spans="1:8">
      <c r="A36" s="94"/>
      <c r="B36" s="317"/>
      <c r="C36" s="134"/>
      <c r="D36" s="97"/>
      <c r="E36" s="97"/>
      <c r="F36" s="97"/>
      <c r="G36" s="98"/>
      <c r="H36" s="97"/>
    </row>
    <row r="37" spans="1:8">
      <c r="A37" s="94"/>
      <c r="B37" s="317"/>
      <c r="C37" s="134"/>
      <c r="D37" s="97"/>
      <c r="E37" s="97"/>
      <c r="F37" s="97"/>
      <c r="G37" s="98"/>
      <c r="H37" s="97"/>
    </row>
    <row r="38" spans="1:8">
      <c r="A38" s="94"/>
      <c r="B38" s="317"/>
      <c r="C38" s="134"/>
      <c r="D38" s="97"/>
      <c r="E38" s="97"/>
      <c r="F38" s="97"/>
      <c r="G38" s="98"/>
      <c r="H38" s="97"/>
    </row>
    <row r="39" spans="1:8">
      <c r="A39" s="94"/>
      <c r="B39" s="317"/>
      <c r="C39" s="134"/>
      <c r="D39" s="97"/>
      <c r="E39" s="97"/>
      <c r="F39" s="97"/>
      <c r="G39" s="98"/>
      <c r="H39" s="97"/>
    </row>
    <row r="40" spans="1:8">
      <c r="A40" s="94"/>
      <c r="B40" s="317"/>
      <c r="C40" s="134"/>
      <c r="D40" s="97"/>
      <c r="E40" s="97"/>
      <c r="F40" s="97"/>
      <c r="G40" s="98"/>
      <c r="H40" s="97"/>
    </row>
    <row r="41" spans="1:8">
      <c r="A41" s="94"/>
      <c r="B41" s="317"/>
      <c r="C41" s="134"/>
      <c r="D41" s="97"/>
      <c r="E41" s="97"/>
      <c r="F41" s="97"/>
      <c r="G41" s="98"/>
      <c r="H41" s="97"/>
    </row>
    <row r="42" spans="1:8">
      <c r="A42" s="94"/>
      <c r="B42" s="317"/>
      <c r="C42" s="134"/>
      <c r="D42" s="97"/>
      <c r="E42" s="97"/>
      <c r="F42" s="97"/>
      <c r="G42" s="98"/>
      <c r="H42" s="97"/>
    </row>
    <row r="43" spans="1:8">
      <c r="A43" s="94"/>
      <c r="B43" s="317"/>
      <c r="C43" s="134"/>
      <c r="D43" s="97"/>
      <c r="E43" s="97"/>
      <c r="F43" s="97"/>
      <c r="G43" s="98"/>
      <c r="H43" s="97"/>
    </row>
    <row r="44" spans="1:8">
      <c r="A44" s="94"/>
      <c r="B44" s="317"/>
      <c r="C44" s="134"/>
      <c r="D44" s="97"/>
      <c r="E44" s="97"/>
      <c r="F44" s="97"/>
      <c r="G44" s="98"/>
      <c r="H44" s="97"/>
    </row>
    <row r="45" spans="1:8">
      <c r="A45" s="94"/>
      <c r="B45" s="317"/>
      <c r="C45" s="134"/>
      <c r="D45" s="97"/>
      <c r="E45" s="97"/>
      <c r="F45" s="97"/>
      <c r="G45" s="98"/>
      <c r="H45" s="97"/>
    </row>
    <row r="46" spans="1:8">
      <c r="A46" s="94"/>
      <c r="B46" s="317"/>
      <c r="C46" s="134"/>
      <c r="D46" s="97"/>
      <c r="E46" s="97"/>
      <c r="F46" s="97"/>
      <c r="G46" s="98"/>
      <c r="H46" s="97"/>
    </row>
    <row r="47" spans="1:8">
      <c r="A47" s="94"/>
      <c r="B47" s="317"/>
      <c r="C47" s="134"/>
      <c r="D47" s="97"/>
      <c r="E47" s="97"/>
      <c r="F47" s="97"/>
      <c r="G47" s="98"/>
      <c r="H47" s="97"/>
    </row>
    <row r="48" spans="1:8">
      <c r="A48" s="94"/>
      <c r="B48" s="317"/>
      <c r="C48" s="134"/>
      <c r="D48" s="97"/>
      <c r="E48" s="97"/>
      <c r="F48" s="97"/>
      <c r="G48" s="98"/>
      <c r="H48" s="97"/>
    </row>
    <row r="49" spans="1:9">
      <c r="A49" s="94"/>
      <c r="B49" s="317"/>
      <c r="C49" s="134"/>
      <c r="D49" s="97"/>
      <c r="E49" s="97"/>
      <c r="F49" s="97"/>
      <c r="G49" s="98"/>
      <c r="H49" s="97"/>
    </row>
    <row r="50" spans="1:9">
      <c r="A50" s="94"/>
      <c r="B50" s="317"/>
      <c r="C50" s="134"/>
      <c r="D50" s="97"/>
      <c r="E50" s="97"/>
      <c r="F50" s="97"/>
      <c r="G50" s="98"/>
      <c r="H50" s="97"/>
    </row>
    <row r="51" spans="1:9">
      <c r="A51" s="94"/>
      <c r="B51" s="317"/>
      <c r="C51" s="134"/>
      <c r="D51" s="97"/>
      <c r="E51" s="97"/>
      <c r="F51" s="97"/>
      <c r="G51" s="98"/>
      <c r="H51" s="97"/>
    </row>
    <row r="52" spans="1:9">
      <c r="A52" s="94"/>
      <c r="B52" s="317"/>
      <c r="C52" s="134"/>
      <c r="D52" s="97"/>
      <c r="E52" s="97"/>
      <c r="F52" s="97"/>
      <c r="G52" s="98"/>
      <c r="H52" s="97"/>
    </row>
    <row r="53" spans="1:9">
      <c r="A53" s="94"/>
      <c r="B53" s="317"/>
      <c r="C53" s="134"/>
      <c r="D53" s="97"/>
      <c r="E53" s="97"/>
      <c r="F53" s="97"/>
      <c r="G53" s="98"/>
      <c r="H53" s="97"/>
    </row>
    <row r="54" spans="1:9" ht="15">
      <c r="A54" s="1254" t="s">
        <v>671</v>
      </c>
      <c r="B54" s="1254"/>
      <c r="C54" s="1254"/>
      <c r="D54" s="1254"/>
      <c r="E54" s="1254"/>
      <c r="F54" s="1254"/>
      <c r="G54" s="1254"/>
      <c r="H54" s="1254"/>
    </row>
    <row r="55" spans="1:9" ht="13.5" thickBot="1">
      <c r="A55" s="94"/>
      <c r="B55" s="317"/>
      <c r="C55" s="134"/>
      <c r="D55" s="97"/>
      <c r="E55" s="97"/>
      <c r="F55" s="97"/>
      <c r="G55" s="98"/>
      <c r="H55" s="23" t="s">
        <v>107</v>
      </c>
    </row>
    <row r="56" spans="1:9" ht="13.5">
      <c r="A56" s="26" t="s">
        <v>308</v>
      </c>
      <c r="B56" s="221"/>
      <c r="C56" s="28"/>
      <c r="D56" s="29" t="s">
        <v>129</v>
      </c>
      <c r="E56" s="29" t="s">
        <v>194</v>
      </c>
      <c r="F56" s="29" t="s">
        <v>135</v>
      </c>
      <c r="G56" s="29" t="s">
        <v>136</v>
      </c>
      <c r="H56" s="30" t="s">
        <v>902</v>
      </c>
      <c r="I56" s="18"/>
    </row>
    <row r="57" spans="1:9" ht="14.25" thickBot="1">
      <c r="A57" s="276"/>
      <c r="B57" s="134"/>
      <c r="C57" s="134"/>
      <c r="D57" s="215">
        <v>2017</v>
      </c>
      <c r="E57" s="215">
        <v>2017</v>
      </c>
      <c r="F57" s="215" t="s">
        <v>873</v>
      </c>
      <c r="G57" s="215" t="s">
        <v>137</v>
      </c>
      <c r="H57" s="216">
        <v>2018</v>
      </c>
      <c r="I57" s="18"/>
    </row>
    <row r="58" spans="1:9">
      <c r="A58" s="185"/>
      <c r="B58" s="314" t="s">
        <v>244</v>
      </c>
      <c r="C58" s="38"/>
      <c r="D58" s="39"/>
      <c r="E58" s="39"/>
      <c r="F58" s="39"/>
      <c r="G58" s="39"/>
      <c r="H58" s="61"/>
      <c r="I58" s="18"/>
    </row>
    <row r="59" spans="1:9" ht="13.5" thickBot="1">
      <c r="A59" s="46"/>
      <c r="B59" s="318"/>
      <c r="C59" s="48"/>
      <c r="D59" s="183"/>
      <c r="E59" s="183"/>
      <c r="F59" s="183"/>
      <c r="G59" s="16"/>
      <c r="H59" s="66"/>
      <c r="I59" s="18"/>
    </row>
    <row r="60" spans="1:9" ht="13.5" thickBot="1">
      <c r="A60" s="178" t="s">
        <v>6</v>
      </c>
      <c r="B60" s="546"/>
      <c r="C60" s="111"/>
      <c r="D60" s="179">
        <f>SUM(D59:D59)</f>
        <v>0</v>
      </c>
      <c r="E60" s="179">
        <f>SUM(E59:E59)</f>
        <v>0</v>
      </c>
      <c r="F60" s="179">
        <f>SUM(F59:F59)</f>
        <v>0</v>
      </c>
      <c r="G60" s="180">
        <v>0</v>
      </c>
      <c r="H60" s="181">
        <v>0</v>
      </c>
      <c r="I60" s="18"/>
    </row>
    <row r="61" spans="1:9">
      <c r="A61" s="94"/>
      <c r="B61" s="317"/>
      <c r="C61" s="134"/>
      <c r="D61" s="97"/>
      <c r="E61" s="97"/>
      <c r="F61" s="97"/>
      <c r="G61" s="98"/>
      <c r="H61" s="97"/>
      <c r="I61" s="18"/>
    </row>
    <row r="62" spans="1:9">
      <c r="A62" s="94"/>
      <c r="B62" s="317"/>
      <c r="C62" s="134"/>
      <c r="D62" s="97"/>
      <c r="E62" s="97"/>
      <c r="F62" s="97"/>
      <c r="G62" s="98"/>
      <c r="H62" s="97"/>
      <c r="I62" s="18"/>
    </row>
    <row r="63" spans="1:9" ht="13.5" thickBot="1">
      <c r="A63" s="22" t="s">
        <v>7</v>
      </c>
      <c r="B63" s="547"/>
      <c r="D63" s="23"/>
      <c r="E63" s="23"/>
      <c r="F63" s="24"/>
      <c r="G63" s="25"/>
      <c r="H63" s="24"/>
    </row>
    <row r="64" spans="1:9" ht="13.5">
      <c r="A64" s="116" t="s">
        <v>8</v>
      </c>
      <c r="B64" s="311"/>
      <c r="C64" s="118" t="s">
        <v>9</v>
      </c>
      <c r="D64" s="29" t="s">
        <v>129</v>
      </c>
      <c r="E64" s="29" t="s">
        <v>194</v>
      </c>
      <c r="F64" s="29" t="s">
        <v>135</v>
      </c>
      <c r="G64" s="29" t="s">
        <v>136</v>
      </c>
      <c r="H64" s="30" t="s">
        <v>902</v>
      </c>
      <c r="I64" s="18"/>
    </row>
    <row r="65" spans="1:9" ht="14.25" thickBot="1">
      <c r="A65" s="119"/>
      <c r="B65" s="312" t="s">
        <v>10</v>
      </c>
      <c r="C65" s="121"/>
      <c r="D65" s="34">
        <v>2017</v>
      </c>
      <c r="E65" s="34">
        <v>2017</v>
      </c>
      <c r="F65" s="34" t="s">
        <v>873</v>
      </c>
      <c r="G65" s="34" t="s">
        <v>137</v>
      </c>
      <c r="H65" s="35">
        <v>2018</v>
      </c>
      <c r="I65" s="18"/>
    </row>
    <row r="66" spans="1:9" ht="13.5" thickBot="1">
      <c r="A66" s="1260"/>
      <c r="B66" s="1261"/>
      <c r="C66" s="48"/>
      <c r="D66" s="39"/>
      <c r="E66" s="39"/>
      <c r="F66" s="39"/>
      <c r="G66" s="16"/>
      <c r="H66" s="66"/>
      <c r="I66" s="18"/>
    </row>
    <row r="67" spans="1:9" ht="13.5" thickBot="1">
      <c r="A67" s="313"/>
      <c r="B67" s="548"/>
      <c r="C67" s="264" t="s">
        <v>309</v>
      </c>
      <c r="D67" s="179">
        <v>0</v>
      </c>
      <c r="E67" s="179">
        <v>0</v>
      </c>
      <c r="F67" s="179">
        <v>0</v>
      </c>
      <c r="G67" s="180">
        <v>0</v>
      </c>
      <c r="H67" s="181">
        <v>0</v>
      </c>
      <c r="I67" s="18"/>
    </row>
    <row r="68" spans="1:9">
      <c r="I68" s="18"/>
    </row>
    <row r="69" spans="1:9">
      <c r="I69" s="18"/>
    </row>
    <row r="70" spans="1:9">
      <c r="I70" s="18"/>
    </row>
    <row r="71" spans="1:9" ht="19.5" thickBot="1">
      <c r="A71" s="135" t="s">
        <v>181</v>
      </c>
      <c r="B71" s="18"/>
      <c r="D71" s="24"/>
      <c r="E71" s="24"/>
      <c r="F71" s="24"/>
      <c r="G71" s="25"/>
      <c r="H71" s="24"/>
      <c r="I71" s="18"/>
    </row>
    <row r="72" spans="1:9" ht="13.5">
      <c r="A72" s="26"/>
      <c r="B72" s="305"/>
      <c r="C72" s="138"/>
      <c r="D72" s="29" t="s">
        <v>129</v>
      </c>
      <c r="E72" s="29" t="s">
        <v>194</v>
      </c>
      <c r="F72" s="29" t="s">
        <v>135</v>
      </c>
      <c r="G72" s="29" t="s">
        <v>136</v>
      </c>
      <c r="H72" s="30" t="s">
        <v>902</v>
      </c>
      <c r="I72" s="18"/>
    </row>
    <row r="73" spans="1:9" ht="14.25" thickBot="1">
      <c r="A73" s="45"/>
      <c r="B73" s="306"/>
      <c r="C73" s="72"/>
      <c r="D73" s="215">
        <v>2017</v>
      </c>
      <c r="E73" s="215">
        <v>2017</v>
      </c>
      <c r="F73" s="215" t="s">
        <v>873</v>
      </c>
      <c r="G73" s="34" t="s">
        <v>137</v>
      </c>
      <c r="H73" s="35">
        <v>2018</v>
      </c>
      <c r="I73" s="18"/>
    </row>
    <row r="74" spans="1:9">
      <c r="A74" s="307" t="s">
        <v>307</v>
      </c>
      <c r="B74" s="308"/>
      <c r="C74" s="33"/>
      <c r="D74" s="4">
        <f>'81 35-36'!D27</f>
        <v>6960</v>
      </c>
      <c r="E74" s="4">
        <f>'81 35-36'!E27</f>
        <v>7426</v>
      </c>
      <c r="F74" s="4">
        <f>'81 35-36'!F27</f>
        <v>4246</v>
      </c>
      <c r="G74" s="174">
        <f>F74/E74*100</f>
        <v>57.177484513870183</v>
      </c>
      <c r="H74" s="6">
        <f>'81 35-36'!H27</f>
        <v>10010</v>
      </c>
      <c r="I74" s="18"/>
    </row>
    <row r="75" spans="1:9" ht="13.5" thickBot="1">
      <c r="A75" s="309" t="s">
        <v>308</v>
      </c>
      <c r="B75" s="306"/>
      <c r="C75" s="72"/>
      <c r="D75" s="5">
        <f>'81 35-36'!D67</f>
        <v>0</v>
      </c>
      <c r="E75" s="5">
        <f>'81 35-36'!E67</f>
        <v>0</v>
      </c>
      <c r="F75" s="5">
        <f>'81 35-36'!F67</f>
        <v>0</v>
      </c>
      <c r="G75" s="42">
        <v>0</v>
      </c>
      <c r="H75" s="7">
        <f>'81 35-36'!H67</f>
        <v>0</v>
      </c>
      <c r="I75" s="18"/>
    </row>
    <row r="76" spans="1:9" ht="13.5" thickBot="1">
      <c r="A76" s="549" t="s">
        <v>12</v>
      </c>
      <c r="B76" s="478"/>
      <c r="C76" s="111"/>
      <c r="D76" s="179">
        <f>SUM(D74:D75)</f>
        <v>6960</v>
      </c>
      <c r="E76" s="179">
        <f>SUM(E74:E75)</f>
        <v>7426</v>
      </c>
      <c r="F76" s="179">
        <f>SUM(F74:F75)</f>
        <v>4246</v>
      </c>
      <c r="G76" s="180">
        <f>F76/E76*100</f>
        <v>57.177484513870183</v>
      </c>
      <c r="H76" s="181">
        <f>SUM(H74:H75)</f>
        <v>10010</v>
      </c>
      <c r="I76" s="18"/>
    </row>
    <row r="77" spans="1:9">
      <c r="I77" s="18"/>
    </row>
    <row r="78" spans="1:9">
      <c r="I78" s="18"/>
    </row>
    <row r="79" spans="1:9">
      <c r="I79" s="18"/>
    </row>
    <row r="80" spans="1:9">
      <c r="I80" s="18"/>
    </row>
    <row r="81" spans="9:9">
      <c r="I81" s="18"/>
    </row>
    <row r="82" spans="9:9">
      <c r="I82" s="18"/>
    </row>
    <row r="83" spans="9:9">
      <c r="I83" s="18"/>
    </row>
    <row r="84" spans="9:9">
      <c r="I84" s="18"/>
    </row>
    <row r="85" spans="9:9">
      <c r="I85" s="18"/>
    </row>
    <row r="86" spans="9:9">
      <c r="I86" s="18"/>
    </row>
    <row r="87" spans="9:9">
      <c r="I87" s="18"/>
    </row>
    <row r="88" spans="9:9">
      <c r="I88" s="18"/>
    </row>
    <row r="89" spans="9:9">
      <c r="I89" s="18"/>
    </row>
    <row r="90" spans="9:9">
      <c r="I90" s="18"/>
    </row>
    <row r="91" spans="9:9">
      <c r="I91" s="18"/>
    </row>
    <row r="92" spans="9:9">
      <c r="I92" s="18"/>
    </row>
    <row r="93" spans="9:9">
      <c r="I93" s="18"/>
    </row>
    <row r="94" spans="9:9">
      <c r="I94" s="18"/>
    </row>
    <row r="95" spans="9:9">
      <c r="I95" s="18"/>
    </row>
    <row r="96" spans="9:9">
      <c r="I96" s="18"/>
    </row>
    <row r="97" spans="1:9">
      <c r="I97" s="18"/>
    </row>
    <row r="98" spans="1:9">
      <c r="I98" s="18"/>
    </row>
    <row r="99" spans="1:9">
      <c r="I99" s="18"/>
    </row>
    <row r="100" spans="1:9">
      <c r="I100" s="18"/>
    </row>
    <row r="101" spans="1:9">
      <c r="I101" s="18"/>
    </row>
    <row r="102" spans="1:9">
      <c r="I102" s="18"/>
    </row>
    <row r="103" spans="1:9">
      <c r="I103" s="18"/>
    </row>
    <row r="104" spans="1:9">
      <c r="I104" s="18"/>
    </row>
    <row r="105" spans="1:9">
      <c r="I105" s="18"/>
    </row>
    <row r="106" spans="1:9">
      <c r="I106" s="18"/>
    </row>
    <row r="107" spans="1:9">
      <c r="I107" s="18"/>
    </row>
    <row r="108" spans="1:9" ht="15">
      <c r="A108" s="1254" t="s">
        <v>627</v>
      </c>
      <c r="B108" s="1254"/>
      <c r="C108" s="1254"/>
      <c r="D108" s="1254"/>
      <c r="E108" s="1254"/>
      <c r="F108" s="1254"/>
      <c r="G108" s="1254"/>
      <c r="H108" s="1254"/>
      <c r="I108" s="18"/>
    </row>
    <row r="109" spans="1:9">
      <c r="I109" s="18"/>
    </row>
    <row r="110" spans="1:9">
      <c r="I110" s="18"/>
    </row>
    <row r="111" spans="1:9">
      <c r="I111" s="18"/>
    </row>
    <row r="112" spans="1:9">
      <c r="I112" s="18"/>
    </row>
    <row r="113" spans="2:9">
      <c r="I113" s="18"/>
    </row>
    <row r="114" spans="2:9">
      <c r="B114" s="18"/>
      <c r="I114" s="18"/>
    </row>
    <row r="115" spans="2:9">
      <c r="I115" s="18"/>
    </row>
    <row r="116" spans="2:9">
      <c r="I116" s="18"/>
    </row>
    <row r="117" spans="2:9">
      <c r="I117" s="18"/>
    </row>
    <row r="118" spans="2:9">
      <c r="I118" s="18"/>
    </row>
    <row r="119" spans="2:9">
      <c r="I119" s="18"/>
    </row>
    <row r="120" spans="2:9">
      <c r="I120" s="18"/>
    </row>
    <row r="121" spans="2:9">
      <c r="I121" s="18"/>
    </row>
    <row r="122" spans="2:9">
      <c r="I122" s="18"/>
    </row>
    <row r="123" spans="2:9">
      <c r="I123" s="18"/>
    </row>
    <row r="124" spans="2:9">
      <c r="I124" s="18"/>
    </row>
    <row r="125" spans="2:9">
      <c r="I125" s="18"/>
    </row>
    <row r="126" spans="2:9">
      <c r="I126" s="18"/>
    </row>
    <row r="127" spans="2:9">
      <c r="I127" s="18"/>
    </row>
    <row r="128" spans="2:9">
      <c r="I128" s="18"/>
    </row>
    <row r="129" spans="2:9">
      <c r="I129" s="18"/>
    </row>
    <row r="130" spans="2:9">
      <c r="I130" s="18"/>
    </row>
    <row r="131" spans="2:9">
      <c r="I131" s="18"/>
    </row>
    <row r="132" spans="2:9">
      <c r="I132" s="18"/>
    </row>
    <row r="133" spans="2:9">
      <c r="I133" s="18"/>
    </row>
    <row r="134" spans="2:9">
      <c r="I134" s="18"/>
    </row>
    <row r="135" spans="2:9">
      <c r="I135" s="18"/>
    </row>
    <row r="136" spans="2:9">
      <c r="I136" s="18"/>
    </row>
    <row r="137" spans="2:9">
      <c r="I137" s="18"/>
    </row>
    <row r="138" spans="2:9">
      <c r="I138" s="18"/>
    </row>
    <row r="139" spans="2:9">
      <c r="I139" s="18"/>
    </row>
    <row r="140" spans="2:9">
      <c r="I140" s="18"/>
    </row>
    <row r="144" spans="2:9">
      <c r="B144" s="18"/>
    </row>
  </sheetData>
  <customSheetViews>
    <customSheetView guid="{CE1FAABA-AA9E-4C4F-BAB9-72F9FC9431D4}" topLeftCell="A21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r:id="rId1"/>
      <headerFooter alignWithMargins="0">
        <oddHeader>&amp;RPříloha III/12</oddHeader>
      </headerFooter>
    </customSheetView>
  </customSheetViews>
  <mergeCells count="3">
    <mergeCell ref="A54:H54"/>
    <mergeCell ref="A66:B66"/>
    <mergeCell ref="A108:H10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7030A0"/>
  </sheetPr>
  <dimension ref="A1:H57"/>
  <sheetViews>
    <sheetView zoomScaleNormal="100" workbookViewId="0">
      <selection activeCell="F42" sqref="F42"/>
    </sheetView>
  </sheetViews>
  <sheetFormatPr defaultRowHeight="12.75"/>
  <cols>
    <col min="1" max="1" width="5" customWidth="1"/>
    <col min="2" max="2" width="5.140625" customWidth="1"/>
    <col min="3" max="3" width="28.140625" customWidth="1"/>
    <col min="4" max="5" width="7.85546875" customWidth="1"/>
    <col min="7" max="7" width="7.5703125" customWidth="1"/>
    <col min="8" max="8" width="9.28515625" customWidth="1"/>
  </cols>
  <sheetData>
    <row r="1" spans="1:8" ht="15">
      <c r="H1" s="789" t="s">
        <v>750</v>
      </c>
    </row>
    <row r="2" spans="1:8" ht="19.5" thickBot="1">
      <c r="A2" s="135" t="s">
        <v>942</v>
      </c>
      <c r="H2" s="23" t="s">
        <v>107</v>
      </c>
    </row>
    <row r="3" spans="1:8" ht="13.5">
      <c r="A3" s="554" t="s">
        <v>243</v>
      </c>
      <c r="B3" s="214"/>
      <c r="C3" s="38"/>
      <c r="D3" s="29" t="s">
        <v>129</v>
      </c>
      <c r="E3" s="29" t="s">
        <v>194</v>
      </c>
      <c r="F3" s="29" t="s">
        <v>135</v>
      </c>
      <c r="G3" s="29" t="s">
        <v>136</v>
      </c>
      <c r="H3" s="30" t="s">
        <v>902</v>
      </c>
    </row>
    <row r="4" spans="1:8" ht="13.5">
      <c r="A4" s="289">
        <v>2219</v>
      </c>
      <c r="B4" s="191" t="s">
        <v>304</v>
      </c>
      <c r="C4" s="218"/>
      <c r="D4" s="717">
        <v>2017</v>
      </c>
      <c r="E4" s="215">
        <v>2017</v>
      </c>
      <c r="F4" s="215" t="s">
        <v>873</v>
      </c>
      <c r="G4" s="215" t="s">
        <v>137</v>
      </c>
      <c r="H4" s="216">
        <v>2018</v>
      </c>
    </row>
    <row r="5" spans="1:8" ht="13.5">
      <c r="A5" s="289">
        <v>3113</v>
      </c>
      <c r="B5" s="217" t="s">
        <v>14</v>
      </c>
      <c r="C5" s="218"/>
      <c r="D5" s="717"/>
      <c r="E5" s="215"/>
      <c r="F5" s="215"/>
      <c r="G5" s="215"/>
      <c r="H5" s="216"/>
    </row>
    <row r="6" spans="1:8" ht="13.5">
      <c r="A6" s="555">
        <v>3149</v>
      </c>
      <c r="B6" s="32" t="s">
        <v>863</v>
      </c>
      <c r="C6" s="44"/>
      <c r="D6" s="717"/>
      <c r="E6" s="215"/>
      <c r="F6" s="215"/>
      <c r="G6" s="215"/>
      <c r="H6" s="216"/>
    </row>
    <row r="7" spans="1:8" ht="13.5">
      <c r="A7" s="555">
        <v>3419</v>
      </c>
      <c r="B7" s="32" t="s">
        <v>529</v>
      </c>
      <c r="C7" s="44"/>
      <c r="D7" s="717"/>
      <c r="E7" s="215"/>
      <c r="F7" s="215"/>
      <c r="G7" s="215"/>
      <c r="H7" s="216"/>
    </row>
    <row r="8" spans="1:8" ht="13.5">
      <c r="A8" s="555">
        <v>3421</v>
      </c>
      <c r="B8" s="32" t="s">
        <v>250</v>
      </c>
      <c r="C8" s="44"/>
      <c r="D8" s="717"/>
      <c r="E8" s="215"/>
      <c r="F8" s="215"/>
      <c r="G8" s="215"/>
      <c r="H8" s="216"/>
    </row>
    <row r="9" spans="1:8" ht="13.5">
      <c r="A9" s="555">
        <v>3429</v>
      </c>
      <c r="B9" s="32" t="s">
        <v>407</v>
      </c>
      <c r="C9" s="44"/>
      <c r="D9" s="717"/>
      <c r="E9" s="215"/>
      <c r="F9" s="215"/>
      <c r="G9" s="215"/>
      <c r="H9" s="216"/>
    </row>
    <row r="10" spans="1:8" ht="13.5">
      <c r="A10" s="555">
        <v>3541</v>
      </c>
      <c r="B10" s="32" t="s">
        <v>738</v>
      </c>
      <c r="C10" s="44"/>
      <c r="D10" s="717"/>
      <c r="E10" s="215"/>
      <c r="F10" s="215"/>
      <c r="G10" s="215"/>
      <c r="H10" s="216"/>
    </row>
    <row r="11" spans="1:8" ht="13.5">
      <c r="A11" s="555">
        <v>3524</v>
      </c>
      <c r="B11" s="32" t="s">
        <v>193</v>
      </c>
      <c r="C11" s="44"/>
      <c r="D11" s="717"/>
      <c r="E11" s="215"/>
      <c r="F11" s="215"/>
      <c r="G11" s="215"/>
      <c r="H11" s="216"/>
    </row>
    <row r="12" spans="1:8" ht="13.5">
      <c r="A12" s="555">
        <v>3632</v>
      </c>
      <c r="B12" s="32" t="s">
        <v>74</v>
      </c>
      <c r="C12" s="44"/>
      <c r="D12" s="717"/>
      <c r="E12" s="215"/>
      <c r="F12" s="215"/>
      <c r="G12" s="215"/>
      <c r="H12" s="216"/>
    </row>
    <row r="13" spans="1:8" ht="13.5">
      <c r="A13" s="555">
        <v>3639</v>
      </c>
      <c r="B13" s="32" t="s">
        <v>105</v>
      </c>
      <c r="C13" s="44"/>
      <c r="D13" s="717"/>
      <c r="E13" s="215"/>
      <c r="F13" s="215"/>
      <c r="G13" s="215"/>
      <c r="H13" s="216"/>
    </row>
    <row r="14" spans="1:8" ht="13.5">
      <c r="A14" s="555">
        <v>3741</v>
      </c>
      <c r="B14" s="32" t="s">
        <v>344</v>
      </c>
      <c r="C14" s="44"/>
      <c r="D14" s="717"/>
      <c r="E14" s="215"/>
      <c r="F14" s="215"/>
      <c r="G14" s="215"/>
      <c r="H14" s="216"/>
    </row>
    <row r="15" spans="1:8" ht="13.5">
      <c r="A15" s="555">
        <v>3745</v>
      </c>
      <c r="B15" s="32" t="s">
        <v>553</v>
      </c>
      <c r="C15" s="44"/>
      <c r="D15" s="717"/>
      <c r="E15" s="215"/>
      <c r="F15" s="215"/>
      <c r="G15" s="215"/>
      <c r="H15" s="216"/>
    </row>
    <row r="16" spans="1:8" ht="13.5">
      <c r="A16" s="555">
        <v>4227</v>
      </c>
      <c r="B16" s="32" t="s">
        <v>195</v>
      </c>
      <c r="C16" s="44"/>
      <c r="D16" s="717"/>
      <c r="E16" s="215"/>
      <c r="F16" s="215"/>
      <c r="G16" s="215"/>
      <c r="H16" s="216"/>
    </row>
    <row r="17" spans="1:8" ht="13.5">
      <c r="A17" s="555">
        <v>4376</v>
      </c>
      <c r="B17" s="32" t="s">
        <v>350</v>
      </c>
      <c r="C17" s="44"/>
      <c r="D17" s="717"/>
      <c r="E17" s="215"/>
      <c r="F17" s="215"/>
      <c r="G17" s="215"/>
      <c r="H17" s="216"/>
    </row>
    <row r="18" spans="1:8" ht="13.5">
      <c r="A18" s="555">
        <v>4379</v>
      </c>
      <c r="B18" s="32" t="s">
        <v>554</v>
      </c>
      <c r="C18" s="44"/>
      <c r="D18" s="717"/>
      <c r="E18" s="215"/>
      <c r="F18" s="215"/>
      <c r="G18" s="215"/>
      <c r="H18" s="216"/>
    </row>
    <row r="19" spans="1:8">
      <c r="A19" s="555">
        <v>6171</v>
      </c>
      <c r="B19" s="32" t="s">
        <v>69</v>
      </c>
      <c r="C19" s="44"/>
      <c r="D19" s="219"/>
      <c r="E19" s="219"/>
      <c r="F19" s="219"/>
      <c r="G19" s="219"/>
      <c r="H19" s="220"/>
    </row>
    <row r="20" spans="1:8" ht="13.5">
      <c r="A20" s="555">
        <v>6310</v>
      </c>
      <c r="B20" s="32" t="s">
        <v>166</v>
      </c>
      <c r="C20" s="44"/>
      <c r="D20" s="717"/>
      <c r="E20" s="215"/>
      <c r="F20" s="215"/>
      <c r="G20" s="215"/>
      <c r="H20" s="216"/>
    </row>
    <row r="21" spans="1:8" ht="14.25" thickBot="1">
      <c r="A21" s="559">
        <v>6409</v>
      </c>
      <c r="B21" s="709" t="s">
        <v>85</v>
      </c>
      <c r="C21" s="661"/>
      <c r="D21" s="718"/>
      <c r="E21" s="34"/>
      <c r="F21" s="34"/>
      <c r="G21" s="34"/>
      <c r="H21" s="35"/>
    </row>
    <row r="22" spans="1:8">
      <c r="A22" s="555"/>
      <c r="B22" s="675"/>
      <c r="C22" s="163" t="s">
        <v>221</v>
      </c>
      <c r="D22" s="512">
        <f>SUM(D23:D51)</f>
        <v>4520</v>
      </c>
      <c r="E22" s="512">
        <f>SUM(E24:E51)</f>
        <v>4520</v>
      </c>
      <c r="F22" s="813">
        <f>SUM(F23:F51)</f>
        <v>8466</v>
      </c>
      <c r="G22" s="174">
        <f>F22/E22*100</f>
        <v>187.30088495575222</v>
      </c>
      <c r="H22" s="850">
        <f>SUM(H23:H51)</f>
        <v>8485</v>
      </c>
    </row>
    <row r="23" spans="1:8">
      <c r="A23" s="555">
        <v>2219</v>
      </c>
      <c r="B23" s="32">
        <v>2324</v>
      </c>
      <c r="C23" s="13" t="s">
        <v>109</v>
      </c>
      <c r="D23" s="58">
        <v>0</v>
      </c>
      <c r="E23" s="58">
        <v>0</v>
      </c>
      <c r="F23" s="58">
        <v>0</v>
      </c>
      <c r="G23" s="16">
        <v>0</v>
      </c>
      <c r="H23" s="702">
        <v>0</v>
      </c>
    </row>
    <row r="24" spans="1:8">
      <c r="A24" s="555">
        <v>3113</v>
      </c>
      <c r="B24" s="32">
        <v>2229</v>
      </c>
      <c r="C24" s="164" t="s">
        <v>233</v>
      </c>
      <c r="D24" s="58">
        <v>10</v>
      </c>
      <c r="E24" s="58">
        <v>10</v>
      </c>
      <c r="F24" s="58">
        <v>0</v>
      </c>
      <c r="G24" s="16">
        <v>0</v>
      </c>
      <c r="H24" s="702">
        <v>10</v>
      </c>
    </row>
    <row r="25" spans="1:8">
      <c r="A25" s="555">
        <v>3149</v>
      </c>
      <c r="B25" s="32">
        <v>2324</v>
      </c>
      <c r="C25" s="13" t="s">
        <v>109</v>
      </c>
      <c r="D25" s="58">
        <v>0</v>
      </c>
      <c r="E25" s="58">
        <v>0</v>
      </c>
      <c r="F25" s="58">
        <v>36</v>
      </c>
      <c r="G25" s="16"/>
      <c r="H25" s="702">
        <v>0</v>
      </c>
    </row>
    <row r="26" spans="1:8">
      <c r="A26" s="555">
        <v>3419</v>
      </c>
      <c r="B26" s="32">
        <v>2212</v>
      </c>
      <c r="C26" s="164" t="s">
        <v>185</v>
      </c>
      <c r="D26" s="58">
        <v>10</v>
      </c>
      <c r="E26" s="58">
        <v>10</v>
      </c>
      <c r="F26" s="58">
        <v>0</v>
      </c>
      <c r="G26" s="16">
        <f>F26/E26*100</f>
        <v>0</v>
      </c>
      <c r="H26" s="702">
        <v>10</v>
      </c>
    </row>
    <row r="27" spans="1:8">
      <c r="A27" s="555"/>
      <c r="B27" s="32">
        <v>2229</v>
      </c>
      <c r="C27" s="164" t="s">
        <v>233</v>
      </c>
      <c r="D27" s="58">
        <v>0</v>
      </c>
      <c r="E27" s="58">
        <v>0</v>
      </c>
      <c r="F27" s="58">
        <v>21</v>
      </c>
      <c r="G27" s="16"/>
      <c r="H27" s="702">
        <v>0</v>
      </c>
    </row>
    <row r="28" spans="1:8">
      <c r="A28" s="555">
        <v>3421</v>
      </c>
      <c r="B28" s="32">
        <v>2229</v>
      </c>
      <c r="C28" s="164" t="s">
        <v>233</v>
      </c>
      <c r="D28" s="58">
        <v>0</v>
      </c>
      <c r="E28" s="58">
        <v>0</v>
      </c>
      <c r="F28" s="58">
        <v>33</v>
      </c>
      <c r="G28" s="16"/>
      <c r="H28" s="702">
        <v>0</v>
      </c>
    </row>
    <row r="29" spans="1:8">
      <c r="A29" s="555">
        <v>3429</v>
      </c>
      <c r="B29" s="32">
        <v>2119</v>
      </c>
      <c r="C29" s="164" t="s">
        <v>555</v>
      </c>
      <c r="D29" s="58">
        <v>25</v>
      </c>
      <c r="E29" s="58">
        <v>25</v>
      </c>
      <c r="F29" s="58">
        <v>60</v>
      </c>
      <c r="G29" s="16">
        <f>F29/E29*100</f>
        <v>240</v>
      </c>
      <c r="H29" s="702">
        <v>25</v>
      </c>
    </row>
    <row r="30" spans="1:8">
      <c r="A30" s="555">
        <v>3524</v>
      </c>
      <c r="B30" s="32">
        <v>2122</v>
      </c>
      <c r="C30" s="164" t="s">
        <v>1058</v>
      </c>
      <c r="D30" s="58">
        <v>0</v>
      </c>
      <c r="E30" s="58">
        <v>0</v>
      </c>
      <c r="F30" s="58">
        <v>0</v>
      </c>
      <c r="G30" s="16">
        <v>0</v>
      </c>
      <c r="H30" s="702">
        <v>4000</v>
      </c>
    </row>
    <row r="31" spans="1:8">
      <c r="A31" s="555">
        <v>3541</v>
      </c>
      <c r="B31" s="32">
        <v>2229</v>
      </c>
      <c r="C31" s="164" t="s">
        <v>233</v>
      </c>
      <c r="D31" s="58">
        <v>0</v>
      </c>
      <c r="E31" s="58">
        <v>0</v>
      </c>
      <c r="F31" s="58">
        <v>30</v>
      </c>
      <c r="G31" s="16"/>
      <c r="H31" s="702">
        <v>0</v>
      </c>
    </row>
    <row r="32" spans="1:8">
      <c r="A32" s="289">
        <v>3632</v>
      </c>
      <c r="B32" s="32">
        <v>2324</v>
      </c>
      <c r="C32" s="13" t="s">
        <v>109</v>
      </c>
      <c r="D32" s="58">
        <v>65</v>
      </c>
      <c r="E32" s="58">
        <v>65</v>
      </c>
      <c r="F32" s="58">
        <v>38</v>
      </c>
      <c r="G32" s="16">
        <f>F32/E32*100</f>
        <v>58.461538461538467</v>
      </c>
      <c r="H32" s="702">
        <v>65</v>
      </c>
    </row>
    <row r="33" spans="1:8">
      <c r="A33" s="555">
        <v>3639</v>
      </c>
      <c r="B33" s="32">
        <v>2324</v>
      </c>
      <c r="C33" s="13" t="s">
        <v>109</v>
      </c>
      <c r="D33" s="58">
        <v>0</v>
      </c>
      <c r="E33" s="58">
        <v>0</v>
      </c>
      <c r="F33" s="58">
        <v>0</v>
      </c>
      <c r="G33" s="16">
        <v>0</v>
      </c>
      <c r="H33" s="702">
        <v>0</v>
      </c>
    </row>
    <row r="34" spans="1:8">
      <c r="A34" s="555">
        <v>3741</v>
      </c>
      <c r="B34" s="32">
        <v>2324</v>
      </c>
      <c r="C34" s="13" t="s">
        <v>109</v>
      </c>
      <c r="D34" s="58">
        <v>20</v>
      </c>
      <c r="E34" s="58">
        <v>20</v>
      </c>
      <c r="F34" s="58">
        <v>0</v>
      </c>
      <c r="G34" s="16">
        <v>0</v>
      </c>
      <c r="H34" s="702">
        <v>20</v>
      </c>
    </row>
    <row r="35" spans="1:8">
      <c r="A35" s="289">
        <v>3745</v>
      </c>
      <c r="B35" s="32">
        <v>2324</v>
      </c>
      <c r="C35" s="13" t="s">
        <v>109</v>
      </c>
      <c r="D35" s="65">
        <v>0</v>
      </c>
      <c r="E35" s="65">
        <v>0</v>
      </c>
      <c r="F35" s="65">
        <v>0</v>
      </c>
      <c r="G35" s="151">
        <v>0</v>
      </c>
      <c r="H35" s="662">
        <v>0</v>
      </c>
    </row>
    <row r="36" spans="1:8">
      <c r="A36" s="289">
        <v>4227</v>
      </c>
      <c r="B36" s="32">
        <v>2229</v>
      </c>
      <c r="C36" s="164" t="s">
        <v>233</v>
      </c>
      <c r="D36" s="65">
        <v>20</v>
      </c>
      <c r="E36" s="65">
        <v>20</v>
      </c>
      <c r="F36" s="65">
        <v>0</v>
      </c>
      <c r="G36" s="151">
        <v>0</v>
      </c>
      <c r="H36" s="662">
        <v>0</v>
      </c>
    </row>
    <row r="37" spans="1:8">
      <c r="A37" s="289"/>
      <c r="B37" s="32">
        <v>2324</v>
      </c>
      <c r="C37" s="13" t="s">
        <v>109</v>
      </c>
      <c r="D37" s="65">
        <v>15</v>
      </c>
      <c r="E37" s="65">
        <v>15</v>
      </c>
      <c r="F37" s="65">
        <v>0</v>
      </c>
      <c r="G37" s="151">
        <v>0</v>
      </c>
      <c r="H37" s="662">
        <v>0</v>
      </c>
    </row>
    <row r="38" spans="1:8">
      <c r="A38" s="289">
        <v>4376</v>
      </c>
      <c r="B38" s="32">
        <v>2212</v>
      </c>
      <c r="C38" s="164" t="s">
        <v>185</v>
      </c>
      <c r="D38" s="65">
        <v>0</v>
      </c>
      <c r="E38" s="65">
        <v>0</v>
      </c>
      <c r="F38" s="65">
        <v>0</v>
      </c>
      <c r="G38" s="151">
        <v>0</v>
      </c>
      <c r="H38" s="662">
        <v>0</v>
      </c>
    </row>
    <row r="39" spans="1:8">
      <c r="A39" s="289">
        <v>4379</v>
      </c>
      <c r="B39" s="32">
        <v>2212</v>
      </c>
      <c r="C39" s="164" t="s">
        <v>185</v>
      </c>
      <c r="D39" s="65">
        <v>5</v>
      </c>
      <c r="E39" s="65">
        <v>5</v>
      </c>
      <c r="F39" s="65">
        <v>0</v>
      </c>
      <c r="G39" s="151">
        <f>F39/E39*100</f>
        <v>0</v>
      </c>
      <c r="H39" s="662">
        <v>5</v>
      </c>
    </row>
    <row r="40" spans="1:8">
      <c r="A40" s="289"/>
      <c r="B40" s="32">
        <v>2229</v>
      </c>
      <c r="C40" s="164" t="s">
        <v>233</v>
      </c>
      <c r="D40" s="65">
        <v>0</v>
      </c>
      <c r="E40" s="65">
        <v>0</v>
      </c>
      <c r="F40" s="65">
        <v>69</v>
      </c>
      <c r="G40" s="151"/>
      <c r="H40" s="662">
        <v>0</v>
      </c>
    </row>
    <row r="41" spans="1:8">
      <c r="A41" s="289">
        <v>6171</v>
      </c>
      <c r="B41" s="32">
        <v>2111</v>
      </c>
      <c r="C41" s="164" t="s">
        <v>223</v>
      </c>
      <c r="D41" s="65">
        <v>50</v>
      </c>
      <c r="E41" s="65">
        <v>50</v>
      </c>
      <c r="F41" s="65">
        <v>51</v>
      </c>
      <c r="G41" s="151">
        <f>F41/E41*100</f>
        <v>102</v>
      </c>
      <c r="H41" s="662">
        <v>50</v>
      </c>
    </row>
    <row r="42" spans="1:8">
      <c r="A42" s="557"/>
      <c r="B42" s="32">
        <v>2212</v>
      </c>
      <c r="C42" s="164" t="s">
        <v>185</v>
      </c>
      <c r="D42" s="58">
        <v>2700</v>
      </c>
      <c r="E42" s="58">
        <v>2700</v>
      </c>
      <c r="F42" s="58">
        <v>4926</v>
      </c>
      <c r="G42" s="16">
        <f>F42/E42*100</f>
        <v>182.44444444444446</v>
      </c>
      <c r="H42" s="702">
        <v>2700</v>
      </c>
    </row>
    <row r="43" spans="1:8">
      <c r="A43" s="557"/>
      <c r="B43" s="32">
        <v>2322</v>
      </c>
      <c r="C43" s="164" t="s">
        <v>125</v>
      </c>
      <c r="D43" s="58">
        <v>520</v>
      </c>
      <c r="E43" s="58">
        <v>520</v>
      </c>
      <c r="F43" s="58">
        <v>81</v>
      </c>
      <c r="G43" s="16">
        <f t="shared" ref="G43:G49" si="0">F43/E43*100</f>
        <v>15.576923076923077</v>
      </c>
      <c r="H43" s="702">
        <v>520</v>
      </c>
    </row>
    <row r="44" spans="1:8">
      <c r="A44" s="557"/>
      <c r="B44" s="32">
        <v>2324</v>
      </c>
      <c r="C44" s="13" t="s">
        <v>109</v>
      </c>
      <c r="D44" s="383">
        <v>340</v>
      </c>
      <c r="E44" s="383">
        <v>340</v>
      </c>
      <c r="F44" s="383">
        <v>3352</v>
      </c>
      <c r="G44" s="16">
        <f t="shared" si="0"/>
        <v>985.88235294117658</v>
      </c>
      <c r="H44" s="739">
        <v>340</v>
      </c>
    </row>
    <row r="45" spans="1:8">
      <c r="A45" s="557"/>
      <c r="B45" s="32">
        <v>2328</v>
      </c>
      <c r="C45" s="13" t="s">
        <v>178</v>
      </c>
      <c r="D45" s="383">
        <v>0</v>
      </c>
      <c r="E45" s="383">
        <v>0</v>
      </c>
      <c r="F45" s="383">
        <v>-2</v>
      </c>
      <c r="G45" s="16"/>
      <c r="H45" s="739">
        <v>0</v>
      </c>
    </row>
    <row r="46" spans="1:8">
      <c r="A46" s="557"/>
      <c r="B46" s="191">
        <v>2329</v>
      </c>
      <c r="C46" s="13" t="s">
        <v>167</v>
      </c>
      <c r="D46" s="58">
        <v>5</v>
      </c>
      <c r="E46" s="58">
        <v>5</v>
      </c>
      <c r="F46" s="58">
        <v>-4</v>
      </c>
      <c r="G46" s="16">
        <f t="shared" si="0"/>
        <v>-80</v>
      </c>
      <c r="H46" s="702">
        <v>5</v>
      </c>
    </row>
    <row r="47" spans="1:8">
      <c r="A47" s="289">
        <v>6310</v>
      </c>
      <c r="B47" s="87">
        <v>2141</v>
      </c>
      <c r="C47" s="164" t="s">
        <v>232</v>
      </c>
      <c r="D47" s="58">
        <v>700</v>
      </c>
      <c r="E47" s="58">
        <v>700</v>
      </c>
      <c r="F47" s="58">
        <v>80</v>
      </c>
      <c r="G47" s="16">
        <f t="shared" si="0"/>
        <v>11.428571428571429</v>
      </c>
      <c r="H47" s="702">
        <v>700</v>
      </c>
    </row>
    <row r="48" spans="1:8">
      <c r="A48" s="289">
        <v>6409</v>
      </c>
      <c r="B48" s="32">
        <v>2324</v>
      </c>
      <c r="C48" s="13" t="s">
        <v>109</v>
      </c>
      <c r="D48" s="58">
        <v>10</v>
      </c>
      <c r="E48" s="58">
        <v>10</v>
      </c>
      <c r="F48" s="58">
        <v>0</v>
      </c>
      <c r="G48" s="16">
        <f t="shared" si="0"/>
        <v>0</v>
      </c>
      <c r="H48" s="702">
        <v>10</v>
      </c>
    </row>
    <row r="49" spans="1:8">
      <c r="A49" s="545"/>
      <c r="B49" s="62">
        <v>2328</v>
      </c>
      <c r="C49" s="13" t="s">
        <v>178</v>
      </c>
      <c r="D49" s="58">
        <v>20</v>
      </c>
      <c r="E49" s="58">
        <v>20</v>
      </c>
      <c r="F49" s="58">
        <v>34</v>
      </c>
      <c r="G49" s="16">
        <f t="shared" si="0"/>
        <v>170</v>
      </c>
      <c r="H49" s="702">
        <v>20</v>
      </c>
    </row>
    <row r="50" spans="1:8">
      <c r="A50" s="557"/>
      <c r="B50" s="519">
        <v>2329</v>
      </c>
      <c r="C50" s="13" t="s">
        <v>167</v>
      </c>
      <c r="D50" s="58">
        <v>5</v>
      </c>
      <c r="E50" s="58">
        <v>5</v>
      </c>
      <c r="F50" s="58">
        <v>-350</v>
      </c>
      <c r="G50" s="16"/>
      <c r="H50" s="702">
        <v>5</v>
      </c>
    </row>
    <row r="51" spans="1:8" ht="13.5" thickBot="1">
      <c r="A51" s="1255">
        <v>2460</v>
      </c>
      <c r="B51" s="1256"/>
      <c r="C51" s="281" t="s">
        <v>556</v>
      </c>
      <c r="D51" s="183">
        <v>0</v>
      </c>
      <c r="E51" s="183">
        <v>0</v>
      </c>
      <c r="F51" s="183">
        <v>11</v>
      </c>
      <c r="G51" s="676"/>
      <c r="H51" s="849">
        <v>0</v>
      </c>
    </row>
    <row r="57" spans="1:8" ht="15">
      <c r="A57" s="1254" t="s">
        <v>751</v>
      </c>
      <c r="B57" s="1254"/>
      <c r="C57" s="1254"/>
      <c r="D57" s="1254"/>
      <c r="E57" s="1254"/>
      <c r="F57" s="1254"/>
      <c r="G57" s="1254"/>
      <c r="H57" s="1254"/>
    </row>
  </sheetData>
  <mergeCells count="2">
    <mergeCell ref="A51:B51"/>
    <mergeCell ref="A57:H5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tabColor rgb="FF7030A0"/>
  </sheetPr>
  <dimension ref="A1:J156"/>
  <sheetViews>
    <sheetView zoomScaleNormal="100" workbookViewId="0">
      <selection activeCell="H39" sqref="H39"/>
    </sheetView>
  </sheetViews>
  <sheetFormatPr defaultColWidth="9.28515625" defaultRowHeight="12.75"/>
  <cols>
    <col min="1" max="1" width="4.7109375" style="18" customWidth="1"/>
    <col min="2" max="2" width="5.42578125" style="18" customWidth="1"/>
    <col min="3" max="3" width="25.7109375" style="18" customWidth="1"/>
    <col min="4" max="5" width="8.42578125" style="18" bestFit="1" customWidth="1"/>
    <col min="6" max="6" width="10.140625" style="18" bestFit="1" customWidth="1"/>
    <col min="7" max="7" width="8.5703125" style="18" bestFit="1" customWidth="1"/>
    <col min="8" max="8" width="10.140625" style="18" bestFit="1" customWidth="1"/>
    <col min="9" max="16384" width="9.28515625" style="18"/>
  </cols>
  <sheetData>
    <row r="1" spans="1:9" ht="15">
      <c r="H1" s="788" t="s">
        <v>710</v>
      </c>
      <c r="I1" s="547"/>
    </row>
    <row r="2" spans="1:9" ht="18" customHeight="1">
      <c r="A2" s="135" t="s">
        <v>158</v>
      </c>
      <c r="B2" s="136"/>
      <c r="D2" s="208"/>
      <c r="E2" s="208"/>
    </row>
    <row r="3" spans="1:9" ht="12" customHeight="1">
      <c r="A3" s="21"/>
      <c r="B3" s="136"/>
    </row>
    <row r="4" spans="1:9" ht="16.5" thickBot="1">
      <c r="A4" s="20" t="s">
        <v>310</v>
      </c>
      <c r="B4" s="136"/>
      <c r="F4" s="24"/>
      <c r="G4" s="25"/>
      <c r="H4" s="23" t="s">
        <v>107</v>
      </c>
    </row>
    <row r="5" spans="1:9" ht="13.5">
      <c r="A5" s="213" t="s">
        <v>243</v>
      </c>
      <c r="B5" s="37"/>
      <c r="C5" s="60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9" ht="13.5">
      <c r="A6" s="63">
        <v>2219</v>
      </c>
      <c r="B6" s="897" t="s">
        <v>870</v>
      </c>
      <c r="C6" s="33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9" ht="13.5">
      <c r="A7" s="63">
        <v>3699</v>
      </c>
      <c r="B7" s="293" t="s">
        <v>270</v>
      </c>
      <c r="C7" s="33"/>
      <c r="D7" s="215"/>
      <c r="E7" s="215"/>
      <c r="F7" s="215"/>
      <c r="G7" s="215"/>
      <c r="H7" s="216"/>
    </row>
    <row r="8" spans="1:9" ht="13.5">
      <c r="A8" s="46">
        <v>3421</v>
      </c>
      <c r="B8" s="794" t="s">
        <v>250</v>
      </c>
      <c r="C8" s="44"/>
      <c r="D8" s="215"/>
      <c r="E8" s="215"/>
      <c r="F8" s="215"/>
      <c r="G8" s="215"/>
      <c r="H8" s="216"/>
    </row>
    <row r="9" spans="1:9" ht="13.5">
      <c r="A9" s="46">
        <v>3612</v>
      </c>
      <c r="B9" s="62" t="s">
        <v>76</v>
      </c>
      <c r="C9" s="13"/>
      <c r="D9" s="215"/>
      <c r="E9" s="215"/>
      <c r="F9" s="215"/>
      <c r="G9" s="215"/>
      <c r="H9" s="216"/>
    </row>
    <row r="10" spans="1:9" ht="13.5">
      <c r="A10" s="46">
        <v>3713</v>
      </c>
      <c r="B10" s="62" t="s">
        <v>527</v>
      </c>
      <c r="C10" s="13"/>
      <c r="D10" s="215"/>
      <c r="E10" s="215"/>
      <c r="F10" s="215"/>
      <c r="G10" s="215"/>
      <c r="H10" s="216"/>
    </row>
    <row r="11" spans="1:9" ht="13.5">
      <c r="A11" s="46">
        <v>3745</v>
      </c>
      <c r="B11" s="62" t="s">
        <v>372</v>
      </c>
      <c r="C11" s="13"/>
      <c r="D11" s="215"/>
      <c r="E11" s="215"/>
      <c r="F11" s="215"/>
      <c r="G11" s="215"/>
      <c r="H11" s="216"/>
    </row>
    <row r="12" spans="1:9" ht="13.5">
      <c r="A12" s="46">
        <v>3111</v>
      </c>
      <c r="B12" s="13" t="s">
        <v>380</v>
      </c>
      <c r="C12" s="13"/>
      <c r="D12" s="215"/>
      <c r="E12" s="215"/>
      <c r="F12" s="215"/>
      <c r="G12" s="215"/>
      <c r="H12" s="216"/>
    </row>
    <row r="13" spans="1:9" ht="13.5">
      <c r="A13" s="46">
        <v>3113</v>
      </c>
      <c r="B13" s="62" t="s">
        <v>14</v>
      </c>
      <c r="C13" s="13"/>
      <c r="D13" s="215"/>
      <c r="E13" s="215"/>
      <c r="F13" s="215"/>
      <c r="G13" s="215"/>
      <c r="H13" s="216"/>
    </row>
    <row r="14" spans="1:9" ht="13.5">
      <c r="A14" s="46">
        <v>3141</v>
      </c>
      <c r="B14" s="62" t="s">
        <v>383</v>
      </c>
      <c r="C14" s="13"/>
      <c r="D14" s="215"/>
      <c r="E14" s="215"/>
      <c r="F14" s="215"/>
      <c r="G14" s="215"/>
      <c r="H14" s="216"/>
    </row>
    <row r="15" spans="1:9" ht="13.5">
      <c r="A15" s="46">
        <v>3419</v>
      </c>
      <c r="B15" s="62" t="s">
        <v>529</v>
      </c>
      <c r="C15" s="13"/>
      <c r="D15" s="215"/>
      <c r="E15" s="215"/>
      <c r="F15" s="215"/>
      <c r="G15" s="215"/>
      <c r="H15" s="216"/>
    </row>
    <row r="16" spans="1:9" ht="13.5">
      <c r="A16" s="46">
        <v>3421</v>
      </c>
      <c r="B16" s="13" t="s">
        <v>250</v>
      </c>
      <c r="C16" s="13"/>
      <c r="D16" s="215"/>
      <c r="E16" s="215"/>
      <c r="F16" s="215"/>
      <c r="G16" s="215"/>
      <c r="H16" s="216"/>
    </row>
    <row r="17" spans="1:8" ht="13.5">
      <c r="A17" s="297">
        <v>3524</v>
      </c>
      <c r="B17" s="3" t="s">
        <v>193</v>
      </c>
      <c r="C17" s="13"/>
      <c r="D17" s="215"/>
      <c r="E17" s="215"/>
      <c r="F17" s="215"/>
      <c r="G17" s="215"/>
      <c r="H17" s="216"/>
    </row>
    <row r="18" spans="1:8" ht="13.5">
      <c r="A18" s="297">
        <v>3569</v>
      </c>
      <c r="B18" s="3" t="s">
        <v>191</v>
      </c>
      <c r="C18" s="13"/>
      <c r="D18" s="215"/>
      <c r="E18" s="215"/>
      <c r="F18" s="215"/>
      <c r="G18" s="215"/>
      <c r="H18" s="216"/>
    </row>
    <row r="19" spans="1:8" ht="13.5">
      <c r="A19" s="297">
        <v>4329</v>
      </c>
      <c r="B19" s="3" t="s">
        <v>528</v>
      </c>
      <c r="C19" s="13"/>
      <c r="D19" s="215"/>
      <c r="E19" s="215"/>
      <c r="F19" s="215"/>
      <c r="G19" s="215"/>
      <c r="H19" s="216"/>
    </row>
    <row r="20" spans="1:8" ht="13.5">
      <c r="A20" s="297">
        <v>4351</v>
      </c>
      <c r="B20" s="3" t="s">
        <v>183</v>
      </c>
      <c r="C20" s="13"/>
      <c r="D20" s="215"/>
      <c r="E20" s="215"/>
      <c r="F20" s="215"/>
      <c r="G20" s="215"/>
      <c r="H20" s="216"/>
    </row>
    <row r="21" spans="1:8" ht="13.5">
      <c r="A21" s="46">
        <v>3326</v>
      </c>
      <c r="B21" s="62" t="s">
        <v>565</v>
      </c>
      <c r="C21" s="13"/>
      <c r="D21" s="215"/>
      <c r="E21" s="215"/>
      <c r="F21" s="215"/>
      <c r="G21" s="215"/>
      <c r="H21" s="216"/>
    </row>
    <row r="22" spans="1:8" ht="13.5">
      <c r="A22" s="46">
        <v>3392</v>
      </c>
      <c r="B22" s="62" t="s">
        <v>120</v>
      </c>
      <c r="C22" s="13"/>
      <c r="D22" s="215"/>
      <c r="E22" s="215"/>
      <c r="F22" s="215"/>
      <c r="G22" s="215"/>
      <c r="H22" s="216"/>
    </row>
    <row r="23" spans="1:8" ht="13.5">
      <c r="A23" s="46">
        <v>6171</v>
      </c>
      <c r="B23" s="62" t="s">
        <v>69</v>
      </c>
      <c r="C23" s="13"/>
      <c r="D23" s="215"/>
      <c r="E23" s="215"/>
      <c r="F23" s="215"/>
      <c r="G23" s="215"/>
      <c r="H23" s="216"/>
    </row>
    <row r="24" spans="1:8" ht="14.25" thickBot="1">
      <c r="A24" s="471">
        <v>6409</v>
      </c>
      <c r="B24" s="32" t="s">
        <v>530</v>
      </c>
      <c r="C24" s="33"/>
      <c r="D24" s="215"/>
      <c r="E24" s="215"/>
      <c r="F24" s="215"/>
      <c r="G24" s="215"/>
      <c r="H24" s="216"/>
    </row>
    <row r="25" spans="1:8" ht="13.5">
      <c r="A25" s="185"/>
      <c r="B25" s="37" t="s">
        <v>244</v>
      </c>
      <c r="C25" s="38"/>
      <c r="D25" s="39"/>
      <c r="E25" s="39"/>
      <c r="F25" s="39"/>
      <c r="G25" s="39"/>
      <c r="H25" s="61"/>
    </row>
    <row r="26" spans="1:8">
      <c r="A26" s="63">
        <v>3421</v>
      </c>
      <c r="B26" s="1113">
        <v>5171</v>
      </c>
      <c r="C26" s="33" t="s">
        <v>20</v>
      </c>
      <c r="D26" s="65">
        <v>0</v>
      </c>
      <c r="E26" s="65">
        <v>0</v>
      </c>
      <c r="F26" s="65">
        <v>0</v>
      </c>
      <c r="G26" s="65">
        <v>0</v>
      </c>
      <c r="H26" s="66">
        <v>3000</v>
      </c>
    </row>
    <row r="27" spans="1:8">
      <c r="A27" s="46">
        <v>3612</v>
      </c>
      <c r="B27" s="62">
        <v>5137</v>
      </c>
      <c r="C27" s="48" t="s">
        <v>99</v>
      </c>
      <c r="D27" s="58">
        <v>1000</v>
      </c>
      <c r="E27" s="58">
        <v>1000</v>
      </c>
      <c r="F27" s="58">
        <v>0</v>
      </c>
      <c r="G27" s="16">
        <f>F27/E27*100</f>
        <v>0</v>
      </c>
      <c r="H27" s="17">
        <v>1000</v>
      </c>
    </row>
    <row r="28" spans="1:8">
      <c r="A28" s="46">
        <v>3699</v>
      </c>
      <c r="B28" s="62">
        <v>5169</v>
      </c>
      <c r="C28" s="13" t="s">
        <v>664</v>
      </c>
      <c r="D28" s="58">
        <v>50</v>
      </c>
      <c r="E28" s="58">
        <v>50</v>
      </c>
      <c r="F28" s="58">
        <v>8</v>
      </c>
      <c r="G28" s="16">
        <f>F28/E28*100</f>
        <v>16</v>
      </c>
      <c r="H28" s="17">
        <v>50</v>
      </c>
    </row>
    <row r="29" spans="1:8">
      <c r="A29" s="63">
        <v>3745</v>
      </c>
      <c r="B29" s="1113">
        <v>5171</v>
      </c>
      <c r="C29" s="33" t="s">
        <v>20</v>
      </c>
      <c r="D29" s="58">
        <v>2000</v>
      </c>
      <c r="E29" s="58">
        <v>2000</v>
      </c>
      <c r="F29" s="58">
        <v>0</v>
      </c>
      <c r="G29" s="151">
        <f>F29/E29*100</f>
        <v>0</v>
      </c>
      <c r="H29" s="17">
        <v>0</v>
      </c>
    </row>
    <row r="30" spans="1:8">
      <c r="A30" s="46">
        <v>6171</v>
      </c>
      <c r="B30" s="62">
        <v>5191</v>
      </c>
      <c r="C30" s="13" t="s">
        <v>899</v>
      </c>
      <c r="D30" s="58">
        <v>0</v>
      </c>
      <c r="E30" s="58">
        <v>0</v>
      </c>
      <c r="F30" s="58">
        <v>423</v>
      </c>
      <c r="G30" s="16"/>
      <c r="H30" s="17">
        <v>0</v>
      </c>
    </row>
    <row r="31" spans="1:8" ht="13.5" thickBot="1">
      <c r="A31" s="236">
        <v>6409</v>
      </c>
      <c r="B31" s="609">
        <v>5363</v>
      </c>
      <c r="C31" s="172" t="s">
        <v>900</v>
      </c>
      <c r="D31" s="175">
        <v>0</v>
      </c>
      <c r="E31" s="175">
        <v>134</v>
      </c>
      <c r="F31" s="175">
        <v>133</v>
      </c>
      <c r="G31" s="176">
        <f>F31/E31*100</f>
        <v>99.253731343283576</v>
      </c>
      <c r="H31" s="177">
        <v>0</v>
      </c>
    </row>
    <row r="32" spans="1:8" ht="15.75" thickBot="1">
      <c r="A32" s="300" t="s">
        <v>5</v>
      </c>
      <c r="B32" s="1114"/>
      <c r="C32" s="301"/>
      <c r="D32" s="302">
        <f>SUM(D26:D31)</f>
        <v>3050</v>
      </c>
      <c r="E32" s="302">
        <f>SUM(E26:E31)</f>
        <v>3184</v>
      </c>
      <c r="F32" s="302">
        <f>SUM(F26:F31)</f>
        <v>564</v>
      </c>
      <c r="G32" s="112">
        <f>F32/E32*100</f>
        <v>17.713567839195978</v>
      </c>
      <c r="H32" s="303">
        <f>SUM(H26:H31)</f>
        <v>4050</v>
      </c>
    </row>
    <row r="33" spans="1:10" ht="15.75" thickBot="1">
      <c r="A33" s="316"/>
      <c r="B33" s="600"/>
      <c r="C33" s="385"/>
      <c r="D33" s="197"/>
      <c r="E33" s="197"/>
      <c r="F33" s="197"/>
      <c r="G33" s="292"/>
      <c r="H33" s="197"/>
    </row>
    <row r="34" spans="1:10" ht="13.5">
      <c r="A34" s="26" t="s">
        <v>308</v>
      </c>
      <c r="B34" s="221"/>
      <c r="C34" s="28"/>
      <c r="D34" s="29" t="s">
        <v>129</v>
      </c>
      <c r="E34" s="29" t="s">
        <v>194</v>
      </c>
      <c r="F34" s="29" t="s">
        <v>135</v>
      </c>
      <c r="G34" s="29" t="s">
        <v>136</v>
      </c>
      <c r="H34" s="30" t="s">
        <v>902</v>
      </c>
      <c r="I34" s="485"/>
      <c r="J34" s="22"/>
    </row>
    <row r="35" spans="1:10" ht="14.25" thickBot="1">
      <c r="A35" s="276"/>
      <c r="B35" s="134"/>
      <c r="C35" s="134"/>
      <c r="D35" s="215">
        <v>2017</v>
      </c>
      <c r="E35" s="215">
        <v>2017</v>
      </c>
      <c r="F35" s="215" t="s">
        <v>873</v>
      </c>
      <c r="G35" s="34" t="s">
        <v>137</v>
      </c>
      <c r="H35" s="35">
        <v>2018</v>
      </c>
    </row>
    <row r="36" spans="1:10" ht="13.5">
      <c r="A36" s="185"/>
      <c r="B36" s="37" t="s">
        <v>244</v>
      </c>
      <c r="C36" s="38"/>
      <c r="D36" s="39"/>
      <c r="E36" s="39"/>
      <c r="F36" s="39"/>
      <c r="G36" s="39"/>
      <c r="H36" s="61"/>
    </row>
    <row r="37" spans="1:10">
      <c r="A37" s="63">
        <v>2219</v>
      </c>
      <c r="B37" s="230">
        <v>6121</v>
      </c>
      <c r="C37" s="13" t="s">
        <v>13</v>
      </c>
      <c r="D37" s="58">
        <f>'82 38-40'!D5</f>
        <v>500</v>
      </c>
      <c r="E37" s="58">
        <f>'82 38-40'!E5</f>
        <v>500</v>
      </c>
      <c r="F37" s="58">
        <f>'82 38-40'!F5</f>
        <v>186</v>
      </c>
      <c r="G37" s="151">
        <f>F37/E37*100</f>
        <v>37.200000000000003</v>
      </c>
      <c r="H37" s="66">
        <f>'82 38-40'!H5</f>
        <v>500</v>
      </c>
    </row>
    <row r="38" spans="1:10">
      <c r="A38" s="46">
        <v>3669</v>
      </c>
      <c r="B38" s="62">
        <v>6130</v>
      </c>
      <c r="C38" s="48" t="s">
        <v>115</v>
      </c>
      <c r="D38" s="58">
        <v>16000</v>
      </c>
      <c r="E38" s="58">
        <v>16000</v>
      </c>
      <c r="F38" s="58">
        <v>1556</v>
      </c>
      <c r="G38" s="16">
        <f>F38/E38*100</f>
        <v>9.7249999999999996</v>
      </c>
      <c r="H38" s="17">
        <f>'82 38-40'!H20</f>
        <v>23040</v>
      </c>
    </row>
    <row r="39" spans="1:10">
      <c r="A39" s="46">
        <v>3612</v>
      </c>
      <c r="B39" s="62">
        <v>6121</v>
      </c>
      <c r="C39" s="13" t="s">
        <v>13</v>
      </c>
      <c r="D39" s="58">
        <f>'82 38-40'!D30</f>
        <v>76000</v>
      </c>
      <c r="E39" s="58">
        <f>'82 38-40'!E30</f>
        <v>77000</v>
      </c>
      <c r="F39" s="58">
        <f>'82 38-40'!F30</f>
        <v>3417</v>
      </c>
      <c r="G39" s="16">
        <f t="shared" ref="G39:G50" si="0">F39/E39*100</f>
        <v>4.4376623376623376</v>
      </c>
      <c r="H39" s="17">
        <f>'82 38-40'!H30</f>
        <v>52300</v>
      </c>
    </row>
    <row r="40" spans="1:10">
      <c r="A40" s="46">
        <v>3713</v>
      </c>
      <c r="B40" s="62">
        <v>6122</v>
      </c>
      <c r="C40" s="13" t="s">
        <v>55</v>
      </c>
      <c r="D40" s="58">
        <v>1000</v>
      </c>
      <c r="E40" s="58">
        <v>1000</v>
      </c>
      <c r="F40" s="58">
        <v>0</v>
      </c>
      <c r="G40" s="16">
        <f>F40/E40*100</f>
        <v>0</v>
      </c>
      <c r="H40" s="17">
        <f>'82 38-40'!H32</f>
        <v>0</v>
      </c>
    </row>
    <row r="41" spans="1:10">
      <c r="A41" s="46">
        <v>3111</v>
      </c>
      <c r="B41" s="62">
        <v>6121</v>
      </c>
      <c r="C41" s="13" t="s">
        <v>54</v>
      </c>
      <c r="D41" s="58">
        <v>95700</v>
      </c>
      <c r="E41" s="58">
        <v>122100</v>
      </c>
      <c r="F41" s="58">
        <v>11665</v>
      </c>
      <c r="G41" s="16">
        <f t="shared" si="0"/>
        <v>9.5536445536445544</v>
      </c>
      <c r="H41" s="17">
        <f>'82 38-40'!H49</f>
        <v>61500</v>
      </c>
    </row>
    <row r="42" spans="1:10">
      <c r="A42" s="46">
        <v>3113</v>
      </c>
      <c r="B42" s="32">
        <v>6121</v>
      </c>
      <c r="C42" s="152" t="s">
        <v>54</v>
      </c>
      <c r="D42" s="65">
        <v>106700</v>
      </c>
      <c r="E42" s="65">
        <v>154450</v>
      </c>
      <c r="F42" s="65">
        <v>31377</v>
      </c>
      <c r="G42" s="151">
        <f t="shared" si="0"/>
        <v>20.315312398834571</v>
      </c>
      <c r="H42" s="66">
        <f>'82 38-40'!H74</f>
        <v>97000</v>
      </c>
    </row>
    <row r="43" spans="1:10">
      <c r="A43" s="46">
        <v>3141</v>
      </c>
      <c r="B43" s="191">
        <v>6121</v>
      </c>
      <c r="C43" s="123" t="s">
        <v>54</v>
      </c>
      <c r="D43" s="58">
        <v>29000</v>
      </c>
      <c r="E43" s="58">
        <v>29000</v>
      </c>
      <c r="F43" s="58">
        <v>0</v>
      </c>
      <c r="G43" s="16">
        <f t="shared" si="0"/>
        <v>0</v>
      </c>
      <c r="H43" s="17">
        <f>'82 38-40'!H76</f>
        <v>0</v>
      </c>
    </row>
    <row r="44" spans="1:10">
      <c r="A44" s="46">
        <v>3421</v>
      </c>
      <c r="B44" s="230">
        <v>6121</v>
      </c>
      <c r="C44" s="33" t="s">
        <v>13</v>
      </c>
      <c r="D44" s="65">
        <v>23000</v>
      </c>
      <c r="E44" s="65">
        <v>29300</v>
      </c>
      <c r="F44" s="65">
        <v>6567</v>
      </c>
      <c r="G44" s="16">
        <f t="shared" si="0"/>
        <v>22.412969283276453</v>
      </c>
      <c r="H44" s="66">
        <f>'82 38-40'!H82</f>
        <v>12500</v>
      </c>
    </row>
    <row r="45" spans="1:10">
      <c r="A45" s="46">
        <v>3524</v>
      </c>
      <c r="B45" s="230">
        <v>6121</v>
      </c>
      <c r="C45" s="33" t="s">
        <v>13</v>
      </c>
      <c r="D45" s="65">
        <v>6000</v>
      </c>
      <c r="E45" s="65">
        <v>6000</v>
      </c>
      <c r="F45" s="65">
        <v>0</v>
      </c>
      <c r="G45" s="16">
        <f t="shared" si="0"/>
        <v>0</v>
      </c>
      <c r="H45" s="66">
        <f>'82 38-40'!H84</f>
        <v>14200</v>
      </c>
    </row>
    <row r="46" spans="1:10">
      <c r="A46" s="46">
        <v>3569</v>
      </c>
      <c r="B46" s="230">
        <v>6121</v>
      </c>
      <c r="C46" s="33" t="s">
        <v>13</v>
      </c>
      <c r="D46" s="65">
        <v>43000</v>
      </c>
      <c r="E46" s="65">
        <v>41400</v>
      </c>
      <c r="F46" s="65">
        <v>757</v>
      </c>
      <c r="G46" s="16">
        <f t="shared" si="0"/>
        <v>1.8285024154589373</v>
      </c>
      <c r="H46" s="66">
        <f>'82 38-40'!H86</f>
        <v>30000</v>
      </c>
    </row>
    <row r="47" spans="1:10">
      <c r="A47" s="46">
        <v>4329</v>
      </c>
      <c r="B47" s="230">
        <v>6121</v>
      </c>
      <c r="C47" s="33" t="s">
        <v>13</v>
      </c>
      <c r="D47" s="65">
        <v>12000</v>
      </c>
      <c r="E47" s="65">
        <v>16450</v>
      </c>
      <c r="F47" s="65">
        <v>469</v>
      </c>
      <c r="G47" s="16">
        <f>F47/E47*100</f>
        <v>2.8510638297872339</v>
      </c>
      <c r="H47" s="66">
        <f>'82 38-40'!H90</f>
        <v>1500</v>
      </c>
    </row>
    <row r="48" spans="1:10">
      <c r="A48" s="46">
        <v>4351</v>
      </c>
      <c r="B48" s="230">
        <v>6121</v>
      </c>
      <c r="C48" s="33" t="s">
        <v>54</v>
      </c>
      <c r="D48" s="65">
        <v>1500</v>
      </c>
      <c r="E48" s="65">
        <v>1500</v>
      </c>
      <c r="F48" s="65">
        <v>0</v>
      </c>
      <c r="G48" s="16">
        <f>F48/E48*100</f>
        <v>0</v>
      </c>
      <c r="H48" s="66">
        <f>'82 38-40'!H93</f>
        <v>0</v>
      </c>
    </row>
    <row r="49" spans="1:8">
      <c r="A49" s="46">
        <v>3326</v>
      </c>
      <c r="B49" s="230">
        <v>6121</v>
      </c>
      <c r="C49" s="33" t="s">
        <v>54</v>
      </c>
      <c r="D49" s="65">
        <v>7000</v>
      </c>
      <c r="E49" s="65">
        <v>7000</v>
      </c>
      <c r="F49" s="65">
        <v>0</v>
      </c>
      <c r="G49" s="16">
        <v>0</v>
      </c>
      <c r="H49" s="66">
        <f>'82 38-40'!H95</f>
        <v>0</v>
      </c>
    </row>
    <row r="50" spans="1:8">
      <c r="A50" s="46">
        <v>3392</v>
      </c>
      <c r="B50" s="230">
        <v>6121</v>
      </c>
      <c r="C50" s="33" t="s">
        <v>54</v>
      </c>
      <c r="D50" s="65">
        <v>35500</v>
      </c>
      <c r="E50" s="65">
        <v>35500</v>
      </c>
      <c r="F50" s="65">
        <v>743</v>
      </c>
      <c r="G50" s="16">
        <f t="shared" si="0"/>
        <v>2.0929577464788731</v>
      </c>
      <c r="H50" s="66">
        <f>'82 38-40'!H100</f>
        <v>51500</v>
      </c>
    </row>
    <row r="51" spans="1:8" ht="13.5" thickBot="1">
      <c r="A51" s="63">
        <v>6171</v>
      </c>
      <c r="B51" s="230">
        <v>6121</v>
      </c>
      <c r="C51" s="33" t="s">
        <v>54</v>
      </c>
      <c r="D51" s="183">
        <v>20000</v>
      </c>
      <c r="E51" s="183">
        <v>20000</v>
      </c>
      <c r="F51" s="183">
        <v>187</v>
      </c>
      <c r="G51" s="151">
        <f>F51/E51*100</f>
        <v>0.93500000000000005</v>
      </c>
      <c r="H51" s="66">
        <f>'82 38-40'!H102</f>
        <v>30000</v>
      </c>
    </row>
    <row r="52" spans="1:8" s="54" customFormat="1" ht="15.75" thickBot="1">
      <c r="A52" s="237" t="s">
        <v>6</v>
      </c>
      <c r="B52" s="486"/>
      <c r="C52" s="487"/>
      <c r="D52" s="488">
        <f>SUM(D37:D51)</f>
        <v>472900</v>
      </c>
      <c r="E52" s="488">
        <f>SUM(E37:E51)</f>
        <v>557200</v>
      </c>
      <c r="F52" s="488">
        <f>SUM(F37:F51)</f>
        <v>56924</v>
      </c>
      <c r="G52" s="112">
        <f>F52/E52*100</f>
        <v>10.21608040201005</v>
      </c>
      <c r="H52" s="489">
        <f>SUM(H37:H51)</f>
        <v>374040</v>
      </c>
    </row>
    <row r="53" spans="1:8" ht="15">
      <c r="A53" s="1254" t="s">
        <v>634</v>
      </c>
      <c r="B53" s="1254"/>
      <c r="C53" s="1254"/>
      <c r="D53" s="1254"/>
      <c r="E53" s="1254"/>
      <c r="F53" s="1254"/>
      <c r="G53" s="1254"/>
      <c r="H53" s="1254"/>
    </row>
    <row r="54" spans="1:8">
      <c r="A54" s="136"/>
      <c r="B54" s="136"/>
    </row>
    <row r="55" spans="1:8">
      <c r="A55" s="136"/>
      <c r="B55" s="136"/>
    </row>
    <row r="56" spans="1:8">
      <c r="A56" s="136"/>
      <c r="B56" s="136"/>
    </row>
    <row r="57" spans="1:8">
      <c r="A57" s="136"/>
      <c r="B57" s="136"/>
    </row>
    <row r="58" spans="1:8">
      <c r="A58" s="136"/>
      <c r="B58" s="136"/>
    </row>
    <row r="59" spans="1:8">
      <c r="A59" s="136"/>
      <c r="B59" s="136"/>
    </row>
    <row r="60" spans="1:8">
      <c r="A60" s="136"/>
      <c r="B60" s="136"/>
    </row>
    <row r="61" spans="1:8">
      <c r="A61" s="136"/>
      <c r="B61" s="136"/>
    </row>
    <row r="62" spans="1:8">
      <c r="A62" s="136"/>
      <c r="B62" s="136"/>
    </row>
    <row r="63" spans="1:8">
      <c r="A63" s="136"/>
      <c r="B63" s="136"/>
    </row>
    <row r="64" spans="1:8">
      <c r="A64" s="136"/>
      <c r="B64" s="136"/>
    </row>
    <row r="65" spans="1:2">
      <c r="A65" s="136"/>
      <c r="B65" s="136"/>
    </row>
    <row r="66" spans="1:2">
      <c r="A66" s="136"/>
      <c r="B66" s="136"/>
    </row>
    <row r="67" spans="1:2">
      <c r="A67" s="136"/>
      <c r="B67" s="136"/>
    </row>
    <row r="68" spans="1:2">
      <c r="A68" s="136"/>
      <c r="B68" s="136"/>
    </row>
    <row r="69" spans="1:2">
      <c r="A69" s="136"/>
      <c r="B69" s="136"/>
    </row>
    <row r="70" spans="1:2">
      <c r="A70" s="136"/>
      <c r="B70" s="136"/>
    </row>
    <row r="71" spans="1:2">
      <c r="A71" s="136"/>
      <c r="B71" s="136"/>
    </row>
    <row r="72" spans="1:2">
      <c r="A72" s="136"/>
      <c r="B72" s="136"/>
    </row>
    <row r="73" spans="1:2">
      <c r="A73" s="136"/>
      <c r="B73" s="136"/>
    </row>
    <row r="74" spans="1:2">
      <c r="A74" s="136"/>
      <c r="B74" s="136"/>
    </row>
    <row r="75" spans="1:2">
      <c r="A75" s="136"/>
      <c r="B75" s="136"/>
    </row>
    <row r="76" spans="1:2">
      <c r="A76" s="136"/>
      <c r="B76" s="136"/>
    </row>
    <row r="77" spans="1:2">
      <c r="A77" s="136"/>
      <c r="B77" s="136"/>
    </row>
    <row r="78" spans="1:2">
      <c r="A78" s="136"/>
      <c r="B78" s="136"/>
    </row>
    <row r="79" spans="1:2">
      <c r="A79" s="136"/>
      <c r="B79" s="136"/>
    </row>
    <row r="80" spans="1:2">
      <c r="A80" s="136"/>
      <c r="B80" s="136"/>
    </row>
    <row r="81" spans="1:2">
      <c r="A81" s="136"/>
      <c r="B81" s="136"/>
    </row>
    <row r="82" spans="1:2">
      <c r="A82" s="136"/>
      <c r="B82" s="136"/>
    </row>
    <row r="83" spans="1:2">
      <c r="A83" s="136"/>
      <c r="B83" s="136"/>
    </row>
    <row r="84" spans="1:2">
      <c r="A84" s="136"/>
      <c r="B84" s="136"/>
    </row>
    <row r="85" spans="1:2">
      <c r="A85" s="136"/>
      <c r="B85" s="136"/>
    </row>
    <row r="86" spans="1:2">
      <c r="A86" s="136"/>
      <c r="B86" s="136"/>
    </row>
    <row r="87" spans="1:2">
      <c r="A87" s="136"/>
      <c r="B87" s="136"/>
    </row>
    <row r="88" spans="1:2">
      <c r="A88" s="136"/>
      <c r="B88" s="136"/>
    </row>
    <row r="89" spans="1:2">
      <c r="A89" s="136"/>
      <c r="B89" s="136"/>
    </row>
    <row r="90" spans="1:2">
      <c r="A90" s="136"/>
      <c r="B90" s="136"/>
    </row>
    <row r="91" spans="1:2">
      <c r="A91" s="136"/>
      <c r="B91" s="136"/>
    </row>
    <row r="92" spans="1:2">
      <c r="A92" s="136"/>
      <c r="B92" s="136"/>
    </row>
    <row r="93" spans="1:2">
      <c r="A93" s="136"/>
      <c r="B93" s="136"/>
    </row>
    <row r="94" spans="1:2">
      <c r="A94" s="136"/>
      <c r="B94" s="136"/>
    </row>
    <row r="95" spans="1:2">
      <c r="A95" s="136"/>
      <c r="B95" s="136"/>
    </row>
    <row r="96" spans="1:2">
      <c r="A96" s="136"/>
      <c r="B96" s="136"/>
    </row>
    <row r="97" spans="1:2">
      <c r="A97" s="136"/>
      <c r="B97" s="136"/>
    </row>
    <row r="98" spans="1:2">
      <c r="A98" s="136"/>
      <c r="B98" s="136"/>
    </row>
    <row r="99" spans="1:2">
      <c r="A99" s="136"/>
      <c r="B99" s="136"/>
    </row>
    <row r="100" spans="1:2">
      <c r="A100" s="136"/>
      <c r="B100" s="136"/>
    </row>
    <row r="101" spans="1:2">
      <c r="A101" s="136"/>
      <c r="B101" s="136"/>
    </row>
    <row r="102" spans="1:2">
      <c r="A102" s="136"/>
      <c r="B102" s="136"/>
    </row>
    <row r="103" spans="1:2">
      <c r="A103" s="136"/>
      <c r="B103" s="136"/>
    </row>
    <row r="104" spans="1:2">
      <c r="A104" s="136"/>
      <c r="B104" s="136"/>
    </row>
    <row r="105" spans="1:2">
      <c r="A105" s="136"/>
      <c r="B105" s="136"/>
    </row>
    <row r="106" spans="1:2">
      <c r="A106" s="136"/>
      <c r="B106" s="136"/>
    </row>
    <row r="107" spans="1:2">
      <c r="A107" s="136"/>
      <c r="B107" s="136"/>
    </row>
    <row r="108" spans="1:2">
      <c r="A108" s="136"/>
      <c r="B108" s="136"/>
    </row>
    <row r="109" spans="1:2">
      <c r="A109" s="136"/>
      <c r="B109" s="136"/>
    </row>
    <row r="110" spans="1:2">
      <c r="A110" s="136"/>
      <c r="B110" s="136"/>
    </row>
    <row r="111" spans="1:2">
      <c r="A111" s="136"/>
      <c r="B111" s="136"/>
    </row>
    <row r="112" spans="1:2">
      <c r="A112" s="136"/>
      <c r="B112" s="136"/>
    </row>
    <row r="113" spans="1:2">
      <c r="A113" s="136"/>
      <c r="B113" s="136"/>
    </row>
    <row r="114" spans="1:2">
      <c r="A114" s="136"/>
      <c r="B114" s="136"/>
    </row>
    <row r="115" spans="1:2">
      <c r="A115" s="136"/>
      <c r="B115" s="136"/>
    </row>
    <row r="116" spans="1:2">
      <c r="A116" s="136"/>
      <c r="B116" s="136"/>
    </row>
    <row r="117" spans="1:2">
      <c r="A117" s="136"/>
      <c r="B117" s="136"/>
    </row>
    <row r="118" spans="1:2">
      <c r="A118" s="136"/>
      <c r="B118" s="136"/>
    </row>
    <row r="119" spans="1:2">
      <c r="A119" s="136"/>
      <c r="B119" s="136"/>
    </row>
    <row r="120" spans="1:2">
      <c r="A120" s="136"/>
      <c r="B120" s="136"/>
    </row>
    <row r="121" spans="1:2">
      <c r="A121" s="136"/>
      <c r="B121" s="136"/>
    </row>
    <row r="122" spans="1:2">
      <c r="A122" s="136"/>
      <c r="B122" s="136"/>
    </row>
    <row r="123" spans="1:2">
      <c r="A123" s="136"/>
      <c r="B123" s="136"/>
    </row>
    <row r="124" spans="1:2">
      <c r="A124" s="136"/>
      <c r="B124" s="136"/>
    </row>
    <row r="125" spans="1:2">
      <c r="A125" s="136"/>
      <c r="B125" s="136"/>
    </row>
    <row r="126" spans="1:2">
      <c r="A126" s="136"/>
      <c r="B126" s="136"/>
    </row>
    <row r="127" spans="1:2">
      <c r="A127" s="136"/>
      <c r="B127" s="136"/>
    </row>
    <row r="128" spans="1:2">
      <c r="A128" s="136"/>
      <c r="B128" s="136"/>
    </row>
    <row r="129" spans="1:2">
      <c r="A129" s="136"/>
      <c r="B129" s="136"/>
    </row>
    <row r="130" spans="1:2">
      <c r="A130" s="136"/>
      <c r="B130" s="136"/>
    </row>
    <row r="131" spans="1:2">
      <c r="A131" s="136"/>
      <c r="B131" s="136"/>
    </row>
    <row r="132" spans="1:2">
      <c r="A132" s="136"/>
      <c r="B132" s="136"/>
    </row>
    <row r="133" spans="1:2">
      <c r="A133" s="136"/>
      <c r="B133" s="136"/>
    </row>
    <row r="134" spans="1:2">
      <c r="A134" s="136"/>
      <c r="B134" s="136"/>
    </row>
    <row r="135" spans="1:2">
      <c r="A135" s="136"/>
      <c r="B135" s="136"/>
    </row>
    <row r="136" spans="1:2">
      <c r="A136" s="136"/>
      <c r="B136" s="136"/>
    </row>
    <row r="137" spans="1:2">
      <c r="A137" s="136"/>
      <c r="B137" s="136"/>
    </row>
    <row r="138" spans="1:2">
      <c r="A138" s="136"/>
      <c r="B138" s="136"/>
    </row>
    <row r="139" spans="1:2">
      <c r="A139" s="136"/>
      <c r="B139" s="136"/>
    </row>
    <row r="140" spans="1:2">
      <c r="A140" s="136"/>
      <c r="B140" s="136"/>
    </row>
    <row r="141" spans="1:2">
      <c r="A141" s="136"/>
      <c r="B141" s="136"/>
    </row>
    <row r="142" spans="1:2">
      <c r="A142" s="136"/>
      <c r="B142" s="136"/>
    </row>
    <row r="143" spans="1:2">
      <c r="A143" s="136"/>
      <c r="B143" s="136"/>
    </row>
    <row r="144" spans="1:2">
      <c r="A144" s="136"/>
      <c r="B144" s="136"/>
    </row>
    <row r="145" spans="1:2">
      <c r="A145" s="136"/>
      <c r="B145" s="136"/>
    </row>
    <row r="146" spans="1:2">
      <c r="A146" s="136"/>
      <c r="B146" s="136"/>
    </row>
    <row r="147" spans="1:2">
      <c r="A147" s="136"/>
      <c r="B147" s="136"/>
    </row>
    <row r="148" spans="1:2">
      <c r="A148" s="136"/>
      <c r="B148" s="136"/>
    </row>
    <row r="149" spans="1:2">
      <c r="A149" s="136"/>
      <c r="B149" s="136"/>
    </row>
    <row r="150" spans="1:2">
      <c r="A150" s="136"/>
      <c r="B150" s="136"/>
    </row>
    <row r="151" spans="1:2">
      <c r="A151" s="136"/>
      <c r="B151" s="136"/>
    </row>
    <row r="152" spans="1:2">
      <c r="A152" s="136"/>
      <c r="B152" s="136"/>
    </row>
    <row r="153" spans="1:2">
      <c r="A153" s="136"/>
      <c r="B153" s="136"/>
    </row>
    <row r="154" spans="1:2">
      <c r="A154" s="136"/>
      <c r="B154" s="136"/>
    </row>
    <row r="155" spans="1:2">
      <c r="A155" s="136"/>
      <c r="B155" s="136"/>
    </row>
    <row r="156" spans="1:2">
      <c r="A156" s="136"/>
      <c r="B156" s="136"/>
    </row>
  </sheetData>
  <customSheetViews>
    <customSheetView guid="{CE1FAABA-AA9E-4C4F-BAB9-72F9FC9431D4}" topLeftCell="A21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Header>&amp;RPříloha III/12</oddHeader>
      </headerFooter>
    </customSheetView>
  </customSheetViews>
  <mergeCells count="1">
    <mergeCell ref="A53:H5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tabColor rgb="FF7030A0"/>
    <pageSetUpPr fitToPage="1"/>
  </sheetPr>
  <dimension ref="A1:I191"/>
  <sheetViews>
    <sheetView topLeftCell="A136" zoomScaleNormal="100" workbookViewId="0">
      <selection activeCell="H103" sqref="H103"/>
    </sheetView>
  </sheetViews>
  <sheetFormatPr defaultColWidth="9.28515625" defaultRowHeight="12.75"/>
  <cols>
    <col min="1" max="1" width="5.7109375" style="18" customWidth="1"/>
    <col min="2" max="2" width="5.42578125" style="18" customWidth="1"/>
    <col min="3" max="3" width="28.85546875" style="18" customWidth="1"/>
    <col min="4" max="4" width="9.140625" style="18" bestFit="1" customWidth="1"/>
    <col min="5" max="5" width="8.5703125" style="18" bestFit="1" customWidth="1"/>
    <col min="6" max="6" width="10.28515625" style="18" bestFit="1" customWidth="1"/>
    <col min="7" max="7" width="7.85546875" style="18" customWidth="1"/>
    <col min="8" max="8" width="11" style="18" bestFit="1" customWidth="1"/>
    <col min="9" max="16384" width="9.28515625" style="18"/>
  </cols>
  <sheetData>
    <row r="1" spans="1:8" ht="13.5" customHeight="1" thickBot="1">
      <c r="A1" s="465" t="s">
        <v>7</v>
      </c>
      <c r="B1" s="601"/>
      <c r="H1" s="23" t="s">
        <v>107</v>
      </c>
    </row>
    <row r="2" spans="1:8" ht="12" customHeight="1">
      <c r="A2" s="719" t="s">
        <v>8</v>
      </c>
      <c r="B2" s="720"/>
      <c r="C2" s="118" t="s">
        <v>9</v>
      </c>
      <c r="D2" s="29" t="s">
        <v>129</v>
      </c>
      <c r="E2" s="29" t="s">
        <v>194</v>
      </c>
      <c r="F2" s="29" t="s">
        <v>135</v>
      </c>
      <c r="G2" s="29" t="s">
        <v>136</v>
      </c>
      <c r="H2" s="30" t="s">
        <v>902</v>
      </c>
    </row>
    <row r="3" spans="1:8" ht="14.25" thickBot="1">
      <c r="A3" s="148"/>
      <c r="B3" s="149" t="s">
        <v>10</v>
      </c>
      <c r="C3" s="121"/>
      <c r="D3" s="215">
        <v>2017</v>
      </c>
      <c r="E3" s="215">
        <v>2017</v>
      </c>
      <c r="F3" s="215" t="s">
        <v>873</v>
      </c>
      <c r="G3" s="34" t="s">
        <v>137</v>
      </c>
      <c r="H3" s="35">
        <v>2018</v>
      </c>
    </row>
    <row r="4" spans="1:8">
      <c r="A4" s="1273" t="s">
        <v>696</v>
      </c>
      <c r="B4" s="1274"/>
      <c r="C4" s="38" t="s">
        <v>691</v>
      </c>
      <c r="D4" s="39">
        <v>500</v>
      </c>
      <c r="E4" s="39">
        <v>500</v>
      </c>
      <c r="F4" s="39">
        <v>186</v>
      </c>
      <c r="G4" s="76">
        <f>F4/E4*100</f>
        <v>37.200000000000003</v>
      </c>
      <c r="H4" s="61">
        <v>500</v>
      </c>
    </row>
    <row r="5" spans="1:8" ht="13.5" thickBot="1">
      <c r="A5" s="1255"/>
      <c r="B5" s="1256"/>
      <c r="C5" s="1115" t="s">
        <v>164</v>
      </c>
      <c r="D5" s="644">
        <f>D4</f>
        <v>500</v>
      </c>
      <c r="E5" s="644">
        <f>E4</f>
        <v>500</v>
      </c>
      <c r="F5" s="644">
        <f>SUM(F1:F4)</f>
        <v>186</v>
      </c>
      <c r="G5" s="86">
        <f>F5/E5*100</f>
        <v>37.200000000000003</v>
      </c>
      <c r="H5" s="645">
        <f>SUM(H4)</f>
        <v>500</v>
      </c>
    </row>
    <row r="6" spans="1:8">
      <c r="A6" s="1290" t="s">
        <v>470</v>
      </c>
      <c r="B6" s="1291"/>
      <c r="C6" s="1116" t="s">
        <v>375</v>
      </c>
      <c r="D6" s="39">
        <v>1000</v>
      </c>
      <c r="E6" s="39">
        <v>1000</v>
      </c>
      <c r="F6" s="39">
        <v>0</v>
      </c>
      <c r="G6" s="417">
        <f t="shared" ref="G6:G20" si="0">F6/E6*100</f>
        <v>0</v>
      </c>
      <c r="H6" s="61">
        <v>1000</v>
      </c>
    </row>
    <row r="7" spans="1:8" s="447" customFormat="1">
      <c r="A7" s="1290" t="s">
        <v>471</v>
      </c>
      <c r="B7" s="1291"/>
      <c r="C7" s="124" t="s">
        <v>411</v>
      </c>
      <c r="D7" s="65">
        <v>5000</v>
      </c>
      <c r="E7" s="65">
        <v>5000</v>
      </c>
      <c r="F7" s="65">
        <v>0</v>
      </c>
      <c r="G7" s="107">
        <f t="shared" si="0"/>
        <v>0</v>
      </c>
      <c r="H7" s="66">
        <v>5000</v>
      </c>
    </row>
    <row r="8" spans="1:8" s="447" customFormat="1">
      <c r="A8" s="1290" t="s">
        <v>472</v>
      </c>
      <c r="B8" s="1291"/>
      <c r="C8" s="640" t="s">
        <v>412</v>
      </c>
      <c r="D8" s="58">
        <v>750</v>
      </c>
      <c r="E8" s="58">
        <v>750</v>
      </c>
      <c r="F8" s="58">
        <v>0</v>
      </c>
      <c r="G8" s="107">
        <f t="shared" si="0"/>
        <v>0</v>
      </c>
      <c r="H8" s="17">
        <v>750</v>
      </c>
    </row>
    <row r="9" spans="1:8" s="447" customFormat="1">
      <c r="A9" s="1290" t="s">
        <v>473</v>
      </c>
      <c r="B9" s="1291"/>
      <c r="C9" s="640" t="s">
        <v>413</v>
      </c>
      <c r="D9" s="58">
        <v>100</v>
      </c>
      <c r="E9" s="58">
        <v>100</v>
      </c>
      <c r="F9" s="58">
        <v>0</v>
      </c>
      <c r="G9" s="107">
        <f t="shared" si="0"/>
        <v>0</v>
      </c>
      <c r="H9" s="17">
        <v>100</v>
      </c>
    </row>
    <row r="10" spans="1:8" s="447" customFormat="1">
      <c r="A10" s="1290" t="s">
        <v>474</v>
      </c>
      <c r="B10" s="1291"/>
      <c r="C10" s="640" t="s">
        <v>414</v>
      </c>
      <c r="D10" s="58">
        <v>6000</v>
      </c>
      <c r="E10" s="58">
        <v>6000</v>
      </c>
      <c r="F10" s="58">
        <v>0</v>
      </c>
      <c r="G10" s="107">
        <f t="shared" si="0"/>
        <v>0</v>
      </c>
      <c r="H10" s="17">
        <v>0</v>
      </c>
    </row>
    <row r="11" spans="1:8" s="447" customFormat="1">
      <c r="A11" s="1290" t="s">
        <v>475</v>
      </c>
      <c r="B11" s="1291"/>
      <c r="C11" s="640" t="s">
        <v>415</v>
      </c>
      <c r="D11" s="58">
        <v>100</v>
      </c>
      <c r="E11" s="58">
        <v>100</v>
      </c>
      <c r="F11" s="58">
        <v>0</v>
      </c>
      <c r="G11" s="107">
        <f t="shared" si="0"/>
        <v>0</v>
      </c>
      <c r="H11" s="17">
        <v>100</v>
      </c>
    </row>
    <row r="12" spans="1:8" s="447" customFormat="1">
      <c r="A12" s="1290" t="s">
        <v>721</v>
      </c>
      <c r="B12" s="1291"/>
      <c r="C12" s="640" t="s">
        <v>592</v>
      </c>
      <c r="D12" s="383">
        <v>1650</v>
      </c>
      <c r="E12" s="383">
        <v>1650</v>
      </c>
      <c r="F12" s="383">
        <v>1556</v>
      </c>
      <c r="G12" s="107">
        <f>F12/E12*100</f>
        <v>94.303030303030297</v>
      </c>
      <c r="H12" s="482">
        <v>0</v>
      </c>
    </row>
    <row r="13" spans="1:8" s="447" customFormat="1">
      <c r="A13" s="1290" t="s">
        <v>722</v>
      </c>
      <c r="B13" s="1291"/>
      <c r="C13" s="640" t="s">
        <v>694</v>
      </c>
      <c r="D13" s="383">
        <v>100</v>
      </c>
      <c r="E13" s="383">
        <v>100</v>
      </c>
      <c r="F13" s="383">
        <v>0</v>
      </c>
      <c r="G13" s="107">
        <v>0</v>
      </c>
      <c r="H13" s="482">
        <v>100</v>
      </c>
    </row>
    <row r="14" spans="1:8" s="447" customFormat="1">
      <c r="A14" s="1290" t="s">
        <v>723</v>
      </c>
      <c r="B14" s="1291"/>
      <c r="C14" s="640" t="s">
        <v>695</v>
      </c>
      <c r="D14" s="383">
        <v>100</v>
      </c>
      <c r="E14" s="383">
        <v>100</v>
      </c>
      <c r="F14" s="383">
        <v>0</v>
      </c>
      <c r="G14" s="107">
        <v>0</v>
      </c>
      <c r="H14" s="482">
        <v>100</v>
      </c>
    </row>
    <row r="15" spans="1:8" s="447" customFormat="1">
      <c r="A15" s="1290" t="s">
        <v>724</v>
      </c>
      <c r="B15" s="1291"/>
      <c r="C15" s="640" t="s">
        <v>593</v>
      </c>
      <c r="D15" s="383">
        <v>200</v>
      </c>
      <c r="E15" s="383">
        <v>200</v>
      </c>
      <c r="F15" s="383">
        <v>0</v>
      </c>
      <c r="G15" s="107">
        <v>0</v>
      </c>
      <c r="H15" s="482">
        <v>200</v>
      </c>
    </row>
    <row r="16" spans="1:8" s="447" customFormat="1">
      <c r="A16" s="1290" t="s">
        <v>725</v>
      </c>
      <c r="B16" s="1291"/>
      <c r="C16" s="640" t="s">
        <v>594</v>
      </c>
      <c r="D16" s="383">
        <v>500</v>
      </c>
      <c r="E16" s="383">
        <v>500</v>
      </c>
      <c r="F16" s="383">
        <v>0</v>
      </c>
      <c r="G16" s="107">
        <v>0</v>
      </c>
      <c r="H16" s="482">
        <v>500</v>
      </c>
    </row>
    <row r="17" spans="1:8" s="447" customFormat="1">
      <c r="A17" s="1290" t="s">
        <v>726</v>
      </c>
      <c r="B17" s="1291"/>
      <c r="C17" s="640" t="s">
        <v>595</v>
      </c>
      <c r="D17" s="383">
        <v>500</v>
      </c>
      <c r="E17" s="383">
        <v>500</v>
      </c>
      <c r="F17" s="383">
        <v>0</v>
      </c>
      <c r="G17" s="107">
        <v>0</v>
      </c>
      <c r="H17" s="482">
        <v>500</v>
      </c>
    </row>
    <row r="18" spans="1:8" s="447" customFormat="1">
      <c r="A18" s="1290" t="s">
        <v>906</v>
      </c>
      <c r="B18" s="1291"/>
      <c r="C18" s="640" t="s">
        <v>934</v>
      </c>
      <c r="D18" s="383">
        <v>0</v>
      </c>
      <c r="E18" s="383">
        <v>0</v>
      </c>
      <c r="F18" s="383">
        <v>0</v>
      </c>
      <c r="G18" s="107">
        <v>0</v>
      </c>
      <c r="H18" s="482">
        <v>13690</v>
      </c>
    </row>
    <row r="19" spans="1:8" s="447" customFormat="1">
      <c r="A19" s="1290" t="s">
        <v>906</v>
      </c>
      <c r="B19" s="1291"/>
      <c r="C19" s="640" t="s">
        <v>935</v>
      </c>
      <c r="D19" s="383">
        <v>0</v>
      </c>
      <c r="E19" s="383">
        <v>0</v>
      </c>
      <c r="F19" s="383">
        <v>0</v>
      </c>
      <c r="G19" s="107">
        <v>0</v>
      </c>
      <c r="H19" s="482">
        <v>1000</v>
      </c>
    </row>
    <row r="20" spans="1:8" s="447" customFormat="1" ht="13.5" thickBot="1">
      <c r="A20" s="479"/>
      <c r="B20" s="1117"/>
      <c r="C20" s="1115" t="s">
        <v>259</v>
      </c>
      <c r="D20" s="644">
        <f>SUM(D6:D19)</f>
        <v>16000</v>
      </c>
      <c r="E20" s="644">
        <f>SUM(E6:E19)</f>
        <v>16000</v>
      </c>
      <c r="F20" s="644">
        <f>SUM(F6:F19)</f>
        <v>1556</v>
      </c>
      <c r="G20" s="86">
        <f t="shared" si="0"/>
        <v>9.7249999999999996</v>
      </c>
      <c r="H20" s="645">
        <f>SUM(H6:H19)</f>
        <v>23040</v>
      </c>
    </row>
    <row r="21" spans="1:8">
      <c r="A21" s="1290" t="s">
        <v>467</v>
      </c>
      <c r="B21" s="1291"/>
      <c r="C21" s="33" t="s">
        <v>582</v>
      </c>
      <c r="D21" s="65">
        <v>100</v>
      </c>
      <c r="E21" s="65">
        <v>100</v>
      </c>
      <c r="F21" s="65">
        <v>0</v>
      </c>
      <c r="G21" s="151">
        <v>0</v>
      </c>
      <c r="H21" s="66">
        <v>100</v>
      </c>
    </row>
    <row r="22" spans="1:8">
      <c r="A22" s="1290" t="s">
        <v>476</v>
      </c>
      <c r="B22" s="1291"/>
      <c r="C22" s="48" t="s">
        <v>184</v>
      </c>
      <c r="D22" s="701">
        <v>0</v>
      </c>
      <c r="E22" s="701">
        <v>0</v>
      </c>
      <c r="F22" s="701">
        <v>0</v>
      </c>
      <c r="G22" s="16">
        <v>0</v>
      </c>
      <c r="H22" s="702">
        <v>5000</v>
      </c>
    </row>
    <row r="23" spans="1:8">
      <c r="A23" s="1290" t="s">
        <v>468</v>
      </c>
      <c r="B23" s="1291"/>
      <c r="C23" s="48" t="s">
        <v>779</v>
      </c>
      <c r="D23" s="58">
        <v>3300</v>
      </c>
      <c r="E23" s="58">
        <v>4300</v>
      </c>
      <c r="F23" s="58">
        <v>2962</v>
      </c>
      <c r="G23" s="16">
        <f t="shared" ref="G23" si="1">F23/E23*100</f>
        <v>68.883720930232556</v>
      </c>
      <c r="H23" s="17">
        <v>2000</v>
      </c>
    </row>
    <row r="24" spans="1:8">
      <c r="A24" s="1290" t="s">
        <v>477</v>
      </c>
      <c r="B24" s="1291"/>
      <c r="C24" s="152" t="s">
        <v>333</v>
      </c>
      <c r="D24" s="15">
        <v>1000</v>
      </c>
      <c r="E24" s="15">
        <v>1000</v>
      </c>
      <c r="F24" s="15">
        <v>0</v>
      </c>
      <c r="G24" s="16">
        <f t="shared" ref="G24:G34" si="2">F24/E24*100</f>
        <v>0</v>
      </c>
      <c r="H24" s="662">
        <v>0</v>
      </c>
    </row>
    <row r="25" spans="1:8">
      <c r="A25" s="1290" t="s">
        <v>478</v>
      </c>
      <c r="B25" s="1291"/>
      <c r="C25" s="164" t="s">
        <v>374</v>
      </c>
      <c r="D25" s="15">
        <v>65400</v>
      </c>
      <c r="E25" s="15">
        <v>65400</v>
      </c>
      <c r="F25" s="15">
        <v>268</v>
      </c>
      <c r="G25" s="16">
        <f t="shared" si="2"/>
        <v>0.40978593272171254</v>
      </c>
      <c r="H25" s="662">
        <v>30000</v>
      </c>
    </row>
    <row r="26" spans="1:8">
      <c r="A26" s="1290" t="s">
        <v>469</v>
      </c>
      <c r="B26" s="1291"/>
      <c r="C26" s="48" t="s">
        <v>318</v>
      </c>
      <c r="D26" s="65">
        <v>100</v>
      </c>
      <c r="E26" s="65">
        <v>100</v>
      </c>
      <c r="F26" s="65">
        <v>0</v>
      </c>
      <c r="G26" s="16">
        <f t="shared" si="2"/>
        <v>0</v>
      </c>
      <c r="H26" s="66">
        <v>100</v>
      </c>
    </row>
    <row r="27" spans="1:8">
      <c r="A27" s="1290" t="s">
        <v>720</v>
      </c>
      <c r="B27" s="1291"/>
      <c r="C27" s="48" t="s">
        <v>591</v>
      </c>
      <c r="D27" s="65">
        <v>100</v>
      </c>
      <c r="E27" s="65">
        <v>100</v>
      </c>
      <c r="F27" s="65">
        <v>0</v>
      </c>
      <c r="G27" s="16">
        <v>0</v>
      </c>
      <c r="H27" s="66">
        <v>100</v>
      </c>
    </row>
    <row r="28" spans="1:8">
      <c r="A28" s="1290" t="s">
        <v>727</v>
      </c>
      <c r="B28" s="1291"/>
      <c r="C28" s="13" t="s">
        <v>596</v>
      </c>
      <c r="D28" s="701">
        <v>3000</v>
      </c>
      <c r="E28" s="701">
        <v>3000</v>
      </c>
      <c r="F28" s="701">
        <v>27</v>
      </c>
      <c r="G28" s="16">
        <f t="shared" si="2"/>
        <v>0.89999999999999991</v>
      </c>
      <c r="H28" s="702">
        <v>9000</v>
      </c>
    </row>
    <row r="29" spans="1:8">
      <c r="A29" s="1290" t="s">
        <v>728</v>
      </c>
      <c r="B29" s="1291"/>
      <c r="C29" s="13" t="s">
        <v>599</v>
      </c>
      <c r="D29" s="701">
        <v>3000</v>
      </c>
      <c r="E29" s="701">
        <v>3000</v>
      </c>
      <c r="F29" s="701">
        <v>160</v>
      </c>
      <c r="G29" s="16">
        <f t="shared" si="2"/>
        <v>5.3333333333333339</v>
      </c>
      <c r="H29" s="702">
        <v>6000</v>
      </c>
    </row>
    <row r="30" spans="1:8" ht="13.5" thickBot="1">
      <c r="A30" s="691"/>
      <c r="B30" s="692"/>
      <c r="C30" s="693" t="s">
        <v>79</v>
      </c>
      <c r="D30" s="593">
        <f>SUM(D21:D29)</f>
        <v>76000</v>
      </c>
      <c r="E30" s="593">
        <f>SUM(E21:E29)</f>
        <v>77000</v>
      </c>
      <c r="F30" s="593">
        <f>SUM(F21:F29)</f>
        <v>3417</v>
      </c>
      <c r="G30" s="503">
        <f t="shared" si="2"/>
        <v>4.4376623376623376</v>
      </c>
      <c r="H30" s="664">
        <f>SUM(H21:H29)</f>
        <v>52300</v>
      </c>
    </row>
    <row r="31" spans="1:8">
      <c r="A31" s="1300">
        <v>216017</v>
      </c>
      <c r="B31" s="1301"/>
      <c r="C31" s="38" t="s">
        <v>417</v>
      </c>
      <c r="D31" s="689">
        <v>1000</v>
      </c>
      <c r="E31" s="689">
        <v>1000</v>
      </c>
      <c r="F31" s="689">
        <v>0</v>
      </c>
      <c r="G31" s="76">
        <f t="shared" si="2"/>
        <v>0</v>
      </c>
      <c r="H31" s="690">
        <v>0</v>
      </c>
    </row>
    <row r="32" spans="1:8" ht="13.5" thickBot="1">
      <c r="A32" s="691"/>
      <c r="B32" s="692"/>
      <c r="C32" s="693" t="s">
        <v>416</v>
      </c>
      <c r="D32" s="593">
        <f>D31</f>
        <v>1000</v>
      </c>
      <c r="E32" s="593">
        <f>E31</f>
        <v>1000</v>
      </c>
      <c r="F32" s="593">
        <f>F31</f>
        <v>0</v>
      </c>
      <c r="G32" s="503">
        <f t="shared" si="2"/>
        <v>0</v>
      </c>
      <c r="H32" s="664">
        <f>SUM(H31)</f>
        <v>0</v>
      </c>
    </row>
    <row r="33" spans="1:8">
      <c r="A33" s="1294" t="s">
        <v>479</v>
      </c>
      <c r="B33" s="1295"/>
      <c r="C33" s="347" t="s">
        <v>355</v>
      </c>
      <c r="D33" s="689">
        <v>67000</v>
      </c>
      <c r="E33" s="689">
        <v>67000</v>
      </c>
      <c r="F33" s="689">
        <v>149</v>
      </c>
      <c r="G33" s="76">
        <f t="shared" si="2"/>
        <v>0.22238805970149256</v>
      </c>
      <c r="H33" s="690">
        <v>5000</v>
      </c>
    </row>
    <row r="34" spans="1:8">
      <c r="A34" s="1290" t="s">
        <v>843</v>
      </c>
      <c r="B34" s="1291"/>
      <c r="C34" s="131" t="s">
        <v>1066</v>
      </c>
      <c r="D34" s="15">
        <v>0</v>
      </c>
      <c r="E34" s="15">
        <v>25000</v>
      </c>
      <c r="F34" s="15">
        <v>0</v>
      </c>
      <c r="G34" s="151">
        <f t="shared" si="2"/>
        <v>0</v>
      </c>
      <c r="H34" s="662">
        <v>0</v>
      </c>
    </row>
    <row r="35" spans="1:8">
      <c r="A35" s="1290" t="s">
        <v>843</v>
      </c>
      <c r="B35" s="1291"/>
      <c r="C35" s="131" t="s">
        <v>1065</v>
      </c>
      <c r="D35" s="15">
        <v>0</v>
      </c>
      <c r="E35" s="15">
        <v>0</v>
      </c>
      <c r="F35" s="15">
        <v>0</v>
      </c>
      <c r="G35" s="151">
        <v>0</v>
      </c>
      <c r="H35" s="662">
        <v>40000</v>
      </c>
    </row>
    <row r="36" spans="1:8">
      <c r="A36" s="1290" t="s">
        <v>480</v>
      </c>
      <c r="B36" s="1291"/>
      <c r="C36" s="13" t="s">
        <v>334</v>
      </c>
      <c r="D36" s="15">
        <v>600</v>
      </c>
      <c r="E36" s="15">
        <v>600</v>
      </c>
      <c r="F36" s="15">
        <v>513</v>
      </c>
      <c r="G36" s="16">
        <f>F36/E36*100</f>
        <v>85.5</v>
      </c>
      <c r="H36" s="662">
        <v>0</v>
      </c>
    </row>
    <row r="37" spans="1:8">
      <c r="A37" s="1290" t="s">
        <v>481</v>
      </c>
      <c r="B37" s="1291"/>
      <c r="C37" s="154" t="s">
        <v>364</v>
      </c>
      <c r="D37" s="15">
        <v>3000</v>
      </c>
      <c r="E37" s="15">
        <v>3000</v>
      </c>
      <c r="F37" s="15">
        <v>44</v>
      </c>
      <c r="G37" s="16">
        <f t="shared" ref="G37:G71" si="3">F37/E37*100</f>
        <v>1.4666666666666666</v>
      </c>
      <c r="H37" s="662">
        <v>500</v>
      </c>
    </row>
    <row r="38" spans="1:8">
      <c r="A38" s="1290" t="s">
        <v>844</v>
      </c>
      <c r="B38" s="1291"/>
      <c r="C38" s="131" t="s">
        <v>1061</v>
      </c>
      <c r="D38" s="15">
        <v>0</v>
      </c>
      <c r="E38" s="15">
        <v>450</v>
      </c>
      <c r="F38" s="15">
        <v>450</v>
      </c>
      <c r="G38" s="16">
        <f t="shared" si="3"/>
        <v>100</v>
      </c>
      <c r="H38" s="662">
        <v>0</v>
      </c>
    </row>
    <row r="39" spans="1:8">
      <c r="A39" s="1290" t="s">
        <v>845</v>
      </c>
      <c r="B39" s="1291"/>
      <c r="C39" s="131" t="s">
        <v>846</v>
      </c>
      <c r="D39" s="15">
        <v>0</v>
      </c>
      <c r="E39" s="15">
        <v>450</v>
      </c>
      <c r="F39" s="15">
        <v>450</v>
      </c>
      <c r="G39" s="16">
        <f t="shared" si="3"/>
        <v>100</v>
      </c>
      <c r="H39" s="662">
        <v>0</v>
      </c>
    </row>
    <row r="40" spans="1:8">
      <c r="A40" s="1290" t="s">
        <v>482</v>
      </c>
      <c r="B40" s="1291"/>
      <c r="C40" s="131" t="s">
        <v>418</v>
      </c>
      <c r="D40" s="15">
        <v>4000</v>
      </c>
      <c r="E40" s="15">
        <v>4000</v>
      </c>
      <c r="F40" s="15">
        <v>1141</v>
      </c>
      <c r="G40" s="16">
        <f t="shared" si="3"/>
        <v>28.524999999999999</v>
      </c>
      <c r="H40" s="662">
        <v>2000</v>
      </c>
    </row>
    <row r="41" spans="1:8">
      <c r="A41" s="1290" t="s">
        <v>515</v>
      </c>
      <c r="B41" s="1291"/>
      <c r="C41" s="131" t="s">
        <v>516</v>
      </c>
      <c r="D41" s="15">
        <v>3000</v>
      </c>
      <c r="E41" s="15">
        <v>3000</v>
      </c>
      <c r="F41" s="15">
        <v>0</v>
      </c>
      <c r="G41" s="16">
        <v>0</v>
      </c>
      <c r="H41" s="662">
        <v>0</v>
      </c>
    </row>
    <row r="42" spans="1:8">
      <c r="A42" s="1290" t="s">
        <v>483</v>
      </c>
      <c r="B42" s="1291"/>
      <c r="C42" s="131" t="s">
        <v>536</v>
      </c>
      <c r="D42" s="15">
        <v>1000</v>
      </c>
      <c r="E42" s="15">
        <v>1000</v>
      </c>
      <c r="F42" s="15">
        <v>0</v>
      </c>
      <c r="G42" s="16">
        <f t="shared" si="3"/>
        <v>0</v>
      </c>
      <c r="H42" s="662">
        <v>0</v>
      </c>
    </row>
    <row r="43" spans="1:8">
      <c r="A43" s="1290" t="s">
        <v>517</v>
      </c>
      <c r="B43" s="1291"/>
      <c r="C43" s="131" t="s">
        <v>518</v>
      </c>
      <c r="D43" s="15">
        <v>1500</v>
      </c>
      <c r="E43" s="15">
        <v>1500</v>
      </c>
      <c r="F43" s="15">
        <v>0</v>
      </c>
      <c r="G43" s="16">
        <v>0</v>
      </c>
      <c r="H43" s="662">
        <v>0</v>
      </c>
    </row>
    <row r="44" spans="1:8">
      <c r="A44" s="1290" t="s">
        <v>484</v>
      </c>
      <c r="B44" s="1291"/>
      <c r="C44" s="131" t="s">
        <v>419</v>
      </c>
      <c r="D44" s="15">
        <v>3000</v>
      </c>
      <c r="E44" s="15">
        <v>3000</v>
      </c>
      <c r="F44" s="15">
        <v>570</v>
      </c>
      <c r="G44" s="16">
        <f t="shared" si="3"/>
        <v>19</v>
      </c>
      <c r="H44" s="662">
        <v>1000</v>
      </c>
    </row>
    <row r="45" spans="1:8">
      <c r="A45" s="1290" t="s">
        <v>485</v>
      </c>
      <c r="B45" s="1291"/>
      <c r="C45" s="131" t="s">
        <v>420</v>
      </c>
      <c r="D45" s="15">
        <v>12000</v>
      </c>
      <c r="E45" s="15">
        <v>12000</v>
      </c>
      <c r="F45" s="15">
        <v>7687</v>
      </c>
      <c r="G45" s="16">
        <f t="shared" si="3"/>
        <v>64.058333333333323</v>
      </c>
      <c r="H45" s="662">
        <v>10000</v>
      </c>
    </row>
    <row r="46" spans="1:8">
      <c r="A46" s="1290" t="s">
        <v>486</v>
      </c>
      <c r="B46" s="1291"/>
      <c r="C46" s="131" t="s">
        <v>421</v>
      </c>
      <c r="D46" s="15">
        <v>600</v>
      </c>
      <c r="E46" s="15">
        <v>600</v>
      </c>
      <c r="F46" s="15">
        <v>282</v>
      </c>
      <c r="G46" s="16">
        <f t="shared" si="3"/>
        <v>47</v>
      </c>
      <c r="H46" s="662">
        <v>2000</v>
      </c>
    </row>
    <row r="47" spans="1:8">
      <c r="A47" s="1290" t="s">
        <v>847</v>
      </c>
      <c r="B47" s="1291"/>
      <c r="C47" s="154" t="s">
        <v>1062</v>
      </c>
      <c r="D47" s="701">
        <v>0</v>
      </c>
      <c r="E47" s="701">
        <v>500</v>
      </c>
      <c r="F47" s="701">
        <v>379</v>
      </c>
      <c r="G47" s="16">
        <f t="shared" si="3"/>
        <v>75.8</v>
      </c>
      <c r="H47" s="702">
        <v>0</v>
      </c>
    </row>
    <row r="48" spans="1:8">
      <c r="A48" s="1290" t="s">
        <v>906</v>
      </c>
      <c r="B48" s="1291"/>
      <c r="C48" s="342" t="s">
        <v>936</v>
      </c>
      <c r="D48" s="701">
        <v>0</v>
      </c>
      <c r="E48" s="701">
        <v>0</v>
      </c>
      <c r="F48" s="701">
        <v>0</v>
      </c>
      <c r="G48" s="16">
        <v>0</v>
      </c>
      <c r="H48" s="702">
        <v>1000</v>
      </c>
    </row>
    <row r="49" spans="1:9" ht="13.5" thickBot="1">
      <c r="A49" s="694"/>
      <c r="B49" s="692"/>
      <c r="C49" s="693" t="s">
        <v>207</v>
      </c>
      <c r="D49" s="593">
        <f>SUM(D33:D48)</f>
        <v>95700</v>
      </c>
      <c r="E49" s="593">
        <f>SUM(E33:E48)</f>
        <v>122100</v>
      </c>
      <c r="F49" s="593">
        <f>SUM(F33:F48)</f>
        <v>11665</v>
      </c>
      <c r="G49" s="503">
        <f>F49/E49*100</f>
        <v>9.5536445536445544</v>
      </c>
      <c r="H49" s="664">
        <f>SUM(H33:H48)</f>
        <v>61500</v>
      </c>
    </row>
    <row r="50" spans="1:9">
      <c r="A50" s="1118"/>
      <c r="B50" s="1119"/>
      <c r="C50" s="831"/>
      <c r="D50" s="1120"/>
      <c r="E50" s="1120"/>
      <c r="F50" s="1120"/>
      <c r="G50" s="1121"/>
      <c r="H50" s="1120"/>
    </row>
    <row r="51" spans="1:9">
      <c r="A51" s="1118"/>
      <c r="B51" s="1119"/>
      <c r="C51" s="831"/>
      <c r="D51" s="1120"/>
      <c r="E51" s="1120"/>
      <c r="F51" s="1120"/>
      <c r="G51" s="1121"/>
      <c r="H51" s="1120"/>
    </row>
    <row r="52" spans="1:9">
      <c r="A52" s="1118"/>
      <c r="B52" s="1119"/>
      <c r="C52" s="831"/>
      <c r="D52" s="1120"/>
      <c r="E52" s="1120"/>
      <c r="F52" s="1120"/>
      <c r="G52" s="1121"/>
      <c r="H52" s="1120"/>
    </row>
    <row r="53" spans="1:9">
      <c r="A53" s="1118"/>
      <c r="B53" s="1119"/>
      <c r="C53" s="831"/>
      <c r="D53" s="1120"/>
      <c r="E53" s="1120"/>
      <c r="F53" s="1120"/>
      <c r="G53" s="1121"/>
      <c r="H53" s="1120"/>
    </row>
    <row r="54" spans="1:9">
      <c r="A54" s="1118"/>
      <c r="B54" s="1119"/>
      <c r="C54" s="831"/>
      <c r="D54" s="1120"/>
      <c r="E54" s="1120"/>
      <c r="F54" s="1120"/>
      <c r="G54" s="1121"/>
      <c r="H54" s="1120"/>
    </row>
    <row r="55" spans="1:9" ht="15.75" thickBot="1">
      <c r="A55" s="1254" t="s">
        <v>625</v>
      </c>
      <c r="B55" s="1254"/>
      <c r="C55" s="1254"/>
      <c r="D55" s="1254"/>
      <c r="E55" s="1254"/>
      <c r="F55" s="1254"/>
      <c r="G55" s="1254"/>
      <c r="H55" s="1254"/>
    </row>
    <row r="56" spans="1:9">
      <c r="A56" s="1294" t="s">
        <v>487</v>
      </c>
      <c r="B56" s="1295"/>
      <c r="C56" s="82" t="s">
        <v>335</v>
      </c>
      <c r="D56" s="689">
        <v>13500</v>
      </c>
      <c r="E56" s="689">
        <v>13500</v>
      </c>
      <c r="F56" s="689">
        <v>12797</v>
      </c>
      <c r="G56" s="76">
        <f>F56/E56*100</f>
        <v>94.792592592592598</v>
      </c>
      <c r="H56" s="690">
        <v>0</v>
      </c>
    </row>
    <row r="57" spans="1:9">
      <c r="A57" s="1290" t="s">
        <v>488</v>
      </c>
      <c r="B57" s="1291"/>
      <c r="C57" s="13" t="s">
        <v>336</v>
      </c>
      <c r="D57" s="15">
        <v>11000</v>
      </c>
      <c r="E57" s="15">
        <v>11000</v>
      </c>
      <c r="F57" s="15">
        <v>4310</v>
      </c>
      <c r="G57" s="16">
        <f t="shared" si="3"/>
        <v>39.181818181818187</v>
      </c>
      <c r="H57" s="662">
        <v>15000</v>
      </c>
    </row>
    <row r="58" spans="1:9">
      <c r="A58" s="1290" t="s">
        <v>489</v>
      </c>
      <c r="B58" s="1291"/>
      <c r="C58" s="13" t="s">
        <v>337</v>
      </c>
      <c r="D58" s="15">
        <v>9000</v>
      </c>
      <c r="E58" s="15">
        <v>9000</v>
      </c>
      <c r="F58" s="15">
        <v>2418</v>
      </c>
      <c r="G58" s="16">
        <f t="shared" si="3"/>
        <v>26.866666666666667</v>
      </c>
      <c r="H58" s="662">
        <v>0</v>
      </c>
    </row>
    <row r="59" spans="1:9">
      <c r="A59" s="1290" t="s">
        <v>850</v>
      </c>
      <c r="B59" s="1291"/>
      <c r="C59" s="33" t="s">
        <v>851</v>
      </c>
      <c r="D59" s="15">
        <v>0</v>
      </c>
      <c r="E59" s="15">
        <v>450</v>
      </c>
      <c r="F59" s="15">
        <v>450</v>
      </c>
      <c r="G59" s="16">
        <f t="shared" si="3"/>
        <v>100</v>
      </c>
      <c r="H59" s="662">
        <v>0</v>
      </c>
    </row>
    <row r="60" spans="1:9">
      <c r="A60" s="1290" t="s">
        <v>490</v>
      </c>
      <c r="B60" s="1291"/>
      <c r="C60" s="286" t="s">
        <v>338</v>
      </c>
      <c r="D60" s="15">
        <v>0</v>
      </c>
      <c r="E60" s="15">
        <v>0</v>
      </c>
      <c r="F60" s="15">
        <v>0</v>
      </c>
      <c r="G60" s="16">
        <v>0</v>
      </c>
      <c r="H60" s="662">
        <v>1500</v>
      </c>
    </row>
    <row r="61" spans="1:9">
      <c r="A61" s="1290" t="s">
        <v>491</v>
      </c>
      <c r="B61" s="1291"/>
      <c r="C61" s="286" t="s">
        <v>422</v>
      </c>
      <c r="D61" s="15">
        <v>4000</v>
      </c>
      <c r="E61" s="15">
        <v>4000</v>
      </c>
      <c r="F61" s="15">
        <v>61</v>
      </c>
      <c r="G61" s="16">
        <f t="shared" si="3"/>
        <v>1.5249999999999999</v>
      </c>
      <c r="H61" s="662">
        <v>1500</v>
      </c>
    </row>
    <row r="62" spans="1:9">
      <c r="A62" s="1292" t="s">
        <v>492</v>
      </c>
      <c r="B62" s="1293"/>
      <c r="C62" s="448" t="s">
        <v>365</v>
      </c>
      <c r="D62" s="701">
        <v>60000</v>
      </c>
      <c r="E62" s="701">
        <v>60000</v>
      </c>
      <c r="F62" s="701">
        <v>433</v>
      </c>
      <c r="G62" s="16">
        <f t="shared" si="3"/>
        <v>0.72166666666666668</v>
      </c>
      <c r="H62" s="702">
        <v>0</v>
      </c>
      <c r="I62" s="280"/>
    </row>
    <row r="63" spans="1:9">
      <c r="A63" s="1290" t="s">
        <v>848</v>
      </c>
      <c r="B63" s="1291"/>
      <c r="C63" s="448" t="s">
        <v>849</v>
      </c>
      <c r="D63" s="701">
        <v>0</v>
      </c>
      <c r="E63" s="701">
        <v>10000</v>
      </c>
      <c r="F63" s="701">
        <v>1926</v>
      </c>
      <c r="G63" s="16">
        <f t="shared" si="3"/>
        <v>19.259999999999998</v>
      </c>
      <c r="H63" s="702">
        <v>0</v>
      </c>
      <c r="I63" s="280"/>
    </row>
    <row r="64" spans="1:9">
      <c r="A64" s="1290" t="s">
        <v>848</v>
      </c>
      <c r="B64" s="1291"/>
      <c r="C64" s="448" t="s">
        <v>1067</v>
      </c>
      <c r="D64" s="701">
        <v>0</v>
      </c>
      <c r="E64" s="701">
        <v>0</v>
      </c>
      <c r="F64" s="701">
        <v>0</v>
      </c>
      <c r="G64" s="16">
        <v>0</v>
      </c>
      <c r="H64" s="702">
        <v>8000</v>
      </c>
      <c r="I64" s="280"/>
    </row>
    <row r="65" spans="1:9">
      <c r="A65" s="1290" t="s">
        <v>852</v>
      </c>
      <c r="B65" s="1291"/>
      <c r="C65" s="448" t="s">
        <v>853</v>
      </c>
      <c r="D65" s="701">
        <v>0</v>
      </c>
      <c r="E65" s="701">
        <v>20000</v>
      </c>
      <c r="F65" s="701">
        <v>8736</v>
      </c>
      <c r="G65" s="16">
        <f t="shared" si="3"/>
        <v>43.68</v>
      </c>
      <c r="H65" s="702">
        <v>0</v>
      </c>
      <c r="I65" s="280"/>
    </row>
    <row r="66" spans="1:9">
      <c r="A66" s="1290" t="s">
        <v>852</v>
      </c>
      <c r="B66" s="1291"/>
      <c r="C66" s="448" t="s">
        <v>1068</v>
      </c>
      <c r="D66" s="701">
        <v>0</v>
      </c>
      <c r="E66" s="701">
        <v>0</v>
      </c>
      <c r="F66" s="701">
        <v>0</v>
      </c>
      <c r="G66" s="16">
        <v>0</v>
      </c>
      <c r="H66" s="702">
        <v>45000</v>
      </c>
      <c r="I66" s="280"/>
    </row>
    <row r="67" spans="1:9">
      <c r="A67" s="1292" t="s">
        <v>493</v>
      </c>
      <c r="B67" s="1293"/>
      <c r="C67" s="13" t="s">
        <v>697</v>
      </c>
      <c r="D67" s="701">
        <v>5000</v>
      </c>
      <c r="E67" s="701">
        <v>5000</v>
      </c>
      <c r="F67" s="701">
        <v>23</v>
      </c>
      <c r="G67" s="16">
        <f t="shared" si="3"/>
        <v>0.45999999999999996</v>
      </c>
      <c r="H67" s="702">
        <v>4500</v>
      </c>
    </row>
    <row r="68" spans="1:9">
      <c r="A68" s="1290" t="s">
        <v>494</v>
      </c>
      <c r="B68" s="1291"/>
      <c r="C68" s="33" t="s">
        <v>424</v>
      </c>
      <c r="D68" s="15">
        <v>3000</v>
      </c>
      <c r="E68" s="15">
        <v>3000</v>
      </c>
      <c r="F68" s="15">
        <v>0</v>
      </c>
      <c r="G68" s="16">
        <f t="shared" si="3"/>
        <v>0</v>
      </c>
      <c r="H68" s="662">
        <v>1500</v>
      </c>
    </row>
    <row r="69" spans="1:9">
      <c r="A69" s="1290" t="s">
        <v>495</v>
      </c>
      <c r="B69" s="1291"/>
      <c r="C69" s="33" t="s">
        <v>423</v>
      </c>
      <c r="D69" s="15">
        <v>0</v>
      </c>
      <c r="E69" s="15">
        <v>0</v>
      </c>
      <c r="F69" s="15">
        <v>0</v>
      </c>
      <c r="G69" s="16">
        <v>0</v>
      </c>
      <c r="H69" s="662">
        <v>2000</v>
      </c>
    </row>
    <row r="70" spans="1:9">
      <c r="A70" s="1290" t="s">
        <v>729</v>
      </c>
      <c r="B70" s="1291"/>
      <c r="C70" s="13" t="s">
        <v>252</v>
      </c>
      <c r="D70" s="15">
        <v>1200</v>
      </c>
      <c r="E70" s="15">
        <v>1200</v>
      </c>
      <c r="F70" s="15">
        <v>0</v>
      </c>
      <c r="G70" s="16">
        <f t="shared" si="3"/>
        <v>0</v>
      </c>
      <c r="H70" s="662">
        <v>2000</v>
      </c>
    </row>
    <row r="71" spans="1:9">
      <c r="A71" s="1290" t="s">
        <v>854</v>
      </c>
      <c r="B71" s="1291"/>
      <c r="C71" s="48" t="s">
        <v>1069</v>
      </c>
      <c r="D71" s="701">
        <v>0</v>
      </c>
      <c r="E71" s="701">
        <v>17300</v>
      </c>
      <c r="F71" s="701">
        <v>223</v>
      </c>
      <c r="G71" s="16">
        <f t="shared" si="3"/>
        <v>1.2890173410404624</v>
      </c>
      <c r="H71" s="702">
        <v>0</v>
      </c>
    </row>
    <row r="72" spans="1:9">
      <c r="A72" s="1290" t="s">
        <v>854</v>
      </c>
      <c r="B72" s="1291"/>
      <c r="C72" s="48" t="s">
        <v>1070</v>
      </c>
      <c r="D72" s="758">
        <v>0</v>
      </c>
      <c r="E72" s="758">
        <v>0</v>
      </c>
      <c r="F72" s="758">
        <v>0</v>
      </c>
      <c r="G72" s="446">
        <v>0</v>
      </c>
      <c r="H72" s="739">
        <v>6000</v>
      </c>
    </row>
    <row r="73" spans="1:9">
      <c r="A73" s="1290" t="s">
        <v>906</v>
      </c>
      <c r="B73" s="1291"/>
      <c r="C73" s="747" t="s">
        <v>1064</v>
      </c>
      <c r="D73" s="758">
        <v>0</v>
      </c>
      <c r="E73" s="758">
        <v>0</v>
      </c>
      <c r="F73" s="758">
        <v>0</v>
      </c>
      <c r="G73" s="446">
        <v>0</v>
      </c>
      <c r="H73" s="739">
        <v>10000</v>
      </c>
    </row>
    <row r="74" spans="1:9" ht="13.5" thickBot="1">
      <c r="A74" s="694"/>
      <c r="B74" s="692"/>
      <c r="C74" s="693" t="s">
        <v>208</v>
      </c>
      <c r="D74" s="593">
        <f>SUM(D56:D73)</f>
        <v>106700</v>
      </c>
      <c r="E74" s="593">
        <f>SUM(E56:E73)</f>
        <v>154450</v>
      </c>
      <c r="F74" s="593">
        <f>SUM(F56:F73)</f>
        <v>31377</v>
      </c>
      <c r="G74" s="503">
        <f>F74/E74*100</f>
        <v>20.315312398834571</v>
      </c>
      <c r="H74" s="664">
        <f>SUM(H56:H73)</f>
        <v>97000</v>
      </c>
    </row>
    <row r="75" spans="1:9">
      <c r="A75" s="1294" t="s">
        <v>496</v>
      </c>
      <c r="B75" s="1295"/>
      <c r="C75" s="435" t="s">
        <v>339</v>
      </c>
      <c r="D75" s="689">
        <v>29000</v>
      </c>
      <c r="E75" s="689">
        <v>29000</v>
      </c>
      <c r="F75" s="689">
        <v>0</v>
      </c>
      <c r="G75" s="76">
        <f>F75/E75*100</f>
        <v>0</v>
      </c>
      <c r="H75" s="690">
        <v>0</v>
      </c>
    </row>
    <row r="76" spans="1:9" ht="13.5" thickBot="1">
      <c r="A76" s="691"/>
      <c r="B76" s="692"/>
      <c r="C76" s="693" t="s">
        <v>269</v>
      </c>
      <c r="D76" s="593">
        <f>SUM(D75:D75)</f>
        <v>29000</v>
      </c>
      <c r="E76" s="593">
        <f>SUM(E75:E75)</f>
        <v>29000</v>
      </c>
      <c r="F76" s="593">
        <f>SUM(F75:F75)</f>
        <v>0</v>
      </c>
      <c r="G76" s="503">
        <f>F76/E76*100</f>
        <v>0</v>
      </c>
      <c r="H76" s="664">
        <f>SUM(H75)</f>
        <v>0</v>
      </c>
    </row>
    <row r="77" spans="1:9">
      <c r="A77" s="1294" t="s">
        <v>497</v>
      </c>
      <c r="B77" s="1295"/>
      <c r="C77" s="695" t="s">
        <v>340</v>
      </c>
      <c r="D77" s="689">
        <v>20000</v>
      </c>
      <c r="E77" s="689">
        <v>20000</v>
      </c>
      <c r="F77" s="689">
        <v>1232</v>
      </c>
      <c r="G77" s="76">
        <f>F77/E77*100</f>
        <v>6.16</v>
      </c>
      <c r="H77" s="690">
        <v>0</v>
      </c>
    </row>
    <row r="78" spans="1:9">
      <c r="A78" s="1290" t="s">
        <v>855</v>
      </c>
      <c r="B78" s="1291"/>
      <c r="C78" s="892" t="s">
        <v>856</v>
      </c>
      <c r="D78" s="701">
        <v>0</v>
      </c>
      <c r="E78" s="701">
        <v>6300</v>
      </c>
      <c r="F78" s="701">
        <v>5335</v>
      </c>
      <c r="G78" s="16">
        <f>F78/E78*100</f>
        <v>84.682539682539684</v>
      </c>
      <c r="H78" s="702">
        <v>0</v>
      </c>
    </row>
    <row r="79" spans="1:9">
      <c r="A79" s="1290" t="s">
        <v>1071</v>
      </c>
      <c r="B79" s="1291"/>
      <c r="C79" s="1122" t="s">
        <v>1073</v>
      </c>
      <c r="D79" s="758">
        <v>0</v>
      </c>
      <c r="E79" s="758">
        <v>0</v>
      </c>
      <c r="F79" s="758">
        <v>0</v>
      </c>
      <c r="G79" s="446">
        <v>0</v>
      </c>
      <c r="H79" s="739">
        <v>2500</v>
      </c>
    </row>
    <row r="80" spans="1:9">
      <c r="A80" s="1290" t="s">
        <v>1072</v>
      </c>
      <c r="B80" s="1291"/>
      <c r="C80" s="1122" t="s">
        <v>1074</v>
      </c>
      <c r="D80" s="758">
        <v>0</v>
      </c>
      <c r="E80" s="758">
        <v>0</v>
      </c>
      <c r="F80" s="758">
        <v>0</v>
      </c>
      <c r="G80" s="446">
        <v>0</v>
      </c>
      <c r="H80" s="739">
        <v>7000</v>
      </c>
    </row>
    <row r="81" spans="1:8">
      <c r="A81" s="1290" t="s">
        <v>730</v>
      </c>
      <c r="B81" s="1291"/>
      <c r="C81" s="892" t="s">
        <v>597</v>
      </c>
      <c r="D81" s="701">
        <v>3000</v>
      </c>
      <c r="E81" s="701">
        <v>3000</v>
      </c>
      <c r="F81" s="701">
        <v>0</v>
      </c>
      <c r="G81" s="16">
        <v>0</v>
      </c>
      <c r="H81" s="702">
        <v>3000</v>
      </c>
    </row>
    <row r="82" spans="1:8" ht="13.5" thickBot="1">
      <c r="A82" s="696"/>
      <c r="B82" s="697"/>
      <c r="C82" s="643" t="s">
        <v>205</v>
      </c>
      <c r="D82" s="483">
        <f>SUM(D77:D81)</f>
        <v>23000</v>
      </c>
      <c r="E82" s="483">
        <f>SUM(E77:E81)</f>
        <v>29300</v>
      </c>
      <c r="F82" s="483">
        <f>SUM(F77:F81)</f>
        <v>6567</v>
      </c>
      <c r="G82" s="503">
        <f t="shared" ref="G82:G87" si="4">F82/E82*100</f>
        <v>22.412969283276453</v>
      </c>
      <c r="H82" s="484">
        <f>SUM(H77:H81)</f>
        <v>12500</v>
      </c>
    </row>
    <row r="83" spans="1:8">
      <c r="A83" s="1300">
        <v>40968205055</v>
      </c>
      <c r="B83" s="1301"/>
      <c r="C83" s="38" t="s">
        <v>689</v>
      </c>
      <c r="D83" s="39">
        <v>6000</v>
      </c>
      <c r="E83" s="39">
        <v>6000</v>
      </c>
      <c r="F83" s="39">
        <v>0</v>
      </c>
      <c r="G83" s="76">
        <f t="shared" si="4"/>
        <v>0</v>
      </c>
      <c r="H83" s="61">
        <v>14200</v>
      </c>
    </row>
    <row r="84" spans="1:8" ht="13.5" thickBot="1">
      <c r="A84" s="1109"/>
      <c r="B84" s="1110"/>
      <c r="C84" s="1111" t="s">
        <v>189</v>
      </c>
      <c r="D84" s="698">
        <f>SUM(D83:D83)</f>
        <v>6000</v>
      </c>
      <c r="E84" s="698">
        <f>SUM(E83:E83)</f>
        <v>6000</v>
      </c>
      <c r="F84" s="698">
        <f>SUM(F83:F83)</f>
        <v>0</v>
      </c>
      <c r="G84" s="1112">
        <f t="shared" si="4"/>
        <v>0</v>
      </c>
      <c r="H84" s="699">
        <f>SUM(H83:H83)</f>
        <v>14200</v>
      </c>
    </row>
    <row r="85" spans="1:8">
      <c r="A85" s="1294" t="s">
        <v>498</v>
      </c>
      <c r="B85" s="1295"/>
      <c r="C85" s="695" t="s">
        <v>286</v>
      </c>
      <c r="D85" s="689">
        <v>43000</v>
      </c>
      <c r="E85" s="689">
        <v>41400</v>
      </c>
      <c r="F85" s="689">
        <v>757</v>
      </c>
      <c r="G85" s="76">
        <f t="shared" si="4"/>
        <v>1.8285024154589373</v>
      </c>
      <c r="H85" s="690">
        <v>30000</v>
      </c>
    </row>
    <row r="86" spans="1:8" ht="13.5" thickBot="1">
      <c r="A86" s="691"/>
      <c r="B86" s="692"/>
      <c r="C86" s="693" t="s">
        <v>192</v>
      </c>
      <c r="D86" s="698">
        <f>SUM(D85:D85)</f>
        <v>43000</v>
      </c>
      <c r="E86" s="698">
        <f>SUM(E85:E85)</f>
        <v>41400</v>
      </c>
      <c r="F86" s="698">
        <f>SUM(F85)</f>
        <v>757</v>
      </c>
      <c r="G86" s="503">
        <f t="shared" si="4"/>
        <v>1.8285024154589373</v>
      </c>
      <c r="H86" s="699">
        <f>SUM(H85)</f>
        <v>30000</v>
      </c>
    </row>
    <row r="87" spans="1:8">
      <c r="A87" s="1294" t="s">
        <v>566</v>
      </c>
      <c r="B87" s="1295"/>
      <c r="C87" s="695" t="s">
        <v>583</v>
      </c>
      <c r="D87" s="689">
        <v>12000</v>
      </c>
      <c r="E87" s="689">
        <v>12000</v>
      </c>
      <c r="F87" s="689">
        <v>426</v>
      </c>
      <c r="G87" s="76">
        <f t="shared" si="4"/>
        <v>3.55</v>
      </c>
      <c r="H87" s="690">
        <v>0</v>
      </c>
    </row>
    <row r="88" spans="1:8">
      <c r="A88" s="1290" t="s">
        <v>566</v>
      </c>
      <c r="B88" s="1291"/>
      <c r="C88" s="759" t="s">
        <v>857</v>
      </c>
      <c r="D88" s="758">
        <v>0</v>
      </c>
      <c r="E88" s="758">
        <v>4450</v>
      </c>
      <c r="F88" s="758">
        <v>43</v>
      </c>
      <c r="G88" s="446">
        <f>F88/E88*100</f>
        <v>0.96629213483146059</v>
      </c>
      <c r="H88" s="739">
        <v>0</v>
      </c>
    </row>
    <row r="89" spans="1:8">
      <c r="A89" s="1290" t="s">
        <v>906</v>
      </c>
      <c r="B89" s="1291"/>
      <c r="C89" s="1243" t="s">
        <v>1115</v>
      </c>
      <c r="D89" s="758">
        <v>0</v>
      </c>
      <c r="E89" s="758">
        <v>0</v>
      </c>
      <c r="F89" s="758">
        <v>0</v>
      </c>
      <c r="G89" s="446">
        <v>0</v>
      </c>
      <c r="H89" s="739">
        <v>1500</v>
      </c>
    </row>
    <row r="90" spans="1:8" ht="13.5" thickBot="1">
      <c r="A90" s="691"/>
      <c r="B90" s="692"/>
      <c r="C90" s="693" t="s">
        <v>425</v>
      </c>
      <c r="D90" s="593">
        <f>SUM(D87:D88)</f>
        <v>12000</v>
      </c>
      <c r="E90" s="593">
        <f>SUM(E87:E88)</f>
        <v>16450</v>
      </c>
      <c r="F90" s="593">
        <f>SUM(F87:F88)</f>
        <v>469</v>
      </c>
      <c r="G90" s="503">
        <f>F90/E90*100</f>
        <v>2.8510638297872339</v>
      </c>
      <c r="H90" s="664">
        <f>SUM(H87:H89)</f>
        <v>1500</v>
      </c>
    </row>
    <row r="91" spans="1:8">
      <c r="A91" s="1296">
        <v>216022</v>
      </c>
      <c r="B91" s="1297"/>
      <c r="C91" s="131" t="s">
        <v>426</v>
      </c>
      <c r="D91" s="15">
        <v>500</v>
      </c>
      <c r="E91" s="15">
        <v>500</v>
      </c>
      <c r="F91" s="15">
        <v>0</v>
      </c>
      <c r="G91" s="16">
        <f>F91/E91*100</f>
        <v>0</v>
      </c>
      <c r="H91" s="662">
        <v>0</v>
      </c>
    </row>
    <row r="92" spans="1:8">
      <c r="A92" s="1290" t="s">
        <v>731</v>
      </c>
      <c r="B92" s="1291"/>
      <c r="C92" s="13" t="s">
        <v>600</v>
      </c>
      <c r="D92" s="701">
        <v>1000</v>
      </c>
      <c r="E92" s="701">
        <v>1000</v>
      </c>
      <c r="F92" s="701">
        <v>0</v>
      </c>
      <c r="G92" s="16">
        <v>0</v>
      </c>
      <c r="H92" s="702">
        <v>0</v>
      </c>
    </row>
    <row r="93" spans="1:8" ht="13.5" thickBot="1">
      <c r="A93" s="691"/>
      <c r="B93" s="692"/>
      <c r="C93" s="693" t="s">
        <v>134</v>
      </c>
      <c r="D93" s="593">
        <f>SUM(D91:D92)</f>
        <v>1500</v>
      </c>
      <c r="E93" s="593">
        <f>SUM(E91:E92)</f>
        <v>1500</v>
      </c>
      <c r="F93" s="593">
        <f>SUM(F91:F91)</f>
        <v>0</v>
      </c>
      <c r="G93" s="503">
        <f>F93/E93*100</f>
        <v>0</v>
      </c>
      <c r="H93" s="664">
        <f>SUM(H91:H92)</f>
        <v>0</v>
      </c>
    </row>
    <row r="94" spans="1:8">
      <c r="A94" s="1300">
        <v>213055</v>
      </c>
      <c r="B94" s="1301"/>
      <c r="C94" s="82" t="s">
        <v>688</v>
      </c>
      <c r="D94" s="647">
        <v>7000</v>
      </c>
      <c r="E94" s="647">
        <v>7000</v>
      </c>
      <c r="F94" s="647">
        <v>0</v>
      </c>
      <c r="G94" s="76">
        <v>0</v>
      </c>
      <c r="H94" s="648">
        <v>0</v>
      </c>
    </row>
    <row r="95" spans="1:8" ht="13.5" thickBot="1">
      <c r="A95" s="691"/>
      <c r="B95" s="692"/>
      <c r="C95" s="693" t="s">
        <v>363</v>
      </c>
      <c r="D95" s="698">
        <f>SUM(D94)</f>
        <v>7000</v>
      </c>
      <c r="E95" s="698">
        <f>SUM(E94)</f>
        <v>7000</v>
      </c>
      <c r="F95" s="698">
        <f>SUM(F94)</f>
        <v>0</v>
      </c>
      <c r="G95" s="503">
        <v>0</v>
      </c>
      <c r="H95" s="699">
        <f>SUM(H94)</f>
        <v>0</v>
      </c>
    </row>
    <row r="96" spans="1:8">
      <c r="A96" s="1300">
        <v>212056</v>
      </c>
      <c r="B96" s="1301"/>
      <c r="C96" s="1242" t="s">
        <v>285</v>
      </c>
      <c r="D96" s="647">
        <v>30000</v>
      </c>
      <c r="E96" s="647">
        <v>30000</v>
      </c>
      <c r="F96" s="647">
        <v>17</v>
      </c>
      <c r="G96" s="76">
        <f t="shared" ref="G96:G103" si="5">F96/E96*100</f>
        <v>5.6666666666666671E-2</v>
      </c>
      <c r="H96" s="648">
        <v>28500</v>
      </c>
    </row>
    <row r="97" spans="1:8">
      <c r="A97" s="1290" t="s">
        <v>499</v>
      </c>
      <c r="B97" s="1291"/>
      <c r="C97" s="69" t="s">
        <v>370</v>
      </c>
      <c r="D97" s="466">
        <v>500</v>
      </c>
      <c r="E97" s="466">
        <v>500</v>
      </c>
      <c r="F97" s="466">
        <v>0</v>
      </c>
      <c r="G97" s="16">
        <f t="shared" si="5"/>
        <v>0</v>
      </c>
      <c r="H97" s="663">
        <v>0</v>
      </c>
    </row>
    <row r="98" spans="1:8">
      <c r="A98" s="1290" t="s">
        <v>732</v>
      </c>
      <c r="B98" s="1291"/>
      <c r="C98" s="13" t="s">
        <v>598</v>
      </c>
      <c r="D98" s="701">
        <v>5000</v>
      </c>
      <c r="E98" s="701">
        <v>5000</v>
      </c>
      <c r="F98" s="701">
        <v>726</v>
      </c>
      <c r="G98" s="16">
        <f t="shared" si="5"/>
        <v>14.52</v>
      </c>
      <c r="H98" s="702">
        <v>19000</v>
      </c>
    </row>
    <row r="99" spans="1:8">
      <c r="A99" s="1290" t="s">
        <v>906</v>
      </c>
      <c r="B99" s="1291"/>
      <c r="C99" s="921" t="s">
        <v>937</v>
      </c>
      <c r="D99" s="758">
        <v>0</v>
      </c>
      <c r="E99" s="758">
        <v>0</v>
      </c>
      <c r="F99" s="758">
        <v>0</v>
      </c>
      <c r="G99" s="446">
        <v>0</v>
      </c>
      <c r="H99" s="739">
        <v>4000</v>
      </c>
    </row>
    <row r="100" spans="1:8" ht="13.5" thickBot="1">
      <c r="A100" s="691"/>
      <c r="B100" s="692"/>
      <c r="C100" s="643" t="s">
        <v>119</v>
      </c>
      <c r="D100" s="593">
        <f>SUM(D96:D99)</f>
        <v>35500</v>
      </c>
      <c r="E100" s="593">
        <f>SUM(E96:E99)</f>
        <v>35500</v>
      </c>
      <c r="F100" s="593">
        <f>SUM(F96:F99)</f>
        <v>743</v>
      </c>
      <c r="G100" s="503">
        <f t="shared" si="5"/>
        <v>2.0929577464788731</v>
      </c>
      <c r="H100" s="664">
        <f>SUM(H96:H99)</f>
        <v>51500</v>
      </c>
    </row>
    <row r="101" spans="1:8">
      <c r="A101" s="1298">
        <v>216023</v>
      </c>
      <c r="B101" s="1299"/>
      <c r="C101" s="152" t="s">
        <v>427</v>
      </c>
      <c r="D101" s="15">
        <v>20000</v>
      </c>
      <c r="E101" s="15">
        <v>20000</v>
      </c>
      <c r="F101" s="15">
        <v>187</v>
      </c>
      <c r="G101" s="151">
        <f t="shared" si="5"/>
        <v>0.93500000000000005</v>
      </c>
      <c r="H101" s="662">
        <v>30000</v>
      </c>
    </row>
    <row r="102" spans="1:8" ht="13.5" thickBot="1">
      <c r="A102" s="533"/>
      <c r="B102" s="534"/>
      <c r="C102" s="643" t="s">
        <v>84</v>
      </c>
      <c r="D102" s="593">
        <f>D101</f>
        <v>20000</v>
      </c>
      <c r="E102" s="593">
        <f>E101</f>
        <v>20000</v>
      </c>
      <c r="F102" s="593">
        <f>SUM(F101:F101)</f>
        <v>187</v>
      </c>
      <c r="G102" s="503">
        <f t="shared" si="5"/>
        <v>0.93500000000000005</v>
      </c>
      <c r="H102" s="664">
        <f>SUM(H101:H101)</f>
        <v>30000</v>
      </c>
    </row>
    <row r="103" spans="1:8" ht="16.5" thickBot="1">
      <c r="A103" s="155"/>
      <c r="B103" s="156"/>
      <c r="C103" s="157" t="s">
        <v>309</v>
      </c>
      <c r="D103" s="594">
        <f>D102+D100+D93+D90+D86+D84+D82+D76+D74+D49+D32+D30+D95+D5+D20</f>
        <v>472900</v>
      </c>
      <c r="E103" s="594">
        <f>E102+E100+E93+E90+E86+E84+E82+E76+E74+E49+E32+E30+E95+E5+E20</f>
        <v>557200</v>
      </c>
      <c r="F103" s="594">
        <f>F102+F100+F93+F90+F86+F84+F82+F76+F74+F49+F32+F30+F5+F20</f>
        <v>56924</v>
      </c>
      <c r="G103" s="158">
        <f t="shared" si="5"/>
        <v>10.21608040201005</v>
      </c>
      <c r="H103" s="665">
        <f>H102+H100+H95+H93+H90+H86+H84+H82+H74+H49+H32+H30+H20+H5</f>
        <v>374040</v>
      </c>
    </row>
    <row r="104" spans="1:8" ht="15.75">
      <c r="A104" s="514"/>
      <c r="B104" s="515"/>
      <c r="C104" s="516"/>
      <c r="D104" s="517"/>
      <c r="E104" s="517"/>
      <c r="F104" s="517"/>
      <c r="G104" s="518"/>
      <c r="H104" s="517"/>
    </row>
    <row r="105" spans="1:8" ht="15.75">
      <c r="A105" s="514"/>
      <c r="B105" s="515"/>
      <c r="C105" s="516"/>
      <c r="D105" s="517"/>
      <c r="E105" s="517"/>
      <c r="F105" s="517"/>
      <c r="G105" s="518"/>
      <c r="H105" s="517"/>
    </row>
    <row r="106" spans="1:8" ht="15.75">
      <c r="A106" s="514"/>
      <c r="B106" s="515"/>
      <c r="C106" s="516"/>
      <c r="D106" s="517"/>
      <c r="E106" s="517"/>
      <c r="F106" s="517"/>
      <c r="G106" s="518"/>
      <c r="H106" s="517"/>
    </row>
    <row r="107" spans="1:8" ht="15.75">
      <c r="A107" s="514"/>
      <c r="B107" s="515"/>
      <c r="C107" s="516"/>
      <c r="D107" s="517"/>
      <c r="E107" s="517"/>
      <c r="F107" s="517"/>
      <c r="G107" s="518"/>
      <c r="H107" s="517"/>
    </row>
    <row r="108" spans="1:8" ht="15.75">
      <c r="A108" s="514"/>
      <c r="B108" s="515"/>
      <c r="C108" s="516"/>
      <c r="D108" s="517"/>
      <c r="E108" s="517"/>
      <c r="F108" s="517"/>
      <c r="G108" s="518"/>
      <c r="H108" s="517"/>
    </row>
    <row r="109" spans="1:8" ht="15">
      <c r="A109" s="1254" t="s">
        <v>968</v>
      </c>
      <c r="B109" s="1254"/>
      <c r="C109" s="1254"/>
      <c r="D109" s="1254"/>
      <c r="E109" s="1254"/>
      <c r="F109" s="1254"/>
      <c r="G109" s="1254"/>
      <c r="H109" s="1254"/>
    </row>
    <row r="110" spans="1:8" ht="19.5" thickBot="1">
      <c r="A110" s="135" t="s">
        <v>159</v>
      </c>
      <c r="D110" s="24"/>
      <c r="E110" s="24"/>
      <c r="F110" s="24"/>
      <c r="G110" s="25"/>
      <c r="H110" s="24"/>
    </row>
    <row r="111" spans="1:8" ht="13.5">
      <c r="A111" s="26"/>
      <c r="B111" s="305"/>
      <c r="C111" s="138"/>
      <c r="D111" s="29" t="s">
        <v>129</v>
      </c>
      <c r="E111" s="29" t="s">
        <v>194</v>
      </c>
      <c r="F111" s="29" t="s">
        <v>135</v>
      </c>
      <c r="G111" s="29" t="s">
        <v>136</v>
      </c>
      <c r="H111" s="30" t="s">
        <v>902</v>
      </c>
    </row>
    <row r="112" spans="1:8" ht="14.25" thickBot="1">
      <c r="A112" s="45"/>
      <c r="B112" s="306"/>
      <c r="C112" s="72"/>
      <c r="D112" s="215">
        <v>2017</v>
      </c>
      <c r="E112" s="215">
        <v>2017</v>
      </c>
      <c r="F112" s="215" t="s">
        <v>873</v>
      </c>
      <c r="G112" s="34" t="s">
        <v>137</v>
      </c>
      <c r="H112" s="35">
        <v>2018</v>
      </c>
    </row>
    <row r="113" spans="1:8">
      <c r="A113" s="307" t="s">
        <v>307</v>
      </c>
      <c r="B113" s="658"/>
      <c r="C113" s="60"/>
      <c r="D113" s="1">
        <f>'82 37'!D32</f>
        <v>3050</v>
      </c>
      <c r="E113" s="1">
        <f>'82 37'!E32</f>
        <v>3184</v>
      </c>
      <c r="F113" s="1">
        <f>'82 37'!F32</f>
        <v>564</v>
      </c>
      <c r="G113" s="142">
        <f>F113/E113*100</f>
        <v>17.713567839195978</v>
      </c>
      <c r="H113" s="10">
        <f>'82 37'!H32</f>
        <v>4050</v>
      </c>
    </row>
    <row r="114" spans="1:8" ht="13.5" thickBot="1">
      <c r="A114" s="659" t="s">
        <v>308</v>
      </c>
      <c r="B114" s="660"/>
      <c r="C114" s="661"/>
      <c r="D114" s="5">
        <f>'82 38-40'!D103</f>
        <v>472900</v>
      </c>
      <c r="E114" s="5">
        <f>'82 38-40'!E103</f>
        <v>557200</v>
      </c>
      <c r="F114" s="5">
        <f>'82 38-40'!F103</f>
        <v>56924</v>
      </c>
      <c r="G114" s="86">
        <f>F114/E114*100</f>
        <v>10.21608040201005</v>
      </c>
      <c r="H114" s="7">
        <f>'82 38-40'!H103</f>
        <v>374040</v>
      </c>
    </row>
    <row r="115" spans="1:8" ht="16.5" thickBot="1">
      <c r="A115" s="668" t="s">
        <v>12</v>
      </c>
      <c r="B115" s="306"/>
      <c r="C115" s="72"/>
      <c r="D115" s="250">
        <f>SUM(D113:D114)</f>
        <v>475950</v>
      </c>
      <c r="E115" s="250">
        <f>SUM(E113:E114)</f>
        <v>560384</v>
      </c>
      <c r="F115" s="250">
        <f>SUM(F113:F114)</f>
        <v>57488</v>
      </c>
      <c r="G115" s="91">
        <f>F115/E115*100</f>
        <v>10.258679762448606</v>
      </c>
      <c r="H115" s="251">
        <f>SUM(H113:H114)</f>
        <v>378090</v>
      </c>
    </row>
    <row r="116" spans="1:8">
      <c r="A116" s="147"/>
      <c r="B116" s="136"/>
    </row>
    <row r="117" spans="1:8">
      <c r="A117" s="147"/>
      <c r="B117" s="136"/>
    </row>
    <row r="120" spans="1:8">
      <c r="A120" s="147"/>
      <c r="B120" s="136"/>
    </row>
    <row r="121" spans="1:8">
      <c r="A121" s="147"/>
      <c r="B121" s="136"/>
    </row>
    <row r="122" spans="1:8">
      <c r="A122" s="147"/>
      <c r="B122" s="136"/>
    </row>
    <row r="123" spans="1:8">
      <c r="A123" s="147"/>
      <c r="B123" s="136"/>
    </row>
    <row r="124" spans="1:8">
      <c r="A124" s="147"/>
      <c r="B124" s="136"/>
    </row>
    <row r="125" spans="1:8">
      <c r="A125" s="147"/>
      <c r="B125" s="136"/>
    </row>
    <row r="126" spans="1:8">
      <c r="A126" s="147"/>
      <c r="B126" s="136"/>
    </row>
    <row r="127" spans="1:8">
      <c r="A127" s="147"/>
      <c r="B127" s="136"/>
    </row>
    <row r="128" spans="1:8">
      <c r="A128" s="147"/>
      <c r="B128" s="136"/>
    </row>
    <row r="129" spans="1:2">
      <c r="A129" s="147"/>
      <c r="B129" s="136"/>
    </row>
    <row r="130" spans="1:2">
      <c r="A130" s="147"/>
      <c r="B130" s="136"/>
    </row>
    <row r="132" spans="1:2">
      <c r="A132" s="147"/>
      <c r="B132" s="136"/>
    </row>
    <row r="133" spans="1:2">
      <c r="A133" s="147"/>
      <c r="B133" s="136"/>
    </row>
    <row r="134" spans="1:2">
      <c r="A134" s="147"/>
      <c r="B134" s="136"/>
    </row>
    <row r="135" spans="1:2">
      <c r="A135" s="147"/>
      <c r="B135" s="136"/>
    </row>
    <row r="136" spans="1:2">
      <c r="A136" s="147"/>
      <c r="B136" s="136"/>
    </row>
    <row r="137" spans="1:2">
      <c r="A137" s="147"/>
      <c r="B137" s="136"/>
    </row>
    <row r="138" spans="1:2">
      <c r="A138" s="147"/>
      <c r="B138" s="136"/>
    </row>
    <row r="139" spans="1:2">
      <c r="A139" s="147"/>
      <c r="B139" s="136"/>
    </row>
    <row r="140" spans="1:2">
      <c r="A140" s="147"/>
      <c r="B140" s="136"/>
    </row>
    <row r="141" spans="1:2">
      <c r="A141" s="147"/>
      <c r="B141" s="136"/>
    </row>
    <row r="142" spans="1:2">
      <c r="A142" s="147"/>
      <c r="B142" s="136"/>
    </row>
    <row r="143" spans="1:2">
      <c r="A143" s="147"/>
      <c r="B143" s="136"/>
    </row>
    <row r="144" spans="1:2">
      <c r="A144" s="147"/>
      <c r="B144" s="136"/>
    </row>
    <row r="145" spans="1:2">
      <c r="A145" s="147"/>
      <c r="B145" s="136"/>
    </row>
    <row r="146" spans="1:2">
      <c r="A146" s="147"/>
      <c r="B146" s="136"/>
    </row>
    <row r="147" spans="1:2">
      <c r="A147" s="147"/>
      <c r="B147" s="136"/>
    </row>
    <row r="148" spans="1:2">
      <c r="A148" s="147"/>
      <c r="B148" s="136"/>
    </row>
    <row r="149" spans="1:2">
      <c r="A149" s="147"/>
      <c r="B149" s="136"/>
    </row>
    <row r="150" spans="1:2">
      <c r="A150" s="147"/>
      <c r="B150" s="136"/>
    </row>
    <row r="151" spans="1:2">
      <c r="A151" s="147"/>
      <c r="B151" s="136"/>
    </row>
    <row r="152" spans="1:2">
      <c r="A152" s="147"/>
      <c r="B152" s="136"/>
    </row>
    <row r="153" spans="1:2">
      <c r="A153" s="147"/>
      <c r="B153" s="136"/>
    </row>
    <row r="154" spans="1:2">
      <c r="A154" s="147"/>
      <c r="B154" s="136"/>
    </row>
    <row r="155" spans="1:2">
      <c r="A155" s="147"/>
      <c r="B155" s="136"/>
    </row>
    <row r="156" spans="1:2">
      <c r="A156" s="147"/>
      <c r="B156" s="136"/>
    </row>
    <row r="157" spans="1:2">
      <c r="A157" s="136"/>
      <c r="B157" s="136"/>
    </row>
    <row r="158" spans="1:2">
      <c r="A158" s="136"/>
      <c r="B158" s="136"/>
    </row>
    <row r="159" spans="1:2">
      <c r="A159" s="136"/>
      <c r="B159" s="136"/>
    </row>
    <row r="160" spans="1:2">
      <c r="A160" s="136"/>
      <c r="B160" s="136"/>
    </row>
    <row r="161" spans="1:8">
      <c r="A161" s="136"/>
      <c r="B161" s="136"/>
    </row>
    <row r="162" spans="1:8">
      <c r="A162" s="136"/>
      <c r="B162" s="136"/>
    </row>
    <row r="163" spans="1:8">
      <c r="A163" s="136"/>
      <c r="B163" s="136"/>
    </row>
    <row r="164" spans="1:8" ht="15">
      <c r="A164" s="1254" t="s">
        <v>969</v>
      </c>
      <c r="B164" s="1254"/>
      <c r="C164" s="1254"/>
      <c r="D164" s="1254"/>
      <c r="E164" s="1254"/>
      <c r="F164" s="1254"/>
      <c r="G164" s="1254"/>
      <c r="H164" s="1254"/>
    </row>
    <row r="165" spans="1:8">
      <c r="A165" s="136"/>
      <c r="B165" s="136"/>
    </row>
    <row r="166" spans="1:8">
      <c r="A166" s="136"/>
      <c r="B166" s="136"/>
    </row>
    <row r="167" spans="1:8">
      <c r="A167" s="136"/>
      <c r="B167" s="136"/>
    </row>
    <row r="168" spans="1:8">
      <c r="A168" s="136"/>
      <c r="B168" s="136"/>
    </row>
    <row r="169" spans="1:8">
      <c r="A169" s="136"/>
      <c r="B169" s="136"/>
    </row>
    <row r="170" spans="1:8">
      <c r="A170" s="136"/>
      <c r="B170" s="136"/>
    </row>
    <row r="171" spans="1:8">
      <c r="A171" s="136"/>
      <c r="B171" s="136"/>
    </row>
    <row r="172" spans="1:8">
      <c r="A172" s="136"/>
      <c r="B172" s="136"/>
    </row>
    <row r="173" spans="1:8">
      <c r="A173" s="136"/>
      <c r="B173" s="136"/>
    </row>
    <row r="174" spans="1:8">
      <c r="A174" s="136"/>
      <c r="B174" s="136"/>
    </row>
    <row r="175" spans="1:8">
      <c r="A175" s="136"/>
      <c r="B175" s="136"/>
    </row>
    <row r="176" spans="1:8">
      <c r="A176" s="136"/>
      <c r="B176" s="136"/>
    </row>
    <row r="177" spans="1:2">
      <c r="A177" s="136"/>
      <c r="B177" s="136"/>
    </row>
    <row r="178" spans="1:2">
      <c r="A178" s="136"/>
      <c r="B178" s="136"/>
    </row>
    <row r="179" spans="1:2">
      <c r="A179" s="136"/>
      <c r="B179" s="136"/>
    </row>
    <row r="180" spans="1:2">
      <c r="A180" s="136"/>
      <c r="B180" s="136"/>
    </row>
    <row r="181" spans="1:2">
      <c r="A181" s="136"/>
      <c r="B181" s="136"/>
    </row>
    <row r="182" spans="1:2">
      <c r="A182" s="136"/>
      <c r="B182" s="136"/>
    </row>
    <row r="183" spans="1:2">
      <c r="A183" s="136"/>
      <c r="B183" s="136"/>
    </row>
    <row r="184" spans="1:2">
      <c r="A184" s="136"/>
      <c r="B184" s="136"/>
    </row>
    <row r="185" spans="1:2">
      <c r="A185" s="136"/>
      <c r="B185" s="136"/>
    </row>
    <row r="186" spans="1:2">
      <c r="A186" s="136"/>
      <c r="B186" s="136"/>
    </row>
    <row r="187" spans="1:2">
      <c r="A187" s="136"/>
      <c r="B187" s="136"/>
    </row>
    <row r="188" spans="1:2">
      <c r="A188" s="136"/>
      <c r="B188" s="136"/>
    </row>
    <row r="189" spans="1:2">
      <c r="A189" s="136"/>
      <c r="B189" s="136"/>
    </row>
    <row r="190" spans="1:2">
      <c r="A190" s="136"/>
      <c r="B190" s="136"/>
    </row>
    <row r="191" spans="1:2">
      <c r="A191" s="136"/>
      <c r="B191" s="136"/>
    </row>
  </sheetData>
  <mergeCells count="82">
    <mergeCell ref="A37:B37"/>
    <mergeCell ref="A40:B40"/>
    <mergeCell ref="A42:B42"/>
    <mergeCell ref="A31:B31"/>
    <mergeCell ref="A29:B29"/>
    <mergeCell ref="A164:H164"/>
    <mergeCell ref="A38:B38"/>
    <mergeCell ref="A35:B35"/>
    <mergeCell ref="A59:B59"/>
    <mergeCell ref="A57:B57"/>
    <mergeCell ref="A58:B58"/>
    <mergeCell ref="A39:B39"/>
    <mergeCell ref="A44:B44"/>
    <mergeCell ref="A45:B45"/>
    <mergeCell ref="A46:B46"/>
    <mergeCell ref="A43:B43"/>
    <mergeCell ref="A48:B48"/>
    <mergeCell ref="A56:B56"/>
    <mergeCell ref="A41:B41"/>
    <mergeCell ref="A55:H55"/>
    <mergeCell ref="A75:B75"/>
    <mergeCell ref="A91:B91"/>
    <mergeCell ref="A60:B60"/>
    <mergeCell ref="A109:H109"/>
    <mergeCell ref="A69:B69"/>
    <mergeCell ref="A87:B87"/>
    <mergeCell ref="A88:B88"/>
    <mergeCell ref="A101:B101"/>
    <mergeCell ref="A94:B94"/>
    <mergeCell ref="A70:B70"/>
    <mergeCell ref="A96:B96"/>
    <mergeCell ref="A92:B92"/>
    <mergeCell ref="A98:B98"/>
    <mergeCell ref="A99:B99"/>
    <mergeCell ref="A97:B97"/>
    <mergeCell ref="A79:B79"/>
    <mergeCell ref="A83:B83"/>
    <mergeCell ref="A4:B4"/>
    <mergeCell ref="A5:B5"/>
    <mergeCell ref="A21:B21"/>
    <mergeCell ref="A23:B23"/>
    <mergeCell ref="A26:B2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5:B25"/>
    <mergeCell ref="A15:B15"/>
    <mergeCell ref="A16:B16"/>
    <mergeCell ref="A17:B17"/>
    <mergeCell ref="A18:B18"/>
    <mergeCell ref="A19:B19"/>
    <mergeCell ref="A77:B77"/>
    <mergeCell ref="A22:B22"/>
    <mergeCell ref="A24:B24"/>
    <mergeCell ref="A61:B61"/>
    <mergeCell ref="A28:B28"/>
    <mergeCell ref="A27:B27"/>
    <mergeCell ref="A34:B34"/>
    <mergeCell ref="A33:B33"/>
    <mergeCell ref="A73:B73"/>
    <mergeCell ref="A64:B64"/>
    <mergeCell ref="A47:B47"/>
    <mergeCell ref="A36:B36"/>
    <mergeCell ref="A89:B89"/>
    <mergeCell ref="A63:B63"/>
    <mergeCell ref="A65:B65"/>
    <mergeCell ref="A68:B68"/>
    <mergeCell ref="A62:B62"/>
    <mergeCell ref="A85:B85"/>
    <mergeCell ref="A71:B71"/>
    <mergeCell ref="A78:B78"/>
    <mergeCell ref="A67:B67"/>
    <mergeCell ref="A81:B81"/>
    <mergeCell ref="A66:B66"/>
    <mergeCell ref="A80:B80"/>
    <mergeCell ref="A72:B72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horizontalDpi="4294967292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tabColor rgb="FF7030A0"/>
  </sheetPr>
  <dimension ref="A1:H161"/>
  <sheetViews>
    <sheetView tabSelected="1" topLeftCell="A34" zoomScaleNormal="100" workbookViewId="0">
      <selection activeCell="A109" sqref="A109:H109"/>
    </sheetView>
  </sheetViews>
  <sheetFormatPr defaultRowHeight="12.75"/>
  <cols>
    <col min="1" max="1" width="4.7109375" customWidth="1"/>
    <col min="2" max="2" width="6.42578125" customWidth="1"/>
    <col min="3" max="3" width="31.7109375" customWidth="1"/>
    <col min="4" max="5" width="8.28515625" customWidth="1"/>
    <col min="6" max="6" width="9.7109375" customWidth="1"/>
    <col min="7" max="7" width="7.85546875" customWidth="1"/>
    <col min="8" max="8" width="10" customWidth="1"/>
  </cols>
  <sheetData>
    <row r="1" spans="1:8" ht="15">
      <c r="A1" s="18"/>
      <c r="B1" s="18"/>
      <c r="C1" s="18"/>
      <c r="D1" s="18"/>
      <c r="E1" s="18"/>
      <c r="F1" s="18"/>
      <c r="G1" s="18"/>
      <c r="H1" s="788" t="s">
        <v>711</v>
      </c>
    </row>
    <row r="2" spans="1:8" ht="18.75">
      <c r="A2" s="135" t="s">
        <v>161</v>
      </c>
      <c r="B2" s="136"/>
      <c r="C2" s="18"/>
      <c r="D2" s="18"/>
      <c r="E2" s="18"/>
      <c r="F2" s="18"/>
      <c r="G2" s="18"/>
      <c r="H2" s="18"/>
    </row>
    <row r="3" spans="1:8" ht="15" thickBot="1">
      <c r="A3" s="210" t="s">
        <v>310</v>
      </c>
      <c r="B3" s="136"/>
      <c r="C3" s="18"/>
      <c r="D3" s="18"/>
      <c r="E3" s="18"/>
      <c r="F3" s="211"/>
      <c r="G3" s="212"/>
      <c r="H3" s="280" t="s">
        <v>107</v>
      </c>
    </row>
    <row r="4" spans="1:8" ht="13.5">
      <c r="A4" s="213" t="s">
        <v>243</v>
      </c>
      <c r="B4" s="214"/>
      <c r="C4" s="38"/>
      <c r="D4" s="29" t="s">
        <v>129</v>
      </c>
      <c r="E4" s="29" t="s">
        <v>194</v>
      </c>
      <c r="F4" s="29" t="s">
        <v>135</v>
      </c>
      <c r="G4" s="29" t="s">
        <v>136</v>
      </c>
      <c r="H4" s="30" t="s">
        <v>902</v>
      </c>
    </row>
    <row r="5" spans="1:8" ht="13.5">
      <c r="A5" s="63">
        <v>5311</v>
      </c>
      <c r="B5" s="191" t="s">
        <v>549</v>
      </c>
      <c r="C5" s="33"/>
      <c r="D5" s="215">
        <v>2017</v>
      </c>
      <c r="E5" s="215">
        <v>2017</v>
      </c>
      <c r="F5" s="215" t="s">
        <v>873</v>
      </c>
      <c r="G5" s="215" t="s">
        <v>137</v>
      </c>
      <c r="H5" s="216">
        <v>2018</v>
      </c>
    </row>
    <row r="6" spans="1:8">
      <c r="A6" s="63">
        <v>6112</v>
      </c>
      <c r="B6" s="32" t="s">
        <v>89</v>
      </c>
      <c r="C6" s="33"/>
      <c r="D6" s="735"/>
      <c r="E6" s="735"/>
      <c r="F6" s="735"/>
      <c r="G6" s="735"/>
      <c r="H6" s="736"/>
    </row>
    <row r="7" spans="1:8" ht="13.5">
      <c r="A7" s="63">
        <v>6114</v>
      </c>
      <c r="B7" s="32" t="s">
        <v>346</v>
      </c>
      <c r="C7" s="33"/>
      <c r="D7" s="215"/>
      <c r="E7" s="215"/>
      <c r="F7" s="215"/>
      <c r="G7" s="215"/>
      <c r="H7" s="216"/>
    </row>
    <row r="8" spans="1:8" ht="13.5">
      <c r="A8" s="63">
        <v>6115</v>
      </c>
      <c r="B8" s="32" t="s">
        <v>321</v>
      </c>
      <c r="C8" s="33"/>
      <c r="D8" s="215"/>
      <c r="E8" s="215"/>
      <c r="F8" s="215"/>
      <c r="G8" s="215"/>
      <c r="H8" s="216"/>
    </row>
    <row r="9" spans="1:8" ht="13.5">
      <c r="A9" s="63">
        <v>6117</v>
      </c>
      <c r="B9" s="32" t="s">
        <v>322</v>
      </c>
      <c r="C9" s="33"/>
      <c r="D9" s="215"/>
      <c r="E9" s="215"/>
      <c r="F9" s="215"/>
      <c r="G9" s="215"/>
      <c r="H9" s="216"/>
    </row>
    <row r="10" spans="1:8" ht="13.5">
      <c r="A10" s="63">
        <v>6118</v>
      </c>
      <c r="B10" s="32" t="s">
        <v>298</v>
      </c>
      <c r="C10" s="33"/>
      <c r="D10" s="215"/>
      <c r="E10" s="215"/>
      <c r="F10" s="215"/>
      <c r="G10" s="215"/>
      <c r="H10" s="216"/>
    </row>
    <row r="11" spans="1:8">
      <c r="A11" s="63">
        <v>6171</v>
      </c>
      <c r="B11" s="32" t="s">
        <v>69</v>
      </c>
      <c r="C11" s="33"/>
      <c r="D11" s="219"/>
      <c r="E11" s="219"/>
      <c r="F11" s="219"/>
      <c r="G11" s="219"/>
      <c r="H11" s="220"/>
    </row>
    <row r="12" spans="1:8">
      <c r="A12" s="63">
        <v>6223</v>
      </c>
      <c r="B12" s="191" t="s">
        <v>871</v>
      </c>
      <c r="C12" s="218"/>
      <c r="D12" s="219"/>
      <c r="E12" s="219"/>
      <c r="F12" s="219"/>
      <c r="G12" s="219"/>
      <c r="H12" s="220"/>
    </row>
    <row r="13" spans="1:8">
      <c r="A13" s="46">
        <v>6310</v>
      </c>
      <c r="B13" s="1241" t="s">
        <v>169</v>
      </c>
      <c r="C13" s="218"/>
      <c r="D13" s="219"/>
      <c r="E13" s="219"/>
      <c r="F13" s="219"/>
      <c r="G13" s="219"/>
      <c r="H13" s="220"/>
    </row>
    <row r="14" spans="1:8" ht="13.5" thickBot="1">
      <c r="A14" s="471">
        <v>6409</v>
      </c>
      <c r="B14" s="745" t="s">
        <v>530</v>
      </c>
      <c r="C14" s="661"/>
      <c r="D14" s="219"/>
      <c r="E14" s="219"/>
      <c r="F14" s="219"/>
      <c r="G14" s="219"/>
      <c r="H14" s="220"/>
    </row>
    <row r="15" spans="1:8" ht="13.5">
      <c r="A15" s="248"/>
      <c r="B15" s="37" t="s">
        <v>244</v>
      </c>
      <c r="C15" s="38"/>
      <c r="D15" s="82"/>
      <c r="E15" s="82"/>
      <c r="F15" s="82"/>
      <c r="G15" s="82"/>
      <c r="H15" s="256"/>
    </row>
    <row r="16" spans="1:8">
      <c r="A16" s="46">
        <v>5311</v>
      </c>
      <c r="B16" s="230">
        <v>5194</v>
      </c>
      <c r="C16" s="164" t="s">
        <v>63</v>
      </c>
      <c r="D16" s="13">
        <v>0</v>
      </c>
      <c r="E16" s="13">
        <v>545</v>
      </c>
      <c r="F16" s="13">
        <v>0</v>
      </c>
      <c r="G16" s="761">
        <v>0</v>
      </c>
      <c r="H16" s="17">
        <v>1000</v>
      </c>
    </row>
    <row r="17" spans="1:8">
      <c r="A17" s="760"/>
      <c r="B17" s="230">
        <v>5339</v>
      </c>
      <c r="C17" s="164" t="s">
        <v>780</v>
      </c>
      <c r="D17" s="13">
        <v>0</v>
      </c>
      <c r="E17" s="13">
        <v>400</v>
      </c>
      <c r="F17" s="13">
        <v>0</v>
      </c>
      <c r="G17" s="761">
        <v>0</v>
      </c>
      <c r="H17" s="588">
        <v>0</v>
      </c>
    </row>
    <row r="18" spans="1:8">
      <c r="A18" s="760"/>
      <c r="B18" s="230">
        <v>5492</v>
      </c>
      <c r="C18" s="164" t="s">
        <v>432</v>
      </c>
      <c r="D18" s="65">
        <v>0</v>
      </c>
      <c r="E18" s="65">
        <v>0</v>
      </c>
      <c r="F18" s="65">
        <v>0</v>
      </c>
      <c r="G18" s="151">
        <v>0</v>
      </c>
      <c r="H18" s="66">
        <v>0</v>
      </c>
    </row>
    <row r="19" spans="1:8" ht="15" thickBot="1">
      <c r="A19" s="78"/>
      <c r="B19" s="257" t="s">
        <v>309</v>
      </c>
      <c r="C19" s="72"/>
      <c r="D19" s="228">
        <f>SUM(D18)</f>
        <v>0</v>
      </c>
      <c r="E19" s="228">
        <f>SUM(E15:E18)</f>
        <v>945</v>
      </c>
      <c r="F19" s="228">
        <f>SUM(F15:F18)</f>
        <v>0</v>
      </c>
      <c r="G19" s="421">
        <v>0</v>
      </c>
      <c r="H19" s="229">
        <f>SUM(H16:H18)</f>
        <v>1000</v>
      </c>
    </row>
    <row r="20" spans="1:8">
      <c r="A20" s="46">
        <v>6112</v>
      </c>
      <c r="B20" s="62">
        <v>5023</v>
      </c>
      <c r="C20" s="13" t="s">
        <v>91</v>
      </c>
      <c r="D20" s="58">
        <v>10500</v>
      </c>
      <c r="E20" s="58">
        <v>10500</v>
      </c>
      <c r="F20" s="58">
        <v>7448</v>
      </c>
      <c r="G20" s="16">
        <f>F20/E20*100</f>
        <v>70.933333333333337</v>
      </c>
      <c r="H20" s="17">
        <v>16400</v>
      </c>
    </row>
    <row r="21" spans="1:8">
      <c r="A21" s="67"/>
      <c r="B21" s="62">
        <v>5024</v>
      </c>
      <c r="C21" s="13" t="s">
        <v>108</v>
      </c>
      <c r="D21" s="58">
        <v>0</v>
      </c>
      <c r="E21" s="58">
        <v>0</v>
      </c>
      <c r="F21" s="58">
        <v>0</v>
      </c>
      <c r="G21" s="16">
        <v>0</v>
      </c>
      <c r="H21" s="17">
        <v>2650</v>
      </c>
    </row>
    <row r="22" spans="1:8">
      <c r="A22" s="67"/>
      <c r="B22" s="62">
        <v>5029</v>
      </c>
      <c r="C22" s="13" t="s">
        <v>781</v>
      </c>
      <c r="D22" s="58">
        <v>90</v>
      </c>
      <c r="E22" s="58">
        <v>90</v>
      </c>
      <c r="F22" s="58">
        <v>46</v>
      </c>
      <c r="G22" s="16">
        <f>F22/E22*100</f>
        <v>51.111111111111107</v>
      </c>
      <c r="H22" s="17">
        <v>90</v>
      </c>
    </row>
    <row r="23" spans="1:8">
      <c r="A23" s="67"/>
      <c r="B23" s="62">
        <v>5031</v>
      </c>
      <c r="C23" s="13" t="s">
        <v>782</v>
      </c>
      <c r="D23" s="58">
        <v>2648</v>
      </c>
      <c r="E23" s="58">
        <v>2648</v>
      </c>
      <c r="F23" s="58">
        <v>1486</v>
      </c>
      <c r="G23" s="16">
        <f>F23/E23*100</f>
        <v>56.117824773413894</v>
      </c>
      <c r="H23" s="17">
        <v>4123</v>
      </c>
    </row>
    <row r="24" spans="1:8">
      <c r="A24" s="67"/>
      <c r="B24" s="62">
        <v>5032</v>
      </c>
      <c r="C24" s="13" t="s">
        <v>92</v>
      </c>
      <c r="D24" s="58">
        <v>953</v>
      </c>
      <c r="E24" s="58">
        <v>953</v>
      </c>
      <c r="F24" s="58">
        <v>674</v>
      </c>
      <c r="G24" s="16">
        <f>F24/E24*100</f>
        <v>70.724029380902408</v>
      </c>
      <c r="H24" s="17">
        <v>1484</v>
      </c>
    </row>
    <row r="25" spans="1:8">
      <c r="A25" s="67"/>
      <c r="B25" s="62">
        <v>5424</v>
      </c>
      <c r="C25" s="13" t="s">
        <v>176</v>
      </c>
      <c r="D25" s="58">
        <v>0</v>
      </c>
      <c r="E25" s="58">
        <v>0</v>
      </c>
      <c r="F25" s="58">
        <v>0</v>
      </c>
      <c r="G25" s="16">
        <v>0</v>
      </c>
      <c r="H25" s="17">
        <v>0</v>
      </c>
    </row>
    <row r="26" spans="1:8" ht="15" thickBot="1">
      <c r="A26" s="78"/>
      <c r="B26" s="257" t="s">
        <v>309</v>
      </c>
      <c r="C26" s="72"/>
      <c r="D26" s="228">
        <f>SUM(D20:D25)</f>
        <v>14191</v>
      </c>
      <c r="E26" s="228">
        <f>SUM(E20:E25)</f>
        <v>14191</v>
      </c>
      <c r="F26" s="228">
        <f>SUM(F20:F25)</f>
        <v>9654</v>
      </c>
      <c r="G26" s="421">
        <f>F26/E26*100</f>
        <v>68.029032485378053</v>
      </c>
      <c r="H26" s="229">
        <f>SUM(H20:H25)</f>
        <v>24747</v>
      </c>
    </row>
    <row r="27" spans="1:8" ht="13.5">
      <c r="A27" s="185"/>
      <c r="B27" s="495" t="s">
        <v>628</v>
      </c>
      <c r="C27" s="38"/>
      <c r="D27" s="39"/>
      <c r="E27" s="39"/>
      <c r="F27" s="39"/>
      <c r="G27" s="76"/>
      <c r="H27" s="61"/>
    </row>
    <row r="28" spans="1:8">
      <c r="A28" s="63">
        <v>6114</v>
      </c>
      <c r="B28" s="230">
        <v>5139</v>
      </c>
      <c r="C28" s="33" t="s">
        <v>16</v>
      </c>
      <c r="D28" s="65">
        <v>0</v>
      </c>
      <c r="E28" s="65">
        <v>0</v>
      </c>
      <c r="F28" s="65">
        <v>0</v>
      </c>
      <c r="G28" s="151">
        <v>0</v>
      </c>
      <c r="H28" s="66">
        <v>0</v>
      </c>
    </row>
    <row r="29" spans="1:8">
      <c r="A29" s="624"/>
      <c r="B29" s="230">
        <v>5901</v>
      </c>
      <c r="C29" s="33" t="s">
        <v>432</v>
      </c>
      <c r="D29" s="65">
        <v>0</v>
      </c>
      <c r="E29" s="65">
        <v>0</v>
      </c>
      <c r="F29" s="65">
        <v>0</v>
      </c>
      <c r="G29" s="151">
        <v>0</v>
      </c>
      <c r="H29" s="66">
        <v>0</v>
      </c>
    </row>
    <row r="30" spans="1:8" ht="15" thickBot="1">
      <c r="A30" s="78"/>
      <c r="B30" s="257" t="s">
        <v>309</v>
      </c>
      <c r="C30" s="72"/>
      <c r="D30" s="228">
        <f>SUM(D29)</f>
        <v>0</v>
      </c>
      <c r="E30" s="228">
        <f>SUM(E29)</f>
        <v>0</v>
      </c>
      <c r="F30" s="228">
        <f>F28+F29</f>
        <v>0</v>
      </c>
      <c r="G30" s="421">
        <v>0</v>
      </c>
      <c r="H30" s="229">
        <f>SUM(H29)</f>
        <v>0</v>
      </c>
    </row>
    <row r="31" spans="1:8" ht="13.5">
      <c r="A31" s="185"/>
      <c r="B31" s="495" t="s">
        <v>629</v>
      </c>
      <c r="C31" s="38"/>
      <c r="D31" s="39"/>
      <c r="E31" s="39"/>
      <c r="F31" s="39"/>
      <c r="G31" s="76"/>
      <c r="H31" s="61"/>
    </row>
    <row r="32" spans="1:8">
      <c r="A32" s="63">
        <v>6114</v>
      </c>
      <c r="B32" s="230">
        <v>5139</v>
      </c>
      <c r="C32" s="33" t="s">
        <v>16</v>
      </c>
      <c r="D32" s="65">
        <v>0</v>
      </c>
      <c r="E32" s="65">
        <v>0</v>
      </c>
      <c r="F32" s="65">
        <v>3</v>
      </c>
      <c r="G32" s="151"/>
      <c r="H32" s="66">
        <v>0</v>
      </c>
    </row>
    <row r="33" spans="1:8">
      <c r="A33" s="624"/>
      <c r="B33" s="230">
        <v>5901</v>
      </c>
      <c r="C33" s="33" t="s">
        <v>432</v>
      </c>
      <c r="D33" s="65">
        <v>3500</v>
      </c>
      <c r="E33" s="65">
        <v>3500</v>
      </c>
      <c r="F33" s="65">
        <v>0</v>
      </c>
      <c r="G33" s="151">
        <v>0</v>
      </c>
      <c r="H33" s="66">
        <v>0</v>
      </c>
    </row>
    <row r="34" spans="1:8" ht="15" thickBot="1">
      <c r="A34" s="78"/>
      <c r="B34" s="257" t="s">
        <v>309</v>
      </c>
      <c r="C34" s="72"/>
      <c r="D34" s="228">
        <f>SUM(D33)</f>
        <v>3500</v>
      </c>
      <c r="E34" s="228">
        <f>SUM(E33)</f>
        <v>3500</v>
      </c>
      <c r="F34" s="228">
        <f>F32+F33</f>
        <v>3</v>
      </c>
      <c r="G34" s="421">
        <f>F34/E34*100</f>
        <v>8.5714285714285715E-2</v>
      </c>
      <c r="H34" s="229">
        <f>SUM(H32:H33)</f>
        <v>0</v>
      </c>
    </row>
    <row r="35" spans="1:8" ht="13.5">
      <c r="A35" s="185"/>
      <c r="B35" s="495" t="s">
        <v>321</v>
      </c>
      <c r="C35" s="38"/>
      <c r="D35" s="39"/>
      <c r="E35" s="39"/>
      <c r="F35" s="39"/>
      <c r="G35" s="76"/>
      <c r="H35" s="61"/>
    </row>
    <row r="36" spans="1:8">
      <c r="A36" s="63">
        <v>6115</v>
      </c>
      <c r="B36" s="230">
        <v>5139</v>
      </c>
      <c r="C36" s="33" t="s">
        <v>16</v>
      </c>
      <c r="D36" s="65">
        <v>0</v>
      </c>
      <c r="E36" s="65">
        <v>0</v>
      </c>
      <c r="F36" s="65">
        <v>0</v>
      </c>
      <c r="G36" s="151">
        <v>0</v>
      </c>
      <c r="H36" s="66">
        <v>0</v>
      </c>
    </row>
    <row r="37" spans="1:8">
      <c r="A37" s="624"/>
      <c r="B37" s="230">
        <v>5901</v>
      </c>
      <c r="C37" s="33" t="s">
        <v>432</v>
      </c>
      <c r="D37" s="65">
        <v>0</v>
      </c>
      <c r="E37" s="65">
        <v>0</v>
      </c>
      <c r="F37" s="65">
        <v>0</v>
      </c>
      <c r="G37" s="151">
        <v>0</v>
      </c>
      <c r="H37" s="66">
        <v>3000</v>
      </c>
    </row>
    <row r="38" spans="1:8" ht="15" thickBot="1">
      <c r="A38" s="78"/>
      <c r="B38" s="257" t="s">
        <v>309</v>
      </c>
      <c r="C38" s="72"/>
      <c r="D38" s="228">
        <f>SUM(D37)</f>
        <v>0</v>
      </c>
      <c r="E38" s="228">
        <f>SUM(E37)</f>
        <v>0</v>
      </c>
      <c r="F38" s="228">
        <f>F36+F37</f>
        <v>0</v>
      </c>
      <c r="G38" s="421">
        <v>0</v>
      </c>
      <c r="H38" s="229">
        <f>SUM(H37)</f>
        <v>3000</v>
      </c>
    </row>
    <row r="39" spans="1:8" ht="13.5">
      <c r="A39" s="185"/>
      <c r="B39" s="495" t="s">
        <v>322</v>
      </c>
      <c r="C39" s="38"/>
      <c r="D39" s="39"/>
      <c r="E39" s="39"/>
      <c r="F39" s="39"/>
      <c r="G39" s="76"/>
      <c r="H39" s="61"/>
    </row>
    <row r="40" spans="1:8">
      <c r="A40" s="63">
        <v>6117</v>
      </c>
      <c r="B40" s="1302" t="s">
        <v>514</v>
      </c>
      <c r="C40" s="1278"/>
      <c r="D40" s="65">
        <v>0</v>
      </c>
      <c r="E40" s="65">
        <v>0</v>
      </c>
      <c r="F40" s="65">
        <v>0</v>
      </c>
      <c r="G40" s="151">
        <v>0</v>
      </c>
      <c r="H40" s="66">
        <v>0</v>
      </c>
    </row>
    <row r="41" spans="1:8" ht="15" thickBot="1">
      <c r="A41" s="78"/>
      <c r="B41" s="257" t="s">
        <v>309</v>
      </c>
      <c r="C41" s="72"/>
      <c r="D41" s="228">
        <f>SUM(D40)</f>
        <v>0</v>
      </c>
      <c r="E41" s="228">
        <f>SUM(E40)</f>
        <v>0</v>
      </c>
      <c r="F41" s="228">
        <f>SUM(F40)</f>
        <v>0</v>
      </c>
      <c r="G41" s="421">
        <v>0</v>
      </c>
      <c r="H41" s="229">
        <f>H40</f>
        <v>0</v>
      </c>
    </row>
    <row r="42" spans="1:8" ht="13.5">
      <c r="A42" s="185"/>
      <c r="B42" s="495" t="s">
        <v>298</v>
      </c>
      <c r="C42" s="38"/>
      <c r="D42" s="39"/>
      <c r="E42" s="39"/>
      <c r="F42" s="39"/>
      <c r="G42" s="76"/>
      <c r="H42" s="61"/>
    </row>
    <row r="43" spans="1:8">
      <c r="A43" s="63">
        <v>6118</v>
      </c>
      <c r="B43" s="230">
        <v>5139</v>
      </c>
      <c r="C43" s="33" t="s">
        <v>16</v>
      </c>
      <c r="D43" s="65">
        <v>0</v>
      </c>
      <c r="E43" s="65">
        <v>0</v>
      </c>
      <c r="F43" s="65">
        <v>0</v>
      </c>
      <c r="G43" s="151">
        <v>0</v>
      </c>
      <c r="H43" s="66">
        <v>0</v>
      </c>
    </row>
    <row r="44" spans="1:8">
      <c r="A44" s="67"/>
      <c r="B44" s="230">
        <v>5901</v>
      </c>
      <c r="C44" s="33" t="s">
        <v>432</v>
      </c>
      <c r="D44" s="65">
        <v>0</v>
      </c>
      <c r="E44" s="65">
        <v>0</v>
      </c>
      <c r="F44" s="65">
        <v>0</v>
      </c>
      <c r="G44" s="151">
        <v>0</v>
      </c>
      <c r="H44" s="66">
        <v>3000</v>
      </c>
    </row>
    <row r="45" spans="1:8" ht="15" thickBot="1">
      <c r="A45" s="78"/>
      <c r="B45" s="257" t="s">
        <v>309</v>
      </c>
      <c r="C45" s="72"/>
      <c r="D45" s="228">
        <f>SUM(D43)</f>
        <v>0</v>
      </c>
      <c r="E45" s="228">
        <f>SUM(E43)</f>
        <v>0</v>
      </c>
      <c r="F45" s="228">
        <f>SUM(F43)</f>
        <v>0</v>
      </c>
      <c r="G45" s="421">
        <v>0</v>
      </c>
      <c r="H45" s="229">
        <f>SUM(H43:H44)</f>
        <v>3000</v>
      </c>
    </row>
    <row r="46" spans="1:8">
      <c r="A46" s="284">
        <v>6171</v>
      </c>
      <c r="B46" s="77">
        <v>5011</v>
      </c>
      <c r="C46" s="38" t="s">
        <v>96</v>
      </c>
      <c r="D46" s="595">
        <v>77000</v>
      </c>
      <c r="E46" s="595">
        <v>77000</v>
      </c>
      <c r="F46" s="595">
        <v>48086</v>
      </c>
      <c r="G46" s="417">
        <f>F46/E46*100</f>
        <v>62.449350649350656</v>
      </c>
      <c r="H46" s="650">
        <v>88000</v>
      </c>
    </row>
    <row r="47" spans="1:8">
      <c r="A47" s="778" t="s">
        <v>343</v>
      </c>
      <c r="B47" s="150">
        <v>13011</v>
      </c>
      <c r="C47" s="448" t="s">
        <v>550</v>
      </c>
      <c r="D47" s="389">
        <v>0</v>
      </c>
      <c r="E47" s="389">
        <v>5892</v>
      </c>
      <c r="F47" s="389">
        <v>0</v>
      </c>
      <c r="G47" s="231">
        <v>0</v>
      </c>
      <c r="H47" s="390">
        <v>0</v>
      </c>
    </row>
    <row r="48" spans="1:8">
      <c r="A48" s="778" t="s">
        <v>343</v>
      </c>
      <c r="B48" s="150">
        <v>13015</v>
      </c>
      <c r="C48" s="448" t="s">
        <v>551</v>
      </c>
      <c r="D48" s="389">
        <v>0</v>
      </c>
      <c r="E48" s="389">
        <v>2048</v>
      </c>
      <c r="F48" s="389">
        <v>0</v>
      </c>
      <c r="G48" s="231">
        <v>0</v>
      </c>
      <c r="H48" s="390">
        <v>0</v>
      </c>
    </row>
    <row r="49" spans="1:8">
      <c r="A49" s="779"/>
      <c r="B49" s="87">
        <v>5019</v>
      </c>
      <c r="C49" s="33" t="s">
        <v>1</v>
      </c>
      <c r="D49" s="389">
        <v>50</v>
      </c>
      <c r="E49" s="389">
        <v>150</v>
      </c>
      <c r="F49" s="389">
        <v>75</v>
      </c>
      <c r="G49" s="107">
        <f>F49/E49*100</f>
        <v>50</v>
      </c>
      <c r="H49" s="390">
        <v>150</v>
      </c>
    </row>
    <row r="50" spans="1:8">
      <c r="A50" s="783"/>
      <c r="B50" s="87">
        <v>5021</v>
      </c>
      <c r="C50" s="33" t="s">
        <v>90</v>
      </c>
      <c r="D50" s="389">
        <v>5900</v>
      </c>
      <c r="E50" s="389">
        <v>5900</v>
      </c>
      <c r="F50" s="389">
        <v>3353</v>
      </c>
      <c r="G50" s="107">
        <f>F50/E50*100</f>
        <v>56.83050847457627</v>
      </c>
      <c r="H50" s="390">
        <v>5800</v>
      </c>
    </row>
    <row r="51" spans="1:8">
      <c r="A51" s="778" t="s">
        <v>10</v>
      </c>
      <c r="B51" s="87">
        <v>42</v>
      </c>
      <c r="C51" s="33" t="s">
        <v>862</v>
      </c>
      <c r="D51" s="389">
        <v>0</v>
      </c>
      <c r="E51" s="389">
        <v>0</v>
      </c>
      <c r="F51" s="389">
        <v>161</v>
      </c>
      <c r="G51" s="107"/>
      <c r="H51" s="390">
        <v>0</v>
      </c>
    </row>
    <row r="52" spans="1:8">
      <c r="A52" s="467"/>
      <c r="B52" s="87">
        <v>5024</v>
      </c>
      <c r="C52" s="33" t="s">
        <v>108</v>
      </c>
      <c r="D52" s="389">
        <v>100</v>
      </c>
      <c r="E52" s="389">
        <v>100</v>
      </c>
      <c r="F52" s="389">
        <v>0</v>
      </c>
      <c r="G52" s="107">
        <f>F52/E52*100</f>
        <v>0</v>
      </c>
      <c r="H52" s="390">
        <v>100</v>
      </c>
    </row>
    <row r="53" spans="1:8" ht="15">
      <c r="A53" s="1257" t="s">
        <v>970</v>
      </c>
      <c r="B53" s="1257"/>
      <c r="C53" s="1257"/>
      <c r="D53" s="1257"/>
      <c r="E53" s="1257"/>
      <c r="F53" s="1257"/>
      <c r="G53" s="1257"/>
      <c r="H53" s="1257"/>
    </row>
    <row r="54" spans="1:8">
      <c r="A54" s="975"/>
      <c r="B54" s="1239">
        <v>5029</v>
      </c>
      <c r="C54" s="48" t="s">
        <v>93</v>
      </c>
      <c r="D54" s="596">
        <v>60</v>
      </c>
      <c r="E54" s="596">
        <v>60</v>
      </c>
      <c r="F54" s="596">
        <v>26</v>
      </c>
      <c r="G54" s="107">
        <f>F54/E54*100</f>
        <v>43.333333333333336</v>
      </c>
      <c r="H54" s="651">
        <v>60</v>
      </c>
    </row>
    <row r="55" spans="1:8">
      <c r="A55" s="471"/>
      <c r="B55" s="64">
        <v>5031</v>
      </c>
      <c r="C55" s="48" t="s">
        <v>782</v>
      </c>
      <c r="D55" s="596">
        <v>20740</v>
      </c>
      <c r="E55" s="596">
        <v>20740</v>
      </c>
      <c r="F55" s="596">
        <v>12739</v>
      </c>
      <c r="G55" s="107">
        <f>F55/E55*100</f>
        <v>61.422372227579558</v>
      </c>
      <c r="H55" s="651">
        <v>23465</v>
      </c>
    </row>
    <row r="56" spans="1:8">
      <c r="A56" s="778" t="s">
        <v>343</v>
      </c>
      <c r="B56" s="150">
        <v>13011</v>
      </c>
      <c r="C56" s="448" t="s">
        <v>550</v>
      </c>
      <c r="D56" s="389">
        <v>0</v>
      </c>
      <c r="E56" s="389">
        <v>1398</v>
      </c>
      <c r="F56" s="389">
        <v>0</v>
      </c>
      <c r="G56" s="107">
        <v>0</v>
      </c>
      <c r="H56" s="390">
        <v>0</v>
      </c>
    </row>
    <row r="57" spans="1:8">
      <c r="A57" s="778" t="s">
        <v>343</v>
      </c>
      <c r="B57" s="150">
        <v>13015</v>
      </c>
      <c r="C57" s="448" t="s">
        <v>551</v>
      </c>
      <c r="D57" s="389">
        <v>0</v>
      </c>
      <c r="E57" s="389">
        <v>512</v>
      </c>
      <c r="F57" s="389">
        <v>0</v>
      </c>
      <c r="G57" s="107">
        <v>0</v>
      </c>
      <c r="H57" s="390">
        <v>0</v>
      </c>
    </row>
    <row r="58" spans="1:8">
      <c r="A58" s="778" t="s">
        <v>10</v>
      </c>
      <c r="B58" s="87">
        <v>42</v>
      </c>
      <c r="C58" s="33" t="s">
        <v>862</v>
      </c>
      <c r="D58" s="389">
        <v>0</v>
      </c>
      <c r="E58" s="389">
        <v>0</v>
      </c>
      <c r="F58" s="389">
        <v>29</v>
      </c>
      <c r="G58" s="107"/>
      <c r="H58" s="390">
        <v>0</v>
      </c>
    </row>
    <row r="59" spans="1:8">
      <c r="A59" s="467"/>
      <c r="B59" s="64">
        <v>5032</v>
      </c>
      <c r="C59" s="48" t="s">
        <v>92</v>
      </c>
      <c r="D59" s="596">
        <v>7466</v>
      </c>
      <c r="E59" s="596">
        <v>7466</v>
      </c>
      <c r="F59" s="596">
        <v>4586</v>
      </c>
      <c r="G59" s="107">
        <f>F59/E59*100</f>
        <v>61.425127243503887</v>
      </c>
      <c r="H59" s="651">
        <v>8447</v>
      </c>
    </row>
    <row r="60" spans="1:8">
      <c r="A60" s="778" t="s">
        <v>343</v>
      </c>
      <c r="B60" s="150">
        <v>13011</v>
      </c>
      <c r="C60" s="448" t="s">
        <v>550</v>
      </c>
      <c r="D60" s="389">
        <v>0</v>
      </c>
      <c r="E60" s="389">
        <v>505</v>
      </c>
      <c r="F60" s="389">
        <v>0</v>
      </c>
      <c r="G60" s="107">
        <v>0</v>
      </c>
      <c r="H60" s="390">
        <v>0</v>
      </c>
    </row>
    <row r="61" spans="1:8">
      <c r="A61" s="778" t="s">
        <v>343</v>
      </c>
      <c r="B61" s="150">
        <v>13015</v>
      </c>
      <c r="C61" s="448" t="s">
        <v>551</v>
      </c>
      <c r="D61" s="389">
        <v>0</v>
      </c>
      <c r="E61" s="389">
        <v>184</v>
      </c>
      <c r="F61" s="389">
        <v>0</v>
      </c>
      <c r="G61" s="107">
        <v>0</v>
      </c>
      <c r="H61" s="390">
        <v>0</v>
      </c>
    </row>
    <row r="62" spans="1:8">
      <c r="A62" s="778" t="s">
        <v>10</v>
      </c>
      <c r="B62" s="87">
        <v>42</v>
      </c>
      <c r="C62" s="33" t="s">
        <v>862</v>
      </c>
      <c r="D62" s="389">
        <v>0</v>
      </c>
      <c r="E62" s="389">
        <v>0</v>
      </c>
      <c r="F62" s="389">
        <v>10</v>
      </c>
      <c r="G62" s="107"/>
      <c r="H62" s="390">
        <v>0</v>
      </c>
    </row>
    <row r="63" spans="1:8">
      <c r="A63" s="624"/>
      <c r="B63" s="64">
        <v>5038</v>
      </c>
      <c r="C63" s="48" t="s">
        <v>537</v>
      </c>
      <c r="D63" s="596">
        <v>700</v>
      </c>
      <c r="E63" s="596">
        <v>700</v>
      </c>
      <c r="F63" s="596">
        <v>508</v>
      </c>
      <c r="G63" s="107">
        <f t="shared" ref="G63:G70" si="0">F63/E63*100</f>
        <v>72.571428571428569</v>
      </c>
      <c r="H63" s="651">
        <v>700</v>
      </c>
    </row>
    <row r="64" spans="1:8">
      <c r="A64" s="67"/>
      <c r="B64" s="68">
        <v>5132</v>
      </c>
      <c r="C64" s="69" t="s">
        <v>171</v>
      </c>
      <c r="D64" s="614">
        <v>20</v>
      </c>
      <c r="E64" s="614">
        <v>20</v>
      </c>
      <c r="F64" s="614">
        <v>0</v>
      </c>
      <c r="G64" s="107">
        <f t="shared" si="0"/>
        <v>0</v>
      </c>
      <c r="H64" s="615">
        <v>20</v>
      </c>
    </row>
    <row r="65" spans="1:8">
      <c r="A65" s="67"/>
      <c r="B65" s="150">
        <v>5133</v>
      </c>
      <c r="C65" s="286" t="s">
        <v>255</v>
      </c>
      <c r="D65" s="389">
        <v>20</v>
      </c>
      <c r="E65" s="389">
        <v>20</v>
      </c>
      <c r="F65" s="389">
        <v>5</v>
      </c>
      <c r="G65" s="107">
        <f t="shared" si="0"/>
        <v>25</v>
      </c>
      <c r="H65" s="390">
        <v>20</v>
      </c>
    </row>
    <row r="66" spans="1:8">
      <c r="A66" s="687"/>
      <c r="B66" s="539">
        <v>5134</v>
      </c>
      <c r="C66" s="69" t="s">
        <v>97</v>
      </c>
      <c r="D66" s="596">
        <v>20</v>
      </c>
      <c r="E66" s="596">
        <v>20</v>
      </c>
      <c r="F66" s="596">
        <v>0</v>
      </c>
      <c r="G66" s="107">
        <f t="shared" si="0"/>
        <v>0</v>
      </c>
      <c r="H66" s="651">
        <v>20</v>
      </c>
    </row>
    <row r="67" spans="1:8">
      <c r="A67" s="521"/>
      <c r="B67" s="64">
        <v>5136</v>
      </c>
      <c r="C67" s="48" t="s">
        <v>98</v>
      </c>
      <c r="D67" s="596">
        <v>450</v>
      </c>
      <c r="E67" s="596">
        <v>450</v>
      </c>
      <c r="F67" s="596">
        <v>271</v>
      </c>
      <c r="G67" s="107">
        <f t="shared" si="0"/>
        <v>60.222222222222221</v>
      </c>
      <c r="H67" s="651">
        <v>450</v>
      </c>
    </row>
    <row r="68" spans="1:8">
      <c r="A68" s="778" t="s">
        <v>343</v>
      </c>
      <c r="B68" s="150">
        <v>13011</v>
      </c>
      <c r="C68" s="448" t="s">
        <v>550</v>
      </c>
      <c r="D68" s="182">
        <v>0</v>
      </c>
      <c r="E68" s="182">
        <v>12</v>
      </c>
      <c r="F68" s="182">
        <v>0</v>
      </c>
      <c r="G68" s="107">
        <f t="shared" si="0"/>
        <v>0</v>
      </c>
      <c r="H68" s="424">
        <v>0</v>
      </c>
    </row>
    <row r="69" spans="1:8">
      <c r="A69" s="778" t="s">
        <v>343</v>
      </c>
      <c r="B69" s="150">
        <v>13015</v>
      </c>
      <c r="C69" s="448" t="s">
        <v>551</v>
      </c>
      <c r="D69" s="182">
        <v>0</v>
      </c>
      <c r="E69" s="182">
        <v>10</v>
      </c>
      <c r="F69" s="182">
        <v>3</v>
      </c>
      <c r="G69" s="107">
        <f t="shared" si="0"/>
        <v>30</v>
      </c>
      <c r="H69" s="424">
        <v>0</v>
      </c>
    </row>
    <row r="70" spans="1:8">
      <c r="A70" s="779"/>
      <c r="B70" s="230">
        <v>5137</v>
      </c>
      <c r="C70" s="33" t="s">
        <v>99</v>
      </c>
      <c r="D70" s="389">
        <v>13380</v>
      </c>
      <c r="E70" s="389">
        <v>13380</v>
      </c>
      <c r="F70" s="389">
        <v>9079</v>
      </c>
      <c r="G70" s="107">
        <f t="shared" si="0"/>
        <v>67.855007473841553</v>
      </c>
      <c r="H70" s="390">
        <v>4000</v>
      </c>
    </row>
    <row r="71" spans="1:8">
      <c r="A71" s="778" t="s">
        <v>10</v>
      </c>
      <c r="B71" s="150">
        <v>310</v>
      </c>
      <c r="C71" s="286" t="s">
        <v>265</v>
      </c>
      <c r="D71" s="389">
        <v>0</v>
      </c>
      <c r="E71" s="389">
        <v>0</v>
      </c>
      <c r="F71" s="389">
        <v>0</v>
      </c>
      <c r="G71" s="107">
        <v>0</v>
      </c>
      <c r="H71" s="390">
        <v>0</v>
      </c>
    </row>
    <row r="72" spans="1:8">
      <c r="A72" s="778" t="s">
        <v>343</v>
      </c>
      <c r="B72" s="150">
        <v>13011</v>
      </c>
      <c r="C72" s="448" t="s">
        <v>550</v>
      </c>
      <c r="D72" s="182">
        <v>0</v>
      </c>
      <c r="E72" s="182">
        <v>531</v>
      </c>
      <c r="F72" s="182">
        <v>57</v>
      </c>
      <c r="G72" s="107">
        <f>F72/E72*100</f>
        <v>10.734463276836157</v>
      </c>
      <c r="H72" s="424">
        <v>0</v>
      </c>
    </row>
    <row r="73" spans="1:8">
      <c r="A73" s="779"/>
      <c r="B73" s="87">
        <v>5139</v>
      </c>
      <c r="C73" s="33" t="s">
        <v>16</v>
      </c>
      <c r="D73" s="389">
        <v>3500</v>
      </c>
      <c r="E73" s="389">
        <v>3500</v>
      </c>
      <c r="F73" s="389">
        <v>2341</v>
      </c>
      <c r="G73" s="107">
        <f>F73/E73*100</f>
        <v>66.885714285714286</v>
      </c>
      <c r="H73" s="390">
        <v>3500</v>
      </c>
    </row>
    <row r="74" spans="1:8" ht="13.5">
      <c r="A74" s="780" t="s">
        <v>343</v>
      </c>
      <c r="B74" s="509">
        <v>810</v>
      </c>
      <c r="C74" s="510" t="s">
        <v>293</v>
      </c>
      <c r="D74" s="8">
        <v>20</v>
      </c>
      <c r="E74" s="8">
        <v>20</v>
      </c>
      <c r="F74" s="8">
        <v>0</v>
      </c>
      <c r="G74" s="231">
        <f>F74/E74*100</f>
        <v>0</v>
      </c>
      <c r="H74" s="9">
        <v>20</v>
      </c>
    </row>
    <row r="75" spans="1:8">
      <c r="A75" s="778" t="s">
        <v>10</v>
      </c>
      <c r="B75" s="150">
        <v>310</v>
      </c>
      <c r="C75" s="286" t="s">
        <v>265</v>
      </c>
      <c r="D75" s="389">
        <v>0</v>
      </c>
      <c r="E75" s="389">
        <v>0</v>
      </c>
      <c r="F75" s="389">
        <v>0</v>
      </c>
      <c r="G75" s="107">
        <v>0</v>
      </c>
      <c r="H75" s="390">
        <v>0</v>
      </c>
    </row>
    <row r="76" spans="1:8">
      <c r="A76" s="778" t="s">
        <v>343</v>
      </c>
      <c r="B76" s="150">
        <v>13011</v>
      </c>
      <c r="C76" s="448" t="s">
        <v>550</v>
      </c>
      <c r="D76" s="182">
        <v>0</v>
      </c>
      <c r="E76" s="182">
        <v>160</v>
      </c>
      <c r="F76" s="182">
        <v>0</v>
      </c>
      <c r="G76" s="107">
        <v>0</v>
      </c>
      <c r="H76" s="424">
        <v>0</v>
      </c>
    </row>
    <row r="77" spans="1:8">
      <c r="A77" s="893"/>
      <c r="B77" s="150">
        <v>5142</v>
      </c>
      <c r="C77" s="69" t="s">
        <v>858</v>
      </c>
      <c r="D77" s="182">
        <v>0</v>
      </c>
      <c r="E77" s="182">
        <v>0</v>
      </c>
      <c r="F77" s="182">
        <v>1</v>
      </c>
      <c r="G77" s="107"/>
      <c r="H77" s="424">
        <v>0</v>
      </c>
    </row>
    <row r="78" spans="1:8">
      <c r="A78" s="781"/>
      <c r="B78" s="64">
        <v>5151</v>
      </c>
      <c r="C78" s="48" t="s">
        <v>94</v>
      </c>
      <c r="D78" s="596">
        <v>400</v>
      </c>
      <c r="E78" s="596">
        <v>400</v>
      </c>
      <c r="F78" s="596">
        <v>326</v>
      </c>
      <c r="G78" s="107">
        <f>F78/E78*100</f>
        <v>81.5</v>
      </c>
      <c r="H78" s="651">
        <v>450</v>
      </c>
    </row>
    <row r="79" spans="1:8">
      <c r="A79" s="778" t="s">
        <v>343</v>
      </c>
      <c r="B79" s="150">
        <v>13011</v>
      </c>
      <c r="C79" s="448" t="s">
        <v>550</v>
      </c>
      <c r="D79" s="596">
        <v>0</v>
      </c>
      <c r="E79" s="596">
        <v>20</v>
      </c>
      <c r="F79" s="596">
        <v>0</v>
      </c>
      <c r="G79" s="107">
        <v>0</v>
      </c>
      <c r="H79" s="651">
        <v>0</v>
      </c>
    </row>
    <row r="80" spans="1:8">
      <c r="A80" s="779"/>
      <c r="B80" s="64">
        <v>5152</v>
      </c>
      <c r="C80" s="48" t="s">
        <v>17</v>
      </c>
      <c r="D80" s="596">
        <v>2500</v>
      </c>
      <c r="E80" s="596">
        <v>2500</v>
      </c>
      <c r="F80" s="596">
        <v>2060</v>
      </c>
      <c r="G80" s="107">
        <f>F80/E80*100</f>
        <v>82.399999999999991</v>
      </c>
      <c r="H80" s="651">
        <v>2600</v>
      </c>
    </row>
    <row r="81" spans="1:8">
      <c r="A81" s="778" t="s">
        <v>343</v>
      </c>
      <c r="B81" s="150">
        <v>13011</v>
      </c>
      <c r="C81" s="448" t="s">
        <v>550</v>
      </c>
      <c r="D81" s="389">
        <v>0</v>
      </c>
      <c r="E81" s="389">
        <v>80</v>
      </c>
      <c r="F81" s="389">
        <v>0</v>
      </c>
      <c r="G81" s="107">
        <v>0</v>
      </c>
      <c r="H81" s="390">
        <v>0</v>
      </c>
    </row>
    <row r="82" spans="1:8">
      <c r="A82" s="779"/>
      <c r="B82" s="87">
        <v>5153</v>
      </c>
      <c r="C82" s="33" t="s">
        <v>392</v>
      </c>
      <c r="D82" s="389">
        <v>70</v>
      </c>
      <c r="E82" s="389">
        <v>70</v>
      </c>
      <c r="F82" s="389">
        <v>32</v>
      </c>
      <c r="G82" s="107">
        <f>F82/E82*100</f>
        <v>45.714285714285715</v>
      </c>
      <c r="H82" s="390">
        <v>70</v>
      </c>
    </row>
    <row r="83" spans="1:8">
      <c r="A83" s="779"/>
      <c r="B83" s="87">
        <v>5154</v>
      </c>
      <c r="C83" s="33" t="s">
        <v>18</v>
      </c>
      <c r="D83" s="389">
        <v>2300</v>
      </c>
      <c r="E83" s="389">
        <v>2300</v>
      </c>
      <c r="F83" s="389">
        <v>793</v>
      </c>
      <c r="G83" s="107">
        <f>F83/E83*100</f>
        <v>34.478260869565219</v>
      </c>
      <c r="H83" s="390">
        <v>2300</v>
      </c>
    </row>
    <row r="84" spans="1:8">
      <c r="A84" s="778" t="s">
        <v>343</v>
      </c>
      <c r="B84" s="150">
        <v>13011</v>
      </c>
      <c r="C84" s="448" t="s">
        <v>550</v>
      </c>
      <c r="D84" s="389">
        <v>0</v>
      </c>
      <c r="E84" s="389">
        <v>80</v>
      </c>
      <c r="F84" s="389">
        <v>0</v>
      </c>
      <c r="G84" s="107">
        <v>0</v>
      </c>
      <c r="H84" s="390">
        <v>0</v>
      </c>
    </row>
    <row r="85" spans="1:8">
      <c r="A85" s="779"/>
      <c r="B85" s="87">
        <v>5156</v>
      </c>
      <c r="C85" s="33" t="s">
        <v>100</v>
      </c>
      <c r="D85" s="389">
        <v>600</v>
      </c>
      <c r="E85" s="389">
        <v>600</v>
      </c>
      <c r="F85" s="389">
        <v>307</v>
      </c>
      <c r="G85" s="107">
        <f>F85/E85*100</f>
        <v>51.166666666666671</v>
      </c>
      <c r="H85" s="390">
        <v>600</v>
      </c>
    </row>
    <row r="86" spans="1:8">
      <c r="A86" s="778" t="s">
        <v>343</v>
      </c>
      <c r="B86" s="150">
        <v>13011</v>
      </c>
      <c r="C86" s="448" t="s">
        <v>550</v>
      </c>
      <c r="D86" s="389">
        <v>0</v>
      </c>
      <c r="E86" s="389">
        <v>40</v>
      </c>
      <c r="F86" s="389">
        <v>0</v>
      </c>
      <c r="G86" s="107">
        <v>0</v>
      </c>
      <c r="H86" s="390">
        <v>0</v>
      </c>
    </row>
    <row r="87" spans="1:8">
      <c r="A87" s="779"/>
      <c r="B87" s="87">
        <v>5161</v>
      </c>
      <c r="C87" s="44" t="s">
        <v>101</v>
      </c>
      <c r="D87" s="389">
        <v>1900</v>
      </c>
      <c r="E87" s="389">
        <v>1900</v>
      </c>
      <c r="F87" s="389">
        <v>1070</v>
      </c>
      <c r="G87" s="107">
        <f>F87/E87*100</f>
        <v>56.315789473684205</v>
      </c>
      <c r="H87" s="390">
        <v>1900</v>
      </c>
    </row>
    <row r="88" spans="1:8">
      <c r="A88" s="779"/>
      <c r="B88" s="62">
        <v>5162</v>
      </c>
      <c r="C88" s="13" t="s">
        <v>256</v>
      </c>
      <c r="D88" s="596">
        <v>2000</v>
      </c>
      <c r="E88" s="596">
        <v>2000</v>
      </c>
      <c r="F88" s="596">
        <v>1126</v>
      </c>
      <c r="G88" s="107">
        <f>F88/E88*100</f>
        <v>56.3</v>
      </c>
      <c r="H88" s="651">
        <v>2000</v>
      </c>
    </row>
    <row r="89" spans="1:8">
      <c r="A89" s="778" t="s">
        <v>343</v>
      </c>
      <c r="B89" s="150">
        <v>13011</v>
      </c>
      <c r="C89" s="448" t="s">
        <v>550</v>
      </c>
      <c r="D89" s="596">
        <v>0</v>
      </c>
      <c r="E89" s="596">
        <v>100</v>
      </c>
      <c r="F89" s="596">
        <v>0</v>
      </c>
      <c r="G89" s="107">
        <v>0</v>
      </c>
      <c r="H89" s="651">
        <v>0</v>
      </c>
    </row>
    <row r="90" spans="1:8">
      <c r="A90" s="779"/>
      <c r="B90" s="62">
        <v>5163</v>
      </c>
      <c r="C90" s="13" t="s">
        <v>66</v>
      </c>
      <c r="D90" s="596">
        <v>500</v>
      </c>
      <c r="E90" s="596">
        <v>250</v>
      </c>
      <c r="F90" s="596">
        <v>0</v>
      </c>
      <c r="G90" s="107">
        <f>F90/E90*100</f>
        <v>0</v>
      </c>
      <c r="H90" s="651">
        <v>500</v>
      </c>
    </row>
    <row r="91" spans="1:8">
      <c r="A91" s="779"/>
      <c r="B91" s="64">
        <v>5164</v>
      </c>
      <c r="C91" s="48" t="s">
        <v>2</v>
      </c>
      <c r="D91" s="596">
        <v>50</v>
      </c>
      <c r="E91" s="596">
        <v>50</v>
      </c>
      <c r="F91" s="596">
        <v>11</v>
      </c>
      <c r="G91" s="107">
        <f>F91/E91*100</f>
        <v>22</v>
      </c>
      <c r="H91" s="651">
        <v>50</v>
      </c>
    </row>
    <row r="92" spans="1:8">
      <c r="A92" s="779"/>
      <c r="B92" s="87">
        <v>5166</v>
      </c>
      <c r="C92" s="33" t="s">
        <v>70</v>
      </c>
      <c r="D92" s="389">
        <v>1500</v>
      </c>
      <c r="E92" s="389">
        <v>1500</v>
      </c>
      <c r="F92" s="389">
        <v>1315</v>
      </c>
      <c r="G92" s="107">
        <f>F92/E92*100</f>
        <v>87.666666666666671</v>
      </c>
      <c r="H92" s="390">
        <v>2000</v>
      </c>
    </row>
    <row r="93" spans="1:8">
      <c r="A93" s="779"/>
      <c r="B93" s="87">
        <v>5167</v>
      </c>
      <c r="C93" s="33" t="s">
        <v>59</v>
      </c>
      <c r="D93" s="389">
        <v>3500</v>
      </c>
      <c r="E93" s="389">
        <v>3500</v>
      </c>
      <c r="F93" s="389">
        <v>2106</v>
      </c>
      <c r="G93" s="107">
        <f>F93/E93*100</f>
        <v>60.171428571428578</v>
      </c>
      <c r="H93" s="390">
        <v>3500</v>
      </c>
    </row>
    <row r="94" spans="1:8">
      <c r="A94" s="778" t="s">
        <v>10</v>
      </c>
      <c r="B94" s="150">
        <v>310</v>
      </c>
      <c r="C94" s="286" t="s">
        <v>265</v>
      </c>
      <c r="D94" s="389">
        <v>0</v>
      </c>
      <c r="E94" s="389">
        <v>0</v>
      </c>
      <c r="F94" s="389">
        <v>0</v>
      </c>
      <c r="G94" s="107">
        <v>0</v>
      </c>
      <c r="H94" s="390">
        <v>0</v>
      </c>
    </row>
    <row r="95" spans="1:8">
      <c r="A95" s="778" t="s">
        <v>343</v>
      </c>
      <c r="B95" s="150">
        <v>81</v>
      </c>
      <c r="C95" s="448" t="s">
        <v>552</v>
      </c>
      <c r="D95" s="182">
        <v>0</v>
      </c>
      <c r="E95" s="182">
        <v>350</v>
      </c>
      <c r="F95" s="182">
        <v>196</v>
      </c>
      <c r="G95" s="107">
        <f>F95/E95*100</f>
        <v>56.000000000000007</v>
      </c>
      <c r="H95" s="424">
        <v>0</v>
      </c>
    </row>
    <row r="96" spans="1:8">
      <c r="A96" s="778" t="s">
        <v>343</v>
      </c>
      <c r="B96" s="150">
        <v>13011</v>
      </c>
      <c r="C96" s="448" t="s">
        <v>550</v>
      </c>
      <c r="D96" s="182">
        <v>0</v>
      </c>
      <c r="E96" s="182">
        <v>202</v>
      </c>
      <c r="F96" s="182">
        <v>105</v>
      </c>
      <c r="G96" s="107">
        <f>F96/E96*100</f>
        <v>51.980198019801982</v>
      </c>
      <c r="H96" s="424">
        <v>0</v>
      </c>
    </row>
    <row r="97" spans="1:8">
      <c r="A97" s="778" t="s">
        <v>343</v>
      </c>
      <c r="B97" s="150">
        <v>13015</v>
      </c>
      <c r="C97" s="448" t="s">
        <v>551</v>
      </c>
      <c r="D97" s="182">
        <v>0</v>
      </c>
      <c r="E97" s="182">
        <v>105</v>
      </c>
      <c r="F97" s="182">
        <v>39</v>
      </c>
      <c r="G97" s="107">
        <f>F97/E97*100</f>
        <v>37.142857142857146</v>
      </c>
      <c r="H97" s="424">
        <v>0</v>
      </c>
    </row>
    <row r="98" spans="1:8">
      <c r="A98" s="782"/>
      <c r="B98" s="64">
        <v>5169</v>
      </c>
      <c r="C98" s="48" t="s">
        <v>61</v>
      </c>
      <c r="D98" s="596">
        <v>30600</v>
      </c>
      <c r="E98" s="596">
        <v>30960</v>
      </c>
      <c r="F98" s="596">
        <v>17302</v>
      </c>
      <c r="G98" s="107">
        <f>F98/E98*100</f>
        <v>55.885012919896639</v>
      </c>
      <c r="H98" s="651">
        <v>27500</v>
      </c>
    </row>
    <row r="99" spans="1:8" ht="13.5">
      <c r="A99" s="780" t="s">
        <v>343</v>
      </c>
      <c r="B99" s="509">
        <v>810</v>
      </c>
      <c r="C99" s="510" t="s">
        <v>293</v>
      </c>
      <c r="D99" s="182">
        <v>1500</v>
      </c>
      <c r="E99" s="182">
        <v>1500</v>
      </c>
      <c r="F99" s="182">
        <v>245</v>
      </c>
      <c r="G99" s="107">
        <f>F99/E99*100</f>
        <v>16.333333333333332</v>
      </c>
      <c r="H99" s="424">
        <v>2295</v>
      </c>
    </row>
    <row r="100" spans="1:8">
      <c r="A100" s="778" t="s">
        <v>10</v>
      </c>
      <c r="B100" s="150">
        <v>310</v>
      </c>
      <c r="C100" s="286" t="s">
        <v>265</v>
      </c>
      <c r="D100" s="389">
        <v>0</v>
      </c>
      <c r="E100" s="389">
        <v>0</v>
      </c>
      <c r="F100" s="389">
        <v>0</v>
      </c>
      <c r="G100" s="107">
        <v>0</v>
      </c>
      <c r="H100" s="390">
        <v>0</v>
      </c>
    </row>
    <row r="101" spans="1:8">
      <c r="A101" s="778" t="s">
        <v>343</v>
      </c>
      <c r="B101" s="150">
        <v>13011</v>
      </c>
      <c r="C101" s="448" t="s">
        <v>550</v>
      </c>
      <c r="D101" s="182">
        <v>0</v>
      </c>
      <c r="E101" s="182">
        <v>20</v>
      </c>
      <c r="F101" s="182">
        <v>2</v>
      </c>
      <c r="G101" s="107">
        <f>F101/E101*100</f>
        <v>10</v>
      </c>
      <c r="H101" s="424">
        <v>0</v>
      </c>
    </row>
    <row r="102" spans="1:8">
      <c r="A102" s="779"/>
      <c r="B102" s="87">
        <v>5171</v>
      </c>
      <c r="C102" s="33" t="s">
        <v>20</v>
      </c>
      <c r="D102" s="389">
        <v>5000</v>
      </c>
      <c r="E102" s="389">
        <v>5000</v>
      </c>
      <c r="F102" s="389">
        <v>1819</v>
      </c>
      <c r="G102" s="107">
        <f>F102/E102*100</f>
        <v>36.380000000000003</v>
      </c>
      <c r="H102" s="390">
        <v>5000</v>
      </c>
    </row>
    <row r="103" spans="1:8">
      <c r="A103" s="779"/>
      <c r="B103" s="87">
        <v>5172</v>
      </c>
      <c r="C103" s="33" t="s">
        <v>71</v>
      </c>
      <c r="D103" s="389">
        <v>0</v>
      </c>
      <c r="E103" s="389">
        <v>0</v>
      </c>
      <c r="F103" s="389">
        <v>0</v>
      </c>
      <c r="G103" s="107">
        <v>0</v>
      </c>
      <c r="H103" s="390">
        <v>400</v>
      </c>
    </row>
    <row r="104" spans="1:8">
      <c r="A104" s="778" t="s">
        <v>10</v>
      </c>
      <c r="B104" s="150">
        <v>310</v>
      </c>
      <c r="C104" s="286" t="s">
        <v>265</v>
      </c>
      <c r="D104" s="389">
        <v>400</v>
      </c>
      <c r="E104" s="389">
        <v>540</v>
      </c>
      <c r="F104" s="389">
        <v>0</v>
      </c>
      <c r="G104" s="107">
        <v>0</v>
      </c>
      <c r="H104" s="390">
        <v>0</v>
      </c>
    </row>
    <row r="105" spans="1:8">
      <c r="A105" s="779"/>
      <c r="B105" s="87">
        <v>5173</v>
      </c>
      <c r="C105" s="33" t="s">
        <v>690</v>
      </c>
      <c r="D105" s="389">
        <v>300</v>
      </c>
      <c r="E105" s="389">
        <v>300</v>
      </c>
      <c r="F105" s="389">
        <v>263</v>
      </c>
      <c r="G105" s="107">
        <f>F105/E105*100</f>
        <v>87.666666666666671</v>
      </c>
      <c r="H105" s="390">
        <v>300</v>
      </c>
    </row>
    <row r="106" spans="1:8">
      <c r="A106" s="778" t="s">
        <v>343</v>
      </c>
      <c r="B106" s="150">
        <v>13011</v>
      </c>
      <c r="C106" s="448" t="s">
        <v>550</v>
      </c>
      <c r="D106" s="389">
        <v>0</v>
      </c>
      <c r="E106" s="389">
        <v>140</v>
      </c>
      <c r="F106" s="389">
        <v>0</v>
      </c>
      <c r="G106" s="107">
        <v>0</v>
      </c>
      <c r="H106" s="390">
        <v>0</v>
      </c>
    </row>
    <row r="107" spans="1:8">
      <c r="A107" s="781"/>
      <c r="B107" s="64">
        <v>5175</v>
      </c>
      <c r="C107" s="48" t="s">
        <v>62</v>
      </c>
      <c r="D107" s="596">
        <v>800</v>
      </c>
      <c r="E107" s="596">
        <v>800</v>
      </c>
      <c r="F107" s="596">
        <v>458</v>
      </c>
      <c r="G107" s="107">
        <f>F107/E107*100</f>
        <v>57.25</v>
      </c>
      <c r="H107" s="651">
        <v>800</v>
      </c>
    </row>
    <row r="108" spans="1:8">
      <c r="A108" s="978"/>
      <c r="B108" s="1240">
        <v>5179</v>
      </c>
      <c r="C108" s="33" t="s">
        <v>102</v>
      </c>
      <c r="D108" s="389">
        <v>130</v>
      </c>
      <c r="E108" s="389">
        <v>130</v>
      </c>
      <c r="F108" s="389">
        <v>39</v>
      </c>
      <c r="G108" s="107">
        <f>F108/E108*100</f>
        <v>30</v>
      </c>
      <c r="H108" s="390">
        <v>130</v>
      </c>
    </row>
    <row r="109" spans="1:8" ht="15">
      <c r="A109" s="1257" t="s">
        <v>971</v>
      </c>
      <c r="B109" s="1257"/>
      <c r="C109" s="1257"/>
      <c r="D109" s="1257"/>
      <c r="E109" s="1257"/>
      <c r="F109" s="1257"/>
      <c r="G109" s="1257"/>
      <c r="H109" s="1257"/>
    </row>
    <row r="110" spans="1:8">
      <c r="A110" s="781"/>
      <c r="B110" s="1239">
        <v>5189</v>
      </c>
      <c r="C110" s="48" t="s">
        <v>103</v>
      </c>
      <c r="D110" s="596">
        <v>0</v>
      </c>
      <c r="E110" s="596">
        <v>0</v>
      </c>
      <c r="F110" s="596">
        <v>64</v>
      </c>
      <c r="G110" s="107"/>
      <c r="H110" s="651">
        <v>0</v>
      </c>
    </row>
    <row r="111" spans="1:8">
      <c r="A111" s="779"/>
      <c r="B111" s="64">
        <v>5192</v>
      </c>
      <c r="C111" s="48" t="s">
        <v>699</v>
      </c>
      <c r="D111" s="596">
        <v>10</v>
      </c>
      <c r="E111" s="596">
        <v>160</v>
      </c>
      <c r="F111" s="596">
        <v>162</v>
      </c>
      <c r="G111" s="107">
        <f>F111/E111*100</f>
        <v>101.25</v>
      </c>
      <c r="H111" s="651">
        <v>10</v>
      </c>
    </row>
    <row r="112" spans="1:8">
      <c r="A112" s="779"/>
      <c r="B112" s="87">
        <v>5194</v>
      </c>
      <c r="C112" s="33" t="s">
        <v>63</v>
      </c>
      <c r="D112" s="389">
        <v>0</v>
      </c>
      <c r="E112" s="389">
        <v>0</v>
      </c>
      <c r="F112" s="389">
        <v>0</v>
      </c>
      <c r="G112" s="107">
        <v>0</v>
      </c>
      <c r="H112" s="390">
        <v>0</v>
      </c>
    </row>
    <row r="113" spans="1:8" ht="13.5">
      <c r="A113" s="780" t="s">
        <v>343</v>
      </c>
      <c r="B113" s="509">
        <v>810</v>
      </c>
      <c r="C113" s="510" t="s">
        <v>293</v>
      </c>
      <c r="D113" s="182">
        <v>0</v>
      </c>
      <c r="E113" s="182">
        <v>0</v>
      </c>
      <c r="F113" s="182">
        <v>0</v>
      </c>
      <c r="G113" s="107">
        <v>0</v>
      </c>
      <c r="H113" s="424">
        <v>0</v>
      </c>
    </row>
    <row r="114" spans="1:8">
      <c r="A114" s="781"/>
      <c r="B114" s="62">
        <v>5195</v>
      </c>
      <c r="C114" s="13" t="s">
        <v>104</v>
      </c>
      <c r="D114" s="8">
        <v>0</v>
      </c>
      <c r="E114" s="8">
        <v>0</v>
      </c>
      <c r="F114" s="8">
        <v>0</v>
      </c>
      <c r="G114" s="107">
        <v>0</v>
      </c>
      <c r="H114" s="9">
        <v>0</v>
      </c>
    </row>
    <row r="115" spans="1:8">
      <c r="A115" s="779"/>
      <c r="B115" s="230">
        <v>5362</v>
      </c>
      <c r="C115" s="33" t="s">
        <v>257</v>
      </c>
      <c r="D115" s="182">
        <v>15</v>
      </c>
      <c r="E115" s="182">
        <v>15</v>
      </c>
      <c r="F115" s="182">
        <v>14</v>
      </c>
      <c r="G115" s="107">
        <f>F115/E115*100</f>
        <v>93.333333333333329</v>
      </c>
      <c r="H115" s="424">
        <v>15</v>
      </c>
    </row>
    <row r="116" spans="1:8">
      <c r="A116" s="779"/>
      <c r="B116" s="87">
        <v>5363</v>
      </c>
      <c r="C116" s="164" t="s">
        <v>3</v>
      </c>
      <c r="D116" s="182">
        <v>0</v>
      </c>
      <c r="E116" s="182">
        <v>0</v>
      </c>
      <c r="F116" s="182">
        <v>1</v>
      </c>
      <c r="G116" s="107"/>
      <c r="H116" s="424">
        <v>0</v>
      </c>
    </row>
    <row r="117" spans="1:8">
      <c r="A117" s="779"/>
      <c r="B117" s="230">
        <v>5421</v>
      </c>
      <c r="C117" s="164" t="s">
        <v>124</v>
      </c>
      <c r="D117" s="182">
        <v>0</v>
      </c>
      <c r="E117" s="182">
        <v>0</v>
      </c>
      <c r="F117" s="182">
        <v>0</v>
      </c>
      <c r="G117" s="107">
        <v>0</v>
      </c>
      <c r="H117" s="424">
        <v>0</v>
      </c>
    </row>
    <row r="118" spans="1:8">
      <c r="A118" s="779"/>
      <c r="B118" s="230">
        <v>5424</v>
      </c>
      <c r="C118" s="164" t="s">
        <v>176</v>
      </c>
      <c r="D118" s="182">
        <v>300</v>
      </c>
      <c r="E118" s="182">
        <v>300</v>
      </c>
      <c r="F118" s="182">
        <v>237</v>
      </c>
      <c r="G118" s="107">
        <f>F118/E118*100</f>
        <v>79</v>
      </c>
      <c r="H118" s="424">
        <v>300</v>
      </c>
    </row>
    <row r="119" spans="1:8">
      <c r="A119" s="778" t="s">
        <v>343</v>
      </c>
      <c r="B119" s="68">
        <v>13011</v>
      </c>
      <c r="C119" s="448" t="s">
        <v>550</v>
      </c>
      <c r="D119" s="8">
        <v>0</v>
      </c>
      <c r="E119" s="8">
        <v>30</v>
      </c>
      <c r="F119" s="8">
        <v>0</v>
      </c>
      <c r="G119" s="107">
        <v>0</v>
      </c>
      <c r="H119" s="9">
        <v>0</v>
      </c>
    </row>
    <row r="120" spans="1:8">
      <c r="A120" s="782"/>
      <c r="B120" s="64">
        <v>5499</v>
      </c>
      <c r="C120" s="48" t="s">
        <v>95</v>
      </c>
      <c r="D120" s="8">
        <v>0</v>
      </c>
      <c r="E120" s="8">
        <v>0</v>
      </c>
      <c r="F120" s="8">
        <v>0</v>
      </c>
      <c r="G120" s="107">
        <v>0</v>
      </c>
      <c r="H120" s="9">
        <v>0</v>
      </c>
    </row>
    <row r="121" spans="1:8" ht="13.5">
      <c r="A121" s="780" t="s">
        <v>343</v>
      </c>
      <c r="B121" s="509">
        <v>810</v>
      </c>
      <c r="C121" s="510" t="s">
        <v>293</v>
      </c>
      <c r="D121" s="597">
        <v>6000</v>
      </c>
      <c r="E121" s="597">
        <v>6000</v>
      </c>
      <c r="F121" s="597">
        <v>2903</v>
      </c>
      <c r="G121" s="107">
        <f>F121/E121*100</f>
        <v>48.383333333333333</v>
      </c>
      <c r="H121" s="652">
        <v>7000</v>
      </c>
    </row>
    <row r="122" spans="1:8" ht="15.75" thickBot="1">
      <c r="A122" s="49"/>
      <c r="B122" s="257" t="s">
        <v>309</v>
      </c>
      <c r="C122" s="227"/>
      <c r="D122" s="51">
        <f>D46+D49+D50+D52+D55+D59+D63+D64+D65+D66+D67+D70+D71+D73+D74+D75+D78+D80+D82+D83+D85+D87+D88+D90+D91+D92+D93+D94+D98+D99+D100+D102+D103+D104+D105+D107+D108+D110+D111+D112+D113+D114+D115+D116+D117+D118+D120+D121+D54+D95+D96+D97+D101+D72+D69+D68+D119+D106+D89+D86+D84+D81+D79+D76+D61+D60+D57+D56+D48+D47</f>
        <v>189801</v>
      </c>
      <c r="E122" s="51">
        <f>E46+E49+E50+E52+E55+E59+E63+E64+E65+E66+E67+E70+E71+E73+E74+E75+E78+E80+E82+E83+E85+E87+E88+E90+E91+E92+E93+E94+E98+E99+E100+E102+E103+E104+E105+E107+E108+E110+E111+E112+E113+E114+E115+E116+E117+E118+E120+E121+E54+E101+E97+E96+E95+E76+E72+E69+E68+E119+E106+E89+E86+E84+E81+E79+E61+E60+E57+E56+E48+E47</f>
        <v>202720</v>
      </c>
      <c r="F122" s="51">
        <f>F121+F120+F119+F118+F117+F116+F115+F114+F113+F112+F111+F110+F108+F107+F106+F104+F105+F103+F102+F101+F100+F99+F98+F97+F96+F95+F94+F93+F92+F91+F90+F89+F88+F87+F86+F85+F84+F83+F82+F81+F80+F79+F78+F77+F76+F75+F74+F73+F72+F71+F70+F69+F68+F67+F66+F65+F64+F63+F62+F61+F60+F59+F58+F57+F56+F55+F54+F52+F51+F50+F49+F48+F47+F46</f>
        <v>114325</v>
      </c>
      <c r="G122" s="52">
        <f>F122/E122*100</f>
        <v>56.395520915548538</v>
      </c>
      <c r="H122" s="53">
        <f>H121+H120+H119+H118+H117+H116+H115+H114+H113+H112+H111+H110+H108+H106+H107+H105+H104+H103+H102+H101+H100+H99+H98+H96+H95+H97+H94+H93+H92+H91+H90+H89+H88+H87+H86+H85+H84+H83+H82+H81+H80+H79+H78+H77+H76+H75+H74+H73+H72+H71++H70+H69+H68+H67+H66+H65+H64+H63+H62+H61+H60+H59+H58+H57+H56+H55+H54+H52+H51+H50+H49+H48+H47+H46</f>
        <v>194472</v>
      </c>
    </row>
    <row r="123" spans="1:8">
      <c r="A123" s="59">
        <v>6223</v>
      </c>
      <c r="B123" s="77">
        <v>5182</v>
      </c>
      <c r="C123" s="38" t="s">
        <v>901</v>
      </c>
      <c r="D123" s="39">
        <v>0</v>
      </c>
      <c r="E123" s="39">
        <v>0</v>
      </c>
      <c r="F123" s="39">
        <v>1</v>
      </c>
      <c r="G123" s="598"/>
      <c r="H123" s="61">
        <v>0</v>
      </c>
    </row>
    <row r="124" spans="1:8" ht="15" thickBot="1">
      <c r="A124" s="171"/>
      <c r="B124" s="283" t="s">
        <v>309</v>
      </c>
      <c r="C124" s="79"/>
      <c r="D124" s="51">
        <f>SUM(D123)</f>
        <v>0</v>
      </c>
      <c r="E124" s="51">
        <f>SUM(E123)</f>
        <v>0</v>
      </c>
      <c r="F124" s="51">
        <f>SUM(F123:F123)</f>
        <v>1</v>
      </c>
      <c r="G124" s="599"/>
      <c r="H124" s="53">
        <f>SUM(H123)</f>
        <v>0</v>
      </c>
    </row>
    <row r="125" spans="1:8">
      <c r="A125" s="59">
        <v>6310</v>
      </c>
      <c r="B125" s="77">
        <v>5163</v>
      </c>
      <c r="C125" s="38" t="s">
        <v>66</v>
      </c>
      <c r="D125" s="39">
        <v>300</v>
      </c>
      <c r="E125" s="39">
        <v>300</v>
      </c>
      <c r="F125" s="39">
        <v>161</v>
      </c>
      <c r="G125" s="598">
        <f>F125/E125*100</f>
        <v>53.666666666666664</v>
      </c>
      <c r="H125" s="61">
        <v>300</v>
      </c>
    </row>
    <row r="126" spans="1:8" ht="15" thickBot="1">
      <c r="A126" s="171"/>
      <c r="B126" s="283" t="s">
        <v>309</v>
      </c>
      <c r="C126" s="79"/>
      <c r="D126" s="51">
        <f>SUM(D125)</f>
        <v>300</v>
      </c>
      <c r="E126" s="51">
        <f>SUM(E125)</f>
        <v>300</v>
      </c>
      <c r="F126" s="51">
        <f>SUM(F125:F125)</f>
        <v>161</v>
      </c>
      <c r="G126" s="599">
        <f>F126/E126*100</f>
        <v>53.666666666666664</v>
      </c>
      <c r="H126" s="53">
        <f>SUM(H125)</f>
        <v>300</v>
      </c>
    </row>
    <row r="127" spans="1:8">
      <c r="A127" s="59">
        <v>6409</v>
      </c>
      <c r="B127" s="77">
        <v>5901</v>
      </c>
      <c r="C127" s="38" t="s">
        <v>432</v>
      </c>
      <c r="D127" s="39">
        <v>0</v>
      </c>
      <c r="E127" s="39">
        <v>120</v>
      </c>
      <c r="F127" s="39">
        <v>0</v>
      </c>
      <c r="G127" s="598">
        <f>F127/E127*100</f>
        <v>0</v>
      </c>
      <c r="H127" s="61">
        <v>0</v>
      </c>
    </row>
    <row r="128" spans="1:8" ht="15" thickBot="1">
      <c r="A128" s="171"/>
      <c r="B128" s="283" t="s">
        <v>309</v>
      </c>
      <c r="C128" s="79"/>
      <c r="D128" s="51">
        <f>SUM(D127)</f>
        <v>0</v>
      </c>
      <c r="E128" s="51">
        <f>SUM(E127)</f>
        <v>120</v>
      </c>
      <c r="F128" s="51">
        <f>SUM(F127:F127)</f>
        <v>0</v>
      </c>
      <c r="G128" s="599">
        <f>F128/E128*100</f>
        <v>0</v>
      </c>
      <c r="H128" s="53">
        <f>SUM(H127)</f>
        <v>0</v>
      </c>
    </row>
    <row r="129" spans="1:8" ht="16.5" thickBot="1">
      <c r="A129" s="143" t="s">
        <v>5</v>
      </c>
      <c r="B129" s="143"/>
      <c r="C129" s="249"/>
      <c r="D129" s="250">
        <f>D26+D30+D41+D45+D122+D126+D19+D34+D128</f>
        <v>207792</v>
      </c>
      <c r="E129" s="250">
        <f>E26+E30+E41+E45+E122+E126+E19+E34+E128</f>
        <v>221776</v>
      </c>
      <c r="F129" s="250">
        <f>F26+F30+F41+F45+F122+F126+F19+F124+F128+F34</f>
        <v>124144</v>
      </c>
      <c r="G129" s="737">
        <f>F129/E129*100</f>
        <v>55.977202222061898</v>
      </c>
      <c r="H129" s="251">
        <f>H26+H30+H41+H45+H122+H126+H19+H34+H38</f>
        <v>226519</v>
      </c>
    </row>
    <row r="132" spans="1:8" ht="13.5" thickBot="1">
      <c r="A132" s="136"/>
      <c r="B132" s="265"/>
      <c r="C132" s="18"/>
      <c r="D132" s="18"/>
      <c r="E132" s="18"/>
      <c r="F132" s="24"/>
      <c r="G132" s="25"/>
      <c r="H132" s="23" t="s">
        <v>107</v>
      </c>
    </row>
    <row r="133" spans="1:8" ht="15">
      <c r="A133" s="99" t="s">
        <v>308</v>
      </c>
      <c r="B133" s="266"/>
      <c r="C133" s="101"/>
      <c r="D133" s="29" t="s">
        <v>129</v>
      </c>
      <c r="E133" s="29" t="s">
        <v>194</v>
      </c>
      <c r="F133" s="29" t="s">
        <v>135</v>
      </c>
      <c r="G133" s="29" t="s">
        <v>136</v>
      </c>
      <c r="H133" s="30" t="s">
        <v>902</v>
      </c>
    </row>
    <row r="134" spans="1:8" ht="14.25" thickBot="1">
      <c r="A134" s="102"/>
      <c r="B134" s="267"/>
      <c r="C134" s="104"/>
      <c r="D134" s="215">
        <v>2017</v>
      </c>
      <c r="E134" s="215">
        <v>2017</v>
      </c>
      <c r="F134" s="34" t="s">
        <v>873</v>
      </c>
      <c r="G134" s="34" t="s">
        <v>137</v>
      </c>
      <c r="H134" s="35">
        <v>2018</v>
      </c>
    </row>
    <row r="135" spans="1:8">
      <c r="A135" s="63">
        <v>6171</v>
      </c>
      <c r="B135" s="32">
        <v>6111</v>
      </c>
      <c r="C135" s="152" t="s">
        <v>320</v>
      </c>
      <c r="D135" s="39">
        <v>6600</v>
      </c>
      <c r="E135" s="39">
        <v>6600</v>
      </c>
      <c r="F135" s="39">
        <v>0</v>
      </c>
      <c r="G135" s="193">
        <v>0</v>
      </c>
      <c r="H135" s="61">
        <v>0</v>
      </c>
    </row>
    <row r="136" spans="1:8" ht="13.5" thickBot="1">
      <c r="A136" s="63"/>
      <c r="B136" s="150">
        <v>6123</v>
      </c>
      <c r="C136" s="33" t="s">
        <v>354</v>
      </c>
      <c r="D136" s="183">
        <v>0</v>
      </c>
      <c r="E136" s="183">
        <v>0</v>
      </c>
      <c r="F136" s="183">
        <v>0</v>
      </c>
      <c r="G136" s="176">
        <v>0</v>
      </c>
      <c r="H136" s="184">
        <v>0</v>
      </c>
    </row>
    <row r="137" spans="1:8" ht="16.5" thickBot="1">
      <c r="A137" s="109" t="s">
        <v>6</v>
      </c>
      <c r="B137" s="268"/>
      <c r="C137" s="111"/>
      <c r="D137" s="90">
        <f>SUM(D135:D136)</f>
        <v>6600</v>
      </c>
      <c r="E137" s="90">
        <f>SUM(E135:E136)</f>
        <v>6600</v>
      </c>
      <c r="F137" s="90">
        <f>SUM(F135:F136)</f>
        <v>0</v>
      </c>
      <c r="G137" s="91">
        <f>F137/E137*100</f>
        <v>0</v>
      </c>
      <c r="H137" s="92">
        <f>SUM(H135:H136)</f>
        <v>0</v>
      </c>
    </row>
    <row r="138" spans="1:8">
      <c r="A138" s="94"/>
      <c r="B138" s="95"/>
      <c r="C138" s="134"/>
      <c r="D138" s="97"/>
      <c r="E138" s="97"/>
      <c r="F138" s="97"/>
      <c r="G138" s="98"/>
      <c r="H138" s="97"/>
    </row>
    <row r="139" spans="1:8">
      <c r="A139" s="94"/>
      <c r="B139" s="95"/>
      <c r="C139" s="134"/>
      <c r="D139" s="97"/>
      <c r="E139" s="97"/>
      <c r="F139" s="97"/>
      <c r="G139" s="98"/>
      <c r="H139" s="97"/>
    </row>
    <row r="140" spans="1:8" ht="15" thickBot="1">
      <c r="A140" s="238" t="s">
        <v>7</v>
      </c>
      <c r="B140" s="265"/>
      <c r="C140" s="18"/>
      <c r="D140" s="24"/>
      <c r="E140" s="24"/>
      <c r="F140" s="24"/>
      <c r="G140" s="25"/>
      <c r="H140" s="24"/>
    </row>
    <row r="141" spans="1:8" ht="13.5">
      <c r="A141" s="239" t="s">
        <v>8</v>
      </c>
      <c r="B141" s="271"/>
      <c r="C141" s="118" t="s">
        <v>9</v>
      </c>
      <c r="D141" s="29" t="s">
        <v>129</v>
      </c>
      <c r="E141" s="29" t="s">
        <v>194</v>
      </c>
      <c r="F141" s="29" t="s">
        <v>135</v>
      </c>
      <c r="G141" s="29" t="s">
        <v>136</v>
      </c>
      <c r="H141" s="30" t="s">
        <v>902</v>
      </c>
    </row>
    <row r="142" spans="1:8" ht="14.25" thickBot="1">
      <c r="A142" s="119"/>
      <c r="B142" s="272" t="s">
        <v>10</v>
      </c>
      <c r="C142" s="121"/>
      <c r="D142" s="34">
        <v>2017</v>
      </c>
      <c r="E142" s="34">
        <v>2017</v>
      </c>
      <c r="F142" s="34" t="s">
        <v>873</v>
      </c>
      <c r="G142" s="34" t="s">
        <v>137</v>
      </c>
      <c r="H142" s="35">
        <v>2018</v>
      </c>
    </row>
    <row r="143" spans="1:8">
      <c r="A143" s="1290" t="s">
        <v>733</v>
      </c>
      <c r="B143" s="1291"/>
      <c r="C143" s="48" t="s">
        <v>638</v>
      </c>
      <c r="D143" s="39">
        <v>4900</v>
      </c>
      <c r="E143" s="39">
        <v>4900</v>
      </c>
      <c r="F143" s="39">
        <v>0</v>
      </c>
      <c r="G143" s="16">
        <v>0</v>
      </c>
      <c r="H143" s="17">
        <v>0</v>
      </c>
    </row>
    <row r="144" spans="1:8">
      <c r="A144" s="1290" t="s">
        <v>734</v>
      </c>
      <c r="B144" s="1291"/>
      <c r="C144" s="48" t="s">
        <v>636</v>
      </c>
      <c r="D144" s="58">
        <v>1700</v>
      </c>
      <c r="E144" s="58">
        <v>1700</v>
      </c>
      <c r="F144" s="58">
        <v>0</v>
      </c>
      <c r="G144" s="16">
        <v>0</v>
      </c>
      <c r="H144" s="17">
        <v>0</v>
      </c>
    </row>
    <row r="145" spans="1:8" ht="14.25">
      <c r="A145" s="784"/>
      <c r="B145" s="785"/>
      <c r="C145" s="275" t="s">
        <v>637</v>
      </c>
      <c r="D145" s="273">
        <f>SUM(D143:D144)</f>
        <v>6600</v>
      </c>
      <c r="E145" s="273">
        <f>SUM(E143:E144)</f>
        <v>6600</v>
      </c>
      <c r="F145" s="273">
        <f>SUM(F144)</f>
        <v>0</v>
      </c>
      <c r="G145" s="129">
        <v>0</v>
      </c>
      <c r="H145" s="274">
        <f>SUM(H143:H144)</f>
        <v>0</v>
      </c>
    </row>
    <row r="146" spans="1:8">
      <c r="A146" s="1290" t="s">
        <v>501</v>
      </c>
      <c r="B146" s="1291"/>
      <c r="C146" s="48" t="s">
        <v>376</v>
      </c>
      <c r="D146" s="58">
        <v>0</v>
      </c>
      <c r="E146" s="58">
        <v>0</v>
      </c>
      <c r="F146" s="58">
        <v>0</v>
      </c>
      <c r="G146" s="16">
        <v>0</v>
      </c>
      <c r="H146" s="17">
        <v>0</v>
      </c>
    </row>
    <row r="147" spans="1:8" ht="15.75" thickBot="1">
      <c r="A147" s="602"/>
      <c r="B147" s="326"/>
      <c r="C147" s="275" t="s">
        <v>377</v>
      </c>
      <c r="D147" s="273">
        <f>SUM(D146)</f>
        <v>0</v>
      </c>
      <c r="E147" s="273">
        <f>SUM(E146)</f>
        <v>0</v>
      </c>
      <c r="F147" s="273">
        <f>SUM(F146)</f>
        <v>0</v>
      </c>
      <c r="G147" s="129">
        <v>0</v>
      </c>
      <c r="H147" s="274">
        <f>H146</f>
        <v>0</v>
      </c>
    </row>
    <row r="148" spans="1:8" ht="16.5" thickBot="1">
      <c r="A148" s="276"/>
      <c r="B148" s="277"/>
      <c r="C148" s="261" t="s">
        <v>309</v>
      </c>
      <c r="D148" s="90">
        <f>D145+D147</f>
        <v>6600</v>
      </c>
      <c r="E148" s="90">
        <f>E145+E147</f>
        <v>6600</v>
      </c>
      <c r="F148" s="90">
        <f>SUM(F147)</f>
        <v>0</v>
      </c>
      <c r="G148" s="146">
        <f>F148/E148*100</f>
        <v>0</v>
      </c>
      <c r="H148" s="92">
        <f>SUM(H145+H147)</f>
        <v>0</v>
      </c>
    </row>
    <row r="149" spans="1:8">
      <c r="A149" s="18"/>
      <c r="B149" s="265"/>
      <c r="C149" s="18"/>
      <c r="D149" s="18"/>
      <c r="E149" s="18"/>
      <c r="F149" s="18"/>
      <c r="G149" s="18"/>
      <c r="H149" s="18"/>
    </row>
    <row r="150" spans="1:8">
      <c r="A150" s="18"/>
      <c r="B150" s="265"/>
      <c r="C150" s="18"/>
      <c r="D150" s="18"/>
      <c r="E150" s="18"/>
      <c r="F150" s="18"/>
      <c r="G150" s="18"/>
      <c r="H150" s="18"/>
    </row>
    <row r="151" spans="1:8" ht="19.5" thickBot="1">
      <c r="A151" s="135" t="s">
        <v>162</v>
      </c>
      <c r="B151" s="265"/>
      <c r="C151" s="18"/>
      <c r="D151" s="24"/>
      <c r="E151" s="24"/>
      <c r="F151" s="24"/>
      <c r="G151" s="25"/>
      <c r="H151" s="24"/>
    </row>
    <row r="152" spans="1:8" ht="13.5">
      <c r="A152" s="137"/>
      <c r="B152" s="266"/>
      <c r="C152" s="138"/>
      <c r="D152" s="29" t="s">
        <v>129</v>
      </c>
      <c r="E152" s="29" t="s">
        <v>194</v>
      </c>
      <c r="F152" s="29" t="s">
        <v>135</v>
      </c>
      <c r="G152" s="29" t="s">
        <v>136</v>
      </c>
      <c r="H152" s="30" t="s">
        <v>902</v>
      </c>
    </row>
    <row r="153" spans="1:8" ht="14.25" thickBot="1">
      <c r="A153" s="45"/>
      <c r="B153" s="269"/>
      <c r="C153" s="134"/>
      <c r="D153" s="215">
        <v>2017</v>
      </c>
      <c r="E153" s="215">
        <v>2017</v>
      </c>
      <c r="F153" s="34" t="s">
        <v>873</v>
      </c>
      <c r="G153" s="34" t="s">
        <v>137</v>
      </c>
      <c r="H153" s="35">
        <v>2018</v>
      </c>
    </row>
    <row r="154" spans="1:8">
      <c r="A154" s="139" t="s">
        <v>310</v>
      </c>
      <c r="B154" s="278"/>
      <c r="C154" s="263"/>
      <c r="D154" s="1">
        <f>D129</f>
        <v>207792</v>
      </c>
      <c r="E154" s="1">
        <f>E129</f>
        <v>221776</v>
      </c>
      <c r="F154" s="1">
        <f>F129</f>
        <v>124144</v>
      </c>
      <c r="G154" s="142">
        <f>F154/E154*100</f>
        <v>55.977202222061898</v>
      </c>
      <c r="H154" s="10">
        <f>H129</f>
        <v>226519</v>
      </c>
    </row>
    <row r="155" spans="1:8" ht="13.5" thickBot="1">
      <c r="A155" s="31" t="s">
        <v>308</v>
      </c>
      <c r="B155" s="272"/>
      <c r="C155" s="71"/>
      <c r="D155" s="5">
        <f>D148</f>
        <v>6600</v>
      </c>
      <c r="E155" s="5">
        <f>E148</f>
        <v>6600</v>
      </c>
      <c r="F155" s="5">
        <f>F148</f>
        <v>0</v>
      </c>
      <c r="G155" s="86">
        <f>F155/E155*100</f>
        <v>0</v>
      </c>
      <c r="H155" s="7">
        <f>H148</f>
        <v>0</v>
      </c>
    </row>
    <row r="156" spans="1:8" ht="16.5" thickBot="1">
      <c r="A156" s="109" t="s">
        <v>12</v>
      </c>
      <c r="B156" s="279"/>
      <c r="C156" s="264"/>
      <c r="D156" s="90">
        <f>SUM(D154:D155)</f>
        <v>214392</v>
      </c>
      <c r="E156" s="90">
        <f>SUM(E154:E155)</f>
        <v>228376</v>
      </c>
      <c r="F156" s="90">
        <f>SUM(F154:F155)</f>
        <v>124144</v>
      </c>
      <c r="G156" s="91">
        <f>F156/E156*100</f>
        <v>54.359477353136931</v>
      </c>
      <c r="H156" s="92">
        <f>SUM(H154:H155)</f>
        <v>226519</v>
      </c>
    </row>
    <row r="161" spans="1:8" ht="15">
      <c r="A161" s="1257" t="s">
        <v>753</v>
      </c>
      <c r="B161" s="1257"/>
      <c r="C161" s="1257"/>
      <c r="D161" s="1257"/>
      <c r="E161" s="1257"/>
      <c r="F161" s="1257"/>
      <c r="G161" s="1257"/>
      <c r="H161" s="1257"/>
    </row>
  </sheetData>
  <mergeCells count="7">
    <mergeCell ref="B40:C40"/>
    <mergeCell ref="A53:H53"/>
    <mergeCell ref="A109:H109"/>
    <mergeCell ref="A161:H161"/>
    <mergeCell ref="A143:B143"/>
    <mergeCell ref="A144:B144"/>
    <mergeCell ref="A146:B146"/>
  </mergeCells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tabColor rgb="FF7030A0"/>
  </sheetPr>
  <dimension ref="A1:N106"/>
  <sheetViews>
    <sheetView view="pageLayout" zoomScaleNormal="100" workbookViewId="0">
      <selection activeCell="C93" sqref="C93"/>
    </sheetView>
  </sheetViews>
  <sheetFormatPr defaultColWidth="5.28515625" defaultRowHeight="12.75"/>
  <cols>
    <col min="1" max="1" width="6.7109375" style="18" customWidth="1"/>
    <col min="2" max="2" width="5.140625" style="18" customWidth="1"/>
    <col min="3" max="3" width="28.28515625" style="18" customWidth="1"/>
    <col min="4" max="5" width="8.42578125" style="18" bestFit="1" customWidth="1"/>
    <col min="6" max="6" width="10.140625" style="18" bestFit="1" customWidth="1"/>
    <col min="7" max="7" width="8.5703125" style="18" bestFit="1" customWidth="1"/>
    <col min="8" max="8" width="10.140625" style="18" bestFit="1" customWidth="1"/>
    <col min="9" max="9" width="7.28515625" style="18" customWidth="1"/>
    <col min="10" max="11" width="5.28515625" style="18" customWidth="1"/>
    <col min="12" max="12" width="8.28515625" style="18" bestFit="1" customWidth="1"/>
    <col min="13" max="13" width="5.28515625" style="18" customWidth="1"/>
    <col min="14" max="14" width="7.42578125" style="18" bestFit="1" customWidth="1"/>
    <col min="15" max="16384" width="5.28515625" style="18"/>
  </cols>
  <sheetData>
    <row r="1" spans="1:8" ht="15">
      <c r="H1" s="788" t="s">
        <v>712</v>
      </c>
    </row>
    <row r="2" spans="1:8" ht="18.75">
      <c r="A2" s="135" t="s">
        <v>160</v>
      </c>
      <c r="B2" s="207"/>
      <c r="C2" s="208"/>
      <c r="F2" s="208"/>
      <c r="G2" s="208"/>
      <c r="H2" s="208"/>
    </row>
    <row r="3" spans="1:8">
      <c r="A3" s="209"/>
      <c r="B3" s="136"/>
      <c r="D3" s="93"/>
      <c r="E3" s="93"/>
      <c r="F3" s="93"/>
      <c r="H3" s="93"/>
    </row>
    <row r="4" spans="1:8" ht="15" thickBot="1">
      <c r="A4" s="210" t="s">
        <v>310</v>
      </c>
      <c r="B4" s="136"/>
      <c r="F4" s="211"/>
      <c r="G4" s="212"/>
      <c r="H4" s="23" t="s">
        <v>107</v>
      </c>
    </row>
    <row r="5" spans="1:8" ht="13.5">
      <c r="A5" s="213" t="s">
        <v>243</v>
      </c>
      <c r="B5" s="214"/>
      <c r="C5" s="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3.5">
      <c r="A6" s="63">
        <v>3419</v>
      </c>
      <c r="B6" s="32" t="s">
        <v>529</v>
      </c>
      <c r="C6" s="44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8">
      <c r="A7" s="63">
        <v>6171</v>
      </c>
      <c r="B7" s="32" t="s">
        <v>69</v>
      </c>
      <c r="C7" s="44"/>
      <c r="D7" s="219"/>
      <c r="E7" s="219"/>
      <c r="F7" s="219"/>
      <c r="G7" s="219"/>
      <c r="H7" s="220"/>
    </row>
    <row r="8" spans="1:8">
      <c r="A8" s="63">
        <v>6223</v>
      </c>
      <c r="B8" s="32" t="s">
        <v>871</v>
      </c>
      <c r="C8" s="33"/>
      <c r="D8" s="219"/>
      <c r="E8" s="219"/>
      <c r="F8" s="219"/>
      <c r="G8" s="219"/>
      <c r="H8" s="220"/>
    </row>
    <row r="9" spans="1:8" ht="13.5">
      <c r="A9" s="63">
        <v>6310</v>
      </c>
      <c r="B9" s="32" t="s">
        <v>166</v>
      </c>
      <c r="C9" s="33"/>
      <c r="D9" s="215"/>
      <c r="E9" s="215"/>
      <c r="F9" s="215"/>
      <c r="G9" s="215"/>
      <c r="H9" s="216"/>
    </row>
    <row r="10" spans="1:8" ht="13.5">
      <c r="A10" s="63">
        <v>6330</v>
      </c>
      <c r="B10" s="32" t="s">
        <v>391</v>
      </c>
      <c r="C10" s="33"/>
      <c r="D10" s="215"/>
      <c r="E10" s="215"/>
      <c r="F10" s="215"/>
      <c r="G10" s="215"/>
      <c r="H10" s="216"/>
    </row>
    <row r="11" spans="1:8" ht="13.5" thickBot="1">
      <c r="A11" s="236">
        <v>6409</v>
      </c>
      <c r="B11" s="709" t="s">
        <v>85</v>
      </c>
      <c r="C11" s="661"/>
      <c r="D11" s="281"/>
      <c r="E11" s="281"/>
      <c r="F11" s="281"/>
      <c r="G11" s="281"/>
      <c r="H11" s="282"/>
    </row>
    <row r="12" spans="1:8" ht="13.5">
      <c r="A12" s="185"/>
      <c r="B12" s="221" t="s">
        <v>244</v>
      </c>
      <c r="C12" s="138"/>
      <c r="D12" s="222"/>
      <c r="E12" s="222"/>
      <c r="F12" s="222"/>
      <c r="G12" s="222"/>
      <c r="H12" s="223"/>
    </row>
    <row r="13" spans="1:8">
      <c r="A13" s="63">
        <v>3419</v>
      </c>
      <c r="B13" s="62">
        <v>5222</v>
      </c>
      <c r="C13" s="48" t="s">
        <v>541</v>
      </c>
      <c r="D13" s="58">
        <v>0</v>
      </c>
      <c r="E13" s="58">
        <v>9480</v>
      </c>
      <c r="F13" s="58">
        <v>0</v>
      </c>
      <c r="G13" s="107">
        <v>0</v>
      </c>
      <c r="H13" s="17">
        <v>0</v>
      </c>
    </row>
    <row r="14" spans="1:8" ht="15.75" thickBot="1">
      <c r="A14" s="225"/>
      <c r="B14" s="226" t="s">
        <v>309</v>
      </c>
      <c r="C14" s="227"/>
      <c r="D14" s="228">
        <f>D13</f>
        <v>0</v>
      </c>
      <c r="E14" s="228">
        <f>E13</f>
        <v>9480</v>
      </c>
      <c r="F14" s="228">
        <v>0</v>
      </c>
      <c r="G14" s="52">
        <v>0</v>
      </c>
      <c r="H14" s="229">
        <v>0</v>
      </c>
    </row>
    <row r="15" spans="1:8">
      <c r="A15" s="63">
        <v>6171</v>
      </c>
      <c r="B15" s="62">
        <v>5163</v>
      </c>
      <c r="C15" s="48" t="s">
        <v>87</v>
      </c>
      <c r="D15" s="58">
        <v>0</v>
      </c>
      <c r="E15" s="58">
        <v>0</v>
      </c>
      <c r="F15" s="58">
        <v>0</v>
      </c>
      <c r="G15" s="107">
        <v>0</v>
      </c>
      <c r="H15" s="17">
        <v>0</v>
      </c>
    </row>
    <row r="16" spans="1:8">
      <c r="A16" s="67"/>
      <c r="B16" s="87">
        <v>5182</v>
      </c>
      <c r="C16" s="33" t="s">
        <v>86</v>
      </c>
      <c r="D16" s="58">
        <v>0</v>
      </c>
      <c r="E16" s="58">
        <v>0</v>
      </c>
      <c r="F16" s="58">
        <v>205</v>
      </c>
      <c r="G16" s="107"/>
      <c r="H16" s="17">
        <v>0</v>
      </c>
    </row>
    <row r="17" spans="1:11" ht="12.75" customHeight="1">
      <c r="A17" s="67"/>
      <c r="B17" s="87">
        <v>5363</v>
      </c>
      <c r="C17" s="164" t="s">
        <v>3</v>
      </c>
      <c r="D17" s="58">
        <v>0</v>
      </c>
      <c r="E17" s="58">
        <v>0</v>
      </c>
      <c r="F17" s="58">
        <v>0</v>
      </c>
      <c r="G17" s="107">
        <v>0</v>
      </c>
      <c r="H17" s="17">
        <v>0</v>
      </c>
    </row>
    <row r="18" spans="1:11" ht="12.75" customHeight="1">
      <c r="A18" s="224"/>
      <c r="B18" s="87">
        <v>5909</v>
      </c>
      <c r="C18" s="33" t="s">
        <v>132</v>
      </c>
      <c r="D18" s="58">
        <v>0</v>
      </c>
      <c r="E18" s="58">
        <v>0</v>
      </c>
      <c r="F18" s="58">
        <v>5896</v>
      </c>
      <c r="G18" s="107"/>
      <c r="H18" s="17">
        <v>0</v>
      </c>
      <c r="K18" s="196"/>
    </row>
    <row r="19" spans="1:11" ht="15.75" thickBot="1">
      <c r="A19" s="225"/>
      <c r="B19" s="226" t="s">
        <v>309</v>
      </c>
      <c r="C19" s="227"/>
      <c r="D19" s="228">
        <f>SUM(D15:D18)</f>
        <v>0</v>
      </c>
      <c r="E19" s="228">
        <f>SUM(E15:E18)</f>
        <v>0</v>
      </c>
      <c r="F19" s="228">
        <f>SUM(F15:F18)</f>
        <v>6101</v>
      </c>
      <c r="G19" s="52"/>
      <c r="H19" s="229">
        <f>SUM(H15:H18)</f>
        <v>0</v>
      </c>
    </row>
    <row r="20" spans="1:11">
      <c r="A20" s="59">
        <v>6223</v>
      </c>
      <c r="B20" s="457">
        <v>5182</v>
      </c>
      <c r="C20" s="38" t="s">
        <v>86</v>
      </c>
      <c r="D20" s="39">
        <v>0</v>
      </c>
      <c r="E20" s="39">
        <v>0</v>
      </c>
      <c r="F20" s="39">
        <v>-1</v>
      </c>
      <c r="G20" s="417"/>
      <c r="H20" s="61">
        <v>0</v>
      </c>
    </row>
    <row r="21" spans="1:11" ht="15.75" thickBot="1">
      <c r="A21" s="225"/>
      <c r="B21" s="226" t="s">
        <v>309</v>
      </c>
      <c r="C21" s="227"/>
      <c r="D21" s="228">
        <f>SUM(D20)</f>
        <v>0</v>
      </c>
      <c r="E21" s="228">
        <f>SUM(E20)</f>
        <v>0</v>
      </c>
      <c r="F21" s="228">
        <f>SUM(F20)</f>
        <v>-1</v>
      </c>
      <c r="G21" s="52"/>
      <c r="H21" s="229">
        <f>SUM(H20)</f>
        <v>0</v>
      </c>
    </row>
    <row r="22" spans="1:11">
      <c r="A22" s="59">
        <v>6310</v>
      </c>
      <c r="B22" s="457">
        <v>5163</v>
      </c>
      <c r="C22" s="38" t="s">
        <v>87</v>
      </c>
      <c r="D22" s="39">
        <v>0</v>
      </c>
      <c r="E22" s="39">
        <v>0</v>
      </c>
      <c r="F22" s="39">
        <v>0</v>
      </c>
      <c r="G22" s="417">
        <v>0</v>
      </c>
      <c r="H22" s="61">
        <v>0</v>
      </c>
    </row>
    <row r="23" spans="1:11" ht="15.75" thickBot="1">
      <c r="A23" s="225"/>
      <c r="B23" s="226" t="s">
        <v>309</v>
      </c>
      <c r="C23" s="227"/>
      <c r="D23" s="228">
        <f>SUM(D22)</f>
        <v>0</v>
      </c>
      <c r="E23" s="228">
        <f>SUM(E22)</f>
        <v>0</v>
      </c>
      <c r="F23" s="228">
        <f>SUM(F22)</f>
        <v>0</v>
      </c>
      <c r="G23" s="52">
        <v>0</v>
      </c>
      <c r="H23" s="229">
        <f>SUM(H22)</f>
        <v>0</v>
      </c>
    </row>
    <row r="24" spans="1:11">
      <c r="A24" s="63">
        <v>6330</v>
      </c>
      <c r="B24" s="230">
        <v>5347</v>
      </c>
      <c r="C24" s="164" t="s">
        <v>373</v>
      </c>
      <c r="D24" s="58">
        <v>0</v>
      </c>
      <c r="E24" s="58">
        <v>22</v>
      </c>
      <c r="F24" s="58">
        <v>22</v>
      </c>
      <c r="G24" s="151">
        <f>F24/E24*100</f>
        <v>100</v>
      </c>
      <c r="H24" s="17">
        <v>0</v>
      </c>
    </row>
    <row r="25" spans="1:11">
      <c r="A25" s="67"/>
      <c r="B25" s="700">
        <v>5347</v>
      </c>
      <c r="C25" s="480" t="s">
        <v>859</v>
      </c>
      <c r="D25" s="169">
        <v>0</v>
      </c>
      <c r="E25" s="169">
        <v>60</v>
      </c>
      <c r="F25" s="169">
        <v>60</v>
      </c>
      <c r="G25" s="894">
        <f>F25/E25*100</f>
        <v>100</v>
      </c>
      <c r="H25" s="673">
        <v>0</v>
      </c>
    </row>
    <row r="26" spans="1:11">
      <c r="A26" s="667"/>
      <c r="B26" s="700">
        <v>5347</v>
      </c>
      <c r="C26" s="480" t="s">
        <v>557</v>
      </c>
      <c r="D26" s="169">
        <v>0</v>
      </c>
      <c r="E26" s="169">
        <v>241</v>
      </c>
      <c r="F26" s="169">
        <v>241</v>
      </c>
      <c r="G26" s="666">
        <f>F26/E26*100</f>
        <v>100</v>
      </c>
      <c r="H26" s="673">
        <v>0</v>
      </c>
    </row>
    <row r="27" spans="1:11">
      <c r="A27" s="667"/>
      <c r="B27" s="700">
        <v>5347</v>
      </c>
      <c r="C27" s="480" t="s">
        <v>558</v>
      </c>
      <c r="D27" s="169">
        <v>0</v>
      </c>
      <c r="E27" s="169">
        <v>0</v>
      </c>
      <c r="F27" s="169">
        <v>0</v>
      </c>
      <c r="G27" s="666">
        <v>0</v>
      </c>
      <c r="H27" s="673">
        <v>0</v>
      </c>
    </row>
    <row r="28" spans="1:11">
      <c r="A28" s="667"/>
      <c r="B28" s="700">
        <v>5347</v>
      </c>
      <c r="C28" s="480" t="s">
        <v>746</v>
      </c>
      <c r="D28" s="169">
        <v>0</v>
      </c>
      <c r="E28" s="169">
        <v>46</v>
      </c>
      <c r="F28" s="169">
        <v>46</v>
      </c>
      <c r="G28" s="666">
        <f>F28/E28*100</f>
        <v>100</v>
      </c>
      <c r="H28" s="673">
        <v>0</v>
      </c>
    </row>
    <row r="29" spans="1:11">
      <c r="A29" s="667"/>
      <c r="B29" s="700">
        <v>5347</v>
      </c>
      <c r="C29" s="480" t="s">
        <v>783</v>
      </c>
      <c r="D29" s="169">
        <v>0</v>
      </c>
      <c r="E29" s="169">
        <v>1110</v>
      </c>
      <c r="F29" s="169">
        <v>1110</v>
      </c>
      <c r="G29" s="666">
        <f>F29/E29*100</f>
        <v>100</v>
      </c>
      <c r="H29" s="673">
        <v>0</v>
      </c>
    </row>
    <row r="30" spans="1:11" ht="15.75" thickBot="1">
      <c r="A30" s="225"/>
      <c r="B30" s="226" t="s">
        <v>309</v>
      </c>
      <c r="C30" s="227"/>
      <c r="D30" s="228">
        <f>SUM(D24)</f>
        <v>0</v>
      </c>
      <c r="E30" s="228">
        <f>SUM(E24:E29)</f>
        <v>1479</v>
      </c>
      <c r="F30" s="228">
        <f>SUM(F24:F29)</f>
        <v>1479</v>
      </c>
      <c r="G30" s="52">
        <f>F30/E30*100</f>
        <v>100</v>
      </c>
      <c r="H30" s="229">
        <f>SUM(H24)</f>
        <v>0</v>
      </c>
    </row>
    <row r="31" spans="1:11" ht="12.75" customHeight="1">
      <c r="A31" s="59">
        <v>6409</v>
      </c>
      <c r="B31" s="87">
        <v>5163</v>
      </c>
      <c r="C31" s="33" t="s">
        <v>66</v>
      </c>
      <c r="D31" s="58">
        <v>0</v>
      </c>
      <c r="E31" s="58">
        <v>0</v>
      </c>
      <c r="F31" s="58">
        <v>1</v>
      </c>
      <c r="G31" s="231"/>
      <c r="H31" s="17">
        <v>0</v>
      </c>
    </row>
    <row r="32" spans="1:11" ht="12.75" customHeight="1">
      <c r="A32" s="67"/>
      <c r="B32" s="87">
        <v>5363</v>
      </c>
      <c r="C32" s="164" t="s">
        <v>3</v>
      </c>
      <c r="D32" s="58">
        <v>0</v>
      </c>
      <c r="E32" s="58">
        <v>0</v>
      </c>
      <c r="F32" s="58">
        <v>0</v>
      </c>
      <c r="G32" s="107">
        <v>0</v>
      </c>
      <c r="H32" s="17">
        <v>0</v>
      </c>
    </row>
    <row r="33" spans="1:12" ht="12.75" customHeight="1">
      <c r="A33" s="224"/>
      <c r="B33" s="87">
        <v>5901</v>
      </c>
      <c r="C33" s="33" t="s">
        <v>88</v>
      </c>
      <c r="D33" s="58">
        <v>29526</v>
      </c>
      <c r="E33" s="58">
        <v>11997</v>
      </c>
      <c r="F33" s="58">
        <v>0</v>
      </c>
      <c r="G33" s="107">
        <f>F33/E33*100</f>
        <v>0</v>
      </c>
      <c r="H33" s="17">
        <v>36759</v>
      </c>
    </row>
    <row r="34" spans="1:12" ht="12.75" customHeight="1">
      <c r="A34" s="224"/>
      <c r="B34" s="87">
        <v>5909</v>
      </c>
      <c r="C34" s="33" t="s">
        <v>128</v>
      </c>
      <c r="D34" s="58">
        <v>19</v>
      </c>
      <c r="E34" s="58">
        <v>19</v>
      </c>
      <c r="F34" s="58">
        <v>225</v>
      </c>
      <c r="G34" s="107">
        <f>F34/E34*100</f>
        <v>1184.2105263157896</v>
      </c>
      <c r="H34" s="17">
        <v>19</v>
      </c>
    </row>
    <row r="35" spans="1:12" ht="15.75" thickBot="1">
      <c r="A35" s="225"/>
      <c r="B35" s="226" t="s">
        <v>309</v>
      </c>
      <c r="C35" s="227"/>
      <c r="D35" s="228">
        <f>D31+D32+D33+D34</f>
        <v>29545</v>
      </c>
      <c r="E35" s="228">
        <f>E31+E32+E33+E34</f>
        <v>12016</v>
      </c>
      <c r="F35" s="228">
        <f>F31+F32+F33+F34</f>
        <v>226</v>
      </c>
      <c r="G35" s="421">
        <f>F35/E35*100</f>
        <v>1.8808255659121169</v>
      </c>
      <c r="H35" s="229">
        <f>H33+H34+H31</f>
        <v>36778</v>
      </c>
    </row>
    <row r="36" spans="1:12" ht="16.5" thickBot="1">
      <c r="A36" s="109" t="s">
        <v>5</v>
      </c>
      <c r="B36" s="110"/>
      <c r="C36" s="111"/>
      <c r="D36" s="90">
        <f>SUM(D35,D30,D23,D19)</f>
        <v>29545</v>
      </c>
      <c r="E36" s="90">
        <f>SUM(E35,E30,E23,E19,E14)</f>
        <v>22975</v>
      </c>
      <c r="F36" s="90">
        <f>SUM(F35,F30,F23,F19,F21)</f>
        <v>7805</v>
      </c>
      <c r="G36" s="146">
        <f>F36/E36*100</f>
        <v>33.971708378672474</v>
      </c>
      <c r="H36" s="92">
        <f>SUM(H35,H30,H23,H19)</f>
        <v>36778</v>
      </c>
    </row>
    <row r="37" spans="1:12">
      <c r="A37" s="94"/>
      <c r="B37" s="95"/>
      <c r="C37" s="134"/>
      <c r="D37" s="97"/>
      <c r="E37" s="97"/>
      <c r="F37" s="97"/>
      <c r="G37" s="98"/>
      <c r="H37" s="97"/>
      <c r="L37" s="436"/>
    </row>
    <row r="38" spans="1:12">
      <c r="A38" s="94"/>
      <c r="B38" s="95"/>
      <c r="C38" s="134"/>
      <c r="D38" s="97"/>
      <c r="E38" s="97"/>
      <c r="F38" s="97"/>
      <c r="G38" s="98"/>
      <c r="H38" s="97"/>
      <c r="L38" s="436"/>
    </row>
    <row r="39" spans="1:12">
      <c r="A39" s="94"/>
      <c r="B39" s="95"/>
      <c r="C39" s="134"/>
      <c r="D39" s="97"/>
      <c r="E39" s="97"/>
      <c r="F39" s="97"/>
      <c r="G39" s="98"/>
      <c r="H39" s="97"/>
      <c r="L39" s="436"/>
    </row>
    <row r="40" spans="1:12">
      <c r="A40" s="94"/>
      <c r="B40" s="95"/>
      <c r="C40" s="134"/>
      <c r="D40" s="97"/>
      <c r="E40" s="97"/>
      <c r="F40" s="97"/>
      <c r="G40" s="98"/>
      <c r="H40" s="97"/>
      <c r="L40" s="436"/>
    </row>
    <row r="41" spans="1:12">
      <c r="A41" s="94"/>
      <c r="B41" s="95"/>
      <c r="C41" s="134"/>
      <c r="D41" s="97"/>
      <c r="E41" s="97"/>
      <c r="F41" s="97"/>
      <c r="G41" s="98"/>
      <c r="H41" s="97"/>
      <c r="L41" s="436"/>
    </row>
    <row r="42" spans="1:12">
      <c r="A42" s="94"/>
      <c r="B42" s="95"/>
      <c r="C42" s="134"/>
      <c r="D42" s="97"/>
      <c r="E42" s="97"/>
      <c r="F42" s="97"/>
      <c r="G42" s="98"/>
      <c r="H42" s="97"/>
      <c r="L42" s="436"/>
    </row>
    <row r="43" spans="1:12">
      <c r="A43" s="94"/>
      <c r="B43" s="95"/>
      <c r="C43" s="134"/>
      <c r="D43" s="97"/>
      <c r="E43" s="97"/>
      <c r="F43" s="97"/>
      <c r="G43" s="98"/>
      <c r="H43" s="97"/>
      <c r="L43" s="436"/>
    </row>
    <row r="44" spans="1:12">
      <c r="A44" s="94"/>
      <c r="B44" s="95"/>
      <c r="C44" s="134"/>
      <c r="D44" s="97"/>
      <c r="E44" s="97"/>
      <c r="F44" s="97"/>
      <c r="G44" s="98"/>
      <c r="H44" s="97"/>
      <c r="L44" s="436"/>
    </row>
    <row r="45" spans="1:12">
      <c r="A45" s="94"/>
      <c r="B45" s="95"/>
      <c r="C45" s="134"/>
      <c r="D45" s="97"/>
      <c r="E45" s="97"/>
      <c r="F45" s="97"/>
      <c r="G45" s="98"/>
      <c r="H45" s="97"/>
      <c r="L45" s="436"/>
    </row>
    <row r="46" spans="1:12">
      <c r="A46" s="94"/>
      <c r="B46" s="95"/>
      <c r="C46" s="134"/>
      <c r="D46" s="97"/>
      <c r="E46" s="97"/>
      <c r="F46" s="97"/>
      <c r="G46" s="98"/>
      <c r="H46" s="97"/>
      <c r="L46" s="436"/>
    </row>
    <row r="47" spans="1:12">
      <c r="A47" s="94"/>
      <c r="B47" s="95"/>
      <c r="C47" s="134"/>
      <c r="D47" s="97"/>
      <c r="E47" s="97"/>
      <c r="F47" s="97"/>
      <c r="G47" s="98"/>
      <c r="H47" s="97"/>
      <c r="L47" s="436"/>
    </row>
    <row r="48" spans="1:12">
      <c r="A48" s="94"/>
      <c r="B48" s="95"/>
      <c r="C48" s="134"/>
      <c r="D48" s="97"/>
      <c r="E48" s="97"/>
      <c r="F48" s="97"/>
      <c r="G48" s="98"/>
      <c r="H48" s="97"/>
      <c r="L48" s="436"/>
    </row>
    <row r="49" spans="1:14">
      <c r="A49" s="94"/>
      <c r="B49" s="95"/>
      <c r="C49" s="134"/>
      <c r="D49" s="97"/>
      <c r="E49" s="97"/>
      <c r="F49" s="97"/>
      <c r="G49" s="98"/>
      <c r="H49" s="97"/>
      <c r="L49" s="436"/>
    </row>
    <row r="50" spans="1:14">
      <c r="A50" s="94"/>
      <c r="B50" s="95"/>
      <c r="C50" s="134"/>
      <c r="D50" s="97"/>
      <c r="E50" s="97"/>
      <c r="F50" s="97"/>
      <c r="G50" s="98"/>
      <c r="H50" s="97"/>
      <c r="L50" s="436"/>
    </row>
    <row r="51" spans="1:14">
      <c r="A51" s="94"/>
      <c r="B51" s="95"/>
      <c r="C51" s="134"/>
      <c r="D51" s="97"/>
      <c r="E51" s="97"/>
      <c r="F51" s="97"/>
      <c r="G51" s="98"/>
      <c r="H51" s="97"/>
      <c r="L51" s="436"/>
    </row>
    <row r="52" spans="1:14">
      <c r="A52" s="94"/>
      <c r="B52" s="95"/>
      <c r="C52" s="134"/>
      <c r="D52" s="97"/>
      <c r="E52" s="97"/>
      <c r="F52" s="97"/>
      <c r="G52" s="98"/>
      <c r="H52" s="97"/>
      <c r="L52" s="436"/>
    </row>
    <row r="53" spans="1:14" ht="15">
      <c r="A53" s="1257" t="s">
        <v>972</v>
      </c>
      <c r="B53" s="1257"/>
      <c r="C53" s="1257"/>
      <c r="D53" s="1257"/>
      <c r="E53" s="1257"/>
      <c r="F53" s="1257"/>
      <c r="G53" s="1257"/>
      <c r="H53" s="1257"/>
      <c r="L53" s="436"/>
    </row>
    <row r="54" spans="1:14" ht="13.5" thickBot="1">
      <c r="A54" s="94"/>
      <c r="B54" s="95"/>
      <c r="C54" s="134"/>
      <c r="D54" s="24"/>
      <c r="E54" s="24"/>
      <c r="F54" s="24"/>
      <c r="G54" s="25"/>
      <c r="H54" s="23" t="s">
        <v>107</v>
      </c>
      <c r="N54" s="24"/>
    </row>
    <row r="55" spans="1:14" ht="15">
      <c r="A55" s="99" t="s">
        <v>308</v>
      </c>
      <c r="B55" s="234"/>
      <c r="C55" s="235"/>
      <c r="D55" s="29" t="s">
        <v>129</v>
      </c>
      <c r="E55" s="29" t="s">
        <v>194</v>
      </c>
      <c r="F55" s="29" t="s">
        <v>135</v>
      </c>
      <c r="G55" s="29" t="s">
        <v>136</v>
      </c>
      <c r="H55" s="30" t="s">
        <v>902</v>
      </c>
    </row>
    <row r="56" spans="1:14" ht="14.25" thickBot="1">
      <c r="A56" s="31"/>
      <c r="B56" s="255"/>
      <c r="C56" s="162"/>
      <c r="D56" s="34">
        <v>2017</v>
      </c>
      <c r="E56" s="34">
        <v>2017</v>
      </c>
      <c r="F56" s="34" t="s">
        <v>873</v>
      </c>
      <c r="G56" s="34" t="s">
        <v>137</v>
      </c>
      <c r="H56" s="35">
        <v>2018</v>
      </c>
    </row>
    <row r="57" spans="1:14" ht="13.5" thickBot="1">
      <c r="A57" s="236">
        <v>6409</v>
      </c>
      <c r="B57" s="609">
        <v>6901</v>
      </c>
      <c r="C57" s="172" t="s">
        <v>177</v>
      </c>
      <c r="D57" s="175">
        <v>18210</v>
      </c>
      <c r="E57" s="175">
        <v>18210</v>
      </c>
      <c r="F57" s="175">
        <v>0</v>
      </c>
      <c r="G57" s="173">
        <f>F57/E57*100</f>
        <v>0</v>
      </c>
      <c r="H57" s="177">
        <v>23306</v>
      </c>
    </row>
    <row r="58" spans="1:14" ht="16.5" thickBot="1">
      <c r="A58" s="88" t="s">
        <v>6</v>
      </c>
      <c r="B58" s="225"/>
      <c r="C58" s="281"/>
      <c r="D58" s="250">
        <f>SUM(D57:D57)</f>
        <v>18210</v>
      </c>
      <c r="E58" s="250">
        <f>SUM(E57:E57)</f>
        <v>18210</v>
      </c>
      <c r="F58" s="250">
        <f>SUM(F57:F57)</f>
        <v>0</v>
      </c>
      <c r="G58" s="91">
        <f>F58/E58*100</f>
        <v>0</v>
      </c>
      <c r="H58" s="251">
        <f>SUM(H57:H57)</f>
        <v>23306</v>
      </c>
    </row>
    <row r="59" spans="1:14" ht="15.75">
      <c r="A59" s="233"/>
      <c r="B59" s="316"/>
      <c r="C59" s="134"/>
      <c r="D59" s="254"/>
      <c r="E59" s="254"/>
      <c r="F59" s="254"/>
      <c r="G59" s="270"/>
      <c r="H59" s="254"/>
      <c r="I59" s="195"/>
    </row>
    <row r="60" spans="1:14">
      <c r="I60" s="195"/>
    </row>
    <row r="61" spans="1:14" ht="15" thickBot="1">
      <c r="A61" s="238" t="s">
        <v>7</v>
      </c>
      <c r="D61" s="24"/>
      <c r="E61" s="24"/>
      <c r="F61" s="24"/>
      <c r="G61" s="25"/>
      <c r="H61" s="24"/>
      <c r="I61" s="195"/>
    </row>
    <row r="62" spans="1:14" ht="15" customHeight="1">
      <c r="A62" s="239" t="s">
        <v>8</v>
      </c>
      <c r="B62" s="117"/>
      <c r="C62" s="118" t="s">
        <v>9</v>
      </c>
      <c r="D62" s="29" t="s">
        <v>129</v>
      </c>
      <c r="E62" s="29" t="s">
        <v>194</v>
      </c>
      <c r="F62" s="29" t="s">
        <v>135</v>
      </c>
      <c r="G62" s="29" t="s">
        <v>136</v>
      </c>
      <c r="H62" s="30" t="s">
        <v>902</v>
      </c>
      <c r="I62" s="195"/>
    </row>
    <row r="63" spans="1:14" ht="14.25" thickBot="1">
      <c r="A63" s="119"/>
      <c r="B63" s="120" t="s">
        <v>10</v>
      </c>
      <c r="C63" s="121"/>
      <c r="D63" s="34">
        <v>2017</v>
      </c>
      <c r="E63" s="34">
        <v>2017</v>
      </c>
      <c r="F63" s="34" t="s">
        <v>873</v>
      </c>
      <c r="G63" s="34" t="s">
        <v>137</v>
      </c>
      <c r="H63" s="35">
        <v>2018</v>
      </c>
      <c r="I63" s="195"/>
    </row>
    <row r="64" spans="1:14">
      <c r="A64" s="1294" t="s">
        <v>735</v>
      </c>
      <c r="B64" s="1295"/>
      <c r="C64" s="13" t="s">
        <v>434</v>
      </c>
      <c r="D64" s="83">
        <v>10000</v>
      </c>
      <c r="E64" s="83">
        <v>10000</v>
      </c>
      <c r="F64" s="83">
        <v>0</v>
      </c>
      <c r="G64" s="231">
        <v>0</v>
      </c>
      <c r="H64" s="66">
        <v>0</v>
      </c>
    </row>
    <row r="65" spans="1:8">
      <c r="A65" s="1290" t="s">
        <v>736</v>
      </c>
      <c r="B65" s="1291"/>
      <c r="C65" s="13" t="s">
        <v>434</v>
      </c>
      <c r="D65" s="58">
        <v>8210</v>
      </c>
      <c r="E65" s="58">
        <v>8210</v>
      </c>
      <c r="F65" s="58">
        <v>0</v>
      </c>
      <c r="G65" s="231">
        <f>F65/E65*100</f>
        <v>0</v>
      </c>
      <c r="H65" s="66">
        <v>0</v>
      </c>
    </row>
    <row r="66" spans="1:8">
      <c r="A66" s="1290" t="s">
        <v>906</v>
      </c>
      <c r="B66" s="1291"/>
      <c r="C66" s="13" t="s">
        <v>434</v>
      </c>
      <c r="D66" s="58">
        <v>0</v>
      </c>
      <c r="E66" s="58">
        <v>0</v>
      </c>
      <c r="F66" s="58">
        <v>0</v>
      </c>
      <c r="G66" s="107">
        <v>0</v>
      </c>
      <c r="H66" s="17">
        <v>10000</v>
      </c>
    </row>
    <row r="67" spans="1:8">
      <c r="A67" s="1290" t="s">
        <v>906</v>
      </c>
      <c r="B67" s="1291"/>
      <c r="C67" s="13" t="s">
        <v>434</v>
      </c>
      <c r="D67" s="58">
        <v>0</v>
      </c>
      <c r="E67" s="58">
        <v>0</v>
      </c>
      <c r="F67" s="58">
        <v>0</v>
      </c>
      <c r="G67" s="107">
        <v>0</v>
      </c>
      <c r="H67" s="17">
        <v>13306</v>
      </c>
    </row>
    <row r="68" spans="1:8" ht="15" thickBot="1">
      <c r="A68" s="240"/>
      <c r="B68" s="241"/>
      <c r="C68" s="242" t="s">
        <v>433</v>
      </c>
      <c r="D68" s="228">
        <f>SUM(D64:D65)</f>
        <v>18210</v>
      </c>
      <c r="E68" s="228">
        <f>SUM(E64:E65)</f>
        <v>18210</v>
      </c>
      <c r="F68" s="228">
        <f>SUM(F64:F65)</f>
        <v>0</v>
      </c>
      <c r="G68" s="922">
        <f>F68/E68*100</f>
        <v>0</v>
      </c>
      <c r="H68" s="229">
        <f>SUM(H64:H67)</f>
        <v>23306</v>
      </c>
    </row>
    <row r="69" spans="1:8" ht="16.5" thickBot="1">
      <c r="A69" s="243"/>
      <c r="B69" s="244"/>
      <c r="C69" s="245" t="s">
        <v>309</v>
      </c>
      <c r="D69" s="90">
        <f>SUM(D68)</f>
        <v>18210</v>
      </c>
      <c r="E69" s="90">
        <f>SUM(E68)</f>
        <v>18210</v>
      </c>
      <c r="F69" s="90">
        <f>SUM(F68)</f>
        <v>0</v>
      </c>
      <c r="G69" s="146">
        <f>F69/E69*100</f>
        <v>0</v>
      </c>
      <c r="H69" s="92">
        <f>SUM(H68)</f>
        <v>23306</v>
      </c>
    </row>
    <row r="70" spans="1:8">
      <c r="A70" s="134"/>
      <c r="B70" s="95"/>
      <c r="C70" s="96"/>
      <c r="D70" s="97"/>
      <c r="E70" s="97"/>
      <c r="F70" s="97"/>
      <c r="G70" s="98"/>
      <c r="H70" s="97"/>
    </row>
    <row r="72" spans="1:8" ht="19.5" thickBot="1">
      <c r="A72" s="135" t="s">
        <v>173</v>
      </c>
      <c r="B72" s="21"/>
      <c r="C72" s="22"/>
      <c r="D72" s="24"/>
      <c r="E72" s="24"/>
      <c r="F72" s="24"/>
      <c r="G72" s="25"/>
      <c r="H72" s="24"/>
    </row>
    <row r="73" spans="1:8" ht="13.5">
      <c r="A73" s="160"/>
      <c r="B73" s="234"/>
      <c r="C73" s="235"/>
      <c r="D73" s="29" t="s">
        <v>129</v>
      </c>
      <c r="E73" s="29" t="s">
        <v>194</v>
      </c>
      <c r="F73" s="29" t="s">
        <v>135</v>
      </c>
      <c r="G73" s="29" t="s">
        <v>136</v>
      </c>
      <c r="H73" s="30" t="s">
        <v>902</v>
      </c>
    </row>
    <row r="74" spans="1:8" ht="14.25" thickBot="1">
      <c r="A74" s="45"/>
      <c r="B74" s="95"/>
      <c r="C74" s="134"/>
      <c r="D74" s="34">
        <v>2017</v>
      </c>
      <c r="E74" s="34">
        <v>2017</v>
      </c>
      <c r="F74" s="34" t="s">
        <v>873</v>
      </c>
      <c r="G74" s="34" t="s">
        <v>137</v>
      </c>
      <c r="H74" s="35">
        <v>2018</v>
      </c>
    </row>
    <row r="75" spans="1:8">
      <c r="A75" s="139" t="s">
        <v>83</v>
      </c>
      <c r="B75" s="214"/>
      <c r="C75" s="38"/>
      <c r="D75" s="1">
        <f>'10 44-45'!D36</f>
        <v>29545</v>
      </c>
      <c r="E75" s="1">
        <f>'10 44-45'!E36</f>
        <v>22975</v>
      </c>
      <c r="F75" s="1">
        <f>'10 44-45'!F36</f>
        <v>7805</v>
      </c>
      <c r="G75" s="437">
        <f>F75/E75*100</f>
        <v>33.971708378672474</v>
      </c>
      <c r="H75" s="10">
        <f>'10 44-45'!H36</f>
        <v>36778</v>
      </c>
    </row>
    <row r="76" spans="1:8" ht="13.5" thickBot="1">
      <c r="A76" s="31" t="s">
        <v>308</v>
      </c>
      <c r="B76" s="81"/>
      <c r="C76" s="71"/>
      <c r="D76" s="5">
        <f>'10 44-45'!D69</f>
        <v>18210</v>
      </c>
      <c r="E76" s="5">
        <f>'10 44-45'!E69</f>
        <v>18210</v>
      </c>
      <c r="F76" s="5">
        <f>'10 44-45'!F69</f>
        <v>0</v>
      </c>
      <c r="G76" s="86">
        <f>F76/E76*100</f>
        <v>0</v>
      </c>
      <c r="H76" s="7">
        <f>'10 44-45'!H69</f>
        <v>23306</v>
      </c>
    </row>
    <row r="77" spans="1:8" ht="16.5" thickBot="1">
      <c r="A77" s="109" t="s">
        <v>12</v>
      </c>
      <c r="B77" s="246"/>
      <c r="C77" s="247"/>
      <c r="D77" s="90">
        <f>SUM(D75:D76)</f>
        <v>47755</v>
      </c>
      <c r="E77" s="90">
        <f>SUM(E75:E76)</f>
        <v>41185</v>
      </c>
      <c r="F77" s="90">
        <f>SUM(F75:F76)</f>
        <v>7805</v>
      </c>
      <c r="G77" s="146">
        <f>F77/E77*100</f>
        <v>18.951074420298653</v>
      </c>
      <c r="H77" s="92">
        <f>SUM(H75:H76)</f>
        <v>60084</v>
      </c>
    </row>
    <row r="106" spans="1:8" ht="15">
      <c r="A106" s="1257" t="s">
        <v>1047</v>
      </c>
      <c r="B106" s="1257"/>
      <c r="C106" s="1257"/>
      <c r="D106" s="1257"/>
      <c r="E106" s="1257"/>
      <c r="F106" s="1257"/>
      <c r="G106" s="1257"/>
      <c r="H106" s="1257"/>
    </row>
  </sheetData>
  <customSheetViews>
    <customSheetView guid="{CE1FAABA-AA9E-4C4F-BAB9-72F9FC9431D4}" topLeftCell="A26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r:id="rId1"/>
      <headerFooter alignWithMargins="0">
        <oddHeader>&amp;RPříloha III/12</oddHeader>
      </headerFooter>
    </customSheetView>
  </customSheetViews>
  <mergeCells count="6">
    <mergeCell ref="A64:B64"/>
    <mergeCell ref="A65:B65"/>
    <mergeCell ref="A53:H53"/>
    <mergeCell ref="A106:H106"/>
    <mergeCell ref="A66:B66"/>
    <mergeCell ref="A67:B6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2"/>
  <headerFooter differentFirst="1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77"/>
  <sheetViews>
    <sheetView zoomScaleNormal="100" workbookViewId="0">
      <selection activeCell="J12" sqref="J12"/>
    </sheetView>
  </sheetViews>
  <sheetFormatPr defaultRowHeight="12.75"/>
  <cols>
    <col min="1" max="1" width="13.7109375" customWidth="1"/>
    <col min="2" max="2" width="9.7109375" customWidth="1"/>
    <col min="3" max="3" width="8.7109375" customWidth="1"/>
    <col min="4" max="4" width="38.7109375" customWidth="1"/>
    <col min="5" max="5" width="11.7109375" customWidth="1"/>
    <col min="6" max="6" width="12.7109375" customWidth="1"/>
    <col min="7" max="8" width="11.7109375" customWidth="1"/>
  </cols>
  <sheetData>
    <row r="1" spans="1:8" ht="18.75">
      <c r="H1" s="1108" t="s">
        <v>1048</v>
      </c>
    </row>
    <row r="2" spans="1:8" ht="18.75">
      <c r="A2" s="1304" t="s">
        <v>975</v>
      </c>
      <c r="B2" s="1304"/>
      <c r="C2" s="1304"/>
      <c r="D2" s="1304"/>
      <c r="E2" s="1304"/>
      <c r="F2" s="1304"/>
      <c r="G2" s="1304"/>
      <c r="H2" s="1304"/>
    </row>
    <row r="3" spans="1:8" ht="13.5" thickBot="1">
      <c r="A3" s="981"/>
      <c r="B3" s="982"/>
      <c r="C3" s="983"/>
      <c r="D3" s="984"/>
      <c r="E3" s="985"/>
      <c r="F3" s="986"/>
      <c r="G3" s="18"/>
      <c r="H3" s="986" t="s">
        <v>976</v>
      </c>
    </row>
    <row r="4" spans="1:8" ht="24.75" thickBot="1">
      <c r="A4" s="987" t="s">
        <v>977</v>
      </c>
      <c r="B4" s="988" t="s">
        <v>978</v>
      </c>
      <c r="C4" s="989" t="s">
        <v>979</v>
      </c>
      <c r="D4" s="990" t="s">
        <v>980</v>
      </c>
      <c r="E4" s="991" t="s">
        <v>981</v>
      </c>
      <c r="F4" s="992" t="s">
        <v>982</v>
      </c>
      <c r="G4" s="993" t="s">
        <v>983</v>
      </c>
      <c r="H4" s="993" t="s">
        <v>984</v>
      </c>
    </row>
    <row r="5" spans="1:8">
      <c r="A5" s="994"/>
      <c r="B5" s="995"/>
      <c r="C5" s="996"/>
      <c r="D5" s="997" t="s">
        <v>985</v>
      </c>
      <c r="E5" s="998"/>
      <c r="F5" s="999"/>
      <c r="G5" s="1000"/>
      <c r="H5" s="1001"/>
    </row>
    <row r="6" spans="1:8">
      <c r="A6" s="1002" t="s">
        <v>986</v>
      </c>
      <c r="B6" s="1003" t="s">
        <v>987</v>
      </c>
      <c r="C6" s="1004"/>
      <c r="D6" s="1005" t="s">
        <v>988</v>
      </c>
      <c r="E6" s="1006">
        <v>8250</v>
      </c>
      <c r="F6" s="1007">
        <f>SUM(F7:F14)</f>
        <v>4944</v>
      </c>
      <c r="G6" s="1008">
        <f>E6-F6</f>
        <v>3306</v>
      </c>
      <c r="H6" s="1096">
        <v>10000</v>
      </c>
    </row>
    <row r="7" spans="1:8">
      <c r="A7" s="1002" t="s">
        <v>989</v>
      </c>
      <c r="B7" s="1009" t="s">
        <v>990</v>
      </c>
      <c r="C7" s="1003" t="s">
        <v>991</v>
      </c>
      <c r="D7" s="1010" t="s">
        <v>992</v>
      </c>
      <c r="E7" s="1011"/>
      <c r="F7" s="1007">
        <v>2600</v>
      </c>
      <c r="G7" s="1008"/>
      <c r="H7" s="1012"/>
    </row>
    <row r="8" spans="1:8">
      <c r="A8" s="1002" t="s">
        <v>993</v>
      </c>
      <c r="B8" s="1013" t="s">
        <v>990</v>
      </c>
      <c r="C8" s="1003" t="s">
        <v>991</v>
      </c>
      <c r="D8" s="1010" t="s">
        <v>994</v>
      </c>
      <c r="E8" s="1011"/>
      <c r="F8" s="1007">
        <v>300</v>
      </c>
      <c r="G8" s="1008"/>
      <c r="H8" s="1012"/>
    </row>
    <row r="9" spans="1:8">
      <c r="A9" s="1002" t="s">
        <v>995</v>
      </c>
      <c r="B9" s="1013" t="s">
        <v>990</v>
      </c>
      <c r="C9" s="1003" t="s">
        <v>996</v>
      </c>
      <c r="D9" s="1010" t="s">
        <v>997</v>
      </c>
      <c r="E9" s="1011"/>
      <c r="F9" s="1007">
        <v>99</v>
      </c>
      <c r="G9" s="1008"/>
      <c r="H9" s="1012"/>
    </row>
    <row r="10" spans="1:8">
      <c r="A10" s="1014" t="s">
        <v>998</v>
      </c>
      <c r="B10" s="1015">
        <v>42936</v>
      </c>
      <c r="C10" s="1013" t="s">
        <v>991</v>
      </c>
      <c r="D10" s="1010" t="s">
        <v>999</v>
      </c>
      <c r="E10" s="1016"/>
      <c r="F10" s="1007">
        <v>1000</v>
      </c>
      <c r="G10" s="1008"/>
      <c r="H10" s="1096">
        <v>2000</v>
      </c>
    </row>
    <row r="11" spans="1:8">
      <c r="A11" s="1014" t="s">
        <v>1000</v>
      </c>
      <c r="B11" s="1015">
        <v>42989</v>
      </c>
      <c r="C11" s="1013" t="s">
        <v>1001</v>
      </c>
      <c r="D11" s="1010" t="s">
        <v>1002</v>
      </c>
      <c r="E11" s="1016"/>
      <c r="F11" s="1007">
        <v>235</v>
      </c>
      <c r="G11" s="1008"/>
      <c r="H11" s="1096">
        <v>200</v>
      </c>
    </row>
    <row r="12" spans="1:8">
      <c r="A12" s="1014" t="s">
        <v>1003</v>
      </c>
      <c r="B12" s="1015">
        <v>42989</v>
      </c>
      <c r="C12" s="1013" t="s">
        <v>1001</v>
      </c>
      <c r="D12" s="1010" t="s">
        <v>1004</v>
      </c>
      <c r="E12" s="1016"/>
      <c r="F12" s="1007">
        <v>310</v>
      </c>
      <c r="G12" s="1008"/>
      <c r="H12" s="1096">
        <v>200</v>
      </c>
    </row>
    <row r="13" spans="1:8">
      <c r="A13" s="1014" t="s">
        <v>1005</v>
      </c>
      <c r="B13" s="1015">
        <v>42989</v>
      </c>
      <c r="C13" s="1013" t="s">
        <v>1001</v>
      </c>
      <c r="D13" s="1010" t="s">
        <v>1006</v>
      </c>
      <c r="E13" s="1016"/>
      <c r="F13" s="1007">
        <v>400</v>
      </c>
      <c r="G13" s="1008"/>
      <c r="H13" s="1096">
        <v>400</v>
      </c>
    </row>
    <row r="14" spans="1:8">
      <c r="A14" s="1014" t="s">
        <v>1007</v>
      </c>
      <c r="B14" s="1015">
        <v>42817</v>
      </c>
      <c r="C14" s="1013" t="s">
        <v>991</v>
      </c>
      <c r="D14" s="1010" t="s">
        <v>1008</v>
      </c>
      <c r="E14" s="1016">
        <v>750</v>
      </c>
      <c r="F14" s="1007"/>
      <c r="G14" s="1008">
        <v>750</v>
      </c>
      <c r="H14" s="1096">
        <v>750</v>
      </c>
    </row>
    <row r="15" spans="1:8">
      <c r="A15" s="1091"/>
      <c r="B15" s="1102"/>
      <c r="C15" s="1062" t="s">
        <v>1027</v>
      </c>
      <c r="D15" s="1103" t="s">
        <v>1044</v>
      </c>
      <c r="E15" s="1100"/>
      <c r="F15" s="1028"/>
      <c r="G15" s="1104"/>
      <c r="H15" s="1096">
        <v>2500</v>
      </c>
    </row>
    <row r="16" spans="1:8">
      <c r="A16" s="1002"/>
      <c r="B16" s="1017"/>
      <c r="C16" s="1013"/>
      <c r="D16" s="1018" t="s">
        <v>1009</v>
      </c>
      <c r="E16" s="1019">
        <f>SUM(E6:E14)</f>
        <v>9000</v>
      </c>
      <c r="F16" s="1020">
        <f>SUM(F7:F14)</f>
        <v>4944</v>
      </c>
      <c r="G16" s="1021">
        <f>E16-F16</f>
        <v>4056</v>
      </c>
      <c r="H16" s="1022">
        <f>SUM(H6:H15)</f>
        <v>16050</v>
      </c>
    </row>
    <row r="17" spans="1:8">
      <c r="A17" s="1002"/>
      <c r="B17" s="1023"/>
      <c r="C17" s="1013"/>
      <c r="D17" s="1024"/>
      <c r="E17" s="1019"/>
      <c r="F17" s="1025"/>
      <c r="G17" s="1021"/>
      <c r="H17" s="1012"/>
    </row>
    <row r="18" spans="1:8">
      <c r="A18" s="1002" t="s">
        <v>986</v>
      </c>
      <c r="B18" s="1003" t="s">
        <v>987</v>
      </c>
      <c r="C18" s="1013"/>
      <c r="D18" s="1026" t="s">
        <v>1010</v>
      </c>
      <c r="E18" s="1016"/>
      <c r="F18" s="1007"/>
      <c r="G18" s="1008"/>
      <c r="H18" s="1012"/>
    </row>
    <row r="19" spans="1:8">
      <c r="A19" s="1002" t="s">
        <v>1011</v>
      </c>
      <c r="B19" s="1015">
        <v>42789</v>
      </c>
      <c r="C19" s="1013" t="s">
        <v>1012</v>
      </c>
      <c r="D19" s="1027" t="s">
        <v>1013</v>
      </c>
      <c r="E19" s="1016">
        <v>2810</v>
      </c>
      <c r="F19" s="1028">
        <v>2810</v>
      </c>
      <c r="G19" s="1021">
        <f>+E19-F19</f>
        <v>0</v>
      </c>
      <c r="H19" s="1012"/>
    </row>
    <row r="20" spans="1:8">
      <c r="A20" s="1002"/>
      <c r="B20" s="1015"/>
      <c r="C20" s="1009" t="s">
        <v>1079</v>
      </c>
      <c r="D20" s="1029" t="s">
        <v>1014</v>
      </c>
      <c r="E20" s="1016">
        <v>6014</v>
      </c>
      <c r="F20" s="1028"/>
      <c r="G20" s="1008">
        <v>6014</v>
      </c>
      <c r="H20" s="1096">
        <v>0</v>
      </c>
    </row>
    <row r="21" spans="1:8">
      <c r="A21" s="1002"/>
      <c r="B21" s="1015"/>
      <c r="C21" s="1009" t="s">
        <v>1012</v>
      </c>
      <c r="D21" s="1029" t="s">
        <v>1015</v>
      </c>
      <c r="E21" s="1016"/>
      <c r="F21" s="1028"/>
      <c r="G21" s="1008"/>
      <c r="H21" s="1096">
        <v>0.5</v>
      </c>
    </row>
    <row r="22" spans="1:8">
      <c r="A22" s="1038"/>
      <c r="B22" s="1123"/>
      <c r="C22" s="1124"/>
      <c r="D22" s="1125" t="s">
        <v>1016</v>
      </c>
      <c r="E22" s="1042">
        <f>E19+E20</f>
        <v>8824</v>
      </c>
      <c r="F22" s="1043">
        <f>SUM(F19:F20)</f>
        <v>2810</v>
      </c>
      <c r="G22" s="1044">
        <f>+E22-F22</f>
        <v>6014</v>
      </c>
      <c r="H22" s="1036">
        <f>SUM(H20:H21)</f>
        <v>0.5</v>
      </c>
    </row>
    <row r="23" spans="1:8">
      <c r="A23" s="1002"/>
      <c r="B23" s="1015"/>
      <c r="C23" s="1009"/>
      <c r="D23" s="1032"/>
      <c r="E23" s="1016"/>
      <c r="F23" s="1028"/>
      <c r="G23" s="1033"/>
      <c r="H23" s="1012"/>
    </row>
    <row r="24" spans="1:8">
      <c r="A24" s="1091" t="s">
        <v>1017</v>
      </c>
      <c r="B24" s="1102">
        <v>42817</v>
      </c>
      <c r="C24" s="1062" t="s">
        <v>1018</v>
      </c>
      <c r="D24" s="1103" t="s">
        <v>1082</v>
      </c>
      <c r="E24" s="1100">
        <v>5000</v>
      </c>
      <c r="F24" s="1028">
        <v>3190</v>
      </c>
      <c r="G24" s="1104">
        <f>+E24-F24</f>
        <v>1810</v>
      </c>
      <c r="H24" s="1096">
        <v>2339</v>
      </c>
    </row>
    <row r="25" spans="1:8">
      <c r="A25" s="1091" t="s">
        <v>1019</v>
      </c>
      <c r="B25" s="1102">
        <v>42859</v>
      </c>
      <c r="C25" s="1062" t="s">
        <v>1020</v>
      </c>
      <c r="D25" s="1103" t="s">
        <v>1081</v>
      </c>
      <c r="E25" s="1100">
        <v>5000</v>
      </c>
      <c r="F25" s="1028">
        <v>5000</v>
      </c>
      <c r="G25" s="1104">
        <f>+E25-F25</f>
        <v>0</v>
      </c>
      <c r="H25" s="1096">
        <v>3537</v>
      </c>
    </row>
    <row r="26" spans="1:8">
      <c r="A26" s="1091"/>
      <c r="B26" s="1102"/>
      <c r="C26" s="1062" t="s">
        <v>1018</v>
      </c>
      <c r="D26" s="1103" t="s">
        <v>1080</v>
      </c>
      <c r="E26" s="1100"/>
      <c r="F26" s="1028"/>
      <c r="G26" s="1104"/>
      <c r="H26" s="1096">
        <v>5000</v>
      </c>
    </row>
    <row r="27" spans="1:8">
      <c r="A27" s="1002"/>
      <c r="B27" s="1015"/>
      <c r="C27" s="1009"/>
      <c r="D27" s="1030" t="s">
        <v>1021</v>
      </c>
      <c r="E27" s="1019">
        <f>SUM(E24:E25)</f>
        <v>10000</v>
      </c>
      <c r="F27" s="1034">
        <f>SUM(F24:F25)</f>
        <v>8190</v>
      </c>
      <c r="G27" s="1021">
        <f>SUM(G24:G25)</f>
        <v>1810</v>
      </c>
      <c r="H27" s="1031">
        <f>SUM(H24:H26)</f>
        <v>10876</v>
      </c>
    </row>
    <row r="28" spans="1:8">
      <c r="A28" s="1002"/>
      <c r="B28" s="1015"/>
      <c r="C28" s="1009"/>
      <c r="D28" s="1030"/>
      <c r="E28" s="1019"/>
      <c r="F28" s="1028"/>
      <c r="G28" s="1021"/>
      <c r="H28" s="1035"/>
    </row>
    <row r="29" spans="1:8">
      <c r="A29" s="1002" t="s">
        <v>986</v>
      </c>
      <c r="B29" s="1003" t="s">
        <v>987</v>
      </c>
      <c r="C29" s="1009" t="s">
        <v>1022</v>
      </c>
      <c r="D29" s="1029" t="s">
        <v>1023</v>
      </c>
      <c r="E29" s="1016">
        <v>117.4</v>
      </c>
      <c r="F29" s="1028"/>
      <c r="G29" s="1008">
        <f>+E29-F29</f>
        <v>117.4</v>
      </c>
      <c r="H29" s="1096">
        <v>0</v>
      </c>
    </row>
    <row r="30" spans="1:8">
      <c r="A30" s="1002" t="s">
        <v>1024</v>
      </c>
      <c r="B30" s="1015">
        <v>42831</v>
      </c>
      <c r="C30" s="1009" t="s">
        <v>1025</v>
      </c>
      <c r="D30" s="1029" t="s">
        <v>1026</v>
      </c>
      <c r="E30" s="1016">
        <v>1584.5</v>
      </c>
      <c r="F30" s="1028">
        <v>1584.5</v>
      </c>
      <c r="G30" s="1008">
        <f>+E30-F30</f>
        <v>0</v>
      </c>
      <c r="H30" s="1096">
        <v>1050.5</v>
      </c>
    </row>
    <row r="31" spans="1:8">
      <c r="A31" s="1002"/>
      <c r="B31" s="1015"/>
      <c r="C31" s="1009" t="s">
        <v>1027</v>
      </c>
      <c r="D31" s="1029" t="s">
        <v>1028</v>
      </c>
      <c r="E31" s="1016"/>
      <c r="F31" s="1028"/>
      <c r="G31" s="1008"/>
      <c r="H31" s="1096">
        <v>282</v>
      </c>
    </row>
    <row r="32" spans="1:8">
      <c r="A32" s="1002"/>
      <c r="B32" s="1017"/>
      <c r="C32" s="1013"/>
      <c r="D32" s="1018" t="s">
        <v>311</v>
      </c>
      <c r="E32" s="1019">
        <f>SUM(E29:E30)</f>
        <v>1701.9</v>
      </c>
      <c r="F32" s="1020">
        <f>F30</f>
        <v>1584.5</v>
      </c>
      <c r="G32" s="1021">
        <f>SUM(G29:G30)</f>
        <v>117.4</v>
      </c>
      <c r="H32" s="1036">
        <f>SUM(H29:H31)</f>
        <v>1332.5</v>
      </c>
    </row>
    <row r="33" spans="1:8">
      <c r="A33" s="1002"/>
      <c r="B33" s="1017"/>
      <c r="C33" s="1037"/>
      <c r="D33" s="1010"/>
      <c r="E33" s="1019"/>
      <c r="F33" s="1020"/>
      <c r="G33" s="1021"/>
      <c r="H33" s="1035"/>
    </row>
    <row r="34" spans="1:8">
      <c r="A34" s="1091"/>
      <c r="B34" s="1092"/>
      <c r="C34" s="1093" t="s">
        <v>1029</v>
      </c>
      <c r="D34" s="1010" t="s">
        <v>1030</v>
      </c>
      <c r="E34" s="1068"/>
      <c r="F34" s="1094"/>
      <c r="G34" s="1095"/>
      <c r="H34" s="1096">
        <v>8500</v>
      </c>
    </row>
    <row r="35" spans="1:8">
      <c r="A35" s="1038"/>
      <c r="B35" s="1039"/>
      <c r="C35" s="1040"/>
      <c r="D35" s="1041" t="s">
        <v>311</v>
      </c>
      <c r="E35" s="1042"/>
      <c r="F35" s="1043"/>
      <c r="G35" s="1044"/>
      <c r="H35" s="1036">
        <f>SUM(H34)</f>
        <v>8500</v>
      </c>
    </row>
    <row r="36" spans="1:8">
      <c r="A36" s="1002"/>
      <c r="B36" s="1017"/>
      <c r="C36" s="1013"/>
      <c r="D36" s="1024"/>
      <c r="E36" s="1019"/>
      <c r="F36" s="1020"/>
      <c r="G36" s="1021"/>
      <c r="H36" s="1035"/>
    </row>
    <row r="37" spans="1:8">
      <c r="A37" s="1002"/>
      <c r="B37" s="1017"/>
      <c r="C37" s="1013"/>
      <c r="D37" s="1026" t="s">
        <v>1031</v>
      </c>
      <c r="E37" s="1019">
        <f>E16+E22+E27+E32</f>
        <v>29525.9</v>
      </c>
      <c r="F37" s="1020">
        <f>F16+F22+F27+F32</f>
        <v>17528.5</v>
      </c>
      <c r="G37" s="1021">
        <f>G16+G22+G27+G32</f>
        <v>11997.4</v>
      </c>
      <c r="H37" s="1022">
        <f>H35+H27+H16+H32+H22</f>
        <v>36759</v>
      </c>
    </row>
    <row r="38" spans="1:8" ht="13.5" thickBot="1">
      <c r="A38" s="1045"/>
      <c r="B38" s="1046"/>
      <c r="C38" s="1047"/>
      <c r="D38" s="1048"/>
      <c r="E38" s="1049"/>
      <c r="F38" s="1050"/>
      <c r="G38" s="1051"/>
      <c r="H38" s="1035"/>
    </row>
    <row r="39" spans="1:8" ht="13.5" thickBot="1">
      <c r="A39" s="1052"/>
      <c r="B39" s="1053"/>
      <c r="C39" s="1054"/>
      <c r="D39" s="1055"/>
      <c r="E39" s="1056"/>
      <c r="F39" s="1057"/>
      <c r="G39" s="1058"/>
      <c r="H39" s="1059"/>
    </row>
    <row r="40" spans="1:8">
      <c r="A40" s="1060"/>
      <c r="B40" s="1061"/>
      <c r="C40" s="1062"/>
      <c r="D40" s="1063"/>
      <c r="E40" s="1064"/>
      <c r="F40" s="1065"/>
      <c r="G40" s="1066"/>
      <c r="H40" s="1001"/>
    </row>
    <row r="41" spans="1:8">
      <c r="A41" s="1002"/>
      <c r="B41" s="1067"/>
      <c r="C41" s="1003"/>
      <c r="D41" s="997" t="s">
        <v>1032</v>
      </c>
      <c r="E41" s="1068"/>
      <c r="F41" s="1007"/>
      <c r="G41" s="1008"/>
      <c r="H41" s="1012"/>
    </row>
    <row r="42" spans="1:8">
      <c r="A42" s="1002" t="s">
        <v>986</v>
      </c>
      <c r="B42" s="1003" t="s">
        <v>987</v>
      </c>
      <c r="C42" s="1003"/>
      <c r="D42" s="1005" t="s">
        <v>1033</v>
      </c>
      <c r="E42" s="1068">
        <v>10000</v>
      </c>
      <c r="F42" s="1007"/>
      <c r="G42" s="1008">
        <f>+E42-F42</f>
        <v>10000</v>
      </c>
      <c r="H42" s="1036">
        <v>10000</v>
      </c>
    </row>
    <row r="43" spans="1:8">
      <c r="A43" s="1002"/>
      <c r="B43" s="1003"/>
      <c r="C43" s="1003"/>
      <c r="D43" s="1005"/>
      <c r="E43" s="1068"/>
      <c r="F43" s="1007"/>
      <c r="G43" s="1008"/>
      <c r="H43" s="1012"/>
    </row>
    <row r="44" spans="1:8">
      <c r="A44" s="1002" t="s">
        <v>986</v>
      </c>
      <c r="B44" s="1003" t="s">
        <v>987</v>
      </c>
      <c r="C44" s="1013"/>
      <c r="D44" s="1026" t="s">
        <v>1034</v>
      </c>
      <c r="E44" s="1016"/>
      <c r="F44" s="1007"/>
      <c r="G44" s="1008"/>
      <c r="H44" s="1012"/>
    </row>
    <row r="45" spans="1:8">
      <c r="A45" s="1069"/>
      <c r="B45" s="1017"/>
      <c r="C45" s="1013" t="s">
        <v>1029</v>
      </c>
      <c r="D45" s="1070" t="s">
        <v>1035</v>
      </c>
      <c r="E45" s="1016">
        <v>2900</v>
      </c>
      <c r="F45" s="1007"/>
      <c r="G45" s="1008">
        <f>+E45-F45</f>
        <v>2900</v>
      </c>
      <c r="H45" s="1096">
        <v>2900</v>
      </c>
    </row>
    <row r="46" spans="1:8">
      <c r="A46" s="1069"/>
      <c r="B46" s="1017"/>
      <c r="C46" s="1013" t="s">
        <v>1029</v>
      </c>
      <c r="D46" s="1070" t="s">
        <v>1036</v>
      </c>
      <c r="E46" s="1016">
        <v>4900</v>
      </c>
      <c r="F46" s="1007"/>
      <c r="G46" s="1008">
        <f>+E46-F46</f>
        <v>4900</v>
      </c>
      <c r="H46" s="1096">
        <v>0</v>
      </c>
    </row>
    <row r="47" spans="1:8">
      <c r="A47" s="1069"/>
      <c r="B47" s="1017"/>
      <c r="C47" s="1013" t="s">
        <v>1037</v>
      </c>
      <c r="D47" s="1071" t="s">
        <v>1038</v>
      </c>
      <c r="E47" s="1016">
        <v>218</v>
      </c>
      <c r="F47" s="1007"/>
      <c r="G47" s="1008">
        <f>+E47-F47</f>
        <v>218</v>
      </c>
      <c r="H47" s="1096">
        <v>215</v>
      </c>
    </row>
    <row r="48" spans="1:8">
      <c r="A48" s="1069"/>
      <c r="B48" s="1072"/>
      <c r="C48" s="1003" t="s">
        <v>1039</v>
      </c>
      <c r="D48" s="1071" t="s">
        <v>1040</v>
      </c>
      <c r="E48" s="1016">
        <v>192</v>
      </c>
      <c r="F48" s="1073"/>
      <c r="G48" s="1008">
        <f>+E48-F48</f>
        <v>192</v>
      </c>
      <c r="H48" s="1096">
        <v>191</v>
      </c>
    </row>
    <row r="49" spans="1:8">
      <c r="A49" s="1097"/>
      <c r="B49" s="1098"/>
      <c r="C49" s="1003" t="s">
        <v>1041</v>
      </c>
      <c r="D49" s="1099" t="s">
        <v>1042</v>
      </c>
      <c r="E49" s="1100"/>
      <c r="F49" s="1073"/>
      <c r="G49" s="1101"/>
      <c r="H49" s="1096">
        <v>5000</v>
      </c>
    </row>
    <row r="50" spans="1:8">
      <c r="A50" s="1097"/>
      <c r="B50" s="1107"/>
      <c r="C50" s="1003" t="s">
        <v>1041</v>
      </c>
      <c r="D50" s="1099" t="s">
        <v>1053</v>
      </c>
      <c r="E50" s="1100"/>
      <c r="F50" s="1073"/>
      <c r="G50" s="1101"/>
      <c r="H50" s="1096">
        <v>5000</v>
      </c>
    </row>
    <row r="51" spans="1:8">
      <c r="A51" s="1038"/>
      <c r="B51" s="1039"/>
      <c r="C51" s="1074"/>
      <c r="D51" s="1075"/>
      <c r="E51" s="1042">
        <f>SUM(E45:E48)</f>
        <v>8210</v>
      </c>
      <c r="F51" s="1043"/>
      <c r="G51" s="1076">
        <f>SUM(G45:G48)</f>
        <v>8210</v>
      </c>
      <c r="H51" s="1036">
        <f>SUM(H45:H50)</f>
        <v>13306</v>
      </c>
    </row>
    <row r="52" spans="1:8">
      <c r="A52" s="1002"/>
      <c r="B52" s="1017"/>
      <c r="C52" s="1013"/>
      <c r="D52" s="1070"/>
      <c r="E52" s="1019"/>
      <c r="F52" s="1020"/>
      <c r="G52" s="1077"/>
      <c r="H52" s="1035"/>
    </row>
    <row r="53" spans="1:8">
      <c r="A53" s="1002"/>
      <c r="B53" s="1017"/>
      <c r="C53" s="1013"/>
      <c r="D53" s="1026" t="s">
        <v>1043</v>
      </c>
      <c r="E53" s="1019">
        <f>+E42+E51</f>
        <v>18210</v>
      </c>
      <c r="F53" s="1020"/>
      <c r="G53" s="1021">
        <f>G42+G51</f>
        <v>18210</v>
      </c>
      <c r="H53" s="1021">
        <f>H51+H42</f>
        <v>23306</v>
      </c>
    </row>
    <row r="54" spans="1:8" ht="13.5" thickBot="1">
      <c r="A54" s="1002"/>
      <c r="B54" s="1046"/>
      <c r="C54" s="1078"/>
      <c r="D54" s="1079"/>
      <c r="E54" s="1080"/>
      <c r="F54" s="1081"/>
      <c r="G54" s="1082"/>
      <c r="H54" s="1035"/>
    </row>
    <row r="55" spans="1:8" ht="14.25" thickBot="1">
      <c r="A55" s="1052"/>
      <c r="B55" s="1053"/>
      <c r="C55" s="1083"/>
      <c r="D55" s="1084" t="s">
        <v>311</v>
      </c>
      <c r="E55" s="1085">
        <f>SUM(E53,E37)</f>
        <v>47735.9</v>
      </c>
      <c r="F55" s="1086">
        <f>SUM(F53,F37)</f>
        <v>17528.5</v>
      </c>
      <c r="G55" s="1105">
        <f>G37+G53</f>
        <v>30207.4</v>
      </c>
      <c r="H55" s="1106">
        <f>H53+H37</f>
        <v>60065</v>
      </c>
    </row>
    <row r="77" spans="1:8" ht="20.25">
      <c r="A77" s="1303" t="s">
        <v>1075</v>
      </c>
      <c r="B77" s="1303"/>
      <c r="C77" s="1303"/>
      <c r="D77" s="1303"/>
      <c r="E77" s="1303"/>
      <c r="F77" s="1303"/>
      <c r="G77" s="1303"/>
      <c r="H77" s="1303"/>
    </row>
  </sheetData>
  <mergeCells count="2">
    <mergeCell ref="A77:H77"/>
    <mergeCell ref="A2:H2"/>
  </mergeCells>
  <printOptions horizontalCentered="1"/>
  <pageMargins left="0.78740157480314965" right="0.78740157480314965" top="0.98425196850393704" bottom="0.98425196850393704" header="0.31496062992125984" footer="0.31496062992125984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38"/>
  <sheetViews>
    <sheetView zoomScaleNormal="100" workbookViewId="0">
      <selection activeCell="P33" sqref="P33"/>
    </sheetView>
  </sheetViews>
  <sheetFormatPr defaultRowHeight="12.75"/>
  <cols>
    <col min="1" max="1" width="36.28515625" customWidth="1"/>
    <col min="2" max="11" width="9.85546875" customWidth="1"/>
    <col min="12" max="12" width="10" customWidth="1"/>
  </cols>
  <sheetData>
    <row r="1" spans="1:12" ht="18.75">
      <c r="A1" s="1126"/>
      <c r="B1" s="1126"/>
      <c r="C1" s="1126"/>
      <c r="D1" s="1126"/>
      <c r="E1" s="1126"/>
      <c r="F1" s="1126"/>
      <c r="G1" s="1126"/>
      <c r="H1" s="1127"/>
      <c r="I1" s="1127"/>
      <c r="J1" s="1126"/>
      <c r="K1" s="1128"/>
      <c r="L1" s="788" t="s">
        <v>1113</v>
      </c>
    </row>
    <row r="2" spans="1:12" ht="18.75">
      <c r="A2" s="1129" t="s">
        <v>1083</v>
      </c>
      <c r="B2" s="1130"/>
      <c r="C2" s="1130"/>
      <c r="D2" s="1130"/>
      <c r="E2" s="1130"/>
      <c r="F2" s="1130"/>
      <c r="G2" s="1130"/>
      <c r="H2" s="1130"/>
      <c r="I2" s="1130"/>
      <c r="J2" s="1130"/>
    </row>
    <row r="3" spans="1:12" ht="13.5" thickBot="1">
      <c r="A3" s="1131"/>
      <c r="B3" s="1131"/>
      <c r="C3" s="1131"/>
      <c r="D3" s="1131"/>
      <c r="E3" s="1132"/>
      <c r="F3" s="1131"/>
      <c r="G3" s="1131"/>
      <c r="H3" s="1132"/>
      <c r="I3" s="1132"/>
      <c r="L3" s="1132" t="s">
        <v>107</v>
      </c>
    </row>
    <row r="4" spans="1:12" ht="49.5" customHeight="1" thickBot="1">
      <c r="A4" s="1133" t="s">
        <v>1084</v>
      </c>
      <c r="B4" s="1134" t="s">
        <v>1085</v>
      </c>
      <c r="C4" s="1134" t="s">
        <v>1086</v>
      </c>
      <c r="D4" s="1135" t="s">
        <v>1087</v>
      </c>
      <c r="E4" s="1134" t="s">
        <v>1088</v>
      </c>
      <c r="F4" s="1136" t="s">
        <v>1089</v>
      </c>
      <c r="G4" s="1224" t="s">
        <v>974</v>
      </c>
      <c r="H4" s="1137" t="s">
        <v>1090</v>
      </c>
      <c r="I4" s="1138" t="s">
        <v>1091</v>
      </c>
      <c r="J4" s="1138" t="s">
        <v>1092</v>
      </c>
      <c r="K4" s="1138" t="s">
        <v>1093</v>
      </c>
      <c r="L4" s="1139" t="s">
        <v>1094</v>
      </c>
    </row>
    <row r="5" spans="1:12">
      <c r="A5" s="1140"/>
      <c r="B5" s="1141"/>
      <c r="C5" s="1142"/>
      <c r="D5" s="1141"/>
      <c r="E5" s="1142"/>
      <c r="F5" s="1143"/>
      <c r="G5" s="1225"/>
      <c r="H5" s="1144"/>
      <c r="I5" s="1145"/>
      <c r="J5" s="1146"/>
      <c r="K5" s="1146"/>
      <c r="L5" s="1147"/>
    </row>
    <row r="6" spans="1:12">
      <c r="A6" s="1148" t="s">
        <v>1095</v>
      </c>
      <c r="B6" s="1149">
        <v>100013</v>
      </c>
      <c r="C6" s="1149">
        <v>99192</v>
      </c>
      <c r="D6" s="1150">
        <v>102073</v>
      </c>
      <c r="E6" s="1151">
        <v>103669</v>
      </c>
      <c r="F6" s="1152">
        <v>115329</v>
      </c>
      <c r="G6" s="1226">
        <f>'Bilance 1'!H6</f>
        <v>98600</v>
      </c>
      <c r="H6" s="1153">
        <f>(G6/100)*105</f>
        <v>103530</v>
      </c>
      <c r="I6" s="1153">
        <f t="shared" ref="I6:L7" si="0">(H6/100)*105</f>
        <v>108706.5</v>
      </c>
      <c r="J6" s="1153">
        <f t="shared" si="0"/>
        <v>114141.82500000001</v>
      </c>
      <c r="K6" s="1153">
        <f t="shared" si="0"/>
        <v>119848.91625000002</v>
      </c>
      <c r="L6" s="1154">
        <f t="shared" si="0"/>
        <v>125841.36206250003</v>
      </c>
    </row>
    <row r="7" spans="1:12">
      <c r="A7" s="1148" t="s">
        <v>1096</v>
      </c>
      <c r="B7" s="1149">
        <v>30161</v>
      </c>
      <c r="C7" s="1149">
        <v>111840</v>
      </c>
      <c r="D7" s="1150">
        <v>44604</v>
      </c>
      <c r="E7" s="1151">
        <v>9864</v>
      </c>
      <c r="F7" s="1152">
        <v>8654</v>
      </c>
      <c r="G7" s="1226">
        <f>'Bilance 1'!H17</f>
        <v>8485</v>
      </c>
      <c r="H7" s="1153">
        <f>(G7/100)*105</f>
        <v>8909.25</v>
      </c>
      <c r="I7" s="1153">
        <f t="shared" si="0"/>
        <v>9354.7124999999996</v>
      </c>
      <c r="J7" s="1153">
        <f t="shared" si="0"/>
        <v>9822.448124999999</v>
      </c>
      <c r="K7" s="1153">
        <f t="shared" si="0"/>
        <v>10313.570531249999</v>
      </c>
      <c r="L7" s="1154">
        <f t="shared" si="0"/>
        <v>10829.2490578125</v>
      </c>
    </row>
    <row r="8" spans="1:12">
      <c r="A8" s="1155" t="s">
        <v>1097</v>
      </c>
      <c r="B8" s="1156">
        <v>0</v>
      </c>
      <c r="C8" s="1149">
        <v>0</v>
      </c>
      <c r="D8" s="1157">
        <v>0</v>
      </c>
      <c r="E8" s="1149">
        <v>0</v>
      </c>
      <c r="F8" s="1158">
        <v>0</v>
      </c>
      <c r="G8" s="1227">
        <v>0</v>
      </c>
      <c r="H8" s="1159">
        <v>0</v>
      </c>
      <c r="I8" s="1157">
        <v>0</v>
      </c>
      <c r="J8" s="1149">
        <v>0</v>
      </c>
      <c r="K8" s="1149">
        <v>0</v>
      </c>
      <c r="L8" s="1158">
        <v>0</v>
      </c>
    </row>
    <row r="9" spans="1:12" ht="13.5" thickBot="1">
      <c r="A9" s="1160" t="s">
        <v>1098</v>
      </c>
      <c r="B9" s="1161">
        <f t="shared" ref="B9:H9" si="1">SUM(B6:B8)</f>
        <v>130174</v>
      </c>
      <c r="C9" s="1162">
        <f t="shared" si="1"/>
        <v>211032</v>
      </c>
      <c r="D9" s="1161">
        <f t="shared" si="1"/>
        <v>146677</v>
      </c>
      <c r="E9" s="1162">
        <f t="shared" si="1"/>
        <v>113533</v>
      </c>
      <c r="F9" s="1163">
        <f t="shared" si="1"/>
        <v>123983</v>
      </c>
      <c r="G9" s="1228">
        <f t="shared" si="1"/>
        <v>107085</v>
      </c>
      <c r="H9" s="1164">
        <f t="shared" si="1"/>
        <v>112439.25</v>
      </c>
      <c r="I9" s="1161">
        <f>SUM(I6:I8)</f>
        <v>118061.21249999999</v>
      </c>
      <c r="J9" s="1162">
        <f>SUM(J6:J8)</f>
        <v>123964.27312500001</v>
      </c>
      <c r="K9" s="1162">
        <f>SUM(K6:K8)</f>
        <v>130162.48678125002</v>
      </c>
      <c r="L9" s="1163">
        <f>SUM(L6:L8)</f>
        <v>136670.61112031253</v>
      </c>
    </row>
    <row r="10" spans="1:12">
      <c r="A10" s="1140"/>
      <c r="B10" s="1165"/>
      <c r="C10" s="1166"/>
      <c r="D10" s="1165"/>
      <c r="E10" s="1166"/>
      <c r="F10" s="1167"/>
      <c r="G10" s="1229"/>
      <c r="H10" s="1168"/>
      <c r="I10" s="1165"/>
      <c r="J10" s="1166"/>
      <c r="K10" s="1166"/>
      <c r="L10" s="1167"/>
    </row>
    <row r="11" spans="1:12">
      <c r="A11" s="1155" t="s">
        <v>1099</v>
      </c>
      <c r="B11" s="1156">
        <v>417622</v>
      </c>
      <c r="C11" s="1169">
        <v>522417</v>
      </c>
      <c r="D11" s="1170">
        <v>617433</v>
      </c>
      <c r="E11" s="1169">
        <v>526589</v>
      </c>
      <c r="F11" s="1171">
        <v>664953</v>
      </c>
      <c r="G11" s="1230">
        <f>'Bilance 1'!H43</f>
        <v>411889</v>
      </c>
      <c r="H11" s="1172">
        <f>(G11/100)*105</f>
        <v>432483.45</v>
      </c>
      <c r="I11" s="1169">
        <f t="shared" ref="I11:L11" si="2">(H11/100)*105</f>
        <v>454107.6225</v>
      </c>
      <c r="J11" s="1169">
        <f t="shared" si="2"/>
        <v>476813.00362499995</v>
      </c>
      <c r="K11" s="1169">
        <f t="shared" si="2"/>
        <v>500653.65380624996</v>
      </c>
      <c r="L11" s="1171">
        <f t="shared" si="2"/>
        <v>525686.33649656246</v>
      </c>
    </row>
    <row r="12" spans="1:12">
      <c r="A12" s="1155" t="s">
        <v>1100</v>
      </c>
      <c r="B12" s="1156">
        <v>810000</v>
      </c>
      <c r="C12" s="1149">
        <v>500000</v>
      </c>
      <c r="D12" s="1157">
        <v>450000</v>
      </c>
      <c r="E12" s="1149">
        <v>240000</v>
      </c>
      <c r="F12" s="1158">
        <v>200000</v>
      </c>
      <c r="G12" s="1227">
        <f>'Bilance 1'!H42</f>
        <v>440000</v>
      </c>
      <c r="H12" s="1153">
        <v>0</v>
      </c>
      <c r="I12" s="1149">
        <v>0</v>
      </c>
      <c r="J12" s="1149">
        <v>0</v>
      </c>
      <c r="K12" s="1149">
        <v>0</v>
      </c>
      <c r="L12" s="1158">
        <v>0</v>
      </c>
    </row>
    <row r="13" spans="1:12" ht="13.5" thickBot="1">
      <c r="A13" s="1160" t="s">
        <v>1101</v>
      </c>
      <c r="B13" s="1161">
        <f t="shared" ref="B13:H13" si="3">SUM(B11:B12)</f>
        <v>1227622</v>
      </c>
      <c r="C13" s="1162">
        <f t="shared" si="3"/>
        <v>1022417</v>
      </c>
      <c r="D13" s="1161">
        <f t="shared" si="3"/>
        <v>1067433</v>
      </c>
      <c r="E13" s="1162">
        <f t="shared" si="3"/>
        <v>766589</v>
      </c>
      <c r="F13" s="1163">
        <f t="shared" si="3"/>
        <v>864953</v>
      </c>
      <c r="G13" s="1228">
        <f t="shared" si="3"/>
        <v>851889</v>
      </c>
      <c r="H13" s="1164">
        <f t="shared" si="3"/>
        <v>432483.45</v>
      </c>
      <c r="I13" s="1161">
        <f>SUM(I11:I12)</f>
        <v>454107.6225</v>
      </c>
      <c r="J13" s="1162">
        <f>SUM(J11:J12)</f>
        <v>476813.00362499995</v>
      </c>
      <c r="K13" s="1162">
        <f>SUM(K11:K12)</f>
        <v>500653.65380624996</v>
      </c>
      <c r="L13" s="1163">
        <f>SUM(L11:L12)</f>
        <v>525686.33649656246</v>
      </c>
    </row>
    <row r="14" spans="1:12" ht="15" thickBot="1">
      <c r="A14" s="1173" t="s">
        <v>1102</v>
      </c>
      <c r="B14" s="1174">
        <f t="shared" ref="B14:H14" si="4">SUM(B13,B9)</f>
        <v>1357796</v>
      </c>
      <c r="C14" s="1175">
        <f t="shared" si="4"/>
        <v>1233449</v>
      </c>
      <c r="D14" s="1174">
        <f t="shared" si="4"/>
        <v>1214110</v>
      </c>
      <c r="E14" s="1175">
        <f t="shared" si="4"/>
        <v>880122</v>
      </c>
      <c r="F14" s="1176">
        <f t="shared" si="4"/>
        <v>988936</v>
      </c>
      <c r="G14" s="1231">
        <f t="shared" si="4"/>
        <v>958974</v>
      </c>
      <c r="H14" s="1177">
        <f t="shared" si="4"/>
        <v>544922.69999999995</v>
      </c>
      <c r="I14" s="1174">
        <f>SUM(I9+I13)</f>
        <v>572168.83499999996</v>
      </c>
      <c r="J14" s="1175">
        <f>J9+J13</f>
        <v>600777.27674999996</v>
      </c>
      <c r="K14" s="1175">
        <f>K9+K13</f>
        <v>630816.14058749995</v>
      </c>
      <c r="L14" s="1176">
        <f>L9+L13</f>
        <v>662356.94761687494</v>
      </c>
    </row>
    <row r="15" spans="1:12">
      <c r="A15" s="1178"/>
      <c r="B15" s="1179"/>
      <c r="C15" s="1180"/>
      <c r="D15" s="1179"/>
      <c r="E15" s="1180"/>
      <c r="F15" s="1181"/>
      <c r="G15" s="1232"/>
      <c r="H15" s="1182"/>
      <c r="I15" s="1179"/>
      <c r="J15" s="1180"/>
      <c r="K15" s="1180"/>
      <c r="L15" s="1181"/>
    </row>
    <row r="16" spans="1:12">
      <c r="A16" s="1183" t="s">
        <v>1103</v>
      </c>
      <c r="B16" s="1149">
        <v>599511</v>
      </c>
      <c r="C16" s="1184">
        <v>703424</v>
      </c>
      <c r="D16" s="1150">
        <v>654342</v>
      </c>
      <c r="E16" s="1151">
        <v>657628</v>
      </c>
      <c r="F16" s="1152">
        <v>711492</v>
      </c>
      <c r="G16" s="1226">
        <f>'Bilance 1'!H49</f>
        <v>792120</v>
      </c>
      <c r="H16" s="1153">
        <f>(G16/100)*102.5</f>
        <v>811923</v>
      </c>
      <c r="I16" s="1153">
        <f t="shared" ref="I16:L16" si="5">(H16/100)*102.5</f>
        <v>832221.07499999995</v>
      </c>
      <c r="J16" s="1153">
        <f t="shared" si="5"/>
        <v>853026.60187500005</v>
      </c>
      <c r="K16" s="1153">
        <f t="shared" si="5"/>
        <v>874352.26692187507</v>
      </c>
      <c r="L16" s="1154">
        <f t="shared" si="5"/>
        <v>896211.07359492185</v>
      </c>
    </row>
    <row r="17" spans="1:12" ht="13.5" thickBot="1">
      <c r="A17" s="1185" t="s">
        <v>1104</v>
      </c>
      <c r="B17" s="1186">
        <v>691173</v>
      </c>
      <c r="C17" s="1186">
        <v>567074</v>
      </c>
      <c r="D17" s="1187">
        <v>318570</v>
      </c>
      <c r="E17" s="1188">
        <v>88949</v>
      </c>
      <c r="F17" s="1189">
        <v>152736</v>
      </c>
      <c r="G17" s="1233">
        <f>'Bilance 1'!H50</f>
        <v>430596</v>
      </c>
      <c r="H17" s="1190">
        <v>614173</v>
      </c>
      <c r="I17" s="1191">
        <v>577500</v>
      </c>
      <c r="J17" s="1192">
        <v>0</v>
      </c>
      <c r="K17" s="1192">
        <v>0</v>
      </c>
      <c r="L17" s="1193">
        <v>0</v>
      </c>
    </row>
    <row r="18" spans="1:12" ht="15" thickBot="1">
      <c r="A18" s="1194" t="s">
        <v>1105</v>
      </c>
      <c r="B18" s="1195">
        <f t="shared" ref="B18:H18" si="6">SUM(B15:B17)</f>
        <v>1290684</v>
      </c>
      <c r="C18" s="1195">
        <f t="shared" si="6"/>
        <v>1270498</v>
      </c>
      <c r="D18" s="1196">
        <f t="shared" si="6"/>
        <v>972912</v>
      </c>
      <c r="E18" s="1195">
        <f t="shared" si="6"/>
        <v>746577</v>
      </c>
      <c r="F18" s="1197">
        <f t="shared" si="6"/>
        <v>864228</v>
      </c>
      <c r="G18" s="1234">
        <f t="shared" si="6"/>
        <v>1222716</v>
      </c>
      <c r="H18" s="1198">
        <f t="shared" si="6"/>
        <v>1426096</v>
      </c>
      <c r="I18" s="1199">
        <f>SUM(I16:I17)</f>
        <v>1409721.075</v>
      </c>
      <c r="J18" s="1200">
        <f>SUM(J15:J17)</f>
        <v>853026.60187500005</v>
      </c>
      <c r="K18" s="1200">
        <f>SUM(K15:K17)</f>
        <v>874352.26692187507</v>
      </c>
      <c r="L18" s="1201">
        <f>SUM(L15:L17)</f>
        <v>896211.07359492185</v>
      </c>
    </row>
    <row r="19" spans="1:12" ht="14.25">
      <c r="A19" s="1202" t="s">
        <v>1106</v>
      </c>
      <c r="B19" s="1203">
        <f t="shared" ref="B19:H19" si="7">SUM(B14,-B18)</f>
        <v>67112</v>
      </c>
      <c r="C19" s="1204">
        <f t="shared" si="7"/>
        <v>-37049</v>
      </c>
      <c r="D19" s="1203">
        <f t="shared" si="7"/>
        <v>241198</v>
      </c>
      <c r="E19" s="1204">
        <f t="shared" si="7"/>
        <v>133545</v>
      </c>
      <c r="F19" s="1205">
        <f t="shared" si="7"/>
        <v>124708</v>
      </c>
      <c r="G19" s="1235">
        <f t="shared" si="7"/>
        <v>-263742</v>
      </c>
      <c r="H19" s="1206">
        <f t="shared" si="7"/>
        <v>-881173.3</v>
      </c>
      <c r="I19" s="1203">
        <f>I14-I18</f>
        <v>-837552.24</v>
      </c>
      <c r="J19" s="1204">
        <f>J14-J18</f>
        <v>-252249.32512500009</v>
      </c>
      <c r="K19" s="1204">
        <f>K14-K18</f>
        <v>-243536.12633437512</v>
      </c>
      <c r="L19" s="1205">
        <f>L14-L18</f>
        <v>-233854.12597804691</v>
      </c>
    </row>
    <row r="20" spans="1:12">
      <c r="A20" s="1207"/>
      <c r="B20" s="1208"/>
      <c r="C20" s="1209"/>
      <c r="D20" s="1208"/>
      <c r="E20" s="1209"/>
      <c r="F20" s="1210"/>
      <c r="G20" s="1236"/>
      <c r="H20" s="1211"/>
      <c r="I20" s="1208"/>
      <c r="J20" s="1209"/>
      <c r="K20" s="1209"/>
      <c r="L20" s="1210"/>
    </row>
    <row r="21" spans="1:12">
      <c r="A21" s="1148" t="s">
        <v>1107</v>
      </c>
      <c r="B21" s="1157">
        <v>0</v>
      </c>
      <c r="C21" s="1149">
        <v>0</v>
      </c>
      <c r="D21" s="1157">
        <v>0</v>
      </c>
      <c r="E21" s="1149">
        <v>0</v>
      </c>
      <c r="F21" s="1158">
        <v>0</v>
      </c>
      <c r="G21" s="1227">
        <v>0</v>
      </c>
      <c r="H21" s="1159">
        <v>0</v>
      </c>
      <c r="I21" s="1157">
        <v>0</v>
      </c>
      <c r="J21" s="1149">
        <v>0</v>
      </c>
      <c r="K21" s="1149">
        <v>0</v>
      </c>
      <c r="L21" s="1158">
        <v>0</v>
      </c>
    </row>
    <row r="22" spans="1:12">
      <c r="A22" s="1207"/>
      <c r="B22" s="1208"/>
      <c r="C22" s="1209"/>
      <c r="D22" s="1208"/>
      <c r="E22" s="1209"/>
      <c r="F22" s="1210"/>
      <c r="G22" s="1236"/>
      <c r="H22" s="1211"/>
      <c r="I22" s="1208"/>
      <c r="J22" s="1209"/>
      <c r="K22" s="1209"/>
      <c r="L22" s="1210"/>
    </row>
    <row r="23" spans="1:12">
      <c r="A23" s="1212" t="s">
        <v>1108</v>
      </c>
      <c r="B23" s="1157">
        <v>0</v>
      </c>
      <c r="C23" s="1149">
        <v>0</v>
      </c>
      <c r="D23" s="1157">
        <v>0</v>
      </c>
      <c r="E23" s="1149">
        <v>0</v>
      </c>
      <c r="F23" s="1158">
        <v>0</v>
      </c>
      <c r="G23" s="1227">
        <v>0</v>
      </c>
      <c r="H23" s="1159">
        <v>0</v>
      </c>
      <c r="I23" s="1157">
        <v>0</v>
      </c>
      <c r="J23" s="1149">
        <v>0</v>
      </c>
      <c r="K23" s="1149">
        <v>0</v>
      </c>
      <c r="L23" s="1158">
        <v>0</v>
      </c>
    </row>
    <row r="24" spans="1:12" ht="13.5" thickBot="1">
      <c r="A24" s="1213"/>
      <c r="B24" s="1214"/>
      <c r="C24" s="1215"/>
      <c r="D24" s="1214"/>
      <c r="E24" s="1215"/>
      <c r="F24" s="1216"/>
      <c r="G24" s="1237"/>
      <c r="H24" s="1164"/>
      <c r="I24" s="1161"/>
      <c r="J24" s="1162"/>
      <c r="K24" s="1162"/>
      <c r="L24" s="1163"/>
    </row>
    <row r="25" spans="1:12" ht="26.25" thickBot="1">
      <c r="A25" s="1217" t="s">
        <v>1109</v>
      </c>
      <c r="B25" s="1218">
        <v>0</v>
      </c>
      <c r="C25" s="1219">
        <f t="shared" ref="C25:H25" si="8">SUM(C21:C23)</f>
        <v>0</v>
      </c>
      <c r="D25" s="1218">
        <f t="shared" si="8"/>
        <v>0</v>
      </c>
      <c r="E25" s="1219">
        <f t="shared" si="8"/>
        <v>0</v>
      </c>
      <c r="F25" s="1220">
        <f t="shared" si="8"/>
        <v>0</v>
      </c>
      <c r="G25" s="1238">
        <f t="shared" si="8"/>
        <v>0</v>
      </c>
      <c r="H25" s="1221">
        <f t="shared" si="8"/>
        <v>0</v>
      </c>
      <c r="I25" s="1218">
        <v>0</v>
      </c>
      <c r="J25" s="1219">
        <v>0</v>
      </c>
      <c r="K25" s="1219">
        <v>0</v>
      </c>
      <c r="L25" s="1220">
        <v>0</v>
      </c>
    </row>
    <row r="26" spans="1:12">
      <c r="A26" s="1222"/>
      <c r="B26" s="1168"/>
      <c r="C26" s="1168"/>
      <c r="D26" s="1168"/>
      <c r="E26" s="1168"/>
      <c r="F26" s="1168"/>
      <c r="G26" s="1168"/>
      <c r="H26" s="1168"/>
      <c r="I26" s="1168"/>
      <c r="J26" s="1168"/>
    </row>
    <row r="27" spans="1:12">
      <c r="A27" s="1223" t="s">
        <v>1110</v>
      </c>
      <c r="B27" s="1130"/>
      <c r="C27" s="1130"/>
      <c r="D27" s="1130"/>
      <c r="E27" s="1130"/>
      <c r="F27" s="1130"/>
      <c r="G27" s="1130"/>
      <c r="H27" s="1130"/>
      <c r="I27" s="1130"/>
      <c r="J27" s="1130"/>
    </row>
    <row r="28" spans="1:12">
      <c r="A28" s="1223" t="s">
        <v>1111</v>
      </c>
      <c r="B28" s="1130"/>
      <c r="C28" s="1130"/>
      <c r="D28" s="1130"/>
      <c r="E28" s="1130"/>
      <c r="F28" s="1130"/>
      <c r="G28" s="1130"/>
      <c r="H28" s="1130"/>
      <c r="I28" s="1130"/>
      <c r="J28" s="1130"/>
    </row>
    <row r="29" spans="1:12">
      <c r="A29" s="1130"/>
      <c r="B29" s="1130"/>
      <c r="C29" s="1130"/>
      <c r="D29" s="1130"/>
      <c r="E29" s="1130"/>
      <c r="F29" s="1130"/>
      <c r="G29" s="1130"/>
      <c r="H29" s="1130"/>
      <c r="I29" s="1130"/>
      <c r="J29" s="1130"/>
    </row>
    <row r="38" spans="1:12" ht="15">
      <c r="A38" s="1305" t="s">
        <v>1112</v>
      </c>
      <c r="B38" s="1305"/>
      <c r="C38" s="1305"/>
      <c r="D38" s="1305"/>
      <c r="E38" s="1305"/>
      <c r="F38" s="1305"/>
      <c r="G38" s="1305"/>
      <c r="H38" s="1305"/>
      <c r="I38" s="1305"/>
      <c r="J38" s="1305"/>
      <c r="K38" s="1305"/>
      <c r="L38" s="1305"/>
    </row>
  </sheetData>
  <mergeCells count="1">
    <mergeCell ref="A38:L38"/>
  </mergeCells>
  <pageMargins left="0.7" right="0.7" top="0.78740157499999996" bottom="0.78740157499999996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03"/>
  <sheetViews>
    <sheetView topLeftCell="A73" zoomScaleNormal="100" zoomScaleSheetLayoutView="100" workbookViewId="0">
      <selection activeCell="B64" sqref="B64"/>
    </sheetView>
  </sheetViews>
  <sheetFormatPr defaultColWidth="5.28515625" defaultRowHeight="12.75"/>
  <cols>
    <col min="1" max="1" width="69" style="55" customWidth="1"/>
    <col min="2" max="2" width="15.42578125" style="199" customWidth="1"/>
    <col min="3" max="3" width="37.85546875" style="199" customWidth="1"/>
    <col min="4" max="4" width="10.28515625" style="199" bestFit="1" customWidth="1"/>
    <col min="5" max="5" width="8.5703125" style="199" customWidth="1"/>
    <col min="6" max="6" width="10.28515625" style="199" customWidth="1"/>
    <col min="7" max="7" width="8.85546875" style="199" customWidth="1"/>
    <col min="8" max="8" width="11.28515625" style="199" customWidth="1"/>
    <col min="9" max="16384" width="5.28515625" style="199"/>
  </cols>
  <sheetData>
    <row r="1" spans="1:3" s="924" customFormat="1" ht="15">
      <c r="A1" s="923"/>
      <c r="B1" s="789" t="s">
        <v>700</v>
      </c>
    </row>
    <row r="4" spans="1:3" ht="17.25" thickBot="1">
      <c r="A4" s="925" t="s">
        <v>1054</v>
      </c>
      <c r="B4" s="926"/>
      <c r="C4" s="927"/>
    </row>
    <row r="5" spans="1:3" ht="14.25" thickBot="1">
      <c r="A5" s="928" t="s">
        <v>973</v>
      </c>
      <c r="B5" s="929" t="s">
        <v>107</v>
      </c>
      <c r="C5" s="927"/>
    </row>
    <row r="6" spans="1:3">
      <c r="A6" s="345" t="s">
        <v>938</v>
      </c>
      <c r="B6" s="931">
        <v>65764</v>
      </c>
      <c r="C6" s="927"/>
    </row>
    <row r="7" spans="1:3" ht="13.5" hidden="1" thickBot="1">
      <c r="A7" s="363"/>
      <c r="B7" s="932">
        <f>SUM(B6:B6)</f>
        <v>65764</v>
      </c>
      <c r="C7" s="927"/>
    </row>
    <row r="8" spans="1:3" hidden="1">
      <c r="A8" s="345" t="s">
        <v>389</v>
      </c>
      <c r="B8" s="933"/>
      <c r="C8" s="927"/>
    </row>
    <row r="9" spans="1:3" hidden="1">
      <c r="A9" s="934"/>
      <c r="B9" s="935"/>
      <c r="C9" s="927"/>
    </row>
    <row r="10" spans="1:3" hidden="1">
      <c r="A10" s="934"/>
      <c r="B10" s="935"/>
      <c r="C10" s="927"/>
    </row>
    <row r="11" spans="1:3" hidden="1">
      <c r="A11" s="934"/>
      <c r="B11" s="935"/>
      <c r="C11" s="927"/>
    </row>
    <row r="12" spans="1:3" hidden="1">
      <c r="A12" s="934"/>
      <c r="B12" s="935"/>
      <c r="C12" s="927"/>
    </row>
    <row r="13" spans="1:3" hidden="1">
      <c r="A13" s="934"/>
      <c r="B13" s="931"/>
      <c r="C13" s="927"/>
    </row>
    <row r="14" spans="1:3" hidden="1">
      <c r="A14" s="47"/>
      <c r="B14" s="931"/>
      <c r="C14" s="927"/>
    </row>
    <row r="15" spans="1:3" hidden="1">
      <c r="A15" s="936"/>
      <c r="B15" s="931"/>
      <c r="C15" s="927"/>
    </row>
    <row r="16" spans="1:3" hidden="1">
      <c r="A16" s="936"/>
      <c r="B16" s="931"/>
      <c r="C16" s="927"/>
    </row>
    <row r="17" spans="1:3" hidden="1">
      <c r="A17" s="936"/>
      <c r="B17" s="931"/>
      <c r="C17" s="927"/>
    </row>
    <row r="18" spans="1:3" hidden="1">
      <c r="A18" s="936"/>
      <c r="B18" s="931"/>
      <c r="C18" s="927"/>
    </row>
    <row r="19" spans="1:3" hidden="1">
      <c r="A19" s="937"/>
      <c r="B19" s="931"/>
      <c r="C19" s="927"/>
    </row>
    <row r="20" spans="1:3" hidden="1">
      <c r="A20" s="937"/>
      <c r="B20" s="931"/>
      <c r="C20" s="927"/>
    </row>
    <row r="21" spans="1:3" hidden="1">
      <c r="A21" s="937"/>
      <c r="B21" s="931"/>
      <c r="C21" s="927"/>
    </row>
    <row r="22" spans="1:3" hidden="1">
      <c r="A22" s="937"/>
      <c r="B22" s="931"/>
      <c r="C22" s="927"/>
    </row>
    <row r="23" spans="1:3" hidden="1">
      <c r="A23" s="937"/>
      <c r="B23" s="931"/>
      <c r="C23" s="927"/>
    </row>
    <row r="24" spans="1:3" hidden="1">
      <c r="A24" s="937"/>
      <c r="B24" s="931"/>
      <c r="C24" s="927"/>
    </row>
    <row r="25" spans="1:3" hidden="1">
      <c r="A25" s="938"/>
      <c r="B25" s="939"/>
      <c r="C25" s="927"/>
    </row>
    <row r="26" spans="1:3" ht="13.5" hidden="1" thickBot="1">
      <c r="A26" s="940"/>
      <c r="B26" s="941">
        <f>SUM(B9:B25)</f>
        <v>0</v>
      </c>
      <c r="C26" s="927"/>
    </row>
    <row r="27" spans="1:3" hidden="1">
      <c r="A27" s="295" t="s">
        <v>390</v>
      </c>
      <c r="B27" s="942"/>
      <c r="C27" s="927"/>
    </row>
    <row r="28" spans="1:3" hidden="1">
      <c r="A28" s="934"/>
      <c r="B28" s="935"/>
      <c r="C28" s="927"/>
    </row>
    <row r="29" spans="1:3" hidden="1">
      <c r="A29" s="934"/>
      <c r="B29" s="935"/>
      <c r="C29" s="927"/>
    </row>
    <row r="30" spans="1:3" hidden="1">
      <c r="A30" s="943"/>
      <c r="B30" s="935"/>
      <c r="C30" s="927"/>
    </row>
    <row r="31" spans="1:3" hidden="1">
      <c r="A31" s="944"/>
      <c r="B31" s="945"/>
      <c r="C31" s="927"/>
    </row>
    <row r="32" spans="1:3" hidden="1">
      <c r="A32" s="937"/>
      <c r="B32" s="946"/>
      <c r="C32" s="927"/>
    </row>
    <row r="33" spans="1:3" ht="13.5" hidden="1" thickBot="1">
      <c r="A33" s="749"/>
      <c r="B33" s="932">
        <f>SUM(B28:B30)</f>
        <v>0</v>
      </c>
      <c r="C33" s="927"/>
    </row>
    <row r="34" spans="1:3" ht="16.5" thickBot="1">
      <c r="A34" s="947" t="s">
        <v>311</v>
      </c>
      <c r="B34" s="948">
        <f>SUM(B7,B26,B33)</f>
        <v>65764</v>
      </c>
      <c r="C34" s="927"/>
    </row>
    <row r="35" spans="1:3" ht="15.75">
      <c r="A35" s="949"/>
      <c r="B35" s="950"/>
      <c r="C35" s="927"/>
    </row>
    <row r="36" spans="1:3">
      <c r="A36" s="951"/>
      <c r="B36" s="952"/>
      <c r="C36" s="927"/>
    </row>
    <row r="37" spans="1:3" ht="17.25" thickBot="1">
      <c r="A37" s="953" t="s">
        <v>1055</v>
      </c>
      <c r="B37" s="304"/>
      <c r="C37" s="927"/>
    </row>
    <row r="38" spans="1:3" ht="14.25" thickBot="1">
      <c r="A38" s="954" t="s">
        <v>939</v>
      </c>
      <c r="B38" s="929" t="s">
        <v>107</v>
      </c>
      <c r="C38" s="927"/>
    </row>
    <row r="39" spans="1:3">
      <c r="A39" s="345" t="s">
        <v>938</v>
      </c>
      <c r="B39" s="955">
        <v>346125</v>
      </c>
      <c r="C39" s="927"/>
    </row>
    <row r="40" spans="1:3" hidden="1">
      <c r="A40" s="930"/>
      <c r="B40" s="931">
        <f>SUM(B39)</f>
        <v>346125</v>
      </c>
      <c r="C40" s="927"/>
    </row>
    <row r="41" spans="1:3" hidden="1">
      <c r="A41" s="956" t="s">
        <v>389</v>
      </c>
      <c r="B41" s="942"/>
      <c r="C41" s="927"/>
    </row>
    <row r="42" spans="1:3" hidden="1">
      <c r="A42" s="937"/>
      <c r="B42" s="957"/>
      <c r="C42" s="927"/>
    </row>
    <row r="43" spans="1:3" hidden="1">
      <c r="A43" s="934"/>
      <c r="B43" s="935"/>
      <c r="C43" s="927"/>
    </row>
    <row r="44" spans="1:3" hidden="1">
      <c r="A44" s="934"/>
      <c r="B44" s="935"/>
      <c r="C44" s="927"/>
    </row>
    <row r="45" spans="1:3" hidden="1">
      <c r="A45" s="934"/>
      <c r="B45" s="935"/>
      <c r="C45" s="927"/>
    </row>
    <row r="46" spans="1:3" hidden="1">
      <c r="A46" s="934"/>
      <c r="B46" s="935"/>
      <c r="C46" s="927"/>
    </row>
    <row r="47" spans="1:3" hidden="1">
      <c r="A47" s="958"/>
      <c r="B47" s="957"/>
      <c r="C47" s="927"/>
    </row>
    <row r="48" spans="1:3" hidden="1">
      <c r="A48" s="937"/>
      <c r="B48" s="957"/>
      <c r="C48" s="927"/>
    </row>
    <row r="49" spans="1:3" hidden="1">
      <c r="A49" s="958"/>
      <c r="B49" s="957"/>
      <c r="C49" s="927"/>
    </row>
    <row r="50" spans="1:3" hidden="1">
      <c r="A50" s="937"/>
      <c r="B50" s="957"/>
      <c r="C50" s="927"/>
    </row>
    <row r="51" spans="1:3" hidden="1">
      <c r="A51" s="934"/>
      <c r="B51" s="935"/>
      <c r="C51" s="927"/>
    </row>
    <row r="52" spans="1:3" hidden="1">
      <c r="A52" s="934"/>
      <c r="B52" s="935"/>
      <c r="C52" s="927"/>
    </row>
    <row r="53" spans="1:3" hidden="1">
      <c r="A53" s="610"/>
      <c r="B53" s="959"/>
      <c r="C53" s="927"/>
    </row>
    <row r="54" spans="1:3" hidden="1">
      <c r="A54" s="937"/>
      <c r="B54" s="931"/>
      <c r="C54" s="927"/>
    </row>
    <row r="55" spans="1:3" ht="13.5" hidden="1" thickBot="1">
      <c r="A55" s="960"/>
      <c r="B55" s="961"/>
      <c r="C55" s="927"/>
    </row>
    <row r="56" spans="1:3" ht="13.5" hidden="1" thickBot="1">
      <c r="A56" s="962"/>
      <c r="B56" s="932">
        <f>SUM(B42:B55)</f>
        <v>0</v>
      </c>
      <c r="C56" s="927"/>
    </row>
    <row r="57" spans="1:3" hidden="1">
      <c r="A57" s="956" t="s">
        <v>390</v>
      </c>
      <c r="B57" s="933"/>
      <c r="C57" s="927"/>
    </row>
    <row r="58" spans="1:3" hidden="1">
      <c r="A58" s="934"/>
      <c r="B58" s="931"/>
      <c r="C58" s="927"/>
    </row>
    <row r="59" spans="1:3" hidden="1">
      <c r="A59" s="934"/>
      <c r="B59" s="935"/>
      <c r="C59" s="927"/>
    </row>
    <row r="60" spans="1:3" hidden="1">
      <c r="A60" s="943"/>
      <c r="B60" s="935"/>
      <c r="C60" s="927"/>
    </row>
    <row r="61" spans="1:3" hidden="1">
      <c r="A61" s="934"/>
      <c r="B61" s="935"/>
      <c r="C61" s="927"/>
    </row>
    <row r="62" spans="1:3" hidden="1">
      <c r="A62" s="943"/>
      <c r="B62" s="935"/>
      <c r="C62" s="927"/>
    </row>
    <row r="63" spans="1:3" ht="13.5" hidden="1" thickBot="1">
      <c r="A63" s="962"/>
      <c r="B63" s="932">
        <f>SUM(B58:B62)</f>
        <v>0</v>
      </c>
      <c r="C63" s="927"/>
    </row>
    <row r="64" spans="1:3" ht="16.5" thickBot="1">
      <c r="A64" s="963" t="s">
        <v>311</v>
      </c>
      <c r="B64" s="948">
        <f>SUM(B40,B56,B63)</f>
        <v>346125</v>
      </c>
      <c r="C64" s="927"/>
    </row>
    <row r="65" spans="1:3">
      <c r="A65" s="926"/>
      <c r="B65" s="926"/>
      <c r="C65" s="927"/>
    </row>
    <row r="66" spans="1:3">
      <c r="A66" s="926"/>
      <c r="B66" s="926"/>
      <c r="C66" s="927"/>
    </row>
    <row r="67" spans="1:3" ht="15">
      <c r="A67" s="964"/>
      <c r="B67" s="926"/>
      <c r="C67" s="927"/>
    </row>
    <row r="68" spans="1:3">
      <c r="A68" s="926"/>
      <c r="B68" s="926"/>
      <c r="C68" s="927"/>
    </row>
    <row r="69" spans="1:3" ht="15">
      <c r="A69" s="964"/>
      <c r="B69" s="926"/>
      <c r="C69" s="927"/>
    </row>
    <row r="70" spans="1:3">
      <c r="A70" s="926"/>
      <c r="B70" s="926"/>
      <c r="C70" s="927"/>
    </row>
    <row r="71" spans="1:3">
      <c r="A71" s="926"/>
      <c r="B71" s="926"/>
      <c r="C71" s="927"/>
    </row>
    <row r="72" spans="1:3">
      <c r="C72" s="927"/>
    </row>
    <row r="73" spans="1:3">
      <c r="C73" s="927"/>
    </row>
    <row r="74" spans="1:3">
      <c r="C74" s="927"/>
    </row>
    <row r="75" spans="1:3">
      <c r="C75" s="927"/>
    </row>
    <row r="76" spans="1:3">
      <c r="C76" s="927"/>
    </row>
    <row r="103" spans="1:2" ht="15">
      <c r="A103" s="1254" t="s">
        <v>752</v>
      </c>
      <c r="B103" s="1254"/>
    </row>
  </sheetData>
  <mergeCells count="1">
    <mergeCell ref="A103:B103"/>
  </mergeCells>
  <printOptions horizontalCentered="1"/>
  <pageMargins left="0.78740157480314965" right="0.78740157480314965" top="0.98425196850393704" bottom="0.98425196850393704" header="0.31496062992125984" footer="0.31496062992125984"/>
  <pageSetup paperSize="9" orientation="portrait" horizontalDpi="4294967292" verticalDpi="300" r:id="rId1"/>
  <headerFooter alignWithMargins="0"/>
  <rowBreaks count="1" manualBreakCount="1">
    <brk id="105" max="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7030A0"/>
  </sheetPr>
  <dimension ref="A1:H103"/>
  <sheetViews>
    <sheetView zoomScaleNormal="100" workbookViewId="0">
      <selection activeCell="H52" sqref="H52"/>
    </sheetView>
  </sheetViews>
  <sheetFormatPr defaultColWidth="36.7109375" defaultRowHeight="12.75"/>
  <cols>
    <col min="1" max="1" width="33.28515625" style="18" bestFit="1" customWidth="1"/>
    <col min="2" max="4" width="10.28515625" style="18" bestFit="1" customWidth="1"/>
    <col min="5" max="5" width="8.5703125" style="18" bestFit="1" customWidth="1"/>
    <col min="6" max="6" width="10.28515625" style="18" bestFit="1" customWidth="1"/>
    <col min="7" max="7" width="11.28515625" style="18" customWidth="1"/>
    <col min="8" max="8" width="9.42578125" style="18" customWidth="1"/>
    <col min="9" max="9" width="11.28515625" style="18" customWidth="1"/>
    <col min="10" max="10" width="9.42578125" style="18" customWidth="1"/>
    <col min="11" max="11" width="11.28515625" style="18" customWidth="1"/>
    <col min="12" max="12" width="9.42578125" style="18" customWidth="1"/>
    <col min="13" max="13" width="11.28515625" style="18" customWidth="1"/>
    <col min="14" max="14" width="9.42578125" style="18" customWidth="1"/>
    <col min="15" max="15" width="11.28515625" style="18" customWidth="1"/>
    <col min="16" max="16" width="9.42578125" style="18" customWidth="1"/>
    <col min="17" max="17" width="11.28515625" style="18" customWidth="1"/>
    <col min="18" max="18" width="9.42578125" style="18" customWidth="1"/>
    <col min="19" max="19" width="11.28515625" style="18" customWidth="1"/>
    <col min="20" max="20" width="9.42578125" style="18" customWidth="1"/>
    <col min="21" max="21" width="11.28515625" style="18" customWidth="1"/>
    <col min="22" max="16384" width="36.7109375" style="18"/>
  </cols>
  <sheetData>
    <row r="1" spans="1:6" ht="15">
      <c r="F1" s="788" t="s">
        <v>946</v>
      </c>
    </row>
    <row r="2" spans="1:6" ht="17.25" customHeight="1">
      <c r="A2" s="201" t="s">
        <v>231</v>
      </c>
      <c r="C2" s="455"/>
      <c r="D2" s="208"/>
      <c r="E2" s="407"/>
      <c r="F2" s="742"/>
    </row>
    <row r="3" spans="1:6" ht="13.5" thickBot="1">
      <c r="A3" s="134"/>
      <c r="D3" s="24"/>
      <c r="E3" s="25"/>
      <c r="F3" s="23" t="s">
        <v>107</v>
      </c>
    </row>
    <row r="4" spans="1:6" ht="13.5">
      <c r="A4" s="26" t="s">
        <v>240</v>
      </c>
      <c r="B4" s="29" t="s">
        <v>129</v>
      </c>
      <c r="C4" s="29" t="s">
        <v>194</v>
      </c>
      <c r="D4" s="29" t="s">
        <v>135</v>
      </c>
      <c r="E4" s="29" t="s">
        <v>136</v>
      </c>
      <c r="F4" s="30" t="s">
        <v>902</v>
      </c>
    </row>
    <row r="5" spans="1:6" ht="14.25" thickBot="1">
      <c r="A5" s="427"/>
      <c r="B5" s="215">
        <v>2017</v>
      </c>
      <c r="C5" s="215">
        <v>2017</v>
      </c>
      <c r="D5" s="215" t="s">
        <v>873</v>
      </c>
      <c r="E5" s="34" t="s">
        <v>137</v>
      </c>
      <c r="F5" s="35">
        <v>2018</v>
      </c>
    </row>
    <row r="6" spans="1:6" ht="15.75">
      <c r="A6" s="428" t="s">
        <v>140</v>
      </c>
      <c r="B6" s="83"/>
      <c r="C6" s="83"/>
      <c r="D6" s="83"/>
      <c r="E6" s="193"/>
      <c r="F6" s="85"/>
    </row>
    <row r="7" spans="1:6">
      <c r="A7" s="429" t="s">
        <v>307</v>
      </c>
      <c r="B7" s="8">
        <f>'11 6'!D45</f>
        <v>1330</v>
      </c>
      <c r="C7" s="8">
        <f>'11 6'!E45</f>
        <v>1330</v>
      </c>
      <c r="D7" s="8">
        <f>'11 6'!F45</f>
        <v>410</v>
      </c>
      <c r="E7" s="107">
        <f>D7/C7*100</f>
        <v>30.82706766917293</v>
      </c>
      <c r="F7" s="9">
        <f>'11 6'!H45</f>
        <v>1150</v>
      </c>
    </row>
    <row r="8" spans="1:6">
      <c r="A8" s="429" t="s">
        <v>308</v>
      </c>
      <c r="B8" s="8">
        <f>'11 6'!D46</f>
        <v>4100</v>
      </c>
      <c r="C8" s="8">
        <f>'11 6'!E46</f>
        <v>4100</v>
      </c>
      <c r="D8" s="8">
        <f>'11 6'!F46</f>
        <v>403</v>
      </c>
      <c r="E8" s="107">
        <f>D8/C8*100</f>
        <v>9.8292682926829276</v>
      </c>
      <c r="F8" s="9">
        <f>'11 6'!H46</f>
        <v>2200</v>
      </c>
    </row>
    <row r="9" spans="1:6" ht="15" thickBot="1">
      <c r="A9" s="430" t="s">
        <v>309</v>
      </c>
      <c r="B9" s="408">
        <f>SUM(B7:B8)</f>
        <v>5430</v>
      </c>
      <c r="C9" s="408">
        <f>SUM(C7:C8)</f>
        <v>5430</v>
      </c>
      <c r="D9" s="408">
        <f>SUM(D7:D8)</f>
        <v>813</v>
      </c>
      <c r="E9" s="382">
        <f>D9/C9*100</f>
        <v>14.972375690607734</v>
      </c>
      <c r="F9" s="409">
        <f>SUM(F7:F8)</f>
        <v>3350</v>
      </c>
    </row>
    <row r="10" spans="1:6" ht="15.75">
      <c r="A10" s="428" t="s">
        <v>148</v>
      </c>
      <c r="B10" s="189"/>
      <c r="C10" s="189"/>
      <c r="D10" s="189"/>
      <c r="E10" s="410"/>
      <c r="F10" s="190"/>
    </row>
    <row r="11" spans="1:6">
      <c r="A11" s="429" t="s">
        <v>307</v>
      </c>
      <c r="B11" s="8">
        <f>'12 7'!D9</f>
        <v>150</v>
      </c>
      <c r="C11" s="8">
        <f>'12 7'!E9</f>
        <v>150</v>
      </c>
      <c r="D11" s="8">
        <f>'12 7'!F9</f>
        <v>0</v>
      </c>
      <c r="E11" s="107">
        <f>D11/C11*100</f>
        <v>0</v>
      </c>
      <c r="F11" s="9">
        <f>'12 7'!H9</f>
        <v>150</v>
      </c>
    </row>
    <row r="12" spans="1:6" ht="15" thickBot="1">
      <c r="A12" s="430" t="s">
        <v>309</v>
      </c>
      <c r="B12" s="408">
        <f>SUM(B11:B11)</f>
        <v>150</v>
      </c>
      <c r="C12" s="408">
        <f>SUM(C11:C11)</f>
        <v>150</v>
      </c>
      <c r="D12" s="408">
        <f>SUM(D11)</f>
        <v>0</v>
      </c>
      <c r="E12" s="382">
        <f>D12/C12*100</f>
        <v>0</v>
      </c>
      <c r="F12" s="409">
        <f>SUM(F11:F11)</f>
        <v>150</v>
      </c>
    </row>
    <row r="13" spans="1:6" ht="15.75">
      <c r="A13" s="428" t="s">
        <v>144</v>
      </c>
      <c r="B13" s="411"/>
      <c r="C13" s="411"/>
      <c r="D13" s="411"/>
      <c r="E13" s="411"/>
      <c r="F13" s="412"/>
    </row>
    <row r="14" spans="1:6">
      <c r="A14" s="429" t="s">
        <v>307</v>
      </c>
      <c r="B14" s="8">
        <f>'21 8-10'!D109</f>
        <v>103350</v>
      </c>
      <c r="C14" s="8">
        <f>'21 8-10'!E109</f>
        <v>108952</v>
      </c>
      <c r="D14" s="8">
        <f>'21 8-10'!F109</f>
        <v>67802</v>
      </c>
      <c r="E14" s="107">
        <f>D14/C14*100</f>
        <v>62.231074234525295</v>
      </c>
      <c r="F14" s="9">
        <f>'21 8-10'!H109</f>
        <v>95305</v>
      </c>
    </row>
    <row r="15" spans="1:6">
      <c r="A15" s="429" t="s">
        <v>308</v>
      </c>
      <c r="B15" s="8">
        <f>'21 8-10'!D110</f>
        <v>40000</v>
      </c>
      <c r="C15" s="8">
        <f>'21 8-10'!E110</f>
        <v>46736</v>
      </c>
      <c r="D15" s="8">
        <f>'21 8-10'!F110</f>
        <v>10628</v>
      </c>
      <c r="E15" s="107">
        <f>D15/C15*100</f>
        <v>22.740499828825744</v>
      </c>
      <c r="F15" s="9">
        <f>'21 8-10'!H110</f>
        <v>20200</v>
      </c>
    </row>
    <row r="16" spans="1:6" ht="15" thickBot="1">
      <c r="A16" s="430" t="s">
        <v>309</v>
      </c>
      <c r="B16" s="408">
        <f>SUM(B14:B15)</f>
        <v>143350</v>
      </c>
      <c r="C16" s="408">
        <f>SUM(C14:C15)</f>
        <v>155688</v>
      </c>
      <c r="D16" s="408">
        <f>SUM(D14:D15)</f>
        <v>78430</v>
      </c>
      <c r="E16" s="382">
        <f>D16/C16*100</f>
        <v>50.376393813267562</v>
      </c>
      <c r="F16" s="409">
        <f>SUM(F14:F15)</f>
        <v>115505</v>
      </c>
    </row>
    <row r="17" spans="1:8" ht="15.75">
      <c r="A17" s="428" t="s">
        <v>202</v>
      </c>
      <c r="B17" s="83"/>
      <c r="C17" s="83"/>
      <c r="D17" s="83"/>
      <c r="E17" s="76"/>
      <c r="F17" s="85"/>
    </row>
    <row r="18" spans="1:8">
      <c r="A18" s="429" t="s">
        <v>307</v>
      </c>
      <c r="B18" s="8">
        <f>'31 11-12'!D93</f>
        <v>4550</v>
      </c>
      <c r="C18" s="8">
        <f>'31 11-12'!E93</f>
        <v>4850</v>
      </c>
      <c r="D18" s="8">
        <f>'31 11-12'!F93</f>
        <v>808</v>
      </c>
      <c r="E18" s="107">
        <f>D18/C18*100</f>
        <v>16.659793814432991</v>
      </c>
      <c r="F18" s="9">
        <f>'31 11-12'!H93</f>
        <v>7300</v>
      </c>
    </row>
    <row r="19" spans="1:8">
      <c r="A19" s="429" t="s">
        <v>308</v>
      </c>
      <c r="B19" s="8">
        <f>'31 11-12'!D94</f>
        <v>16600</v>
      </c>
      <c r="C19" s="8">
        <f>'31 11-12'!E94</f>
        <v>17220</v>
      </c>
      <c r="D19" s="8">
        <f>'31 11-12'!F94</f>
        <v>653</v>
      </c>
      <c r="E19" s="107">
        <f>D19/C19*100</f>
        <v>3.7921022067363532</v>
      </c>
      <c r="F19" s="9">
        <f>'31 11-12'!H94</f>
        <v>6800</v>
      </c>
    </row>
    <row r="20" spans="1:8" ht="15" thickBot="1">
      <c r="A20" s="430" t="s">
        <v>309</v>
      </c>
      <c r="B20" s="408">
        <f>SUM(B18:B19)</f>
        <v>21150</v>
      </c>
      <c r="C20" s="408">
        <f>SUM(C18:C19)</f>
        <v>22070</v>
      </c>
      <c r="D20" s="408">
        <f>SUM(D18:D19)</f>
        <v>1461</v>
      </c>
      <c r="E20" s="382">
        <f>D20/C20*100</f>
        <v>6.6198459447213409</v>
      </c>
      <c r="F20" s="409">
        <f>SUM(F18:F19)</f>
        <v>14100</v>
      </c>
    </row>
    <row r="21" spans="1:8" ht="15.75">
      <c r="A21" s="428" t="s">
        <v>141</v>
      </c>
      <c r="B21" s="189"/>
      <c r="C21" s="189"/>
      <c r="D21" s="189"/>
      <c r="E21" s="419"/>
      <c r="F21" s="190"/>
    </row>
    <row r="22" spans="1:8">
      <c r="A22" s="429" t="s">
        <v>307</v>
      </c>
      <c r="B22" s="8">
        <f>'41 14-16'!D146</f>
        <v>4523</v>
      </c>
      <c r="C22" s="8">
        <f>'41 14-16'!E146</f>
        <v>7352</v>
      </c>
      <c r="D22" s="8">
        <f>'41 14-16'!F146</f>
        <v>2141</v>
      </c>
      <c r="E22" s="8">
        <f>'41 14-16'!G146</f>
        <v>29.121327529923828</v>
      </c>
      <c r="F22" s="9">
        <f>'41 14-16'!H146</f>
        <v>9418</v>
      </c>
      <c r="H22" s="24"/>
    </row>
    <row r="23" spans="1:8">
      <c r="A23" s="429" t="s">
        <v>263</v>
      </c>
      <c r="B23" s="8">
        <f>'41 14-16'!D147</f>
        <v>182808</v>
      </c>
      <c r="C23" s="8">
        <f>'41 14-16'!E147</f>
        <v>201764</v>
      </c>
      <c r="D23" s="8">
        <f>'41 14-16'!F147</f>
        <v>147544</v>
      </c>
      <c r="E23" s="107">
        <f>D23/C23*100</f>
        <v>73.127019686366239</v>
      </c>
      <c r="F23" s="9">
        <f>'41 14-16'!H147</f>
        <v>198140</v>
      </c>
    </row>
    <row r="24" spans="1:8">
      <c r="A24" s="429" t="s">
        <v>308</v>
      </c>
      <c r="B24" s="8">
        <f>'41 14-16'!D148</f>
        <v>1000</v>
      </c>
      <c r="C24" s="8">
        <f>'41 14-16'!E148</f>
        <v>1200</v>
      </c>
      <c r="D24" s="8">
        <f>'41 14-16'!F148</f>
        <v>1200</v>
      </c>
      <c r="E24" s="107">
        <f>D24/C24*100</f>
        <v>100</v>
      </c>
      <c r="F24" s="9">
        <f>'41 14-16'!H148</f>
        <v>1600</v>
      </c>
    </row>
    <row r="25" spans="1:8" ht="15" thickBot="1">
      <c r="A25" s="430" t="s">
        <v>309</v>
      </c>
      <c r="B25" s="413">
        <f>SUM(B22:B24)</f>
        <v>188331</v>
      </c>
      <c r="C25" s="413">
        <f>SUM(C22:C24)</f>
        <v>210316</v>
      </c>
      <c r="D25" s="413">
        <f>SUM(D22:D24)</f>
        <v>150885</v>
      </c>
      <c r="E25" s="382">
        <f>D25/C25*100</f>
        <v>71.742045303257953</v>
      </c>
      <c r="F25" s="458">
        <f>SUM(F22:F24)</f>
        <v>209158</v>
      </c>
    </row>
    <row r="26" spans="1:8" ht="15.75">
      <c r="A26" s="428" t="s">
        <v>748</v>
      </c>
      <c r="B26" s="832"/>
      <c r="C26" s="832"/>
      <c r="D26" s="832"/>
      <c r="E26" s="419"/>
      <c r="F26" s="833"/>
    </row>
    <row r="27" spans="1:8">
      <c r="A27" s="429" t="s">
        <v>307</v>
      </c>
      <c r="B27" s="8">
        <f>'42 17'!D18</f>
        <v>0</v>
      </c>
      <c r="C27" s="8">
        <f>'42 17'!E18</f>
        <v>1011</v>
      </c>
      <c r="D27" s="8">
        <f>'42 17'!F18</f>
        <v>805</v>
      </c>
      <c r="E27" s="107">
        <f>D27/C27*100</f>
        <v>79.624134520276954</v>
      </c>
      <c r="F27" s="9">
        <f>'42 17'!H18</f>
        <v>0</v>
      </c>
    </row>
    <row r="28" spans="1:8" ht="15" thickBot="1">
      <c r="A28" s="430" t="s">
        <v>309</v>
      </c>
      <c r="B28" s="408">
        <f>SUM(B27:B27)</f>
        <v>0</v>
      </c>
      <c r="C28" s="408">
        <f>SUM(C27:C27)</f>
        <v>1011</v>
      </c>
      <c r="D28" s="408">
        <f>SUM(D27:D27)</f>
        <v>805</v>
      </c>
      <c r="E28" s="382">
        <f>D28/C28*100</f>
        <v>79.624134520276954</v>
      </c>
      <c r="F28" s="409">
        <f>SUM(F27:F27)</f>
        <v>0</v>
      </c>
    </row>
    <row r="29" spans="1:8" ht="15.75">
      <c r="A29" s="428" t="s">
        <v>142</v>
      </c>
      <c r="B29" s="411"/>
      <c r="C29" s="411"/>
      <c r="D29" s="411"/>
      <c r="E29" s="410"/>
      <c r="F29" s="412"/>
    </row>
    <row r="30" spans="1:8">
      <c r="A30" s="429" t="s">
        <v>307</v>
      </c>
      <c r="B30" s="8">
        <f>'51 18-21'!D184</f>
        <v>127566</v>
      </c>
      <c r="C30" s="8">
        <f>'51 18-21'!E184</f>
        <v>171630</v>
      </c>
      <c r="D30" s="8">
        <f>'51 18-21'!F184</f>
        <v>108271</v>
      </c>
      <c r="E30" s="107">
        <f>D30/C30*100</f>
        <v>63.083959680708503</v>
      </c>
      <c r="F30" s="9">
        <f>'51 18-21'!H184</f>
        <v>132279</v>
      </c>
    </row>
    <row r="31" spans="1:8">
      <c r="A31" s="429" t="s">
        <v>308</v>
      </c>
      <c r="B31" s="8">
        <f>'51 18-21'!D185</f>
        <v>0</v>
      </c>
      <c r="C31" s="8">
        <f>'51 18-21'!E185</f>
        <v>0</v>
      </c>
      <c r="D31" s="8">
        <f>'51 18-21'!F185</f>
        <v>0</v>
      </c>
      <c r="E31" s="107">
        <v>0</v>
      </c>
      <c r="F31" s="9">
        <f>'51 18-21'!H185</f>
        <v>0</v>
      </c>
    </row>
    <row r="32" spans="1:8" ht="15" thickBot="1">
      <c r="A32" s="430" t="s">
        <v>309</v>
      </c>
      <c r="B32" s="408">
        <f>SUM(B30:B31)</f>
        <v>127566</v>
      </c>
      <c r="C32" s="408">
        <f>SUM(C30:C31)</f>
        <v>171630</v>
      </c>
      <c r="D32" s="408">
        <f>SUM(D30:D31)</f>
        <v>108271</v>
      </c>
      <c r="E32" s="382">
        <f>D32/C32*100</f>
        <v>63.083959680708503</v>
      </c>
      <c r="F32" s="409">
        <f>SUM(F30:F31)</f>
        <v>132279</v>
      </c>
    </row>
    <row r="33" spans="1:6" ht="15.75">
      <c r="A33" s="428" t="s">
        <v>806</v>
      </c>
      <c r="B33" s="453"/>
      <c r="C33" s="453"/>
      <c r="D33" s="453"/>
      <c r="E33" s="417"/>
      <c r="F33" s="454"/>
    </row>
    <row r="34" spans="1:6">
      <c r="A34" s="429" t="s">
        <v>307</v>
      </c>
      <c r="B34" s="8">
        <f>'53 22'!D16</f>
        <v>0</v>
      </c>
      <c r="C34" s="8">
        <f>'53 22'!E16</f>
        <v>1844</v>
      </c>
      <c r="D34" s="8">
        <f>'53 22'!F16</f>
        <v>457</v>
      </c>
      <c r="E34" s="107">
        <f>D34/C34*100</f>
        <v>24.783080260303688</v>
      </c>
      <c r="F34" s="9">
        <v>0</v>
      </c>
    </row>
    <row r="35" spans="1:6" ht="15" thickBot="1">
      <c r="A35" s="430" t="s">
        <v>309</v>
      </c>
      <c r="B35" s="408">
        <f>SUM(B34:B34)</f>
        <v>0</v>
      </c>
      <c r="C35" s="408">
        <f>C34</f>
        <v>1844</v>
      </c>
      <c r="D35" s="408">
        <f>D34</f>
        <v>457</v>
      </c>
      <c r="E35" s="382">
        <f>D35/C35*100</f>
        <v>24.783080260303688</v>
      </c>
      <c r="F35" s="409">
        <f>'53 22'!H16</f>
        <v>0</v>
      </c>
    </row>
    <row r="36" spans="1:6" ht="15.75">
      <c r="A36" s="428" t="s">
        <v>540</v>
      </c>
      <c r="B36" s="416"/>
      <c r="C36" s="416"/>
      <c r="D36" s="416"/>
      <c r="E36" s="417"/>
      <c r="F36" s="418"/>
    </row>
    <row r="37" spans="1:6">
      <c r="A37" s="429" t="s">
        <v>307</v>
      </c>
      <c r="B37" s="8">
        <f>'61 23-24'!D91</f>
        <v>21220</v>
      </c>
      <c r="C37" s="8">
        <f>'61 23-24'!E91</f>
        <v>21323</v>
      </c>
      <c r="D37" s="8">
        <f>'61 23-24'!F91</f>
        <v>8321</v>
      </c>
      <c r="E37" s="107">
        <f>D37/C37*100</f>
        <v>39.023589551188856</v>
      </c>
      <c r="F37" s="9">
        <f>'61 23-24'!H91</f>
        <v>15949</v>
      </c>
    </row>
    <row r="38" spans="1:6">
      <c r="A38" s="429" t="s">
        <v>308</v>
      </c>
      <c r="B38" s="8">
        <f>'61 23-24'!D92</f>
        <v>0</v>
      </c>
      <c r="C38" s="8">
        <f>'61 23-24'!E92</f>
        <v>0</v>
      </c>
      <c r="D38" s="8">
        <f>'61 23-24'!F92</f>
        <v>0</v>
      </c>
      <c r="E38" s="107">
        <v>0</v>
      </c>
      <c r="F38" s="9">
        <f>'61 23-24'!H92</f>
        <v>0</v>
      </c>
    </row>
    <row r="39" spans="1:6" ht="15" thickBot="1">
      <c r="A39" s="431" t="s">
        <v>309</v>
      </c>
      <c r="B39" s="408">
        <f>SUM(B37:B38)</f>
        <v>21220</v>
      </c>
      <c r="C39" s="408">
        <f>SUM(C37:C38)</f>
        <v>21323</v>
      </c>
      <c r="D39" s="408">
        <f>SUM(D37:D38)</f>
        <v>8321</v>
      </c>
      <c r="E39" s="382">
        <f>D39/C39*100</f>
        <v>39.023589551188856</v>
      </c>
      <c r="F39" s="409">
        <f>SUM(F37:F38)</f>
        <v>15949</v>
      </c>
    </row>
    <row r="40" spans="1:6" ht="15.75">
      <c r="A40" s="428" t="s">
        <v>436</v>
      </c>
      <c r="B40" s="453"/>
      <c r="C40" s="453"/>
      <c r="D40" s="453"/>
      <c r="E40" s="417"/>
      <c r="F40" s="454"/>
    </row>
    <row r="41" spans="1:6">
      <c r="A41" s="429" t="s">
        <v>307</v>
      </c>
      <c r="B41" s="8">
        <f>'62 25-26'!D72</f>
        <v>5956</v>
      </c>
      <c r="C41" s="8">
        <f>'62 25-26'!E72</f>
        <v>5956</v>
      </c>
      <c r="D41" s="8">
        <f>'62 25-26'!F72</f>
        <v>1512</v>
      </c>
      <c r="E41" s="107">
        <f>D41/C41*100</f>
        <v>25.386165211551376</v>
      </c>
      <c r="F41" s="9">
        <f>'62 25-26'!H72</f>
        <v>2240</v>
      </c>
    </row>
    <row r="42" spans="1:6">
      <c r="A42" s="429" t="s">
        <v>308</v>
      </c>
      <c r="B42" s="8">
        <f>'62 25-26'!D54</f>
        <v>0</v>
      </c>
      <c r="C42" s="8">
        <f>'62 25-26'!E54</f>
        <v>0</v>
      </c>
      <c r="D42" s="8">
        <f>'62 25-26'!F54</f>
        <v>0</v>
      </c>
      <c r="E42" s="107">
        <f>'62 25-26'!G54</f>
        <v>0</v>
      </c>
      <c r="F42" s="9">
        <f>'62 25-26'!H67</f>
        <v>50</v>
      </c>
    </row>
    <row r="43" spans="1:6" ht="15" thickBot="1">
      <c r="A43" s="430" t="s">
        <v>309</v>
      </c>
      <c r="B43" s="408">
        <f>SUM(B41:B41)</f>
        <v>5956</v>
      </c>
      <c r="C43" s="408">
        <f>SUM(C41:C41)</f>
        <v>5956</v>
      </c>
      <c r="D43" s="408">
        <f>SUM(D41:D42)</f>
        <v>1512</v>
      </c>
      <c r="E43" s="382">
        <f>D43/C43*100</f>
        <v>25.386165211551376</v>
      </c>
      <c r="F43" s="409">
        <f>SUM(F41:F42)</f>
        <v>2290</v>
      </c>
    </row>
    <row r="44" spans="1:6" ht="15.75">
      <c r="A44" s="428" t="s">
        <v>437</v>
      </c>
      <c r="B44" s="416"/>
      <c r="C44" s="416"/>
      <c r="D44" s="416"/>
      <c r="E44" s="417"/>
      <c r="F44" s="418"/>
    </row>
    <row r="45" spans="1:6">
      <c r="A45" s="429" t="s">
        <v>307</v>
      </c>
      <c r="B45" s="8">
        <f>'63 27-28'!D76</f>
        <v>5083</v>
      </c>
      <c r="C45" s="8">
        <f>'63 27-28'!E76</f>
        <v>4922</v>
      </c>
      <c r="D45" s="8">
        <f>'63 27-28'!F76</f>
        <v>558</v>
      </c>
      <c r="E45" s="107">
        <f>D45/C45*100</f>
        <v>11.336854937017472</v>
      </c>
      <c r="F45" s="9">
        <f>'63 27-28'!H76</f>
        <v>2965</v>
      </c>
    </row>
    <row r="46" spans="1:6">
      <c r="A46" s="429" t="s">
        <v>308</v>
      </c>
      <c r="B46" s="8">
        <f>'63 27-28'!D77</f>
        <v>550</v>
      </c>
      <c r="C46" s="8">
        <f>'63 27-28'!E77</f>
        <v>550</v>
      </c>
      <c r="D46" s="8">
        <f>'63 27-28'!F77</f>
        <v>0</v>
      </c>
      <c r="E46" s="107">
        <f>D46/C46*100</f>
        <v>0</v>
      </c>
      <c r="F46" s="9">
        <f>'63 27-28'!H77</f>
        <v>0</v>
      </c>
    </row>
    <row r="47" spans="1:6" ht="15" thickBot="1">
      <c r="A47" s="431" t="s">
        <v>309</v>
      </c>
      <c r="B47" s="408">
        <f>SUM(B45:B46)</f>
        <v>5633</v>
      </c>
      <c r="C47" s="408">
        <f>SUM(C45:C46)</f>
        <v>5472</v>
      </c>
      <c r="D47" s="408">
        <f>SUM(D45:D46)</f>
        <v>558</v>
      </c>
      <c r="E47" s="382">
        <f>D47/C47*100</f>
        <v>10.197368421052632</v>
      </c>
      <c r="F47" s="409">
        <f>SUM(F45:F46)</f>
        <v>2965</v>
      </c>
    </row>
    <row r="48" spans="1:6" ht="14.25">
      <c r="A48" s="776"/>
      <c r="B48" s="703"/>
      <c r="C48" s="703"/>
      <c r="D48" s="703"/>
      <c r="E48" s="704"/>
      <c r="F48" s="703"/>
    </row>
    <row r="49" spans="1:6" ht="14.25">
      <c r="A49" s="776"/>
      <c r="B49" s="703"/>
      <c r="C49" s="703"/>
      <c r="D49" s="703"/>
      <c r="E49" s="704"/>
      <c r="F49" s="703"/>
    </row>
    <row r="50" spans="1:6" ht="15.75" thickBot="1">
      <c r="A50" s="1254" t="s">
        <v>944</v>
      </c>
      <c r="B50" s="1254"/>
      <c r="C50" s="1254"/>
      <c r="D50" s="1254"/>
      <c r="E50" s="1254"/>
      <c r="F50" s="1254"/>
    </row>
    <row r="51" spans="1:6" ht="15.75">
      <c r="A51" s="428" t="s">
        <v>438</v>
      </c>
      <c r="B51" s="453"/>
      <c r="C51" s="453"/>
      <c r="D51" s="453"/>
      <c r="E51" s="417"/>
      <c r="F51" s="454"/>
    </row>
    <row r="52" spans="1:6">
      <c r="A52" s="204" t="s">
        <v>307</v>
      </c>
      <c r="B52" s="8">
        <f>'64 29-32'!D190</f>
        <v>29500</v>
      </c>
      <c r="C52" s="8">
        <f>'64 29-32'!E190</f>
        <v>31767</v>
      </c>
      <c r="D52" s="8">
        <f>'64 29-32'!F190</f>
        <v>30620</v>
      </c>
      <c r="E52" s="107">
        <f>D52/C52*100</f>
        <v>96.389334844335323</v>
      </c>
      <c r="F52" s="9">
        <f>'64 29-32'!H190</f>
        <v>42907</v>
      </c>
    </row>
    <row r="53" spans="1:6">
      <c r="A53" s="204" t="s">
        <v>308</v>
      </c>
      <c r="B53" s="8">
        <f>'64 29-32'!D191</f>
        <v>3000</v>
      </c>
      <c r="C53" s="8">
        <f>'64 29-32'!E191</f>
        <v>1800</v>
      </c>
      <c r="D53" s="8">
        <f>'64 29-32'!F191</f>
        <v>0</v>
      </c>
      <c r="E53" s="107">
        <f>'64 29-32'!G185</f>
        <v>0</v>
      </c>
      <c r="F53" s="9">
        <f>'64 29-32'!H185</f>
        <v>0</v>
      </c>
    </row>
    <row r="54" spans="1:6" ht="15" thickBot="1">
      <c r="A54" s="430" t="s">
        <v>309</v>
      </c>
      <c r="B54" s="528">
        <f>SUM(B52:B53)</f>
        <v>32500</v>
      </c>
      <c r="C54" s="528">
        <f>SUM(C52:C53)</f>
        <v>33567</v>
      </c>
      <c r="D54" s="528">
        <f>SUM(D52:D53)</f>
        <v>30620</v>
      </c>
      <c r="E54" s="529">
        <f>D54/C54*100</f>
        <v>91.220543986653553</v>
      </c>
      <c r="F54" s="530">
        <f>SUM(F52:F53)</f>
        <v>42907</v>
      </c>
    </row>
    <row r="55" spans="1:6" ht="15.75">
      <c r="A55" s="428" t="s">
        <v>739</v>
      </c>
      <c r="B55" s="189"/>
      <c r="C55" s="189"/>
      <c r="D55" s="189"/>
      <c r="E55" s="417"/>
      <c r="F55" s="190"/>
    </row>
    <row r="56" spans="1:6">
      <c r="A56" s="429" t="s">
        <v>310</v>
      </c>
      <c r="B56" s="8">
        <f>'65 33-34'!D84</f>
        <v>5818</v>
      </c>
      <c r="C56" s="8">
        <f>'65 33-34'!E84</f>
        <v>6318</v>
      </c>
      <c r="D56" s="8">
        <f>'65 33-34'!F84</f>
        <v>1946</v>
      </c>
      <c r="E56" s="107">
        <f>D56/C56*100</f>
        <v>30.800886356441914</v>
      </c>
      <c r="F56" s="9">
        <f>'65 33-34'!H84</f>
        <v>6960</v>
      </c>
    </row>
    <row r="57" spans="1:6">
      <c r="A57" s="429" t="s">
        <v>308</v>
      </c>
      <c r="B57" s="8">
        <f>'65 33-34'!D85</f>
        <v>9900</v>
      </c>
      <c r="C57" s="8">
        <f>'65 33-34'!E85</f>
        <v>9400</v>
      </c>
      <c r="D57" s="8">
        <f>'65 33-34'!F85</f>
        <v>0</v>
      </c>
      <c r="E57" s="107">
        <f>D57/C57*100</f>
        <v>0</v>
      </c>
      <c r="F57" s="9">
        <f>'65 33-34'!H85</f>
        <v>2400</v>
      </c>
    </row>
    <row r="58" spans="1:6" ht="15" thickBot="1">
      <c r="A58" s="430" t="s">
        <v>309</v>
      </c>
      <c r="B58" s="408">
        <f>SUM(B56:B57)</f>
        <v>15718</v>
      </c>
      <c r="C58" s="408">
        <f>SUM(C56:C57)</f>
        <v>15718</v>
      </c>
      <c r="D58" s="408">
        <f>SUM(D56:D57)</f>
        <v>1946</v>
      </c>
      <c r="E58" s="382">
        <f>D58/C58*100</f>
        <v>12.380710013996692</v>
      </c>
      <c r="F58" s="409">
        <f>SUM(F56:F57)</f>
        <v>9360</v>
      </c>
    </row>
    <row r="59" spans="1:6" ht="15.75">
      <c r="A59" s="428" t="s">
        <v>143</v>
      </c>
      <c r="B59" s="189"/>
      <c r="C59" s="189"/>
      <c r="D59" s="189"/>
      <c r="E59" s="189"/>
      <c r="F59" s="190"/>
    </row>
    <row r="60" spans="1:6">
      <c r="A60" s="429" t="s">
        <v>310</v>
      </c>
      <c r="B60" s="8">
        <f>'81 35-36'!D74</f>
        <v>6960</v>
      </c>
      <c r="C60" s="8">
        <f>'81 35-36'!E74</f>
        <v>7426</v>
      </c>
      <c r="D60" s="8">
        <f>'81 35-36'!F74</f>
        <v>4246</v>
      </c>
      <c r="E60" s="107">
        <f>D60/C60*100</f>
        <v>57.177484513870183</v>
      </c>
      <c r="F60" s="9">
        <f>'81 35-36'!H74</f>
        <v>10010</v>
      </c>
    </row>
    <row r="61" spans="1:6">
      <c r="A61" s="429" t="s">
        <v>308</v>
      </c>
      <c r="B61" s="8">
        <f>'81 35-36'!D75</f>
        <v>0</v>
      </c>
      <c r="C61" s="8">
        <f>'81 35-36'!E75</f>
        <v>0</v>
      </c>
      <c r="D61" s="8">
        <f>'81 35-36'!F75</f>
        <v>0</v>
      </c>
      <c r="E61" s="107">
        <v>0</v>
      </c>
      <c r="F61" s="9">
        <f>'81 35-36'!H75</f>
        <v>0</v>
      </c>
    </row>
    <row r="62" spans="1:6" ht="15" thickBot="1">
      <c r="A62" s="430" t="s">
        <v>309</v>
      </c>
      <c r="B62" s="408">
        <f>SUM(B60:B61)</f>
        <v>6960</v>
      </c>
      <c r="C62" s="408">
        <f>SUM(C60:C61)</f>
        <v>7426</v>
      </c>
      <c r="D62" s="408">
        <f>SUM(D60:D61)</f>
        <v>4246</v>
      </c>
      <c r="E62" s="382">
        <f>D62/C62*100</f>
        <v>57.177484513870183</v>
      </c>
      <c r="F62" s="409">
        <f>SUM(F60:F61)</f>
        <v>10010</v>
      </c>
    </row>
    <row r="63" spans="1:6" ht="15.75">
      <c r="A63" s="428" t="s">
        <v>145</v>
      </c>
      <c r="B63" s="189"/>
      <c r="C63" s="189"/>
      <c r="D63" s="189"/>
      <c r="E63" s="410"/>
      <c r="F63" s="190"/>
    </row>
    <row r="64" spans="1:6">
      <c r="A64" s="429" t="s">
        <v>310</v>
      </c>
      <c r="B64" s="8">
        <f>'82 38-40'!D113</f>
        <v>3050</v>
      </c>
      <c r="C64" s="8">
        <f>'82 38-40'!E113</f>
        <v>3184</v>
      </c>
      <c r="D64" s="8">
        <f>'82 38-40'!F113</f>
        <v>564</v>
      </c>
      <c r="E64" s="107">
        <f>D64/C64*100</f>
        <v>17.713567839195978</v>
      </c>
      <c r="F64" s="9">
        <f>'82 38-40'!H113</f>
        <v>4050</v>
      </c>
    </row>
    <row r="65" spans="1:6">
      <c r="A65" s="429" t="s">
        <v>308</v>
      </c>
      <c r="B65" s="8">
        <f>'82 38-40'!D114</f>
        <v>472900</v>
      </c>
      <c r="C65" s="8">
        <f>'82 38-40'!E114</f>
        <v>557200</v>
      </c>
      <c r="D65" s="8">
        <f>'82 38-40'!F114</f>
        <v>56924</v>
      </c>
      <c r="E65" s="107">
        <f>D65/C65*100</f>
        <v>10.21608040201005</v>
      </c>
      <c r="F65" s="9">
        <f>'82 38-40'!H114</f>
        <v>374040</v>
      </c>
    </row>
    <row r="66" spans="1:6" ht="15" thickBot="1">
      <c r="A66" s="430" t="s">
        <v>309</v>
      </c>
      <c r="B66" s="408">
        <f>SUM(B64:B65)</f>
        <v>475950</v>
      </c>
      <c r="C66" s="408">
        <f>SUM(C64:C65)</f>
        <v>560384</v>
      </c>
      <c r="D66" s="408">
        <f>SUM(D64:D65)</f>
        <v>57488</v>
      </c>
      <c r="E66" s="382">
        <f>D66/C66*100</f>
        <v>10.258679762448606</v>
      </c>
      <c r="F66" s="409">
        <f>SUM(F64:F65)</f>
        <v>378090</v>
      </c>
    </row>
    <row r="67" spans="1:6" ht="15.75">
      <c r="A67" s="428" t="s">
        <v>147</v>
      </c>
      <c r="B67" s="189"/>
      <c r="C67" s="189"/>
      <c r="D67" s="189"/>
      <c r="E67" s="419"/>
      <c r="F67" s="190"/>
    </row>
    <row r="68" spans="1:6">
      <c r="A68" s="429" t="s">
        <v>307</v>
      </c>
      <c r="B68" s="8">
        <f>'91 41-43'!D154</f>
        <v>207792</v>
      </c>
      <c r="C68" s="8">
        <f>'91 41-43'!E154</f>
        <v>221776</v>
      </c>
      <c r="D68" s="8">
        <f>'91 41-43'!F154</f>
        <v>124144</v>
      </c>
      <c r="E68" s="107">
        <f>D68/C68*100</f>
        <v>55.977202222061898</v>
      </c>
      <c r="F68" s="9">
        <f>'91 41-43'!H154</f>
        <v>226519</v>
      </c>
    </row>
    <row r="69" spans="1:6">
      <c r="A69" s="429" t="s">
        <v>308</v>
      </c>
      <c r="B69" s="8">
        <f>'91 41-43'!D155</f>
        <v>6600</v>
      </c>
      <c r="C69" s="8">
        <f>'91 41-43'!E155</f>
        <v>6600</v>
      </c>
      <c r="D69" s="8">
        <f>'91 41-43'!F155</f>
        <v>0</v>
      </c>
      <c r="E69" s="107">
        <f>D69/C69*100</f>
        <v>0</v>
      </c>
      <c r="F69" s="9">
        <f>'91 41-43'!H155</f>
        <v>0</v>
      </c>
    </row>
    <row r="70" spans="1:6" ht="15" thickBot="1">
      <c r="A70" s="430" t="s">
        <v>309</v>
      </c>
      <c r="B70" s="408">
        <f>SUM(B68:B69)</f>
        <v>214392</v>
      </c>
      <c r="C70" s="408">
        <f>SUM(C68:C69)</f>
        <v>228376</v>
      </c>
      <c r="D70" s="408">
        <f>SUM(D68:D69)</f>
        <v>124144</v>
      </c>
      <c r="E70" s="382">
        <f>D70/C70*100</f>
        <v>54.359477353136931</v>
      </c>
      <c r="F70" s="409">
        <f>SUM(F68:F69)</f>
        <v>226519</v>
      </c>
    </row>
    <row r="71" spans="1:6" ht="15.75">
      <c r="A71" s="428" t="s">
        <v>146</v>
      </c>
      <c r="B71" s="414"/>
      <c r="C71" s="414"/>
      <c r="D71" s="414"/>
      <c r="E71" s="410"/>
      <c r="F71" s="415"/>
    </row>
    <row r="72" spans="1:6">
      <c r="A72" s="429" t="s">
        <v>116</v>
      </c>
      <c r="B72" s="8">
        <f>'10 44-45'!D75</f>
        <v>29545</v>
      </c>
      <c r="C72" s="8">
        <f>'10 44-45'!E75</f>
        <v>22975</v>
      </c>
      <c r="D72" s="8">
        <f>'10 44-45'!F75</f>
        <v>7805</v>
      </c>
      <c r="E72" s="107">
        <f t="shared" ref="E72:E77" si="0">D72/C72*100</f>
        <v>33.971708378672474</v>
      </c>
      <c r="F72" s="9">
        <f>'10 44-45'!H75</f>
        <v>36778</v>
      </c>
    </row>
    <row r="73" spans="1:6">
      <c r="A73" s="429" t="s">
        <v>308</v>
      </c>
      <c r="B73" s="8">
        <f>'10 44-45'!D76</f>
        <v>18210</v>
      </c>
      <c r="C73" s="8">
        <f>'10 44-45'!E76</f>
        <v>18210</v>
      </c>
      <c r="D73" s="8">
        <f>'10 44-45'!F76</f>
        <v>0</v>
      </c>
      <c r="E73" s="107">
        <f t="shared" si="0"/>
        <v>0</v>
      </c>
      <c r="F73" s="9">
        <f>'10 44-45'!H76</f>
        <v>23306</v>
      </c>
    </row>
    <row r="74" spans="1:6" ht="15" thickBot="1">
      <c r="A74" s="432" t="s">
        <v>311</v>
      </c>
      <c r="B74" s="408">
        <f>SUM(B72:B73)</f>
        <v>47755</v>
      </c>
      <c r="C74" s="408">
        <f>SUM(C72:C73)</f>
        <v>41185</v>
      </c>
      <c r="D74" s="408">
        <f>SUM(D72:D73)</f>
        <v>7805</v>
      </c>
      <c r="E74" s="382">
        <f>D74/C74*100</f>
        <v>18.951074420298653</v>
      </c>
      <c r="F74" s="409">
        <f>SUM(F72:F73)</f>
        <v>60084</v>
      </c>
    </row>
    <row r="75" spans="1:6" ht="15">
      <c r="A75" s="653" t="s">
        <v>307</v>
      </c>
      <c r="B75" s="654">
        <f>B7+B11+B14+B18+B22+B23+B27+B30+B34+B37+B41+B45+B52+B56+B60+B64+B68+B72</f>
        <v>739201</v>
      </c>
      <c r="C75" s="654">
        <f>C7+C11+C14+C18+C22+C23+C27+C30+C34+C37+C41+C45+C52+C56+C60+C64+C68+C72</f>
        <v>824530</v>
      </c>
      <c r="D75" s="654">
        <f>D7+D11+D14+D18+D22+D23+D27+D30+D34+D37+D41+D45+D52+D56+D60+D64+D68+D72</f>
        <v>507954</v>
      </c>
      <c r="E75" s="656">
        <f>D75/C75*100</f>
        <v>61.605278158466035</v>
      </c>
      <c r="F75" s="705">
        <f>F7+F11+F14+F18+F22+F23+F27+F30+F34+F37+F41+F45+F52+F56+F60+F64+F68+F72</f>
        <v>792120</v>
      </c>
    </row>
    <row r="76" spans="1:6" ht="15.75" thickBot="1">
      <c r="A76" s="433" t="s">
        <v>308</v>
      </c>
      <c r="B76" s="655">
        <f>B8+B15+B19+B24+B31+B38+B42+B46+B53+B57+B61+B65+B69+B73</f>
        <v>572860</v>
      </c>
      <c r="C76" s="655">
        <f>C8+C15+C19+C24+C31+C38+C42+C46+C53+C57+C61+C65+C69+C73</f>
        <v>663016</v>
      </c>
      <c r="D76" s="655">
        <f>D8+D15+D19+D24+D31+D38+D42+D46+D53+D57+D61+D65+D69+D73</f>
        <v>69808</v>
      </c>
      <c r="E76" s="420">
        <f>D76/C76*100</f>
        <v>10.528856015541104</v>
      </c>
      <c r="F76" s="706">
        <f>F8+F15+F19+F24+F31+F38+F42+F46+F53+F57+F61+F65+F69+F73</f>
        <v>430596</v>
      </c>
    </row>
    <row r="77" spans="1:6" ht="16.5" thickBot="1">
      <c r="A77" s="434" t="s">
        <v>312</v>
      </c>
      <c r="B77" s="90">
        <f>SUM(B75:B76)</f>
        <v>1312061</v>
      </c>
      <c r="C77" s="90">
        <f>SUM(C75:C76)</f>
        <v>1487546</v>
      </c>
      <c r="D77" s="90">
        <f>SUM(D75:D76)</f>
        <v>577762</v>
      </c>
      <c r="E77" s="258">
        <f t="shared" si="0"/>
        <v>38.839941756422995</v>
      </c>
      <c r="F77" s="92">
        <f>SUM(F75:F76)</f>
        <v>1222716</v>
      </c>
    </row>
    <row r="97" spans="1:6">
      <c r="E97" s="24"/>
    </row>
    <row r="99" spans="1:6">
      <c r="E99" s="24"/>
    </row>
    <row r="100" spans="1:6">
      <c r="E100" s="24"/>
    </row>
    <row r="103" spans="1:6" ht="15">
      <c r="A103" s="1254" t="s">
        <v>945</v>
      </c>
      <c r="B103" s="1254"/>
      <c r="C103" s="1254"/>
      <c r="D103" s="1254"/>
      <c r="E103" s="1254"/>
      <c r="F103" s="1254"/>
    </row>
  </sheetData>
  <customSheetViews>
    <customSheetView guid="{CE1FAABA-AA9E-4C4F-BAB9-72F9FC9431D4}" topLeftCell="A71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Header>&amp;RPříloha III/12</oddHeader>
      </headerFooter>
    </customSheetView>
  </customSheetViews>
  <mergeCells count="2">
    <mergeCell ref="A103:F103"/>
    <mergeCell ref="A50:F5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7030A0"/>
  </sheetPr>
  <dimension ref="A1:I272"/>
  <sheetViews>
    <sheetView zoomScaleNormal="100" workbookViewId="0">
      <selection activeCell="I38" sqref="I38"/>
    </sheetView>
  </sheetViews>
  <sheetFormatPr defaultColWidth="9.28515625" defaultRowHeight="12.75"/>
  <cols>
    <col min="1" max="1" width="5.5703125" style="18" customWidth="1"/>
    <col min="2" max="2" width="4.7109375" style="136" customWidth="1"/>
    <col min="3" max="3" width="34.7109375" style="18" customWidth="1"/>
    <col min="4" max="5" width="6.140625" style="18" bestFit="1" customWidth="1"/>
    <col min="6" max="6" width="10.140625" style="18" bestFit="1" customWidth="1"/>
    <col min="7" max="7" width="8.5703125" style="18" bestFit="1" customWidth="1"/>
    <col min="8" max="8" width="10.140625" style="18" bestFit="1" customWidth="1"/>
    <col min="9" max="9" width="6.7109375" style="18" customWidth="1"/>
    <col min="10" max="16384" width="9.28515625" style="18"/>
  </cols>
  <sheetData>
    <row r="1" spans="1:8" ht="15">
      <c r="H1" s="788" t="s">
        <v>947</v>
      </c>
    </row>
    <row r="2" spans="1:8" ht="18.75">
      <c r="A2" s="135" t="s">
        <v>149</v>
      </c>
      <c r="B2" s="207"/>
      <c r="C2" s="208"/>
      <c r="D2" s="208"/>
      <c r="E2" s="208"/>
      <c r="F2" s="208"/>
      <c r="H2" s="208"/>
    </row>
    <row r="3" spans="1:8">
      <c r="A3" s="21"/>
    </row>
    <row r="4" spans="1:8" ht="15" thickBot="1">
      <c r="A4" s="210" t="s">
        <v>310</v>
      </c>
      <c r="F4" s="24"/>
      <c r="G4" s="25"/>
      <c r="H4" s="23" t="s">
        <v>107</v>
      </c>
    </row>
    <row r="5" spans="1:8" ht="13.5">
      <c r="A5" s="213" t="s">
        <v>243</v>
      </c>
      <c r="B5" s="262"/>
      <c r="C5" s="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3.5">
      <c r="A6" s="63">
        <v>3635</v>
      </c>
      <c r="B6" s="32" t="s">
        <v>313</v>
      </c>
      <c r="C6" s="33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8" ht="13.5">
      <c r="A7" s="63">
        <v>3636</v>
      </c>
      <c r="B7" s="32" t="s">
        <v>78</v>
      </c>
      <c r="C7" s="33"/>
      <c r="D7" s="215"/>
      <c r="E7" s="215"/>
      <c r="F7" s="215"/>
      <c r="G7" s="215"/>
      <c r="H7" s="216"/>
    </row>
    <row r="8" spans="1:8" ht="14.25" thickBot="1">
      <c r="A8" s="63">
        <v>3329</v>
      </c>
      <c r="B8" s="32" t="s">
        <v>4</v>
      </c>
      <c r="C8" s="33"/>
      <c r="D8" s="215"/>
      <c r="E8" s="215"/>
      <c r="F8" s="215"/>
      <c r="G8" s="215"/>
      <c r="H8" s="216"/>
    </row>
    <row r="9" spans="1:8">
      <c r="A9" s="185"/>
      <c r="B9" s="262" t="s">
        <v>244</v>
      </c>
      <c r="C9" s="38"/>
      <c r="D9" s="39"/>
      <c r="E9" s="39"/>
      <c r="F9" s="39"/>
      <c r="G9" s="39"/>
      <c r="H9" s="61"/>
    </row>
    <row r="10" spans="1:8">
      <c r="A10" s="46">
        <v>3635</v>
      </c>
      <c r="B10" s="62">
        <v>5139</v>
      </c>
      <c r="C10" s="123" t="s">
        <v>16</v>
      </c>
      <c r="D10" s="58">
        <v>50</v>
      </c>
      <c r="E10" s="58">
        <v>50</v>
      </c>
      <c r="F10" s="815">
        <v>0</v>
      </c>
      <c r="G10" s="16">
        <f t="shared" ref="G10:G19" si="0">F10/E10*100</f>
        <v>0</v>
      </c>
      <c r="H10" s="17">
        <v>50</v>
      </c>
    </row>
    <row r="11" spans="1:8">
      <c r="A11" s="46"/>
      <c r="B11" s="62">
        <v>5166</v>
      </c>
      <c r="C11" s="33" t="s">
        <v>70</v>
      </c>
      <c r="D11" s="58">
        <v>80</v>
      </c>
      <c r="E11" s="58">
        <v>80</v>
      </c>
      <c r="F11" s="815">
        <v>0</v>
      </c>
      <c r="G11" s="16">
        <f t="shared" si="0"/>
        <v>0</v>
      </c>
      <c r="H11" s="17">
        <v>50</v>
      </c>
    </row>
    <row r="12" spans="1:8">
      <c r="A12" s="63">
        <v>3636</v>
      </c>
      <c r="B12" s="62">
        <v>5139</v>
      </c>
      <c r="C12" s="123" t="s">
        <v>16</v>
      </c>
      <c r="D12" s="58">
        <v>250</v>
      </c>
      <c r="E12" s="58">
        <v>250</v>
      </c>
      <c r="F12" s="815">
        <v>132</v>
      </c>
      <c r="G12" s="16">
        <f t="shared" si="0"/>
        <v>52.800000000000004</v>
      </c>
      <c r="H12" s="17">
        <v>250</v>
      </c>
    </row>
    <row r="13" spans="1:8">
      <c r="A13" s="496"/>
      <c r="B13" s="64">
        <v>5139</v>
      </c>
      <c r="C13" s="69" t="s">
        <v>903</v>
      </c>
      <c r="D13" s="8">
        <v>0</v>
      </c>
      <c r="E13" s="8">
        <v>0</v>
      </c>
      <c r="F13" s="818">
        <v>0</v>
      </c>
      <c r="G13" s="107">
        <v>0</v>
      </c>
      <c r="H13" s="9">
        <v>10</v>
      </c>
    </row>
    <row r="14" spans="1:8">
      <c r="A14" s="497"/>
      <c r="B14" s="64">
        <v>5166</v>
      </c>
      <c r="C14" s="69" t="s">
        <v>70</v>
      </c>
      <c r="D14" s="8">
        <v>0</v>
      </c>
      <c r="E14" s="8">
        <v>0</v>
      </c>
      <c r="F14" s="818">
        <v>0</v>
      </c>
      <c r="G14" s="107">
        <v>0</v>
      </c>
      <c r="H14" s="9">
        <v>50</v>
      </c>
    </row>
    <row r="15" spans="1:8">
      <c r="A15" s="67"/>
      <c r="B15" s="64">
        <v>5169</v>
      </c>
      <c r="C15" s="48" t="s">
        <v>61</v>
      </c>
      <c r="D15" s="58">
        <v>900</v>
      </c>
      <c r="E15" s="58">
        <v>900</v>
      </c>
      <c r="F15" s="815">
        <v>275</v>
      </c>
      <c r="G15" s="16">
        <f t="shared" si="0"/>
        <v>30.555555555555557</v>
      </c>
      <c r="H15" s="17">
        <v>500</v>
      </c>
    </row>
    <row r="16" spans="1:8">
      <c r="A16" s="908"/>
      <c r="B16" s="68">
        <v>5169</v>
      </c>
      <c r="C16" s="286" t="s">
        <v>904</v>
      </c>
      <c r="D16" s="8">
        <v>0</v>
      </c>
      <c r="E16" s="8">
        <v>0</v>
      </c>
      <c r="F16" s="818">
        <v>0</v>
      </c>
      <c r="G16" s="107">
        <v>0</v>
      </c>
      <c r="H16" s="9">
        <v>200</v>
      </c>
    </row>
    <row r="17" spans="1:9">
      <c r="A17" s="67"/>
      <c r="B17" s="87">
        <v>5175</v>
      </c>
      <c r="C17" s="33" t="s">
        <v>0</v>
      </c>
      <c r="D17" s="58">
        <v>50</v>
      </c>
      <c r="E17" s="58">
        <v>50</v>
      </c>
      <c r="F17" s="815">
        <v>3</v>
      </c>
      <c r="G17" s="16">
        <f t="shared" si="0"/>
        <v>6</v>
      </c>
      <c r="H17" s="17">
        <v>30</v>
      </c>
    </row>
    <row r="18" spans="1:9" ht="13.5" thickBot="1">
      <c r="A18" s="63"/>
      <c r="B18" s="87">
        <v>5175</v>
      </c>
      <c r="C18" s="33" t="s">
        <v>905</v>
      </c>
      <c r="D18" s="383">
        <v>0</v>
      </c>
      <c r="E18" s="383">
        <v>0</v>
      </c>
      <c r="F18" s="815">
        <v>0</v>
      </c>
      <c r="G18" s="16">
        <v>0</v>
      </c>
      <c r="H18" s="17">
        <v>10</v>
      </c>
    </row>
    <row r="19" spans="1:9" ht="16.5" thickBot="1">
      <c r="A19" s="109" t="s">
        <v>5</v>
      </c>
      <c r="B19" s="110"/>
      <c r="C19" s="111"/>
      <c r="D19" s="90">
        <f>SUM(D10:D12,D15,D17:D18)</f>
        <v>1330</v>
      </c>
      <c r="E19" s="90">
        <f>SUM(E10:E12,E15,E17:E18)</f>
        <v>1330</v>
      </c>
      <c r="F19" s="90">
        <f>SUM(F10:F12,F15,F17:F18)</f>
        <v>410</v>
      </c>
      <c r="G19" s="146">
        <f t="shared" si="0"/>
        <v>30.82706766917293</v>
      </c>
      <c r="H19" s="92">
        <f>SUM(H10:H18)</f>
        <v>1150</v>
      </c>
    </row>
    <row r="21" spans="1:9" ht="15" thickBot="1">
      <c r="A21" s="316"/>
      <c r="D21" s="24"/>
      <c r="E21" s="24"/>
      <c r="F21" s="24"/>
      <c r="G21" s="25"/>
      <c r="H21" s="24"/>
    </row>
    <row r="22" spans="1:9" ht="15">
      <c r="A22" s="99" t="s">
        <v>308</v>
      </c>
      <c r="B22" s="814"/>
      <c r="C22" s="101"/>
      <c r="D22" s="29" t="s">
        <v>129</v>
      </c>
      <c r="E22" s="29" t="s">
        <v>194</v>
      </c>
      <c r="F22" s="29" t="s">
        <v>135</v>
      </c>
      <c r="G22" s="29" t="s">
        <v>136</v>
      </c>
      <c r="H22" s="30" t="s">
        <v>902</v>
      </c>
    </row>
    <row r="23" spans="1:9" ht="14.25" thickBot="1">
      <c r="A23" s="102"/>
      <c r="B23" s="255"/>
      <c r="C23" s="104"/>
      <c r="D23" s="34">
        <v>2017</v>
      </c>
      <c r="E23" s="34">
        <v>2017</v>
      </c>
      <c r="F23" s="34" t="s">
        <v>873</v>
      </c>
      <c r="G23" s="34" t="s">
        <v>137</v>
      </c>
      <c r="H23" s="35">
        <v>2018</v>
      </c>
    </row>
    <row r="24" spans="1:9">
      <c r="A24" s="46">
        <v>3636</v>
      </c>
      <c r="B24" s="87">
        <v>6119</v>
      </c>
      <c r="C24" s="33" t="s">
        <v>242</v>
      </c>
      <c r="D24" s="39">
        <v>3600</v>
      </c>
      <c r="E24" s="39">
        <v>3600</v>
      </c>
      <c r="F24" s="39">
        <v>403</v>
      </c>
      <c r="G24" s="151">
        <f>F24/E24*100</f>
        <v>11.194444444444445</v>
      </c>
      <c r="H24" s="66">
        <v>1700</v>
      </c>
    </row>
    <row r="25" spans="1:9" ht="13.5" thickBot="1">
      <c r="A25" s="46"/>
      <c r="B25" s="230">
        <v>6121</v>
      </c>
      <c r="C25" s="164" t="s">
        <v>54</v>
      </c>
      <c r="D25" s="58">
        <v>500</v>
      </c>
      <c r="E25" s="58">
        <v>500</v>
      </c>
      <c r="F25" s="58">
        <v>0</v>
      </c>
      <c r="G25" s="16">
        <f>F25/E25*100</f>
        <v>0</v>
      </c>
      <c r="H25" s="17">
        <v>500</v>
      </c>
    </row>
    <row r="26" spans="1:9" ht="16.5" thickBot="1">
      <c r="A26" s="109" t="s">
        <v>6</v>
      </c>
      <c r="B26" s="110"/>
      <c r="C26" s="111"/>
      <c r="D26" s="90">
        <f>SUM(D24:D25)</f>
        <v>4100</v>
      </c>
      <c r="E26" s="90">
        <f>SUM(E24:E25)</f>
        <v>4100</v>
      </c>
      <c r="F26" s="90">
        <f>SUM(F24:F25)</f>
        <v>403</v>
      </c>
      <c r="G26" s="146">
        <f>F26/E26*100</f>
        <v>9.8292682926829276</v>
      </c>
      <c r="H26" s="92">
        <f>SUM(H24:H25)</f>
        <v>2200</v>
      </c>
    </row>
    <row r="27" spans="1:9">
      <c r="A27" s="94"/>
      <c r="B27" s="95"/>
      <c r="C27" s="134"/>
      <c r="D27" s="97"/>
      <c r="E27" s="97"/>
      <c r="F27" s="97"/>
      <c r="G27" s="97"/>
      <c r="H27" s="97"/>
    </row>
    <row r="29" spans="1:9" ht="15" thickBot="1">
      <c r="A29" s="238" t="s">
        <v>7</v>
      </c>
      <c r="B29" s="406"/>
      <c r="D29" s="24"/>
      <c r="E29" s="24"/>
      <c r="F29" s="24"/>
      <c r="G29" s="25"/>
      <c r="H29" s="24"/>
    </row>
    <row r="30" spans="1:9" ht="13.5">
      <c r="A30" s="116" t="s">
        <v>8</v>
      </c>
      <c r="B30" s="234"/>
      <c r="C30" s="118" t="s">
        <v>9</v>
      </c>
      <c r="D30" s="29" t="s">
        <v>129</v>
      </c>
      <c r="E30" s="29" t="s">
        <v>194</v>
      </c>
      <c r="F30" s="29" t="s">
        <v>135</v>
      </c>
      <c r="G30" s="29" t="s">
        <v>136</v>
      </c>
      <c r="H30" s="30" t="s">
        <v>902</v>
      </c>
    </row>
    <row r="31" spans="1:9" ht="14.25" thickBot="1">
      <c r="A31" s="119"/>
      <c r="B31" s="81" t="s">
        <v>10</v>
      </c>
      <c r="C31" s="121"/>
      <c r="D31" s="34">
        <v>2017</v>
      </c>
      <c r="E31" s="34">
        <v>2017</v>
      </c>
      <c r="F31" s="34" t="s">
        <v>873</v>
      </c>
      <c r="G31" s="34" t="s">
        <v>137</v>
      </c>
      <c r="H31" s="35">
        <v>2018</v>
      </c>
    </row>
    <row r="32" spans="1:9" s="447" customFormat="1">
      <c r="A32" s="1258" t="s">
        <v>442</v>
      </c>
      <c r="B32" s="1259"/>
      <c r="C32" s="286" t="s">
        <v>330</v>
      </c>
      <c r="D32" s="416">
        <v>3600</v>
      </c>
      <c r="E32" s="416">
        <v>3600</v>
      </c>
      <c r="F32" s="816">
        <v>403</v>
      </c>
      <c r="G32" s="151">
        <f>F32/E32*100</f>
        <v>11.194444444444445</v>
      </c>
      <c r="H32" s="424">
        <v>1700</v>
      </c>
      <c r="I32" s="464"/>
    </row>
    <row r="33" spans="1:8" ht="14.25">
      <c r="A33" s="122"/>
      <c r="B33" s="68"/>
      <c r="C33" s="275" t="s">
        <v>77</v>
      </c>
      <c r="D33" s="273">
        <f>SUM(D32:D32)</f>
        <v>3600</v>
      </c>
      <c r="E33" s="273">
        <f>SUM(E32:E32)</f>
        <v>3600</v>
      </c>
      <c r="F33" s="817">
        <f>SUM(F32:F32)</f>
        <v>403</v>
      </c>
      <c r="G33" s="232">
        <f>F33/E33*100</f>
        <v>11.194444444444445</v>
      </c>
      <c r="H33" s="274">
        <f>H32</f>
        <v>1700</v>
      </c>
    </row>
    <row r="34" spans="1:8">
      <c r="A34" s="1260" t="s">
        <v>443</v>
      </c>
      <c r="B34" s="1261"/>
      <c r="C34" s="477" t="s">
        <v>323</v>
      </c>
      <c r="D34" s="8">
        <v>0</v>
      </c>
      <c r="E34" s="8">
        <v>0</v>
      </c>
      <c r="F34" s="818">
        <v>0</v>
      </c>
      <c r="G34" s="16">
        <v>0</v>
      </c>
      <c r="H34" s="9">
        <v>0</v>
      </c>
    </row>
    <row r="35" spans="1:8" hidden="1">
      <c r="A35" s="1260" t="s">
        <v>444</v>
      </c>
      <c r="B35" s="1261"/>
      <c r="C35" s="477" t="s">
        <v>324</v>
      </c>
      <c r="D35" s="8">
        <v>0</v>
      </c>
      <c r="E35" s="8">
        <v>0</v>
      </c>
      <c r="F35" s="818">
        <v>0</v>
      </c>
      <c r="G35" s="16">
        <v>0</v>
      </c>
      <c r="H35" s="9">
        <v>0</v>
      </c>
    </row>
    <row r="36" spans="1:8" hidden="1">
      <c r="A36" s="1260" t="s">
        <v>445</v>
      </c>
      <c r="B36" s="1261"/>
      <c r="C36" s="477" t="s">
        <v>342</v>
      </c>
      <c r="D36" s="8">
        <v>0</v>
      </c>
      <c r="E36" s="8">
        <v>0</v>
      </c>
      <c r="F36" s="818">
        <v>0</v>
      </c>
      <c r="G36" s="16">
        <v>0</v>
      </c>
      <c r="H36" s="9">
        <v>0</v>
      </c>
    </row>
    <row r="37" spans="1:8">
      <c r="A37" s="1260" t="s">
        <v>446</v>
      </c>
      <c r="B37" s="1261"/>
      <c r="C37" s="164" t="s">
        <v>864</v>
      </c>
      <c r="D37" s="8">
        <v>500</v>
      </c>
      <c r="E37" s="8">
        <v>500</v>
      </c>
      <c r="F37" s="818">
        <v>0</v>
      </c>
      <c r="G37" s="16">
        <f>F37/E37*100</f>
        <v>0</v>
      </c>
      <c r="H37" s="9">
        <v>500</v>
      </c>
    </row>
    <row r="38" spans="1:8" ht="15" thickBot="1">
      <c r="A38" s="122"/>
      <c r="B38" s="68"/>
      <c r="C38" s="275" t="s">
        <v>325</v>
      </c>
      <c r="D38" s="273">
        <f>SUM(D34:D37)</f>
        <v>500</v>
      </c>
      <c r="E38" s="273">
        <f>SUM(E34:E37)</f>
        <v>500</v>
      </c>
      <c r="F38" s="819">
        <f>SUM(F34:F37)</f>
        <v>0</v>
      </c>
      <c r="G38" s="232">
        <f>F38/E38*100</f>
        <v>0</v>
      </c>
      <c r="H38" s="563">
        <f>SUM(H34:H37)</f>
        <v>500</v>
      </c>
    </row>
    <row r="39" spans="1:8" ht="16.5" thickBot="1">
      <c r="A39" s="313"/>
      <c r="B39" s="244"/>
      <c r="C39" s="247" t="s">
        <v>309</v>
      </c>
      <c r="D39" s="90">
        <f>SUM(D38,D33)</f>
        <v>4100</v>
      </c>
      <c r="E39" s="90">
        <f>SUM(E38,E33)</f>
        <v>4100</v>
      </c>
      <c r="F39" s="90">
        <f>SUM(F38,F33)</f>
        <v>403</v>
      </c>
      <c r="G39" s="146">
        <f>F39/E39*100</f>
        <v>9.8292682926829276</v>
      </c>
      <c r="H39" s="92">
        <f>H33+H38</f>
        <v>2200</v>
      </c>
    </row>
    <row r="40" spans="1:8">
      <c r="A40" s="136"/>
    </row>
    <row r="42" spans="1:8" ht="19.5" thickBot="1">
      <c r="A42" s="135" t="s">
        <v>150</v>
      </c>
      <c r="D42" s="24"/>
      <c r="E42" s="24"/>
      <c r="F42" s="24"/>
      <c r="G42" s="25"/>
      <c r="H42" s="24"/>
    </row>
    <row r="43" spans="1:8" ht="13.5">
      <c r="A43" s="137"/>
      <c r="B43" s="27"/>
      <c r="C43" s="138"/>
      <c r="D43" s="29" t="s">
        <v>129</v>
      </c>
      <c r="E43" s="29" t="s">
        <v>194</v>
      </c>
      <c r="F43" s="29" t="s">
        <v>135</v>
      </c>
      <c r="G43" s="29" t="s">
        <v>136</v>
      </c>
      <c r="H43" s="30" t="s">
        <v>902</v>
      </c>
    </row>
    <row r="44" spans="1:8" ht="14.25" thickBot="1">
      <c r="A44" s="45"/>
      <c r="B44" s="255"/>
      <c r="C44" s="72"/>
      <c r="D44" s="215">
        <v>2017</v>
      </c>
      <c r="E44" s="215">
        <v>2017</v>
      </c>
      <c r="F44" s="34" t="s">
        <v>873</v>
      </c>
      <c r="G44" s="34" t="s">
        <v>137</v>
      </c>
      <c r="H44" s="35">
        <v>2018</v>
      </c>
    </row>
    <row r="45" spans="1:8">
      <c r="A45" s="307" t="s">
        <v>307</v>
      </c>
      <c r="B45" s="32"/>
      <c r="C45" s="33"/>
      <c r="D45" s="4">
        <f>'11 6'!D19</f>
        <v>1330</v>
      </c>
      <c r="E45" s="4">
        <f>'11 6'!E19</f>
        <v>1330</v>
      </c>
      <c r="F45" s="4">
        <f>'11 6'!F19</f>
        <v>410</v>
      </c>
      <c r="G45" s="544">
        <f>F45/E45*100</f>
        <v>30.82706766917293</v>
      </c>
      <c r="H45" s="6">
        <f>'11 6'!H19</f>
        <v>1150</v>
      </c>
    </row>
    <row r="46" spans="1:8" ht="13.5" thickBot="1">
      <c r="A46" s="309" t="s">
        <v>308</v>
      </c>
      <c r="B46" s="255"/>
      <c r="C46" s="72"/>
      <c r="D46" s="5">
        <f>'11 6'!D39</f>
        <v>4100</v>
      </c>
      <c r="E46" s="5">
        <f>'11 6'!E39</f>
        <v>4100</v>
      </c>
      <c r="F46" s="5">
        <f>'11 6'!F39</f>
        <v>403</v>
      </c>
      <c r="G46" s="86">
        <f>F46/E46*100</f>
        <v>9.8292682926829276</v>
      </c>
      <c r="H46" s="7">
        <f>'11 6'!H39</f>
        <v>2200</v>
      </c>
    </row>
    <row r="47" spans="1:8" ht="16.5" thickBot="1">
      <c r="A47" s="310" t="s">
        <v>12</v>
      </c>
      <c r="B47" s="255"/>
      <c r="C47" s="72"/>
      <c r="D47" s="90">
        <f>SUM(D45:D46)</f>
        <v>5430</v>
      </c>
      <c r="E47" s="90">
        <f>SUM(E45:E46)</f>
        <v>5430</v>
      </c>
      <c r="F47" s="90">
        <f>SUM(F45:F46)</f>
        <v>813</v>
      </c>
      <c r="G47" s="146">
        <f>F47/E47*100</f>
        <v>14.972375690607734</v>
      </c>
      <c r="H47" s="92">
        <f>SUM(H45:H46)</f>
        <v>3350</v>
      </c>
    </row>
    <row r="48" spans="1:8" ht="12.75" customHeight="1">
      <c r="A48" s="1087"/>
      <c r="B48" s="27"/>
      <c r="C48" s="138"/>
      <c r="D48" s="1088"/>
      <c r="E48" s="1088"/>
      <c r="F48" s="1088"/>
      <c r="G48" s="1089"/>
      <c r="H48" s="1088"/>
    </row>
    <row r="49" spans="1:8" ht="12.75" customHeight="1">
      <c r="A49" s="288"/>
      <c r="B49" s="95"/>
      <c r="C49" s="134"/>
      <c r="D49" s="254"/>
      <c r="E49" s="254"/>
      <c r="F49" s="254"/>
      <c r="G49" s="270"/>
      <c r="H49" s="254"/>
    </row>
    <row r="50" spans="1:8" ht="12.75" customHeight="1">
      <c r="A50" s="288"/>
      <c r="B50" s="95"/>
      <c r="C50" s="134"/>
      <c r="D50" s="254"/>
      <c r="E50" s="254"/>
      <c r="F50" s="254"/>
      <c r="G50" s="270"/>
      <c r="H50" s="254"/>
    </row>
    <row r="51" spans="1:8" ht="12.75" customHeight="1">
      <c r="A51" s="288"/>
      <c r="B51" s="95"/>
      <c r="C51" s="134"/>
      <c r="D51" s="254"/>
      <c r="E51" s="254"/>
      <c r="F51" s="254"/>
      <c r="G51" s="270"/>
      <c r="H51" s="254"/>
    </row>
    <row r="52" spans="1:8" ht="12.75" customHeight="1">
      <c r="A52" s="288"/>
      <c r="B52" s="95"/>
      <c r="C52" s="134"/>
      <c r="D52" s="254"/>
      <c r="E52" s="254"/>
      <c r="F52" s="254"/>
      <c r="G52" s="270"/>
      <c r="H52" s="254"/>
    </row>
    <row r="53" spans="1:8" ht="12.75" customHeight="1">
      <c r="A53" s="288"/>
      <c r="B53" s="95"/>
      <c r="C53" s="134"/>
      <c r="D53" s="254"/>
      <c r="E53" s="254"/>
      <c r="F53" s="254"/>
      <c r="G53" s="270"/>
      <c r="H53" s="254"/>
    </row>
    <row r="54" spans="1:8" ht="15">
      <c r="A54" s="1257" t="s">
        <v>948</v>
      </c>
      <c r="B54" s="1257"/>
      <c r="C54" s="1257"/>
      <c r="D54" s="1257"/>
      <c r="E54" s="1257"/>
      <c r="F54" s="1257"/>
      <c r="G54" s="1257"/>
      <c r="H54" s="1257"/>
    </row>
    <row r="55" spans="1:8" ht="14.25" customHeight="1"/>
    <row r="57" spans="1:8">
      <c r="A57" s="136"/>
    </row>
    <row r="58" spans="1:8">
      <c r="A58" s="136"/>
    </row>
    <row r="59" spans="1:8">
      <c r="A59" s="136"/>
    </row>
    <row r="60" spans="1:8">
      <c r="A60" s="136"/>
    </row>
    <row r="61" spans="1:8">
      <c r="A61" s="136"/>
    </row>
    <row r="62" spans="1:8">
      <c r="A62" s="136"/>
    </row>
    <row r="63" spans="1:8">
      <c r="A63" s="136"/>
    </row>
    <row r="64" spans="1:8">
      <c r="A64" s="136"/>
    </row>
    <row r="65" spans="1:1">
      <c r="A65" s="136"/>
    </row>
    <row r="66" spans="1:1">
      <c r="A66" s="136"/>
    </row>
    <row r="67" spans="1:1">
      <c r="A67" s="136"/>
    </row>
    <row r="68" spans="1:1">
      <c r="A68" s="136"/>
    </row>
    <row r="69" spans="1:1">
      <c r="A69" s="136"/>
    </row>
    <row r="70" spans="1:1">
      <c r="A70" s="136"/>
    </row>
    <row r="71" spans="1:1">
      <c r="A71" s="136"/>
    </row>
    <row r="72" spans="1:1">
      <c r="A72" s="136"/>
    </row>
    <row r="73" spans="1:1">
      <c r="A73" s="136"/>
    </row>
    <row r="74" spans="1:1">
      <c r="A74" s="136"/>
    </row>
    <row r="75" spans="1:1">
      <c r="A75" s="136"/>
    </row>
    <row r="76" spans="1:1">
      <c r="A76" s="136"/>
    </row>
    <row r="77" spans="1:1">
      <c r="A77" s="136"/>
    </row>
    <row r="78" spans="1:1">
      <c r="A78" s="136"/>
    </row>
    <row r="79" spans="1:1">
      <c r="A79" s="136"/>
    </row>
    <row r="80" spans="1:1">
      <c r="A80" s="136"/>
    </row>
    <row r="81" spans="1:1">
      <c r="A81" s="136"/>
    </row>
    <row r="82" spans="1:1">
      <c r="A82" s="136"/>
    </row>
    <row r="83" spans="1:1">
      <c r="A83" s="136"/>
    </row>
    <row r="84" spans="1:1">
      <c r="A84" s="136"/>
    </row>
    <row r="85" spans="1:1">
      <c r="A85" s="136"/>
    </row>
    <row r="86" spans="1:1">
      <c r="A86" s="136"/>
    </row>
    <row r="87" spans="1:1">
      <c r="A87" s="136"/>
    </row>
    <row r="88" spans="1:1">
      <c r="A88" s="136"/>
    </row>
    <row r="89" spans="1:1">
      <c r="A89" s="136"/>
    </row>
    <row r="90" spans="1:1">
      <c r="A90" s="136"/>
    </row>
    <row r="91" spans="1:1">
      <c r="A91" s="136"/>
    </row>
    <row r="92" spans="1:1">
      <c r="A92" s="136"/>
    </row>
    <row r="93" spans="1:1">
      <c r="A93" s="136"/>
    </row>
    <row r="94" spans="1:1">
      <c r="A94" s="136"/>
    </row>
    <row r="95" spans="1:1">
      <c r="A95" s="136"/>
    </row>
    <row r="96" spans="1:1">
      <c r="A96" s="136"/>
    </row>
    <row r="97" spans="1:1">
      <c r="A97" s="136"/>
    </row>
    <row r="98" spans="1:1">
      <c r="A98" s="136"/>
    </row>
    <row r="99" spans="1:1">
      <c r="A99" s="136"/>
    </row>
    <row r="100" spans="1:1">
      <c r="A100" s="136"/>
    </row>
    <row r="101" spans="1:1">
      <c r="A101" s="136"/>
    </row>
    <row r="102" spans="1:1">
      <c r="A102" s="136"/>
    </row>
    <row r="103" spans="1:1">
      <c r="A103" s="136"/>
    </row>
    <row r="104" spans="1:1">
      <c r="A104" s="136"/>
    </row>
    <row r="105" spans="1:1">
      <c r="A105" s="136"/>
    </row>
    <row r="106" spans="1:1">
      <c r="A106" s="136"/>
    </row>
    <row r="107" spans="1:1">
      <c r="A107" s="136"/>
    </row>
    <row r="108" spans="1:1">
      <c r="A108" s="136"/>
    </row>
    <row r="109" spans="1:1">
      <c r="A109" s="136"/>
    </row>
    <row r="110" spans="1:1">
      <c r="A110" s="136"/>
    </row>
    <row r="111" spans="1:1">
      <c r="A111" s="136"/>
    </row>
    <row r="112" spans="1:1">
      <c r="A112" s="136"/>
    </row>
    <row r="113" spans="1:1">
      <c r="A113" s="136"/>
    </row>
    <row r="114" spans="1:1">
      <c r="A114" s="136"/>
    </row>
    <row r="115" spans="1:1">
      <c r="A115" s="136"/>
    </row>
    <row r="116" spans="1:1">
      <c r="A116" s="136"/>
    </row>
    <row r="117" spans="1:1">
      <c r="A117" s="136"/>
    </row>
    <row r="118" spans="1:1">
      <c r="A118" s="136"/>
    </row>
    <row r="119" spans="1:1">
      <c r="A119" s="136"/>
    </row>
    <row r="120" spans="1:1">
      <c r="A120" s="136"/>
    </row>
    <row r="121" spans="1:1">
      <c r="A121" s="136"/>
    </row>
    <row r="122" spans="1:1">
      <c r="A122" s="136"/>
    </row>
    <row r="123" spans="1:1">
      <c r="A123" s="136"/>
    </row>
    <row r="124" spans="1:1">
      <c r="A124" s="136"/>
    </row>
    <row r="125" spans="1:1">
      <c r="A125" s="136"/>
    </row>
    <row r="126" spans="1:1">
      <c r="A126" s="136"/>
    </row>
    <row r="127" spans="1:1">
      <c r="A127" s="136"/>
    </row>
    <row r="128" spans="1:1">
      <c r="A128" s="136"/>
    </row>
    <row r="129" spans="1:1">
      <c r="A129" s="136"/>
    </row>
    <row r="130" spans="1:1">
      <c r="A130" s="136"/>
    </row>
    <row r="131" spans="1:1">
      <c r="A131" s="136"/>
    </row>
    <row r="132" spans="1:1">
      <c r="A132" s="136"/>
    </row>
    <row r="133" spans="1:1">
      <c r="A133" s="136"/>
    </row>
    <row r="134" spans="1:1">
      <c r="A134" s="136"/>
    </row>
    <row r="135" spans="1:1">
      <c r="A135" s="136"/>
    </row>
    <row r="136" spans="1:1">
      <c r="A136" s="136"/>
    </row>
    <row r="137" spans="1:1">
      <c r="A137" s="136"/>
    </row>
    <row r="138" spans="1:1">
      <c r="A138" s="136"/>
    </row>
    <row r="139" spans="1:1">
      <c r="A139" s="136"/>
    </row>
    <row r="140" spans="1:1">
      <c r="A140" s="136"/>
    </row>
    <row r="141" spans="1:1">
      <c r="A141" s="136"/>
    </row>
    <row r="142" spans="1:1">
      <c r="A142" s="136"/>
    </row>
    <row r="143" spans="1:1">
      <c r="A143" s="136"/>
    </row>
    <row r="144" spans="1:1">
      <c r="A144" s="136"/>
    </row>
    <row r="145" spans="1:1">
      <c r="A145" s="136"/>
    </row>
    <row r="146" spans="1:1">
      <c r="A146" s="136"/>
    </row>
    <row r="147" spans="1:1">
      <c r="A147" s="136"/>
    </row>
    <row r="148" spans="1:1">
      <c r="A148" s="136"/>
    </row>
    <row r="149" spans="1:1">
      <c r="A149" s="136"/>
    </row>
    <row r="150" spans="1:1">
      <c r="A150" s="136"/>
    </row>
    <row r="151" spans="1:1">
      <c r="A151" s="136"/>
    </row>
    <row r="152" spans="1:1">
      <c r="A152" s="136"/>
    </row>
    <row r="153" spans="1:1">
      <c r="A153" s="136"/>
    </row>
    <row r="154" spans="1:1">
      <c r="A154" s="136"/>
    </row>
    <row r="155" spans="1:1">
      <c r="A155" s="136"/>
    </row>
    <row r="156" spans="1:1">
      <c r="A156" s="136"/>
    </row>
    <row r="157" spans="1:1">
      <c r="A157" s="136"/>
    </row>
    <row r="158" spans="1:1">
      <c r="A158" s="136"/>
    </row>
    <row r="159" spans="1:1">
      <c r="A159" s="136"/>
    </row>
    <row r="160" spans="1:1">
      <c r="A160" s="136"/>
    </row>
    <row r="161" spans="1:1">
      <c r="A161" s="136"/>
    </row>
    <row r="162" spans="1:1">
      <c r="A162" s="136"/>
    </row>
    <row r="163" spans="1:1">
      <c r="A163" s="136"/>
    </row>
    <row r="164" spans="1:1">
      <c r="A164" s="136"/>
    </row>
    <row r="165" spans="1:1">
      <c r="A165" s="136"/>
    </row>
    <row r="166" spans="1:1">
      <c r="A166" s="136"/>
    </row>
    <row r="167" spans="1:1">
      <c r="A167" s="136"/>
    </row>
    <row r="168" spans="1:1">
      <c r="A168" s="136"/>
    </row>
    <row r="169" spans="1:1">
      <c r="A169" s="136"/>
    </row>
    <row r="170" spans="1:1">
      <c r="A170" s="136"/>
    </row>
    <row r="171" spans="1:1">
      <c r="A171" s="136"/>
    </row>
    <row r="172" spans="1:1">
      <c r="A172" s="136"/>
    </row>
    <row r="173" spans="1:1">
      <c r="A173" s="136"/>
    </row>
    <row r="174" spans="1:1">
      <c r="A174" s="136"/>
    </row>
    <row r="175" spans="1:1">
      <c r="A175" s="136"/>
    </row>
    <row r="176" spans="1:1">
      <c r="A176" s="136"/>
    </row>
    <row r="177" spans="1:1">
      <c r="A177" s="136"/>
    </row>
    <row r="178" spans="1:1">
      <c r="A178" s="136"/>
    </row>
    <row r="179" spans="1:1">
      <c r="A179" s="136"/>
    </row>
    <row r="180" spans="1:1">
      <c r="A180" s="136"/>
    </row>
    <row r="181" spans="1:1">
      <c r="A181" s="136"/>
    </row>
    <row r="182" spans="1:1">
      <c r="A182" s="136"/>
    </row>
    <row r="183" spans="1:1">
      <c r="A183" s="136"/>
    </row>
    <row r="184" spans="1:1">
      <c r="A184" s="136"/>
    </row>
    <row r="185" spans="1:1">
      <c r="A185" s="136"/>
    </row>
    <row r="186" spans="1:1">
      <c r="A186" s="136"/>
    </row>
    <row r="187" spans="1:1">
      <c r="A187" s="136"/>
    </row>
    <row r="188" spans="1:1">
      <c r="A188" s="136"/>
    </row>
    <row r="189" spans="1:1">
      <c r="A189" s="136"/>
    </row>
    <row r="190" spans="1:1">
      <c r="A190" s="136"/>
    </row>
    <row r="191" spans="1:1">
      <c r="A191" s="136"/>
    </row>
    <row r="192" spans="1:1">
      <c r="A192" s="136"/>
    </row>
    <row r="193" spans="1:1">
      <c r="A193" s="136"/>
    </row>
    <row r="194" spans="1:1">
      <c r="A194" s="136"/>
    </row>
    <row r="195" spans="1:1">
      <c r="A195" s="136"/>
    </row>
    <row r="196" spans="1:1">
      <c r="A196" s="136"/>
    </row>
    <row r="197" spans="1:1">
      <c r="A197" s="136"/>
    </row>
    <row r="198" spans="1:1">
      <c r="A198" s="136"/>
    </row>
    <row r="199" spans="1:1">
      <c r="A199" s="136"/>
    </row>
    <row r="200" spans="1:1">
      <c r="A200" s="136"/>
    </row>
    <row r="201" spans="1:1">
      <c r="A201" s="136"/>
    </row>
    <row r="202" spans="1:1">
      <c r="A202" s="136"/>
    </row>
    <row r="203" spans="1:1">
      <c r="A203" s="136"/>
    </row>
    <row r="204" spans="1:1">
      <c r="A204" s="136"/>
    </row>
    <row r="205" spans="1:1">
      <c r="A205" s="136"/>
    </row>
    <row r="206" spans="1:1">
      <c r="A206" s="136"/>
    </row>
    <row r="207" spans="1:1">
      <c r="A207" s="136"/>
    </row>
    <row r="208" spans="1:1">
      <c r="A208" s="136"/>
    </row>
    <row r="209" spans="1:1">
      <c r="A209" s="136"/>
    </row>
    <row r="210" spans="1:1">
      <c r="A210" s="136"/>
    </row>
    <row r="211" spans="1:1">
      <c r="A211" s="136"/>
    </row>
    <row r="212" spans="1:1">
      <c r="A212" s="136"/>
    </row>
    <row r="213" spans="1:1">
      <c r="A213" s="136"/>
    </row>
    <row r="214" spans="1:1">
      <c r="A214" s="136"/>
    </row>
    <row r="215" spans="1:1">
      <c r="A215" s="136"/>
    </row>
    <row r="216" spans="1:1">
      <c r="A216" s="136"/>
    </row>
    <row r="217" spans="1:1">
      <c r="A217" s="136"/>
    </row>
    <row r="218" spans="1:1">
      <c r="A218" s="136"/>
    </row>
    <row r="219" spans="1:1">
      <c r="A219" s="136"/>
    </row>
    <row r="220" spans="1:1">
      <c r="A220" s="136"/>
    </row>
    <row r="221" spans="1:1">
      <c r="A221" s="136"/>
    </row>
    <row r="222" spans="1:1">
      <c r="A222" s="136"/>
    </row>
    <row r="223" spans="1:1">
      <c r="A223" s="136"/>
    </row>
    <row r="224" spans="1:1">
      <c r="A224" s="136"/>
    </row>
    <row r="225" spans="1:1">
      <c r="A225" s="136"/>
    </row>
    <row r="226" spans="1:1">
      <c r="A226" s="136"/>
    </row>
    <row r="227" spans="1:1">
      <c r="A227" s="136"/>
    </row>
    <row r="228" spans="1:1">
      <c r="A228" s="136"/>
    </row>
    <row r="229" spans="1:1">
      <c r="A229" s="136"/>
    </row>
    <row r="230" spans="1:1">
      <c r="A230" s="136"/>
    </row>
    <row r="231" spans="1:1">
      <c r="A231" s="136"/>
    </row>
    <row r="232" spans="1:1">
      <c r="A232" s="136"/>
    </row>
    <row r="233" spans="1:1">
      <c r="A233" s="136"/>
    </row>
    <row r="234" spans="1:1">
      <c r="A234" s="136"/>
    </row>
    <row r="235" spans="1:1">
      <c r="A235" s="136"/>
    </row>
    <row r="236" spans="1:1">
      <c r="A236" s="136"/>
    </row>
    <row r="237" spans="1:1">
      <c r="A237" s="136"/>
    </row>
    <row r="238" spans="1:1">
      <c r="A238" s="136"/>
    </row>
    <row r="239" spans="1:1">
      <c r="A239" s="136"/>
    </row>
    <row r="240" spans="1:1">
      <c r="A240" s="136"/>
    </row>
    <row r="241" spans="1:1">
      <c r="A241" s="136"/>
    </row>
    <row r="242" spans="1:1">
      <c r="A242" s="136"/>
    </row>
    <row r="243" spans="1:1">
      <c r="A243" s="136"/>
    </row>
    <row r="244" spans="1:1">
      <c r="A244" s="136"/>
    </row>
    <row r="245" spans="1:1">
      <c r="A245" s="136"/>
    </row>
    <row r="246" spans="1:1">
      <c r="A246" s="136"/>
    </row>
    <row r="247" spans="1:1">
      <c r="A247" s="136"/>
    </row>
    <row r="248" spans="1:1">
      <c r="A248" s="136"/>
    </row>
    <row r="249" spans="1:1">
      <c r="A249" s="136"/>
    </row>
    <row r="250" spans="1:1">
      <c r="A250" s="136"/>
    </row>
    <row r="251" spans="1:1">
      <c r="A251" s="136"/>
    </row>
    <row r="252" spans="1:1">
      <c r="A252" s="136"/>
    </row>
    <row r="253" spans="1:1">
      <c r="A253" s="136"/>
    </row>
    <row r="254" spans="1:1">
      <c r="A254" s="136"/>
    </row>
    <row r="255" spans="1:1">
      <c r="A255" s="136"/>
    </row>
    <row r="256" spans="1:1">
      <c r="A256" s="136"/>
    </row>
    <row r="257" spans="1:1">
      <c r="A257" s="136"/>
    </row>
    <row r="258" spans="1:1">
      <c r="A258" s="136"/>
    </row>
    <row r="259" spans="1:1">
      <c r="A259" s="136"/>
    </row>
    <row r="260" spans="1:1">
      <c r="A260" s="136"/>
    </row>
    <row r="261" spans="1:1">
      <c r="A261" s="136"/>
    </row>
    <row r="262" spans="1:1">
      <c r="A262" s="136"/>
    </row>
    <row r="263" spans="1:1">
      <c r="A263" s="136"/>
    </row>
    <row r="264" spans="1:1">
      <c r="A264" s="136"/>
    </row>
    <row r="265" spans="1:1">
      <c r="A265" s="136"/>
    </row>
    <row r="266" spans="1:1">
      <c r="A266" s="136"/>
    </row>
    <row r="267" spans="1:1">
      <c r="A267" s="136"/>
    </row>
    <row r="268" spans="1:1">
      <c r="A268" s="136"/>
    </row>
    <row r="269" spans="1:1">
      <c r="A269" s="136"/>
    </row>
    <row r="270" spans="1:1">
      <c r="A270" s="136"/>
    </row>
    <row r="271" spans="1:1">
      <c r="A271" s="136"/>
    </row>
    <row r="272" spans="1:1">
      <c r="A272" s="136"/>
    </row>
  </sheetData>
  <customSheetViews>
    <customSheetView guid="{CE1FAABA-AA9E-4C4F-BAB9-72F9FC9431D4}" topLeftCell="A21">
      <selection activeCell="G24" sqref="G24"/>
      <pageMargins left="0.78740157480314965" right="0.78740157480314965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Header>&amp;RPříloha III/12</oddHeader>
      </headerFooter>
    </customSheetView>
  </customSheetViews>
  <mergeCells count="6">
    <mergeCell ref="A54:H54"/>
    <mergeCell ref="A32:B32"/>
    <mergeCell ref="A34:B34"/>
    <mergeCell ref="A35:B35"/>
    <mergeCell ref="A36:B36"/>
    <mergeCell ref="A37:B3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7030A0"/>
  </sheetPr>
  <dimension ref="A1:H241"/>
  <sheetViews>
    <sheetView topLeftCell="A22" zoomScaleNormal="100" workbookViewId="0">
      <selection activeCell="A55" sqref="A55"/>
    </sheetView>
  </sheetViews>
  <sheetFormatPr defaultColWidth="9.28515625" defaultRowHeight="12.75"/>
  <cols>
    <col min="1" max="1" width="4.7109375" style="18" customWidth="1"/>
    <col min="2" max="2" width="6.28515625" style="18" customWidth="1"/>
    <col min="3" max="3" width="31" style="18" customWidth="1"/>
    <col min="4" max="5" width="5.5703125" style="18" bestFit="1" customWidth="1"/>
    <col min="6" max="6" width="10.140625" style="18" bestFit="1" customWidth="1"/>
    <col min="7" max="7" width="8.5703125" style="18" bestFit="1" customWidth="1"/>
    <col min="8" max="8" width="10.28515625" style="18" bestFit="1" customWidth="1"/>
    <col min="9" max="9" width="6.7109375" style="18" customWidth="1"/>
    <col min="10" max="16384" width="9.28515625" style="18"/>
  </cols>
  <sheetData>
    <row r="1" spans="1:8" ht="15">
      <c r="H1" s="788" t="s">
        <v>701</v>
      </c>
    </row>
    <row r="2" spans="1:8" ht="18.75">
      <c r="A2" s="135" t="s">
        <v>163</v>
      </c>
      <c r="B2" s="207"/>
      <c r="C2" s="208"/>
      <c r="D2" s="208"/>
      <c r="E2" s="208"/>
      <c r="F2" s="208"/>
      <c r="G2" s="208"/>
      <c r="H2" s="208"/>
    </row>
    <row r="3" spans="1:8" s="208" customFormat="1" ht="18.75">
      <c r="A3" s="207"/>
      <c r="B3" s="207"/>
    </row>
    <row r="4" spans="1:8" ht="15" thickBot="1">
      <c r="A4" s="210" t="s">
        <v>310</v>
      </c>
      <c r="B4" s="136"/>
      <c r="F4" s="24"/>
      <c r="G4" s="25"/>
      <c r="H4" s="23" t="s">
        <v>107</v>
      </c>
    </row>
    <row r="5" spans="1:8" ht="13.5">
      <c r="A5" s="213" t="s">
        <v>243</v>
      </c>
      <c r="B5" s="37"/>
      <c r="C5" s="1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4.25" thickBot="1">
      <c r="A6" s="63">
        <v>3639</v>
      </c>
      <c r="B6" s="32" t="s">
        <v>105</v>
      </c>
      <c r="C6" s="48"/>
      <c r="D6" s="215">
        <v>2017</v>
      </c>
      <c r="E6" s="215">
        <v>2017</v>
      </c>
      <c r="F6" s="215" t="s">
        <v>873</v>
      </c>
      <c r="G6" s="215" t="s">
        <v>137</v>
      </c>
      <c r="H6" s="35">
        <v>2018</v>
      </c>
    </row>
    <row r="7" spans="1:8" ht="13.5">
      <c r="A7" s="185"/>
      <c r="B7" s="37" t="s">
        <v>244</v>
      </c>
      <c r="C7" s="38"/>
      <c r="D7" s="565"/>
      <c r="E7" s="565"/>
      <c r="F7" s="565"/>
      <c r="G7" s="565"/>
      <c r="H7" s="564"/>
    </row>
    <row r="8" spans="1:8" ht="13.5" thickBot="1">
      <c r="A8" s="46">
        <v>3639</v>
      </c>
      <c r="B8" s="64">
        <v>5169</v>
      </c>
      <c r="C8" s="48" t="s">
        <v>106</v>
      </c>
      <c r="D8" s="571">
        <v>150</v>
      </c>
      <c r="E8" s="571">
        <v>150</v>
      </c>
      <c r="F8" s="571">
        <v>0</v>
      </c>
      <c r="G8" s="567">
        <f>F8/E8*100</f>
        <v>0</v>
      </c>
      <c r="H8" s="566">
        <v>150</v>
      </c>
    </row>
    <row r="9" spans="1:8" ht="16.5" thickBot="1">
      <c r="A9" s="109" t="s">
        <v>5</v>
      </c>
      <c r="B9" s="110"/>
      <c r="C9" s="111"/>
      <c r="D9" s="569">
        <f>SUM(D8)</f>
        <v>150</v>
      </c>
      <c r="E9" s="569">
        <f>SUM(E8)</f>
        <v>150</v>
      </c>
      <c r="F9" s="569">
        <f>SUM(F8)</f>
        <v>0</v>
      </c>
      <c r="G9" s="570">
        <f>F9/E9*100</f>
        <v>0</v>
      </c>
      <c r="H9" s="568">
        <f>SUM(H8)</f>
        <v>150</v>
      </c>
    </row>
    <row r="10" spans="1:8">
      <c r="A10" s="136"/>
      <c r="B10" s="136"/>
    </row>
    <row r="11" spans="1:8">
      <c r="A11" s="136"/>
      <c r="B11" s="136"/>
    </row>
    <row r="12" spans="1:8">
      <c r="A12" s="136"/>
      <c r="B12" s="136"/>
    </row>
    <row r="13" spans="1:8">
      <c r="A13" s="136"/>
      <c r="B13" s="136"/>
    </row>
    <row r="14" spans="1:8" ht="15.75">
      <c r="A14" s="233"/>
      <c r="B14" s="95"/>
      <c r="C14" s="134"/>
      <c r="D14" s="254"/>
      <c r="E14" s="254"/>
      <c r="F14" s="254"/>
      <c r="G14" s="254"/>
      <c r="H14" s="254"/>
    </row>
    <row r="15" spans="1:8">
      <c r="A15" s="136"/>
      <c r="B15" s="136"/>
    </row>
    <row r="16" spans="1:8">
      <c r="A16" s="136"/>
      <c r="B16" s="136"/>
    </row>
    <row r="17" spans="1:2">
      <c r="A17" s="136"/>
      <c r="B17" s="136"/>
    </row>
    <row r="18" spans="1:2">
      <c r="A18" s="136"/>
      <c r="B18" s="136"/>
    </row>
    <row r="19" spans="1:2">
      <c r="A19" s="136"/>
      <c r="B19" s="136"/>
    </row>
    <row r="20" spans="1:2">
      <c r="A20" s="136"/>
      <c r="B20" s="136"/>
    </row>
    <row r="21" spans="1:2">
      <c r="A21" s="136"/>
      <c r="B21" s="136"/>
    </row>
    <row r="22" spans="1:2">
      <c r="A22" s="136"/>
      <c r="B22" s="136"/>
    </row>
    <row r="23" spans="1:2">
      <c r="A23" s="136"/>
      <c r="B23" s="136"/>
    </row>
    <row r="24" spans="1:2">
      <c r="A24" s="136"/>
      <c r="B24" s="136"/>
    </row>
    <row r="25" spans="1:2">
      <c r="A25" s="136"/>
      <c r="B25" s="136"/>
    </row>
    <row r="26" spans="1:2">
      <c r="A26" s="136"/>
      <c r="B26" s="136"/>
    </row>
    <row r="27" spans="1:2">
      <c r="A27" s="136"/>
      <c r="B27" s="136"/>
    </row>
    <row r="28" spans="1:2">
      <c r="A28" s="136"/>
      <c r="B28" s="136"/>
    </row>
    <row r="29" spans="1:2">
      <c r="A29" s="136"/>
      <c r="B29" s="136"/>
    </row>
    <row r="30" spans="1:2">
      <c r="A30" s="136"/>
      <c r="B30" s="136"/>
    </row>
    <row r="31" spans="1:2">
      <c r="A31" s="136"/>
      <c r="B31" s="136"/>
    </row>
    <row r="32" spans="1:2">
      <c r="A32" s="136"/>
      <c r="B32" s="136"/>
    </row>
    <row r="33" spans="1:2">
      <c r="A33" s="136"/>
      <c r="B33" s="136"/>
    </row>
    <row r="34" spans="1:2">
      <c r="A34" s="136"/>
      <c r="B34" s="136"/>
    </row>
    <row r="35" spans="1:2">
      <c r="A35" s="136"/>
      <c r="B35" s="136"/>
    </row>
    <row r="36" spans="1:2">
      <c r="A36" s="136"/>
      <c r="B36" s="136"/>
    </row>
    <row r="37" spans="1:2">
      <c r="A37" s="136"/>
      <c r="B37" s="136"/>
    </row>
    <row r="38" spans="1:2">
      <c r="A38" s="136"/>
      <c r="B38" s="136"/>
    </row>
    <row r="39" spans="1:2">
      <c r="A39" s="136"/>
      <c r="B39" s="136"/>
    </row>
    <row r="40" spans="1:2">
      <c r="A40" s="136"/>
      <c r="B40" s="136"/>
    </row>
    <row r="41" spans="1:2">
      <c r="A41" s="136"/>
      <c r="B41" s="136"/>
    </row>
    <row r="42" spans="1:2">
      <c r="A42" s="136"/>
      <c r="B42" s="136"/>
    </row>
    <row r="43" spans="1:2">
      <c r="A43" s="136"/>
      <c r="B43" s="136"/>
    </row>
    <row r="44" spans="1:2">
      <c r="A44" s="136"/>
      <c r="B44" s="136"/>
    </row>
    <row r="45" spans="1:2">
      <c r="A45" s="136"/>
      <c r="B45" s="136"/>
    </row>
    <row r="46" spans="1:2">
      <c r="A46" s="136"/>
      <c r="B46" s="136"/>
    </row>
    <row r="47" spans="1:2">
      <c r="A47" s="136"/>
      <c r="B47" s="136"/>
    </row>
    <row r="48" spans="1:2">
      <c r="A48" s="136"/>
      <c r="B48" s="136"/>
    </row>
    <row r="49" spans="1:8">
      <c r="A49" s="136"/>
      <c r="B49" s="136"/>
    </row>
    <row r="50" spans="1:8">
      <c r="A50" s="136"/>
      <c r="B50" s="136"/>
    </row>
    <row r="51" spans="1:8">
      <c r="A51" s="136"/>
      <c r="B51" s="136"/>
    </row>
    <row r="52" spans="1:8">
      <c r="A52" s="136"/>
      <c r="B52" s="136"/>
    </row>
    <row r="53" spans="1:8">
      <c r="A53" s="790"/>
      <c r="B53" s="790"/>
      <c r="C53" s="790"/>
      <c r="D53" s="790"/>
      <c r="E53" s="790"/>
      <c r="F53" s="790"/>
      <c r="G53" s="790"/>
      <c r="H53" s="790"/>
    </row>
    <row r="54" spans="1:8" ht="15">
      <c r="A54" s="1254" t="s">
        <v>949</v>
      </c>
      <c r="B54" s="1254"/>
      <c r="C54" s="1254"/>
      <c r="D54" s="1254"/>
      <c r="E54" s="1254"/>
      <c r="F54" s="1254"/>
      <c r="G54" s="1254"/>
      <c r="H54" s="1254"/>
    </row>
    <row r="55" spans="1:8">
      <c r="A55" s="136"/>
      <c r="B55" s="136"/>
    </row>
    <row r="56" spans="1:8">
      <c r="A56" s="136"/>
      <c r="B56" s="136"/>
    </row>
    <row r="57" spans="1:8">
      <c r="A57" s="136"/>
      <c r="B57" s="136"/>
    </row>
    <row r="58" spans="1:8">
      <c r="A58" s="136"/>
      <c r="B58" s="136"/>
    </row>
    <row r="59" spans="1:8">
      <c r="A59" s="136"/>
      <c r="B59" s="136"/>
    </row>
    <row r="60" spans="1:8">
      <c r="A60" s="136"/>
      <c r="B60" s="136"/>
    </row>
    <row r="61" spans="1:8">
      <c r="A61" s="136"/>
      <c r="B61" s="136"/>
    </row>
    <row r="62" spans="1:8">
      <c r="A62" s="136"/>
      <c r="B62" s="136"/>
    </row>
    <row r="63" spans="1:8">
      <c r="A63" s="136"/>
      <c r="B63" s="136"/>
    </row>
    <row r="64" spans="1:8">
      <c r="A64" s="136"/>
      <c r="B64" s="136"/>
    </row>
    <row r="65" spans="1:2">
      <c r="A65" s="136"/>
      <c r="B65" s="136"/>
    </row>
    <row r="66" spans="1:2">
      <c r="A66" s="136"/>
      <c r="B66" s="136"/>
    </row>
    <row r="67" spans="1:2">
      <c r="A67" s="136"/>
      <c r="B67" s="136"/>
    </row>
    <row r="68" spans="1:2">
      <c r="A68" s="136"/>
      <c r="B68" s="136"/>
    </row>
    <row r="69" spans="1:2">
      <c r="A69" s="136"/>
      <c r="B69" s="136"/>
    </row>
    <row r="70" spans="1:2">
      <c r="A70" s="136"/>
      <c r="B70" s="136"/>
    </row>
    <row r="71" spans="1:2">
      <c r="A71" s="136"/>
      <c r="B71" s="136"/>
    </row>
    <row r="72" spans="1:2">
      <c r="A72" s="136"/>
      <c r="B72" s="136"/>
    </row>
    <row r="73" spans="1:2">
      <c r="A73" s="136"/>
      <c r="B73" s="136"/>
    </row>
    <row r="74" spans="1:2">
      <c r="A74" s="136"/>
      <c r="B74" s="136"/>
    </row>
    <row r="75" spans="1:2">
      <c r="A75" s="136"/>
      <c r="B75" s="136"/>
    </row>
    <row r="76" spans="1:2">
      <c r="A76" s="136"/>
      <c r="B76" s="136"/>
    </row>
    <row r="77" spans="1:2">
      <c r="A77" s="136"/>
      <c r="B77" s="136"/>
    </row>
    <row r="78" spans="1:2">
      <c r="A78" s="136"/>
      <c r="B78" s="136"/>
    </row>
    <row r="79" spans="1:2">
      <c r="A79" s="136"/>
      <c r="B79" s="136"/>
    </row>
    <row r="80" spans="1:2">
      <c r="A80" s="136"/>
      <c r="B80" s="136"/>
    </row>
    <row r="81" spans="1:2">
      <c r="A81" s="136"/>
      <c r="B81" s="136"/>
    </row>
    <row r="82" spans="1:2">
      <c r="A82" s="136"/>
      <c r="B82" s="136"/>
    </row>
    <row r="83" spans="1:2">
      <c r="A83" s="136"/>
      <c r="B83" s="136"/>
    </row>
    <row r="84" spans="1:2">
      <c r="A84" s="136"/>
      <c r="B84" s="136"/>
    </row>
    <row r="85" spans="1:2">
      <c r="A85" s="136"/>
      <c r="B85" s="136"/>
    </row>
    <row r="86" spans="1:2">
      <c r="A86" s="136"/>
      <c r="B86" s="136"/>
    </row>
    <row r="87" spans="1:2">
      <c r="A87" s="136"/>
      <c r="B87" s="136"/>
    </row>
    <row r="88" spans="1:2">
      <c r="A88" s="136"/>
      <c r="B88" s="136"/>
    </row>
    <row r="89" spans="1:2">
      <c r="A89" s="136"/>
      <c r="B89" s="136"/>
    </row>
    <row r="90" spans="1:2">
      <c r="A90" s="136"/>
      <c r="B90" s="136"/>
    </row>
    <row r="91" spans="1:2">
      <c r="A91" s="136"/>
      <c r="B91" s="136"/>
    </row>
    <row r="92" spans="1:2">
      <c r="A92" s="136"/>
      <c r="B92" s="136"/>
    </row>
    <row r="93" spans="1:2">
      <c r="A93" s="136"/>
      <c r="B93" s="136"/>
    </row>
    <row r="94" spans="1:2">
      <c r="A94" s="136"/>
      <c r="B94" s="136"/>
    </row>
    <row r="95" spans="1:2">
      <c r="A95" s="136"/>
      <c r="B95" s="136"/>
    </row>
    <row r="96" spans="1:2">
      <c r="A96" s="136"/>
      <c r="B96" s="136"/>
    </row>
    <row r="97" spans="1:2">
      <c r="A97" s="136"/>
      <c r="B97" s="136"/>
    </row>
    <row r="98" spans="1:2">
      <c r="A98" s="136"/>
      <c r="B98" s="136"/>
    </row>
    <row r="99" spans="1:2">
      <c r="A99" s="136"/>
      <c r="B99" s="136"/>
    </row>
    <row r="100" spans="1:2">
      <c r="A100" s="136"/>
      <c r="B100" s="136"/>
    </row>
    <row r="101" spans="1:2">
      <c r="A101" s="136"/>
      <c r="B101" s="136"/>
    </row>
    <row r="102" spans="1:2">
      <c r="A102" s="136"/>
      <c r="B102" s="136"/>
    </row>
    <row r="103" spans="1:2">
      <c r="A103" s="136"/>
      <c r="B103" s="136"/>
    </row>
    <row r="104" spans="1:2">
      <c r="A104" s="136"/>
      <c r="B104" s="136"/>
    </row>
    <row r="105" spans="1:2">
      <c r="A105" s="136"/>
      <c r="B105" s="136"/>
    </row>
    <row r="106" spans="1:2">
      <c r="A106" s="136"/>
      <c r="B106" s="136"/>
    </row>
    <row r="107" spans="1:2">
      <c r="A107" s="136"/>
      <c r="B107" s="136"/>
    </row>
    <row r="108" spans="1:2">
      <c r="A108" s="136"/>
      <c r="B108" s="136"/>
    </row>
    <row r="109" spans="1:2">
      <c r="A109" s="136"/>
      <c r="B109" s="136"/>
    </row>
    <row r="110" spans="1:2">
      <c r="A110" s="136"/>
      <c r="B110" s="136"/>
    </row>
    <row r="111" spans="1:2">
      <c r="A111" s="136"/>
      <c r="B111" s="136"/>
    </row>
    <row r="112" spans="1:2">
      <c r="A112" s="136"/>
      <c r="B112" s="136"/>
    </row>
    <row r="113" spans="1:2">
      <c r="A113" s="136"/>
      <c r="B113" s="136"/>
    </row>
    <row r="114" spans="1:2">
      <c r="A114" s="136"/>
      <c r="B114" s="136"/>
    </row>
    <row r="115" spans="1:2">
      <c r="A115" s="136"/>
      <c r="B115" s="136"/>
    </row>
    <row r="116" spans="1:2">
      <c r="A116" s="136"/>
      <c r="B116" s="136"/>
    </row>
    <row r="117" spans="1:2">
      <c r="A117" s="136"/>
      <c r="B117" s="136"/>
    </row>
    <row r="118" spans="1:2">
      <c r="A118" s="136"/>
      <c r="B118" s="136"/>
    </row>
    <row r="119" spans="1:2">
      <c r="A119" s="136"/>
      <c r="B119" s="136"/>
    </row>
    <row r="120" spans="1:2">
      <c r="A120" s="136"/>
      <c r="B120" s="136"/>
    </row>
    <row r="121" spans="1:2">
      <c r="A121" s="136"/>
      <c r="B121" s="136"/>
    </row>
    <row r="122" spans="1:2">
      <c r="A122" s="136"/>
      <c r="B122" s="136"/>
    </row>
    <row r="123" spans="1:2">
      <c r="A123" s="136"/>
      <c r="B123" s="136"/>
    </row>
    <row r="124" spans="1:2">
      <c r="A124" s="136"/>
      <c r="B124" s="136"/>
    </row>
    <row r="125" spans="1:2">
      <c r="A125" s="136"/>
      <c r="B125" s="136"/>
    </row>
    <row r="126" spans="1:2">
      <c r="A126" s="136"/>
      <c r="B126" s="136"/>
    </row>
    <row r="127" spans="1:2">
      <c r="A127" s="136"/>
      <c r="B127" s="136"/>
    </row>
    <row r="128" spans="1:2">
      <c r="A128" s="136"/>
      <c r="B128" s="136"/>
    </row>
    <row r="129" spans="1:2">
      <c r="A129" s="136"/>
      <c r="B129" s="136"/>
    </row>
    <row r="130" spans="1:2">
      <c r="A130" s="136"/>
      <c r="B130" s="136"/>
    </row>
    <row r="131" spans="1:2">
      <c r="A131" s="136"/>
      <c r="B131" s="136"/>
    </row>
    <row r="132" spans="1:2">
      <c r="A132" s="136"/>
      <c r="B132" s="136"/>
    </row>
    <row r="133" spans="1:2">
      <c r="A133" s="136"/>
      <c r="B133" s="136"/>
    </row>
    <row r="134" spans="1:2">
      <c r="A134" s="136"/>
      <c r="B134" s="136"/>
    </row>
    <row r="135" spans="1:2">
      <c r="A135" s="136"/>
      <c r="B135" s="136"/>
    </row>
    <row r="136" spans="1:2">
      <c r="A136" s="136"/>
      <c r="B136" s="136"/>
    </row>
    <row r="137" spans="1:2">
      <c r="A137" s="136"/>
      <c r="B137" s="136"/>
    </row>
    <row r="138" spans="1:2">
      <c r="A138" s="136"/>
      <c r="B138" s="136"/>
    </row>
    <row r="139" spans="1:2">
      <c r="A139" s="136"/>
      <c r="B139" s="136"/>
    </row>
    <row r="140" spans="1:2">
      <c r="A140" s="136"/>
      <c r="B140" s="136"/>
    </row>
    <row r="141" spans="1:2">
      <c r="A141" s="136"/>
      <c r="B141" s="136"/>
    </row>
    <row r="142" spans="1:2">
      <c r="A142" s="136"/>
      <c r="B142" s="136"/>
    </row>
    <row r="143" spans="1:2">
      <c r="A143" s="136"/>
      <c r="B143" s="136"/>
    </row>
    <row r="144" spans="1:2">
      <c r="A144" s="136"/>
      <c r="B144" s="136"/>
    </row>
    <row r="145" spans="1:2">
      <c r="A145" s="136"/>
      <c r="B145" s="136"/>
    </row>
    <row r="146" spans="1:2">
      <c r="A146" s="136"/>
      <c r="B146" s="136"/>
    </row>
    <row r="147" spans="1:2">
      <c r="A147" s="136"/>
      <c r="B147" s="136"/>
    </row>
    <row r="148" spans="1:2">
      <c r="A148" s="136"/>
      <c r="B148" s="136"/>
    </row>
    <row r="149" spans="1:2">
      <c r="A149" s="136"/>
      <c r="B149" s="136"/>
    </row>
    <row r="150" spans="1:2">
      <c r="A150" s="136"/>
      <c r="B150" s="136"/>
    </row>
    <row r="151" spans="1:2">
      <c r="A151" s="136"/>
      <c r="B151" s="136"/>
    </row>
    <row r="152" spans="1:2">
      <c r="A152" s="136"/>
      <c r="B152" s="136"/>
    </row>
    <row r="153" spans="1:2">
      <c r="A153" s="136"/>
      <c r="B153" s="136"/>
    </row>
    <row r="154" spans="1:2">
      <c r="A154" s="136"/>
      <c r="B154" s="136"/>
    </row>
    <row r="155" spans="1:2">
      <c r="A155" s="136"/>
      <c r="B155" s="136"/>
    </row>
    <row r="156" spans="1:2">
      <c r="A156" s="136"/>
      <c r="B156" s="136"/>
    </row>
    <row r="157" spans="1:2">
      <c r="A157" s="136"/>
      <c r="B157" s="136"/>
    </row>
    <row r="158" spans="1:2">
      <c r="A158" s="136"/>
      <c r="B158" s="136"/>
    </row>
    <row r="159" spans="1:2">
      <c r="A159" s="136"/>
      <c r="B159" s="136"/>
    </row>
    <row r="160" spans="1:2">
      <c r="A160" s="136"/>
      <c r="B160" s="136"/>
    </row>
    <row r="161" spans="1:2">
      <c r="A161" s="136"/>
      <c r="B161" s="136"/>
    </row>
    <row r="162" spans="1:2">
      <c r="A162" s="136"/>
      <c r="B162" s="136"/>
    </row>
    <row r="163" spans="1:2">
      <c r="A163" s="136"/>
      <c r="B163" s="136"/>
    </row>
    <row r="164" spans="1:2">
      <c r="A164" s="136"/>
      <c r="B164" s="136"/>
    </row>
    <row r="165" spans="1:2">
      <c r="A165" s="136"/>
      <c r="B165" s="136"/>
    </row>
    <row r="166" spans="1:2">
      <c r="A166" s="136"/>
      <c r="B166" s="136"/>
    </row>
    <row r="167" spans="1:2">
      <c r="A167" s="136"/>
      <c r="B167" s="136"/>
    </row>
    <row r="168" spans="1:2">
      <c r="A168" s="136"/>
      <c r="B168" s="136"/>
    </row>
    <row r="169" spans="1:2">
      <c r="A169" s="136"/>
      <c r="B169" s="136"/>
    </row>
    <row r="170" spans="1:2">
      <c r="A170" s="136"/>
      <c r="B170" s="136"/>
    </row>
    <row r="171" spans="1:2">
      <c r="A171" s="136"/>
      <c r="B171" s="136"/>
    </row>
    <row r="172" spans="1:2">
      <c r="A172" s="136"/>
      <c r="B172" s="136"/>
    </row>
    <row r="173" spans="1:2">
      <c r="A173" s="136"/>
      <c r="B173" s="136"/>
    </row>
    <row r="174" spans="1:2">
      <c r="A174" s="136"/>
      <c r="B174" s="136"/>
    </row>
    <row r="175" spans="1:2">
      <c r="A175" s="136"/>
      <c r="B175" s="136"/>
    </row>
    <row r="176" spans="1:2">
      <c r="A176" s="136"/>
      <c r="B176" s="136"/>
    </row>
    <row r="177" spans="1:2">
      <c r="A177" s="136"/>
      <c r="B177" s="136"/>
    </row>
    <row r="178" spans="1:2">
      <c r="A178" s="136"/>
      <c r="B178" s="136"/>
    </row>
    <row r="179" spans="1:2">
      <c r="A179" s="136"/>
      <c r="B179" s="136"/>
    </row>
    <row r="180" spans="1:2">
      <c r="A180" s="136"/>
      <c r="B180" s="136"/>
    </row>
    <row r="181" spans="1:2">
      <c r="A181" s="136"/>
      <c r="B181" s="136"/>
    </row>
    <row r="182" spans="1:2">
      <c r="A182" s="136"/>
      <c r="B182" s="136"/>
    </row>
    <row r="183" spans="1:2">
      <c r="A183" s="136"/>
      <c r="B183" s="136"/>
    </row>
    <row r="184" spans="1:2">
      <c r="A184" s="136"/>
      <c r="B184" s="136"/>
    </row>
    <row r="185" spans="1:2">
      <c r="A185" s="136"/>
      <c r="B185" s="136"/>
    </row>
    <row r="186" spans="1:2">
      <c r="A186" s="136"/>
      <c r="B186" s="136"/>
    </row>
    <row r="187" spans="1:2">
      <c r="A187" s="136"/>
      <c r="B187" s="136"/>
    </row>
    <row r="188" spans="1:2">
      <c r="A188" s="136"/>
      <c r="B188" s="136"/>
    </row>
    <row r="189" spans="1:2">
      <c r="A189" s="136"/>
      <c r="B189" s="136"/>
    </row>
    <row r="190" spans="1:2">
      <c r="A190" s="136"/>
      <c r="B190" s="136"/>
    </row>
    <row r="191" spans="1:2">
      <c r="A191" s="136"/>
      <c r="B191" s="136"/>
    </row>
    <row r="192" spans="1:2">
      <c r="A192" s="136"/>
      <c r="B192" s="136"/>
    </row>
    <row r="193" spans="1:2">
      <c r="A193" s="136"/>
      <c r="B193" s="136"/>
    </row>
    <row r="194" spans="1:2">
      <c r="A194" s="136"/>
      <c r="B194" s="136"/>
    </row>
    <row r="195" spans="1:2">
      <c r="A195" s="136"/>
      <c r="B195" s="136"/>
    </row>
    <row r="196" spans="1:2">
      <c r="A196" s="136"/>
      <c r="B196" s="136"/>
    </row>
    <row r="197" spans="1:2">
      <c r="A197" s="136"/>
      <c r="B197" s="136"/>
    </row>
    <row r="198" spans="1:2">
      <c r="A198" s="136"/>
      <c r="B198" s="136"/>
    </row>
    <row r="199" spans="1:2">
      <c r="A199" s="136"/>
      <c r="B199" s="136"/>
    </row>
    <row r="200" spans="1:2">
      <c r="A200" s="136"/>
      <c r="B200" s="136"/>
    </row>
    <row r="201" spans="1:2">
      <c r="A201" s="136"/>
      <c r="B201" s="136"/>
    </row>
    <row r="202" spans="1:2">
      <c r="A202" s="136"/>
      <c r="B202" s="136"/>
    </row>
    <row r="203" spans="1:2">
      <c r="A203" s="136"/>
      <c r="B203" s="136"/>
    </row>
    <row r="204" spans="1:2">
      <c r="A204" s="136"/>
      <c r="B204" s="136"/>
    </row>
    <row r="205" spans="1:2">
      <c r="A205" s="136"/>
      <c r="B205" s="136"/>
    </row>
    <row r="206" spans="1:2">
      <c r="A206" s="136"/>
      <c r="B206" s="136"/>
    </row>
    <row r="207" spans="1:2">
      <c r="A207" s="136"/>
      <c r="B207" s="136"/>
    </row>
    <row r="208" spans="1:2">
      <c r="A208" s="136"/>
      <c r="B208" s="136"/>
    </row>
    <row r="209" spans="1:2">
      <c r="A209" s="136"/>
      <c r="B209" s="136"/>
    </row>
    <row r="210" spans="1:2">
      <c r="A210" s="136"/>
      <c r="B210" s="136"/>
    </row>
    <row r="211" spans="1:2">
      <c r="A211" s="136"/>
      <c r="B211" s="136"/>
    </row>
    <row r="212" spans="1:2">
      <c r="A212" s="136"/>
      <c r="B212" s="136"/>
    </row>
    <row r="213" spans="1:2">
      <c r="A213" s="136"/>
      <c r="B213" s="136"/>
    </row>
    <row r="214" spans="1:2">
      <c r="A214" s="136"/>
      <c r="B214" s="136"/>
    </row>
    <row r="215" spans="1:2">
      <c r="A215" s="136"/>
      <c r="B215" s="136"/>
    </row>
    <row r="216" spans="1:2">
      <c r="A216" s="136"/>
      <c r="B216" s="136"/>
    </row>
    <row r="217" spans="1:2">
      <c r="A217" s="136"/>
      <c r="B217" s="136"/>
    </row>
    <row r="218" spans="1:2">
      <c r="A218" s="136"/>
      <c r="B218" s="136"/>
    </row>
    <row r="219" spans="1:2">
      <c r="A219" s="136"/>
      <c r="B219" s="136"/>
    </row>
    <row r="220" spans="1:2">
      <c r="A220" s="136"/>
      <c r="B220" s="136"/>
    </row>
    <row r="221" spans="1:2">
      <c r="A221" s="136"/>
      <c r="B221" s="136"/>
    </row>
    <row r="222" spans="1:2">
      <c r="A222" s="136"/>
      <c r="B222" s="136"/>
    </row>
    <row r="223" spans="1:2">
      <c r="A223" s="136"/>
      <c r="B223" s="136"/>
    </row>
    <row r="224" spans="1:2">
      <c r="A224" s="136"/>
      <c r="B224" s="136"/>
    </row>
    <row r="225" spans="1:2">
      <c r="A225" s="136"/>
      <c r="B225" s="136"/>
    </row>
    <row r="226" spans="1:2">
      <c r="A226" s="136"/>
      <c r="B226" s="136"/>
    </row>
    <row r="227" spans="1:2">
      <c r="A227" s="136"/>
      <c r="B227" s="136"/>
    </row>
    <row r="228" spans="1:2">
      <c r="A228" s="136"/>
      <c r="B228" s="136"/>
    </row>
    <row r="229" spans="1:2">
      <c r="A229" s="136"/>
      <c r="B229" s="136"/>
    </row>
    <row r="230" spans="1:2">
      <c r="A230" s="136"/>
      <c r="B230" s="136"/>
    </row>
    <row r="231" spans="1:2">
      <c r="A231" s="136"/>
      <c r="B231" s="136"/>
    </row>
    <row r="232" spans="1:2">
      <c r="A232" s="136"/>
      <c r="B232" s="136"/>
    </row>
    <row r="233" spans="1:2">
      <c r="A233" s="136"/>
      <c r="B233" s="136"/>
    </row>
    <row r="234" spans="1:2">
      <c r="A234" s="136"/>
      <c r="B234" s="136"/>
    </row>
    <row r="235" spans="1:2">
      <c r="A235" s="136"/>
      <c r="B235" s="136"/>
    </row>
    <row r="236" spans="1:2">
      <c r="A236" s="136"/>
      <c r="B236" s="136"/>
    </row>
    <row r="237" spans="1:2">
      <c r="A237" s="136"/>
      <c r="B237" s="136"/>
    </row>
    <row r="238" spans="1:2">
      <c r="A238" s="136"/>
      <c r="B238" s="136"/>
    </row>
    <row r="239" spans="1:2">
      <c r="A239" s="136"/>
      <c r="B239" s="136"/>
    </row>
    <row r="240" spans="1:2">
      <c r="A240" s="136"/>
      <c r="B240" s="136"/>
    </row>
    <row r="241" spans="1:2">
      <c r="A241" s="136"/>
      <c r="B241" s="136"/>
    </row>
  </sheetData>
  <customSheetViews>
    <customSheetView guid="{CE1FAABA-AA9E-4C4F-BAB9-72F9FC9431D4}" topLeftCell="A11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Header>&amp;RPříloha III/12</oddHeader>
      </headerFooter>
    </customSheetView>
  </customSheetViews>
  <mergeCells count="1">
    <mergeCell ref="A54:H5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7030A0"/>
  </sheetPr>
  <dimension ref="A1:I160"/>
  <sheetViews>
    <sheetView topLeftCell="A61" zoomScaleNormal="100" workbookViewId="0">
      <selection activeCell="K31" sqref="K31"/>
    </sheetView>
  </sheetViews>
  <sheetFormatPr defaultColWidth="9.28515625" defaultRowHeight="12.75"/>
  <cols>
    <col min="1" max="1" width="5.28515625" style="18" customWidth="1"/>
    <col min="2" max="2" width="5.28515625" style="386" customWidth="1"/>
    <col min="3" max="3" width="30.42578125" style="18" customWidth="1"/>
    <col min="4" max="5" width="8.42578125" style="18" bestFit="1" customWidth="1"/>
    <col min="6" max="6" width="10.140625" style="18" bestFit="1" customWidth="1"/>
    <col min="7" max="7" width="8.5703125" style="18" bestFit="1" customWidth="1"/>
    <col min="8" max="8" width="10.28515625" style="18" bestFit="1" customWidth="1"/>
    <col min="9" max="16384" width="9.28515625" style="18"/>
  </cols>
  <sheetData>
    <row r="1" spans="1:8" ht="15">
      <c r="H1" s="788" t="s">
        <v>702</v>
      </c>
    </row>
    <row r="2" spans="1:8" ht="18.75">
      <c r="A2" s="135" t="s">
        <v>156</v>
      </c>
      <c r="B2" s="136"/>
      <c r="C2" s="208"/>
      <c r="D2" s="208"/>
      <c r="E2" s="208"/>
      <c r="F2" s="208"/>
      <c r="G2" s="208"/>
      <c r="H2" s="208"/>
    </row>
    <row r="3" spans="1:8" s="57" customFormat="1" ht="15.75">
      <c r="A3" s="20"/>
      <c r="B3" s="490"/>
    </row>
    <row r="4" spans="1:8" ht="15" thickBot="1">
      <c r="A4" s="210" t="s">
        <v>310</v>
      </c>
      <c r="B4" s="136"/>
      <c r="F4" s="24"/>
      <c r="G4" s="25"/>
      <c r="H4" s="23" t="s">
        <v>107</v>
      </c>
    </row>
    <row r="5" spans="1:8" ht="13.5">
      <c r="A5" s="213" t="s">
        <v>243</v>
      </c>
      <c r="B5" s="214"/>
      <c r="C5" s="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3.5">
      <c r="A6" s="467">
        <v>3421</v>
      </c>
      <c r="B6" s="191" t="s">
        <v>250</v>
      </c>
      <c r="C6" s="33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8" ht="13.5">
      <c r="A7" s="467">
        <v>3722</v>
      </c>
      <c r="B7" s="32" t="s">
        <v>251</v>
      </c>
      <c r="C7" s="33"/>
      <c r="D7" s="215"/>
      <c r="E7" s="215"/>
      <c r="F7" s="215"/>
      <c r="G7" s="215"/>
      <c r="H7" s="216"/>
    </row>
    <row r="8" spans="1:8" ht="13.5">
      <c r="A8" s="467">
        <v>3723</v>
      </c>
      <c r="B8" s="32" t="s">
        <v>326</v>
      </c>
      <c r="C8" s="33"/>
      <c r="D8" s="215"/>
      <c r="E8" s="215"/>
      <c r="F8" s="215"/>
      <c r="G8" s="215"/>
      <c r="H8" s="216"/>
    </row>
    <row r="9" spans="1:8" ht="13.5">
      <c r="A9" s="467">
        <v>3727</v>
      </c>
      <c r="B9" s="62" t="s">
        <v>394</v>
      </c>
      <c r="C9" s="13"/>
      <c r="D9" s="215"/>
      <c r="E9" s="215"/>
      <c r="F9" s="215"/>
      <c r="G9" s="215"/>
      <c r="H9" s="216"/>
    </row>
    <row r="10" spans="1:8" ht="13.5">
      <c r="A10" s="468">
        <v>3729</v>
      </c>
      <c r="B10" s="294" t="s">
        <v>80</v>
      </c>
      <c r="C10" s="33"/>
      <c r="D10" s="215"/>
      <c r="E10" s="215"/>
      <c r="F10" s="215"/>
      <c r="G10" s="215"/>
      <c r="H10" s="216"/>
    </row>
    <row r="11" spans="1:8">
      <c r="A11" s="468">
        <v>3741</v>
      </c>
      <c r="B11" s="294" t="s">
        <v>344</v>
      </c>
      <c r="C11" s="33"/>
      <c r="D11" s="399"/>
      <c r="E11" s="399"/>
      <c r="F11" s="399"/>
      <c r="G11" s="399"/>
      <c r="H11" s="400"/>
    </row>
    <row r="12" spans="1:8">
      <c r="A12" s="468">
        <v>3745</v>
      </c>
      <c r="B12" s="294" t="s">
        <v>564</v>
      </c>
      <c r="C12" s="33"/>
      <c r="D12" s="399"/>
      <c r="E12" s="399"/>
      <c r="F12" s="399"/>
      <c r="G12" s="399"/>
      <c r="H12" s="400"/>
    </row>
    <row r="13" spans="1:8">
      <c r="A13" s="469">
        <v>3792</v>
      </c>
      <c r="B13" s="191" t="s">
        <v>206</v>
      </c>
      <c r="C13" s="218"/>
      <c r="D13" s="399"/>
      <c r="E13" s="399"/>
      <c r="F13" s="399"/>
      <c r="G13" s="399"/>
      <c r="H13" s="400"/>
    </row>
    <row r="14" spans="1:8">
      <c r="A14" s="469">
        <v>2219</v>
      </c>
      <c r="B14" s="191" t="s">
        <v>261</v>
      </c>
      <c r="C14" s="218"/>
      <c r="D14" s="399"/>
      <c r="E14" s="399"/>
      <c r="F14" s="399"/>
      <c r="G14" s="399"/>
      <c r="H14" s="400"/>
    </row>
    <row r="15" spans="1:8">
      <c r="A15" s="471">
        <v>5299</v>
      </c>
      <c r="B15" s="32" t="s">
        <v>532</v>
      </c>
      <c r="C15" s="33"/>
      <c r="D15" s="399"/>
      <c r="E15" s="399"/>
      <c r="F15" s="399"/>
      <c r="G15" s="399"/>
      <c r="H15" s="400"/>
    </row>
    <row r="16" spans="1:8" ht="13.5" thickBot="1">
      <c r="A16" s="471">
        <v>6409</v>
      </c>
      <c r="B16" s="32" t="s">
        <v>530</v>
      </c>
      <c r="C16" s="33"/>
      <c r="D16" s="399"/>
      <c r="E16" s="399"/>
      <c r="F16" s="399"/>
      <c r="G16" s="399"/>
      <c r="H16" s="400"/>
    </row>
    <row r="17" spans="1:9" ht="13.5">
      <c r="A17" s="470"/>
      <c r="B17" s="37" t="s">
        <v>244</v>
      </c>
      <c r="C17" s="38"/>
      <c r="D17" s="39"/>
      <c r="E17" s="39"/>
      <c r="F17" s="820"/>
      <c r="G17" s="39"/>
      <c r="H17" s="61"/>
    </row>
    <row r="18" spans="1:9">
      <c r="A18" s="467">
        <v>3421</v>
      </c>
      <c r="B18" s="62">
        <v>5169</v>
      </c>
      <c r="C18" s="48" t="s">
        <v>19</v>
      </c>
      <c r="D18" s="58">
        <v>10500</v>
      </c>
      <c r="E18" s="58">
        <v>10500</v>
      </c>
      <c r="F18" s="815">
        <v>7790</v>
      </c>
      <c r="G18" s="16">
        <f>F18/E18*100</f>
        <v>74.19047619047619</v>
      </c>
      <c r="H18" s="17">
        <v>10500</v>
      </c>
    </row>
    <row r="19" spans="1:9">
      <c r="A19" s="473"/>
      <c r="B19" s="230">
        <v>5171</v>
      </c>
      <c r="C19" s="33" t="s">
        <v>254</v>
      </c>
      <c r="D19" s="65">
        <v>2000</v>
      </c>
      <c r="E19" s="65">
        <v>2000</v>
      </c>
      <c r="F19" s="823">
        <v>1585</v>
      </c>
      <c r="G19" s="16">
        <f>F19/E19*100</f>
        <v>79.25</v>
      </c>
      <c r="H19" s="66">
        <v>2000</v>
      </c>
    </row>
    <row r="20" spans="1:9" ht="15.75" thickBot="1">
      <c r="A20" s="472"/>
      <c r="B20" s="252" t="s">
        <v>309</v>
      </c>
      <c r="C20" s="227"/>
      <c r="D20" s="228">
        <f>SUM(D18:D19)</f>
        <v>12500</v>
      </c>
      <c r="E20" s="228">
        <f>SUM(E18:E19)</f>
        <v>12500</v>
      </c>
      <c r="F20" s="821">
        <f>SUM(F18:F19)</f>
        <v>9375</v>
      </c>
      <c r="G20" s="52">
        <f>F20/E20*100</f>
        <v>75</v>
      </c>
      <c r="H20" s="229">
        <f>SUM(H18:H19)</f>
        <v>12500</v>
      </c>
    </row>
    <row r="21" spans="1:9">
      <c r="A21" s="471">
        <v>3722</v>
      </c>
      <c r="B21" s="230">
        <v>5169</v>
      </c>
      <c r="C21" s="33" t="s">
        <v>19</v>
      </c>
      <c r="D21" s="58">
        <v>3500</v>
      </c>
      <c r="E21" s="58">
        <v>3500</v>
      </c>
      <c r="F21" s="815">
        <v>2358</v>
      </c>
      <c r="G21" s="16">
        <f t="shared" ref="G21:G28" si="0">F21/E21*100</f>
        <v>67.371428571428567</v>
      </c>
      <c r="H21" s="17">
        <v>3200</v>
      </c>
    </row>
    <row r="22" spans="1:9" ht="15.75" thickBot="1">
      <c r="A22" s="472"/>
      <c r="B22" s="252" t="s">
        <v>309</v>
      </c>
      <c r="C22" s="227"/>
      <c r="D22" s="228">
        <f>SUM(D21:D21)</f>
        <v>3500</v>
      </c>
      <c r="E22" s="228">
        <f>SUM(E21:E21)</f>
        <v>3500</v>
      </c>
      <c r="F22" s="821">
        <f>SUM(F21:F21)</f>
        <v>2358</v>
      </c>
      <c r="G22" s="52">
        <f t="shared" si="0"/>
        <v>67.371428571428567</v>
      </c>
      <c r="H22" s="229">
        <f>SUM(H21:H21)</f>
        <v>3200</v>
      </c>
      <c r="I22" s="54"/>
    </row>
    <row r="23" spans="1:9" ht="12.75" customHeight="1">
      <c r="A23" s="538">
        <v>3727</v>
      </c>
      <c r="B23" s="457">
        <v>5139</v>
      </c>
      <c r="C23" s="38" t="s">
        <v>16</v>
      </c>
      <c r="D23" s="39">
        <v>0</v>
      </c>
      <c r="E23" s="39">
        <v>0</v>
      </c>
      <c r="F23" s="820">
        <v>0</v>
      </c>
      <c r="G23" s="76">
        <v>0</v>
      </c>
      <c r="H23" s="61">
        <v>0</v>
      </c>
      <c r="I23" s="54"/>
    </row>
    <row r="24" spans="1:9" ht="12.75" customHeight="1">
      <c r="A24" s="678"/>
      <c r="B24" s="539">
        <v>5166</v>
      </c>
      <c r="C24" s="13" t="s">
        <v>70</v>
      </c>
      <c r="D24" s="58">
        <v>0</v>
      </c>
      <c r="E24" s="58">
        <v>0</v>
      </c>
      <c r="F24" s="818">
        <v>0</v>
      </c>
      <c r="G24" s="107">
        <v>0</v>
      </c>
      <c r="H24" s="17">
        <v>0</v>
      </c>
      <c r="I24" s="54"/>
    </row>
    <row r="25" spans="1:9" ht="12.75" customHeight="1">
      <c r="A25" s="610"/>
      <c r="B25" s="62">
        <v>5169</v>
      </c>
      <c r="C25" s="13" t="s">
        <v>19</v>
      </c>
      <c r="D25" s="58">
        <v>20</v>
      </c>
      <c r="E25" s="58">
        <v>20</v>
      </c>
      <c r="F25" s="815">
        <v>0</v>
      </c>
      <c r="G25" s="16">
        <v>0</v>
      </c>
      <c r="H25" s="17">
        <v>20</v>
      </c>
      <c r="I25" s="54"/>
    </row>
    <row r="26" spans="1:9" ht="15.75" thickBot="1">
      <c r="A26" s="472"/>
      <c r="B26" s="283" t="s">
        <v>309</v>
      </c>
      <c r="C26" s="606"/>
      <c r="D26" s="51">
        <f>SUM(D23:D25)</f>
        <v>20</v>
      </c>
      <c r="E26" s="51">
        <f>SUM(E23:E25)</f>
        <v>20</v>
      </c>
      <c r="F26" s="822">
        <f>SUM(F23:F25)</f>
        <v>0</v>
      </c>
      <c r="G26" s="52">
        <f t="shared" si="0"/>
        <v>0</v>
      </c>
      <c r="H26" s="53">
        <f>SUM(H23:H25)</f>
        <v>20</v>
      </c>
      <c r="I26" s="54"/>
    </row>
    <row r="27" spans="1:9">
      <c r="A27" s="471">
        <v>3729</v>
      </c>
      <c r="B27" s="230">
        <v>5165</v>
      </c>
      <c r="C27" s="33" t="s">
        <v>81</v>
      </c>
      <c r="D27" s="65">
        <v>80</v>
      </c>
      <c r="E27" s="65">
        <v>80</v>
      </c>
      <c r="F27" s="823">
        <v>72</v>
      </c>
      <c r="G27" s="151">
        <f t="shared" si="0"/>
        <v>90</v>
      </c>
      <c r="H27" s="66">
        <v>80</v>
      </c>
    </row>
    <row r="28" spans="1:9">
      <c r="A28" s="473"/>
      <c r="B28" s="230">
        <v>5169</v>
      </c>
      <c r="C28" s="33" t="s">
        <v>82</v>
      </c>
      <c r="D28" s="58">
        <v>4000</v>
      </c>
      <c r="E28" s="58">
        <v>4000</v>
      </c>
      <c r="F28" s="815">
        <v>2358</v>
      </c>
      <c r="G28" s="16">
        <f t="shared" si="0"/>
        <v>58.95</v>
      </c>
      <c r="H28" s="17">
        <v>3200</v>
      </c>
    </row>
    <row r="29" spans="1:9">
      <c r="A29" s="473"/>
      <c r="B29" s="909"/>
      <c r="C29" s="910" t="s">
        <v>287</v>
      </c>
      <c r="D29" s="911">
        <v>1500</v>
      </c>
      <c r="E29" s="911">
        <v>1500</v>
      </c>
      <c r="F29" s="912">
        <v>720</v>
      </c>
      <c r="G29" s="853">
        <f>F29/E29*100</f>
        <v>48</v>
      </c>
      <c r="H29" s="854">
        <v>800</v>
      </c>
    </row>
    <row r="30" spans="1:9">
      <c r="A30" s="473"/>
      <c r="B30" s="909"/>
      <c r="C30" s="910" t="s">
        <v>288</v>
      </c>
      <c r="D30" s="911">
        <v>500</v>
      </c>
      <c r="E30" s="911">
        <v>500</v>
      </c>
      <c r="F30" s="912">
        <v>137</v>
      </c>
      <c r="G30" s="853">
        <f>F30/E30*100</f>
        <v>27.400000000000002</v>
      </c>
      <c r="H30" s="854">
        <v>400</v>
      </c>
    </row>
    <row r="31" spans="1:9">
      <c r="A31" s="473"/>
      <c r="B31" s="909"/>
      <c r="C31" s="910" t="s">
        <v>289</v>
      </c>
      <c r="D31" s="911">
        <v>2000</v>
      </c>
      <c r="E31" s="911">
        <v>2000</v>
      </c>
      <c r="F31" s="912">
        <v>1501</v>
      </c>
      <c r="G31" s="853">
        <f>F31/E31*100</f>
        <v>75.05</v>
      </c>
      <c r="H31" s="854">
        <v>2000</v>
      </c>
    </row>
    <row r="32" spans="1:9" ht="15.75" thickBot="1">
      <c r="A32" s="472"/>
      <c r="B32" s="252" t="s">
        <v>309</v>
      </c>
      <c r="C32" s="227"/>
      <c r="D32" s="228">
        <f>SUM(D27:D28)</f>
        <v>4080</v>
      </c>
      <c r="E32" s="228">
        <f>SUM(E27:E28)</f>
        <v>4080</v>
      </c>
      <c r="F32" s="821">
        <f>F27+F28</f>
        <v>2430</v>
      </c>
      <c r="G32" s="52">
        <f t="shared" ref="G32:G40" si="1">F32/E32*100</f>
        <v>59.558823529411761</v>
      </c>
      <c r="H32" s="229">
        <f>H27+H28</f>
        <v>3280</v>
      </c>
      <c r="I32" s="54"/>
    </row>
    <row r="33" spans="1:9">
      <c r="A33" s="471">
        <v>3741</v>
      </c>
      <c r="B33" s="230">
        <v>5169</v>
      </c>
      <c r="C33" s="33" t="s">
        <v>19</v>
      </c>
      <c r="D33" s="58">
        <v>50</v>
      </c>
      <c r="E33" s="58">
        <v>50</v>
      </c>
      <c r="F33" s="815">
        <v>13</v>
      </c>
      <c r="G33" s="16">
        <f t="shared" si="1"/>
        <v>26</v>
      </c>
      <c r="H33" s="17">
        <v>25</v>
      </c>
    </row>
    <row r="34" spans="1:9" ht="15.75" thickBot="1">
      <c r="A34" s="472"/>
      <c r="B34" s="252" t="s">
        <v>309</v>
      </c>
      <c r="C34" s="227"/>
      <c r="D34" s="228">
        <f>SUM(D33:D33)</f>
        <v>50</v>
      </c>
      <c r="E34" s="228">
        <f>SUM(E33:E33)</f>
        <v>50</v>
      </c>
      <c r="F34" s="821">
        <f>SUM(F33:F33)</f>
        <v>13</v>
      </c>
      <c r="G34" s="52">
        <f t="shared" si="1"/>
        <v>26</v>
      </c>
      <c r="H34" s="229">
        <f>SUM(H33:H33)</f>
        <v>25</v>
      </c>
      <c r="I34" s="54"/>
    </row>
    <row r="35" spans="1:9">
      <c r="A35" s="474">
        <v>3745</v>
      </c>
      <c r="B35" s="828">
        <v>5132</v>
      </c>
      <c r="C35" s="38" t="s">
        <v>171</v>
      </c>
      <c r="D35" s="83">
        <v>50</v>
      </c>
      <c r="E35" s="83">
        <v>50</v>
      </c>
      <c r="F35" s="827">
        <v>4</v>
      </c>
      <c r="G35" s="76">
        <f t="shared" si="1"/>
        <v>8</v>
      </c>
      <c r="H35" s="85">
        <v>50</v>
      </c>
    </row>
    <row r="36" spans="1:9">
      <c r="A36" s="473"/>
      <c r="B36" s="62">
        <v>5137</v>
      </c>
      <c r="C36" s="48" t="s">
        <v>99</v>
      </c>
      <c r="D36" s="58">
        <v>600</v>
      </c>
      <c r="E36" s="58">
        <v>1154</v>
      </c>
      <c r="F36" s="815">
        <v>34</v>
      </c>
      <c r="G36" s="16">
        <f t="shared" si="1"/>
        <v>2.9462738301559792</v>
      </c>
      <c r="H36" s="17">
        <v>800</v>
      </c>
    </row>
    <row r="37" spans="1:9">
      <c r="A37" s="473"/>
      <c r="B37" s="62">
        <v>5139</v>
      </c>
      <c r="C37" s="123" t="s">
        <v>16</v>
      </c>
      <c r="D37" s="58">
        <v>1600</v>
      </c>
      <c r="E37" s="58">
        <v>2100</v>
      </c>
      <c r="F37" s="815">
        <v>1076</v>
      </c>
      <c r="G37" s="16">
        <f t="shared" si="1"/>
        <v>51.238095238095241</v>
      </c>
      <c r="H37" s="17">
        <v>1600</v>
      </c>
    </row>
    <row r="38" spans="1:9">
      <c r="A38" s="473"/>
      <c r="B38" s="62">
        <v>5139</v>
      </c>
      <c r="C38" s="33" t="s">
        <v>785</v>
      </c>
      <c r="D38" s="58">
        <v>0</v>
      </c>
      <c r="E38" s="58">
        <v>312</v>
      </c>
      <c r="F38" s="815">
        <v>0</v>
      </c>
      <c r="G38" s="16">
        <f t="shared" si="1"/>
        <v>0</v>
      </c>
      <c r="H38" s="17">
        <v>0</v>
      </c>
    </row>
    <row r="39" spans="1:9">
      <c r="A39" s="473"/>
      <c r="B39" s="62">
        <v>5151</v>
      </c>
      <c r="C39" s="33" t="s">
        <v>94</v>
      </c>
      <c r="D39" s="58">
        <v>1000</v>
      </c>
      <c r="E39" s="58">
        <v>2900</v>
      </c>
      <c r="F39" s="815">
        <v>2553</v>
      </c>
      <c r="G39" s="16">
        <f t="shared" si="1"/>
        <v>88.034482758620697</v>
      </c>
      <c r="H39" s="17">
        <v>1600</v>
      </c>
    </row>
    <row r="40" spans="1:9">
      <c r="A40" s="475"/>
      <c r="B40" s="230">
        <v>5154</v>
      </c>
      <c r="C40" s="33" t="s">
        <v>18</v>
      </c>
      <c r="D40" s="65">
        <v>500</v>
      </c>
      <c r="E40" s="65">
        <v>500</v>
      </c>
      <c r="F40" s="823">
        <v>182</v>
      </c>
      <c r="G40" s="16">
        <f t="shared" si="1"/>
        <v>36.4</v>
      </c>
      <c r="H40" s="66">
        <v>500</v>
      </c>
    </row>
    <row r="41" spans="1:9">
      <c r="A41" s="475"/>
      <c r="B41" s="62">
        <v>5166</v>
      </c>
      <c r="C41" s="33" t="s">
        <v>70</v>
      </c>
      <c r="D41" s="58">
        <v>500</v>
      </c>
      <c r="E41" s="58">
        <v>500</v>
      </c>
      <c r="F41" s="815">
        <v>77</v>
      </c>
      <c r="G41" s="16">
        <f t="shared" ref="G41:G56" si="2">F41/E41*100</f>
        <v>15.4</v>
      </c>
      <c r="H41" s="17">
        <v>150</v>
      </c>
    </row>
    <row r="42" spans="1:9">
      <c r="A42" s="475"/>
      <c r="B42" s="230">
        <v>5169</v>
      </c>
      <c r="C42" s="33" t="s">
        <v>174</v>
      </c>
      <c r="D42" s="65">
        <v>73000</v>
      </c>
      <c r="E42" s="65">
        <v>73000</v>
      </c>
      <c r="F42" s="823">
        <v>47520</v>
      </c>
      <c r="G42" s="16">
        <f t="shared" si="2"/>
        <v>65.095890410958901</v>
      </c>
      <c r="H42" s="66">
        <v>69000</v>
      </c>
    </row>
    <row r="43" spans="1:9">
      <c r="A43" s="475"/>
      <c r="B43" s="230">
        <v>5169</v>
      </c>
      <c r="C43" s="33" t="s">
        <v>786</v>
      </c>
      <c r="D43" s="65">
        <v>0</v>
      </c>
      <c r="E43" s="65">
        <v>1517</v>
      </c>
      <c r="F43" s="823">
        <v>195</v>
      </c>
      <c r="G43" s="16">
        <f t="shared" si="2"/>
        <v>12.854317732366512</v>
      </c>
      <c r="H43" s="66">
        <v>0</v>
      </c>
    </row>
    <row r="44" spans="1:9">
      <c r="A44" s="475"/>
      <c r="B44" s="230">
        <v>5169</v>
      </c>
      <c r="C44" s="33" t="s">
        <v>533</v>
      </c>
      <c r="D44" s="65">
        <v>100</v>
      </c>
      <c r="E44" s="65">
        <v>100</v>
      </c>
      <c r="F44" s="823">
        <v>0</v>
      </c>
      <c r="G44" s="16">
        <f t="shared" si="2"/>
        <v>0</v>
      </c>
      <c r="H44" s="66">
        <v>30</v>
      </c>
    </row>
    <row r="45" spans="1:9">
      <c r="A45" s="475"/>
      <c r="B45" s="230">
        <v>5169</v>
      </c>
      <c r="C45" s="33" t="s">
        <v>534</v>
      </c>
      <c r="D45" s="65">
        <v>300</v>
      </c>
      <c r="E45" s="65">
        <v>300</v>
      </c>
      <c r="F45" s="823">
        <v>97</v>
      </c>
      <c r="G45" s="16">
        <f t="shared" si="2"/>
        <v>32.333333333333329</v>
      </c>
      <c r="H45" s="66">
        <v>100</v>
      </c>
    </row>
    <row r="46" spans="1:9">
      <c r="A46" s="475"/>
      <c r="B46" s="230">
        <v>5169</v>
      </c>
      <c r="C46" s="33" t="s">
        <v>535</v>
      </c>
      <c r="D46" s="65">
        <v>100</v>
      </c>
      <c r="E46" s="65">
        <v>100</v>
      </c>
      <c r="F46" s="823">
        <v>0</v>
      </c>
      <c r="G46" s="16">
        <f t="shared" si="2"/>
        <v>0</v>
      </c>
      <c r="H46" s="66">
        <v>30</v>
      </c>
    </row>
    <row r="47" spans="1:9">
      <c r="A47" s="475"/>
      <c r="B47" s="230">
        <v>5169</v>
      </c>
      <c r="C47" s="33" t="s">
        <v>543</v>
      </c>
      <c r="D47" s="65">
        <v>0</v>
      </c>
      <c r="E47" s="65">
        <v>0</v>
      </c>
      <c r="F47" s="823">
        <v>0</v>
      </c>
      <c r="G47" s="16">
        <v>0</v>
      </c>
      <c r="H47" s="66">
        <v>0</v>
      </c>
    </row>
    <row r="48" spans="1:9">
      <c r="A48" s="475"/>
      <c r="B48" s="62">
        <v>5171</v>
      </c>
      <c r="C48" s="13" t="s">
        <v>569</v>
      </c>
      <c r="D48" s="58">
        <v>3000</v>
      </c>
      <c r="E48" s="58">
        <v>3000</v>
      </c>
      <c r="F48" s="815">
        <v>1545</v>
      </c>
      <c r="G48" s="16">
        <f t="shared" si="2"/>
        <v>51.5</v>
      </c>
      <c r="H48" s="17">
        <v>500</v>
      </c>
    </row>
    <row r="49" spans="1:9">
      <c r="A49" s="475"/>
      <c r="B49" s="62">
        <v>5171</v>
      </c>
      <c r="C49" s="13" t="s">
        <v>787</v>
      </c>
      <c r="D49" s="58">
        <v>0</v>
      </c>
      <c r="E49" s="58">
        <v>219</v>
      </c>
      <c r="F49" s="815">
        <v>219</v>
      </c>
      <c r="G49" s="16">
        <f t="shared" si="2"/>
        <v>100</v>
      </c>
      <c r="H49" s="17">
        <v>0</v>
      </c>
    </row>
    <row r="50" spans="1:9">
      <c r="A50" s="475"/>
      <c r="B50" s="62">
        <v>5171</v>
      </c>
      <c r="C50" s="13" t="s">
        <v>737</v>
      </c>
      <c r="D50" s="58">
        <v>2000</v>
      </c>
      <c r="E50" s="58">
        <v>2000</v>
      </c>
      <c r="F50" s="815">
        <v>0</v>
      </c>
      <c r="G50" s="16">
        <v>0</v>
      </c>
      <c r="H50" s="17">
        <v>1700</v>
      </c>
    </row>
    <row r="51" spans="1:9">
      <c r="A51" s="475"/>
      <c r="B51" s="62">
        <v>5171</v>
      </c>
      <c r="C51" s="13" t="s">
        <v>568</v>
      </c>
      <c r="D51" s="58">
        <v>0</v>
      </c>
      <c r="E51" s="58">
        <v>0</v>
      </c>
      <c r="F51" s="815">
        <v>0</v>
      </c>
      <c r="G51" s="16">
        <v>0</v>
      </c>
      <c r="H51" s="17">
        <v>0</v>
      </c>
    </row>
    <row r="52" spans="1:9" ht="15.75" thickBot="1">
      <c r="A52" s="472"/>
      <c r="B52" s="252" t="s">
        <v>309</v>
      </c>
      <c r="C52" s="227"/>
      <c r="D52" s="228">
        <f>SUM(D35:D51)</f>
        <v>82750</v>
      </c>
      <c r="E52" s="228">
        <f>SUM(E35:E51)</f>
        <v>87752</v>
      </c>
      <c r="F52" s="821">
        <f>SUM(F35:F51)</f>
        <v>53502</v>
      </c>
      <c r="G52" s="421">
        <f t="shared" si="2"/>
        <v>60.969550551554384</v>
      </c>
      <c r="H52" s="229">
        <f>SUM(H35:H51)</f>
        <v>76060</v>
      </c>
      <c r="I52" s="54"/>
    </row>
    <row r="53" spans="1:9" ht="12.75" customHeight="1" thickBot="1">
      <c r="A53" s="1262" t="s">
        <v>667</v>
      </c>
      <c r="B53" s="1262"/>
      <c r="C53" s="1262"/>
      <c r="D53" s="1262"/>
      <c r="E53" s="1262"/>
      <c r="F53" s="1262"/>
      <c r="G53" s="1262"/>
      <c r="H53" s="1262"/>
      <c r="I53" s="54"/>
    </row>
    <row r="54" spans="1:9">
      <c r="A54" s="474">
        <v>3792</v>
      </c>
      <c r="B54" s="457">
        <v>5139</v>
      </c>
      <c r="C54" s="829" t="s">
        <v>16</v>
      </c>
      <c r="D54" s="39">
        <v>250</v>
      </c>
      <c r="E54" s="39">
        <v>250</v>
      </c>
      <c r="F54" s="820">
        <v>35</v>
      </c>
      <c r="G54" s="76">
        <f t="shared" si="2"/>
        <v>14.000000000000002</v>
      </c>
      <c r="H54" s="61">
        <v>60</v>
      </c>
    </row>
    <row r="55" spans="1:9">
      <c r="A55" s="473"/>
      <c r="B55" s="62">
        <v>5169</v>
      </c>
      <c r="C55" s="33" t="s">
        <v>306</v>
      </c>
      <c r="D55" s="58">
        <v>200</v>
      </c>
      <c r="E55" s="58">
        <v>200</v>
      </c>
      <c r="F55" s="815">
        <v>89</v>
      </c>
      <c r="G55" s="16">
        <f t="shared" si="2"/>
        <v>44.5</v>
      </c>
      <c r="H55" s="17">
        <v>140</v>
      </c>
    </row>
    <row r="56" spans="1:9" ht="15.75" thickBot="1">
      <c r="A56" s="472"/>
      <c r="B56" s="252" t="s">
        <v>309</v>
      </c>
      <c r="C56" s="227"/>
      <c r="D56" s="228">
        <f>SUM(D54:D55)</f>
        <v>450</v>
      </c>
      <c r="E56" s="228">
        <f>SUM(E54:E55)</f>
        <v>450</v>
      </c>
      <c r="F56" s="821">
        <f>SUM(F54:F55)</f>
        <v>124</v>
      </c>
      <c r="G56" s="52">
        <f t="shared" si="2"/>
        <v>27.555555555555557</v>
      </c>
      <c r="H56" s="229">
        <f>SUM(H54:H55)</f>
        <v>200</v>
      </c>
      <c r="I56" s="54"/>
    </row>
    <row r="57" spans="1:9" ht="12.75" customHeight="1">
      <c r="A57" s="538">
        <v>5299</v>
      </c>
      <c r="B57" s="457">
        <v>5137</v>
      </c>
      <c r="C57" s="38" t="s">
        <v>99</v>
      </c>
      <c r="D57" s="39">
        <v>0</v>
      </c>
      <c r="E57" s="39">
        <v>0</v>
      </c>
      <c r="F57" s="39">
        <v>0</v>
      </c>
      <c r="G57" s="76">
        <v>0</v>
      </c>
      <c r="H57" s="61">
        <v>20</v>
      </c>
      <c r="I57" s="54"/>
    </row>
    <row r="58" spans="1:9" ht="15.75" thickBot="1">
      <c r="A58" s="679"/>
      <c r="B58" s="283" t="s">
        <v>309</v>
      </c>
      <c r="C58" s="606"/>
      <c r="D58" s="51">
        <v>0</v>
      </c>
      <c r="E58" s="51">
        <v>0</v>
      </c>
      <c r="F58" s="51">
        <v>0</v>
      </c>
      <c r="G58" s="52">
        <v>0</v>
      </c>
      <c r="H58" s="53">
        <f>SUM(H57)</f>
        <v>20</v>
      </c>
      <c r="I58" s="54"/>
    </row>
    <row r="59" spans="1:9" ht="12.75" customHeight="1">
      <c r="A59" s="538">
        <v>6409</v>
      </c>
      <c r="B59" s="457">
        <v>5901</v>
      </c>
      <c r="C59" s="38" t="s">
        <v>432</v>
      </c>
      <c r="D59" s="39">
        <v>0</v>
      </c>
      <c r="E59" s="39">
        <v>600</v>
      </c>
      <c r="F59" s="39">
        <v>0</v>
      </c>
      <c r="G59" s="76">
        <v>0</v>
      </c>
      <c r="H59" s="61">
        <v>0</v>
      </c>
      <c r="I59" s="54"/>
    </row>
    <row r="60" spans="1:9" ht="15.75" thickBot="1">
      <c r="A60" s="679"/>
      <c r="B60" s="283" t="s">
        <v>309</v>
      </c>
      <c r="C60" s="606"/>
      <c r="D60" s="51">
        <v>0</v>
      </c>
      <c r="E60" s="51">
        <f>SUM(E59)</f>
        <v>600</v>
      </c>
      <c r="F60" s="51">
        <v>0</v>
      </c>
      <c r="G60" s="52">
        <v>0</v>
      </c>
      <c r="H60" s="53">
        <v>0</v>
      </c>
      <c r="I60" s="54"/>
    </row>
    <row r="61" spans="1:9" ht="15.75" thickBot="1">
      <c r="A61" s="300" t="s">
        <v>5</v>
      </c>
      <c r="B61" s="401"/>
      <c r="C61" s="301"/>
      <c r="D61" s="302">
        <f>D22+D26+D32+D34+D52+D56+D20</f>
        <v>103350</v>
      </c>
      <c r="E61" s="302">
        <f>E60+E58+E56+E52+E34+E32+E26+E22+E20</f>
        <v>108952</v>
      </c>
      <c r="F61" s="302">
        <f>F22+F26+F32+F34+F52+F56+F20</f>
        <v>67802</v>
      </c>
      <c r="G61" s="112">
        <f>F61/E61*100</f>
        <v>62.231074234525295</v>
      </c>
      <c r="H61" s="303">
        <f>H22+H26+H32+H34+H52+H56+H20+H58</f>
        <v>95305</v>
      </c>
      <c r="I61" s="54"/>
    </row>
    <row r="62" spans="1:9" ht="15">
      <c r="A62" s="316"/>
      <c r="B62" s="600"/>
      <c r="C62" s="385"/>
      <c r="D62" s="197"/>
      <c r="E62" s="197"/>
      <c r="F62" s="197"/>
      <c r="G62" s="292"/>
      <c r="H62" s="197"/>
      <c r="I62" s="54"/>
    </row>
    <row r="63" spans="1:9">
      <c r="A63" s="94"/>
      <c r="B63" s="95"/>
      <c r="C63" s="134"/>
      <c r="D63" s="97"/>
      <c r="E63" s="97"/>
      <c r="F63" s="97"/>
      <c r="G63" s="98"/>
      <c r="H63" s="97"/>
    </row>
    <row r="64" spans="1:9" ht="13.5" thickBot="1">
      <c r="H64" s="23" t="s">
        <v>107</v>
      </c>
    </row>
    <row r="65" spans="1:8" ht="15">
      <c r="A65" s="99" t="s">
        <v>308</v>
      </c>
      <c r="B65" s="387"/>
      <c r="C65" s="235"/>
      <c r="D65" s="29" t="s">
        <v>129</v>
      </c>
      <c r="E65" s="29" t="s">
        <v>194</v>
      </c>
      <c r="F65" s="29" t="s">
        <v>135</v>
      </c>
      <c r="G65" s="29" t="s">
        <v>136</v>
      </c>
      <c r="H65" s="30" t="s">
        <v>902</v>
      </c>
    </row>
    <row r="66" spans="1:8" ht="14.25" thickBot="1">
      <c r="A66" s="31"/>
      <c r="B66" s="402"/>
      <c r="C66" s="162"/>
      <c r="D66" s="34">
        <v>2017</v>
      </c>
      <c r="E66" s="34">
        <v>2017</v>
      </c>
      <c r="F66" s="34" t="s">
        <v>873</v>
      </c>
      <c r="G66" s="34" t="s">
        <v>137</v>
      </c>
      <c r="H66" s="35">
        <v>2018</v>
      </c>
    </row>
    <row r="67" spans="1:8">
      <c r="A67" s="63">
        <v>3723</v>
      </c>
      <c r="B67" s="403">
        <v>6121</v>
      </c>
      <c r="C67" s="164" t="s">
        <v>54</v>
      </c>
      <c r="D67" s="595">
        <v>1700</v>
      </c>
      <c r="E67" s="595">
        <v>1700</v>
      </c>
      <c r="F67" s="595">
        <v>368</v>
      </c>
      <c r="G67" s="151">
        <f t="shared" ref="G67:G72" si="3">F67/E67*100</f>
        <v>21.647058823529409</v>
      </c>
      <c r="H67" s="390">
        <v>700</v>
      </c>
    </row>
    <row r="68" spans="1:8">
      <c r="A68" s="63">
        <v>3745</v>
      </c>
      <c r="B68" s="403">
        <v>6121</v>
      </c>
      <c r="C68" s="164" t="s">
        <v>54</v>
      </c>
      <c r="D68" s="58">
        <v>25800</v>
      </c>
      <c r="E68" s="58">
        <v>31512</v>
      </c>
      <c r="F68" s="58">
        <v>7111</v>
      </c>
      <c r="G68" s="16">
        <f t="shared" si="3"/>
        <v>22.566006600660067</v>
      </c>
      <c r="H68" s="17">
        <v>13400</v>
      </c>
    </row>
    <row r="69" spans="1:8">
      <c r="A69" s="63">
        <v>2219</v>
      </c>
      <c r="B69" s="403">
        <v>6121</v>
      </c>
      <c r="C69" s="164" t="s">
        <v>54</v>
      </c>
      <c r="D69" s="58">
        <v>6500</v>
      </c>
      <c r="E69" s="58">
        <v>6500</v>
      </c>
      <c r="F69" s="58">
        <v>2612</v>
      </c>
      <c r="G69" s="16">
        <f t="shared" si="3"/>
        <v>40.184615384615384</v>
      </c>
      <c r="H69" s="17">
        <v>4000</v>
      </c>
    </row>
    <row r="70" spans="1:8">
      <c r="A70" s="67">
        <v>2219</v>
      </c>
      <c r="B70" s="403">
        <v>6122</v>
      </c>
      <c r="C70" s="13" t="s">
        <v>55</v>
      </c>
      <c r="D70" s="58">
        <v>0</v>
      </c>
      <c r="E70" s="58">
        <v>124</v>
      </c>
      <c r="F70" s="58">
        <v>124</v>
      </c>
      <c r="G70" s="16">
        <f t="shared" si="3"/>
        <v>100</v>
      </c>
      <c r="H70" s="17">
        <v>0</v>
      </c>
    </row>
    <row r="71" spans="1:8" ht="13.5" thickBot="1">
      <c r="A71" s="236">
        <v>3421</v>
      </c>
      <c r="B71" s="403">
        <v>6121</v>
      </c>
      <c r="C71" s="172" t="s">
        <v>54</v>
      </c>
      <c r="D71" s="175">
        <v>6000</v>
      </c>
      <c r="E71" s="175">
        <v>6900</v>
      </c>
      <c r="F71" s="175">
        <v>413</v>
      </c>
      <c r="G71" s="176">
        <f t="shared" si="3"/>
        <v>5.9855072463768115</v>
      </c>
      <c r="H71" s="177">
        <v>2100</v>
      </c>
    </row>
    <row r="72" spans="1:8" ht="15.75" thickBot="1">
      <c r="A72" s="225" t="s">
        <v>6</v>
      </c>
      <c r="B72" s="404"/>
      <c r="C72" s="405"/>
      <c r="D72" s="302">
        <f>SUM(D67:D71)</f>
        <v>40000</v>
      </c>
      <c r="E72" s="302">
        <f>SUM(E67:E71)</f>
        <v>46736</v>
      </c>
      <c r="F72" s="302">
        <f>SUM(F67:F71)</f>
        <v>10628</v>
      </c>
      <c r="G72" s="112">
        <f t="shared" si="3"/>
        <v>22.740499828825744</v>
      </c>
      <c r="H72" s="303">
        <f>SUM(H67:H71)</f>
        <v>20200</v>
      </c>
    </row>
    <row r="73" spans="1:8" ht="15">
      <c r="A73" s="316"/>
      <c r="B73" s="900"/>
      <c r="C73" s="385"/>
      <c r="D73" s="197"/>
      <c r="E73" s="197"/>
      <c r="F73" s="197"/>
      <c r="G73" s="292"/>
      <c r="H73" s="197"/>
    </row>
    <row r="75" spans="1:8" ht="15" thickBot="1">
      <c r="A75" s="238" t="s">
        <v>7</v>
      </c>
      <c r="F75" s="24"/>
      <c r="G75" s="25"/>
      <c r="H75" s="24"/>
    </row>
    <row r="76" spans="1:8" ht="13.5">
      <c r="A76" s="239" t="s">
        <v>8</v>
      </c>
      <c r="B76" s="459"/>
      <c r="C76" s="118" t="s">
        <v>9</v>
      </c>
      <c r="D76" s="29" t="s">
        <v>129</v>
      </c>
      <c r="E76" s="29" t="s">
        <v>194</v>
      </c>
      <c r="F76" s="29" t="s">
        <v>135</v>
      </c>
      <c r="G76" s="29" t="s">
        <v>136</v>
      </c>
      <c r="H76" s="30" t="s">
        <v>902</v>
      </c>
    </row>
    <row r="77" spans="1:8" ht="14.25" thickBot="1">
      <c r="A77" s="119"/>
      <c r="B77" s="460" t="s">
        <v>10</v>
      </c>
      <c r="C77" s="121"/>
      <c r="D77" s="34">
        <v>2017</v>
      </c>
      <c r="E77" s="34">
        <v>2017</v>
      </c>
      <c r="F77" s="34" t="s">
        <v>873</v>
      </c>
      <c r="G77" s="34" t="s">
        <v>137</v>
      </c>
      <c r="H77" s="35">
        <v>2018</v>
      </c>
    </row>
    <row r="78" spans="1:8">
      <c r="A78" s="1263" t="s">
        <v>447</v>
      </c>
      <c r="B78" s="1264"/>
      <c r="C78" s="134" t="s">
        <v>290</v>
      </c>
      <c r="D78" s="824">
        <v>1100</v>
      </c>
      <c r="E78" s="824">
        <v>1100</v>
      </c>
      <c r="F78" s="825">
        <v>368</v>
      </c>
      <c r="G78" s="446">
        <f t="shared" ref="G78:G104" si="4">F78/E78*100</f>
        <v>33.454545454545453</v>
      </c>
      <c r="H78" s="796">
        <v>400</v>
      </c>
    </row>
    <row r="79" spans="1:8">
      <c r="A79" s="1260" t="s">
        <v>448</v>
      </c>
      <c r="B79" s="1261"/>
      <c r="C79" s="448" t="s">
        <v>327</v>
      </c>
      <c r="D79" s="501">
        <v>600</v>
      </c>
      <c r="E79" s="501">
        <v>600</v>
      </c>
      <c r="F79" s="501">
        <v>0</v>
      </c>
      <c r="G79" s="16">
        <f t="shared" si="4"/>
        <v>0</v>
      </c>
      <c r="H79" s="511">
        <v>300</v>
      </c>
    </row>
    <row r="80" spans="1:8" ht="14.25">
      <c r="A80" s="498"/>
      <c r="B80" s="499"/>
      <c r="C80" s="500" t="s">
        <v>328</v>
      </c>
      <c r="D80" s="451">
        <f>SUM(D78:D79)</f>
        <v>1700</v>
      </c>
      <c r="E80" s="451">
        <f>SUM(E78:E79)</f>
        <v>1700</v>
      </c>
      <c r="F80" s="451">
        <f>SUM(F78:F79)</f>
        <v>368</v>
      </c>
      <c r="G80" s="232">
        <f t="shared" si="4"/>
        <v>21.647058823529409</v>
      </c>
      <c r="H80" s="452">
        <f>SUM(H78:H79)</f>
        <v>700</v>
      </c>
    </row>
    <row r="81" spans="1:8">
      <c r="A81" s="1265" t="s">
        <v>449</v>
      </c>
      <c r="B81" s="1266"/>
      <c r="C81" s="33" t="s">
        <v>262</v>
      </c>
      <c r="D81" s="389">
        <v>1500</v>
      </c>
      <c r="E81" s="389">
        <v>1500</v>
      </c>
      <c r="F81" s="389">
        <v>510</v>
      </c>
      <c r="G81" s="16">
        <f t="shared" si="4"/>
        <v>34</v>
      </c>
      <c r="H81" s="390">
        <v>300</v>
      </c>
    </row>
    <row r="82" spans="1:8">
      <c r="A82" s="1265" t="s">
        <v>450</v>
      </c>
      <c r="B82" s="1266"/>
      <c r="C82" s="33" t="s">
        <v>278</v>
      </c>
      <c r="D82" s="389">
        <v>0</v>
      </c>
      <c r="E82" s="389">
        <v>0</v>
      </c>
      <c r="F82" s="389">
        <v>0</v>
      </c>
      <c r="G82" s="16">
        <v>0</v>
      </c>
      <c r="H82" s="390">
        <v>0</v>
      </c>
    </row>
    <row r="83" spans="1:8">
      <c r="A83" s="1265" t="s">
        <v>784</v>
      </c>
      <c r="B83" s="1266"/>
      <c r="C83" s="33" t="s">
        <v>520</v>
      </c>
      <c r="D83" s="389">
        <v>0</v>
      </c>
      <c r="E83" s="389">
        <v>0</v>
      </c>
      <c r="F83" s="389">
        <v>0</v>
      </c>
      <c r="G83" s="16">
        <v>0</v>
      </c>
      <c r="H83" s="390">
        <v>0</v>
      </c>
    </row>
    <row r="84" spans="1:8">
      <c r="A84" s="1260" t="s">
        <v>567</v>
      </c>
      <c r="B84" s="1261"/>
      <c r="C84" s="33" t="s">
        <v>520</v>
      </c>
      <c r="D84" s="389">
        <v>10000</v>
      </c>
      <c r="E84" s="389">
        <v>0</v>
      </c>
      <c r="F84" s="501">
        <v>0</v>
      </c>
      <c r="G84" s="16">
        <v>0</v>
      </c>
      <c r="H84" s="390">
        <v>0</v>
      </c>
    </row>
    <row r="85" spans="1:8">
      <c r="A85" s="1260" t="s">
        <v>567</v>
      </c>
      <c r="B85" s="1261"/>
      <c r="C85" s="33" t="s">
        <v>790</v>
      </c>
      <c r="D85" s="389">
        <v>0</v>
      </c>
      <c r="E85" s="389">
        <v>6576</v>
      </c>
      <c r="F85" s="426">
        <v>791</v>
      </c>
      <c r="G85" s="16">
        <f>F85/E85*100</f>
        <v>12.028588807785887</v>
      </c>
      <c r="H85" s="390">
        <v>300</v>
      </c>
    </row>
    <row r="86" spans="1:8">
      <c r="A86" s="1260" t="s">
        <v>567</v>
      </c>
      <c r="B86" s="1261"/>
      <c r="C86" s="33" t="s">
        <v>791</v>
      </c>
      <c r="D86" s="389">
        <v>0</v>
      </c>
      <c r="E86" s="389">
        <v>4468</v>
      </c>
      <c r="F86" s="426">
        <v>3371</v>
      </c>
      <c r="G86" s="16">
        <f>F86/E86*100</f>
        <v>75.44762757385854</v>
      </c>
      <c r="H86" s="390">
        <v>0</v>
      </c>
    </row>
    <row r="87" spans="1:8">
      <c r="A87" s="1260" t="s">
        <v>451</v>
      </c>
      <c r="B87" s="1261"/>
      <c r="C87" s="33" t="s">
        <v>698</v>
      </c>
      <c r="D87" s="389">
        <v>8500</v>
      </c>
      <c r="E87" s="389">
        <v>8500</v>
      </c>
      <c r="F87" s="501">
        <v>0</v>
      </c>
      <c r="G87" s="16">
        <f t="shared" si="4"/>
        <v>0</v>
      </c>
      <c r="H87" s="390">
        <v>10000</v>
      </c>
    </row>
    <row r="88" spans="1:8">
      <c r="A88" s="1260" t="s">
        <v>452</v>
      </c>
      <c r="B88" s="1261"/>
      <c r="C88" s="33" t="s">
        <v>393</v>
      </c>
      <c r="D88" s="426">
        <v>1500</v>
      </c>
      <c r="E88" s="426">
        <v>1500</v>
      </c>
      <c r="F88" s="501">
        <v>546</v>
      </c>
      <c r="G88" s="16">
        <f t="shared" si="4"/>
        <v>36.4</v>
      </c>
      <c r="H88" s="456">
        <v>600</v>
      </c>
    </row>
    <row r="89" spans="1:8">
      <c r="A89" s="1260" t="s">
        <v>542</v>
      </c>
      <c r="B89" s="1261"/>
      <c r="C89" s="33" t="s">
        <v>788</v>
      </c>
      <c r="D89" s="501">
        <v>0</v>
      </c>
      <c r="E89" s="426">
        <v>2054</v>
      </c>
      <c r="F89" s="501">
        <v>102</v>
      </c>
      <c r="G89" s="16">
        <f t="shared" si="4"/>
        <v>4.9659201557935733</v>
      </c>
      <c r="H89" s="511">
        <v>0</v>
      </c>
    </row>
    <row r="90" spans="1:8">
      <c r="A90" s="1260" t="s">
        <v>713</v>
      </c>
      <c r="B90" s="1261"/>
      <c r="C90" s="33" t="s">
        <v>584</v>
      </c>
      <c r="D90" s="501">
        <v>800</v>
      </c>
      <c r="E90" s="501">
        <v>800</v>
      </c>
      <c r="F90" s="501">
        <v>157</v>
      </c>
      <c r="G90" s="16">
        <v>0</v>
      </c>
      <c r="H90" s="511">
        <v>0</v>
      </c>
    </row>
    <row r="91" spans="1:8">
      <c r="A91" s="1260" t="s">
        <v>714</v>
      </c>
      <c r="B91" s="1261"/>
      <c r="C91" s="33" t="s">
        <v>585</v>
      </c>
      <c r="D91" s="426">
        <v>1000</v>
      </c>
      <c r="E91" s="426">
        <v>1000</v>
      </c>
      <c r="F91" s="501">
        <v>992</v>
      </c>
      <c r="G91" s="16">
        <f>F91/E91*100</f>
        <v>99.2</v>
      </c>
      <c r="H91" s="456">
        <v>0</v>
      </c>
    </row>
    <row r="92" spans="1:8">
      <c r="A92" s="1260" t="s">
        <v>715</v>
      </c>
      <c r="B92" s="1261"/>
      <c r="C92" s="33" t="s">
        <v>676</v>
      </c>
      <c r="D92" s="426">
        <v>2500</v>
      </c>
      <c r="E92" s="426">
        <v>2500</v>
      </c>
      <c r="F92" s="501">
        <v>0</v>
      </c>
      <c r="G92" s="16">
        <v>0</v>
      </c>
      <c r="H92" s="456">
        <v>1700</v>
      </c>
    </row>
    <row r="93" spans="1:8">
      <c r="A93" s="1260" t="s">
        <v>789</v>
      </c>
      <c r="B93" s="1261"/>
      <c r="C93" s="33" t="s">
        <v>788</v>
      </c>
      <c r="D93" s="426">
        <v>0</v>
      </c>
      <c r="E93" s="426">
        <v>2614</v>
      </c>
      <c r="F93" s="501">
        <v>642</v>
      </c>
      <c r="G93" s="16">
        <f>F93/E93*100</f>
        <v>24.560061208875286</v>
      </c>
      <c r="H93" s="456">
        <v>0</v>
      </c>
    </row>
    <row r="94" spans="1:8">
      <c r="A94" s="1260" t="s">
        <v>906</v>
      </c>
      <c r="B94" s="1261"/>
      <c r="C94" s="33" t="s">
        <v>1056</v>
      </c>
      <c r="D94" s="426">
        <v>0</v>
      </c>
      <c r="E94" s="426">
        <v>0</v>
      </c>
      <c r="F94" s="501">
        <v>0</v>
      </c>
      <c r="G94" s="16">
        <v>0</v>
      </c>
      <c r="H94" s="456">
        <v>500</v>
      </c>
    </row>
    <row r="95" spans="1:8" ht="14.25">
      <c r="A95" s="240"/>
      <c r="B95" s="241"/>
      <c r="C95" s="242" t="s">
        <v>211</v>
      </c>
      <c r="D95" s="273">
        <f>SUM(D81:D94)</f>
        <v>25800</v>
      </c>
      <c r="E95" s="273">
        <f>SUM(E81:E94)</f>
        <v>31512</v>
      </c>
      <c r="F95" s="273">
        <f>SUM(F81:F94)</f>
        <v>7111</v>
      </c>
      <c r="G95" s="232">
        <f t="shared" si="4"/>
        <v>22.566006600660067</v>
      </c>
      <c r="H95" s="274">
        <f>SUM(H81:H94)</f>
        <v>13400</v>
      </c>
    </row>
    <row r="96" spans="1:8">
      <c r="A96" s="1260" t="s">
        <v>453</v>
      </c>
      <c r="B96" s="1261"/>
      <c r="C96" s="461" t="s">
        <v>331</v>
      </c>
      <c r="D96" s="462">
        <v>6500</v>
      </c>
      <c r="E96" s="462">
        <v>6500</v>
      </c>
      <c r="F96" s="462">
        <v>2612</v>
      </c>
      <c r="G96" s="107">
        <f t="shared" si="4"/>
        <v>40.184615384615384</v>
      </c>
      <c r="H96" s="463">
        <v>4000</v>
      </c>
    </row>
    <row r="97" spans="1:8" ht="14.25">
      <c r="A97" s="391"/>
      <c r="B97" s="392"/>
      <c r="C97" s="393" t="s">
        <v>164</v>
      </c>
      <c r="D97" s="273">
        <f>SUM(D96:D96)</f>
        <v>6500</v>
      </c>
      <c r="E97" s="273">
        <f>SUM(E96:E96)</f>
        <v>6500</v>
      </c>
      <c r="F97" s="273">
        <f>SUM(F96:F96)</f>
        <v>2612</v>
      </c>
      <c r="G97" s="232">
        <f t="shared" si="4"/>
        <v>40.184615384615384</v>
      </c>
      <c r="H97" s="274">
        <f>SUM(H96:H96)</f>
        <v>4000</v>
      </c>
    </row>
    <row r="98" spans="1:8">
      <c r="A98" s="1260" t="s">
        <v>878</v>
      </c>
      <c r="B98" s="1261"/>
      <c r="C98" s="461" t="s">
        <v>879</v>
      </c>
      <c r="D98" s="462">
        <v>0</v>
      </c>
      <c r="E98" s="462">
        <v>124</v>
      </c>
      <c r="F98" s="462">
        <v>124</v>
      </c>
      <c r="G98" s="107">
        <f>F98/E98*100</f>
        <v>100</v>
      </c>
      <c r="H98" s="463">
        <v>0</v>
      </c>
    </row>
    <row r="99" spans="1:8" ht="14.25">
      <c r="A99" s="391"/>
      <c r="B99" s="392"/>
      <c r="C99" s="393" t="s">
        <v>1059</v>
      </c>
      <c r="D99" s="273">
        <f>SUM(D98:D98)</f>
        <v>0</v>
      </c>
      <c r="E99" s="273">
        <f>SUM(E98:E98)</f>
        <v>124</v>
      </c>
      <c r="F99" s="273">
        <f>SUM(F98:F98)</f>
        <v>124</v>
      </c>
      <c r="G99" s="232">
        <f>F99/E99*100</f>
        <v>100</v>
      </c>
      <c r="H99" s="274">
        <f>SUM(H98:H98)</f>
        <v>0</v>
      </c>
    </row>
    <row r="100" spans="1:8">
      <c r="A100" s="1260" t="s">
        <v>454</v>
      </c>
      <c r="B100" s="1261"/>
      <c r="C100" s="33" t="s">
        <v>341</v>
      </c>
      <c r="D100" s="389">
        <v>6000</v>
      </c>
      <c r="E100" s="389">
        <v>6900</v>
      </c>
      <c r="F100" s="389">
        <v>413</v>
      </c>
      <c r="G100" s="107">
        <f t="shared" si="4"/>
        <v>5.9855072463768115</v>
      </c>
      <c r="H100" s="390">
        <v>1000</v>
      </c>
    </row>
    <row r="101" spans="1:8">
      <c r="A101" s="1260" t="s">
        <v>1045</v>
      </c>
      <c r="B101" s="1261"/>
      <c r="C101" s="33" t="s">
        <v>1046</v>
      </c>
      <c r="D101" s="596">
        <v>0</v>
      </c>
      <c r="E101" s="596">
        <v>0</v>
      </c>
      <c r="F101" s="596">
        <v>0</v>
      </c>
      <c r="G101" s="107">
        <v>0</v>
      </c>
      <c r="H101" s="390">
        <v>900</v>
      </c>
    </row>
    <row r="102" spans="1:8">
      <c r="A102" s="1260" t="s">
        <v>1060</v>
      </c>
      <c r="B102" s="1261"/>
      <c r="C102" s="33" t="s">
        <v>1063</v>
      </c>
      <c r="D102" s="597">
        <v>0</v>
      </c>
      <c r="E102" s="597">
        <v>0</v>
      </c>
      <c r="F102" s="597">
        <v>0</v>
      </c>
      <c r="G102" s="107">
        <v>0</v>
      </c>
      <c r="H102" s="390">
        <v>200</v>
      </c>
    </row>
    <row r="103" spans="1:8" ht="15" thickBot="1">
      <c r="A103" s="432"/>
      <c r="B103" s="392"/>
      <c r="C103" s="393" t="s">
        <v>205</v>
      </c>
      <c r="D103" s="51">
        <f>SUM(D100:D100)</f>
        <v>6000</v>
      </c>
      <c r="E103" s="51">
        <f>SUM(E100:E100)</f>
        <v>6900</v>
      </c>
      <c r="F103" s="51">
        <f>SUM(F100:F100)</f>
        <v>413</v>
      </c>
      <c r="G103" s="232">
        <f t="shared" si="4"/>
        <v>5.9855072463768115</v>
      </c>
      <c r="H103" s="274">
        <f>SUM(H100:H102)</f>
        <v>2100</v>
      </c>
    </row>
    <row r="104" spans="1:8" ht="16.5" thickBot="1">
      <c r="A104" s="243"/>
      <c r="B104" s="394"/>
      <c r="C104" s="245" t="s">
        <v>309</v>
      </c>
      <c r="D104" s="90">
        <f>D80+D95+D97+D103+D99</f>
        <v>40000</v>
      </c>
      <c r="E104" s="90">
        <f>E103+E97+E95+E80+E99</f>
        <v>46736</v>
      </c>
      <c r="F104" s="90">
        <f>F80+F95+F97+F103+F99</f>
        <v>10628</v>
      </c>
      <c r="G104" s="146">
        <f t="shared" si="4"/>
        <v>22.740499828825744</v>
      </c>
      <c r="H104" s="92">
        <f>H80+H95+H97+H103</f>
        <v>20200</v>
      </c>
    </row>
    <row r="105" spans="1:8" ht="15">
      <c r="A105" s="1262" t="s">
        <v>668</v>
      </c>
      <c r="B105" s="1262"/>
      <c r="C105" s="1262"/>
      <c r="D105" s="1262"/>
      <c r="E105" s="1262"/>
      <c r="F105" s="1262"/>
      <c r="G105" s="1262"/>
      <c r="H105" s="1262"/>
    </row>
    <row r="106" spans="1:8" ht="19.5" thickBot="1">
      <c r="A106" s="135" t="s">
        <v>157</v>
      </c>
      <c r="B106" s="395"/>
      <c r="C106" s="22"/>
      <c r="D106" s="24"/>
      <c r="E106" s="24"/>
      <c r="F106" s="24"/>
      <c r="G106" s="25"/>
      <c r="H106" s="24"/>
    </row>
    <row r="107" spans="1:8" ht="13.5">
      <c r="A107" s="160"/>
      <c r="B107" s="387"/>
      <c r="C107" s="235"/>
      <c r="D107" s="29" t="s">
        <v>129</v>
      </c>
      <c r="E107" s="29" t="s">
        <v>194</v>
      </c>
      <c r="F107" s="29" t="s">
        <v>135</v>
      </c>
      <c r="G107" s="29" t="s">
        <v>136</v>
      </c>
      <c r="H107" s="30" t="s">
        <v>902</v>
      </c>
    </row>
    <row r="108" spans="1:8" ht="14.25" thickBot="1">
      <c r="A108" s="45"/>
      <c r="B108" s="396"/>
      <c r="C108" s="134"/>
      <c r="D108" s="34">
        <v>2017</v>
      </c>
      <c r="E108" s="34">
        <v>2017</v>
      </c>
      <c r="F108" s="34" t="s">
        <v>873</v>
      </c>
      <c r="G108" s="34" t="s">
        <v>137</v>
      </c>
      <c r="H108" s="35">
        <v>2018</v>
      </c>
    </row>
    <row r="109" spans="1:8">
      <c r="A109" s="139" t="s">
        <v>83</v>
      </c>
      <c r="B109" s="397"/>
      <c r="C109" s="38"/>
      <c r="D109" s="1">
        <f>D61</f>
        <v>103350</v>
      </c>
      <c r="E109" s="1">
        <f>E61</f>
        <v>108952</v>
      </c>
      <c r="F109" s="1">
        <f>F61</f>
        <v>67802</v>
      </c>
      <c r="G109" s="142">
        <f>F109/E109*100</f>
        <v>62.231074234525295</v>
      </c>
      <c r="H109" s="10">
        <f>H61</f>
        <v>95305</v>
      </c>
    </row>
    <row r="110" spans="1:8" ht="13.5" thickBot="1">
      <c r="A110" s="31" t="s">
        <v>308</v>
      </c>
      <c r="B110" s="388"/>
      <c r="C110" s="71"/>
      <c r="D110" s="73">
        <f>D104</f>
        <v>40000</v>
      </c>
      <c r="E110" s="73">
        <f>E104</f>
        <v>46736</v>
      </c>
      <c r="F110" s="73">
        <f>F104</f>
        <v>10628</v>
      </c>
      <c r="G110" s="174">
        <f>F110/E110*100</f>
        <v>22.740499828825744</v>
      </c>
      <c r="H110" s="75">
        <f>H104</f>
        <v>20200</v>
      </c>
    </row>
    <row r="111" spans="1:8" ht="16.5" thickBot="1">
      <c r="A111" s="109" t="s">
        <v>12</v>
      </c>
      <c r="B111" s="398"/>
      <c r="C111" s="247"/>
      <c r="D111" s="90">
        <f>SUM(D109:D110)</f>
        <v>143350</v>
      </c>
      <c r="E111" s="90">
        <f>SUM(E109:E110)</f>
        <v>155688</v>
      </c>
      <c r="F111" s="90">
        <f>SUM(F109:F110)</f>
        <v>78430</v>
      </c>
      <c r="G111" s="146">
        <f>F111/E111*100</f>
        <v>50.376393813267562</v>
      </c>
      <c r="H111" s="92">
        <f>SUM(H109:H110)</f>
        <v>115505</v>
      </c>
    </row>
    <row r="160" spans="1:8" ht="15">
      <c r="A160" s="1257" t="s">
        <v>617</v>
      </c>
      <c r="B160" s="1257"/>
      <c r="C160" s="1257"/>
      <c r="D160" s="1257"/>
      <c r="E160" s="1257"/>
      <c r="F160" s="1257"/>
      <c r="G160" s="1257"/>
      <c r="H160" s="1257"/>
    </row>
  </sheetData>
  <customSheetViews>
    <customSheetView guid="{CE1FAABA-AA9E-4C4F-BAB9-72F9FC9431D4}" topLeftCell="A31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r:id="rId1"/>
      <headerFooter alignWithMargins="0">
        <oddHeader>&amp;RPříloha III/12</oddHeader>
      </headerFooter>
    </customSheetView>
  </customSheetViews>
  <mergeCells count="24">
    <mergeCell ref="A160:H160"/>
    <mergeCell ref="A92:B92"/>
    <mergeCell ref="A89:B89"/>
    <mergeCell ref="A83:B83"/>
    <mergeCell ref="A105:H105"/>
    <mergeCell ref="A93:B93"/>
    <mergeCell ref="A100:B100"/>
    <mergeCell ref="A90:B90"/>
    <mergeCell ref="A98:B98"/>
    <mergeCell ref="A101:B101"/>
    <mergeCell ref="A88:B88"/>
    <mergeCell ref="A91:B91"/>
    <mergeCell ref="A96:B96"/>
    <mergeCell ref="A94:B94"/>
    <mergeCell ref="A102:B102"/>
    <mergeCell ref="A53:H53"/>
    <mergeCell ref="A84:B84"/>
    <mergeCell ref="A86:B86"/>
    <mergeCell ref="A87:B87"/>
    <mergeCell ref="A85:B85"/>
    <mergeCell ref="A78:B78"/>
    <mergeCell ref="A79:B79"/>
    <mergeCell ref="A82:B82"/>
    <mergeCell ref="A81:B8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2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7030A0"/>
  </sheetPr>
  <dimension ref="A1:H217"/>
  <sheetViews>
    <sheetView topLeftCell="A85" zoomScaleNormal="100" workbookViewId="0">
      <selection activeCell="H20" sqref="H20"/>
    </sheetView>
  </sheetViews>
  <sheetFormatPr defaultColWidth="9.28515625" defaultRowHeight="12.75"/>
  <cols>
    <col min="1" max="1" width="4.7109375" style="18" customWidth="1"/>
    <col min="2" max="2" width="5.5703125" style="18" customWidth="1"/>
    <col min="3" max="3" width="29.42578125" style="18" customWidth="1"/>
    <col min="4" max="5" width="7.28515625" style="18" bestFit="1" customWidth="1"/>
    <col min="6" max="6" width="10.28515625" style="18" bestFit="1" customWidth="1"/>
    <col min="7" max="7" width="8.5703125" style="18" bestFit="1" customWidth="1"/>
    <col min="8" max="8" width="10.28515625" style="18" bestFit="1" customWidth="1"/>
    <col min="9" max="9" width="7.28515625" style="18" customWidth="1"/>
    <col min="10" max="16384" width="9.28515625" style="18"/>
  </cols>
  <sheetData>
    <row r="1" spans="1:8" ht="15">
      <c r="H1" s="788" t="s">
        <v>703</v>
      </c>
    </row>
    <row r="2" spans="1:8" ht="18.75">
      <c r="A2" s="135" t="s">
        <v>204</v>
      </c>
      <c r="B2" s="207"/>
      <c r="C2" s="208"/>
      <c r="D2" s="208"/>
      <c r="E2" s="208"/>
      <c r="F2" s="208"/>
      <c r="G2" s="208"/>
      <c r="H2" s="208"/>
    </row>
    <row r="3" spans="1:8">
      <c r="A3" s="136"/>
      <c r="B3" s="136"/>
    </row>
    <row r="4" spans="1:8" ht="15" thickBot="1">
      <c r="A4" s="210" t="s">
        <v>310</v>
      </c>
      <c r="B4" s="136"/>
      <c r="F4" s="24"/>
      <c r="G4" s="25"/>
      <c r="H4" s="23" t="s">
        <v>107</v>
      </c>
    </row>
    <row r="5" spans="1:8" ht="13.5">
      <c r="A5" s="213" t="s">
        <v>243</v>
      </c>
      <c r="B5" s="37"/>
      <c r="C5" s="60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3.5">
      <c r="A6" s="46">
        <v>2212</v>
      </c>
      <c r="B6" s="191" t="s">
        <v>198</v>
      </c>
      <c r="C6" s="218"/>
      <c r="D6" s="717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8" ht="13.5">
      <c r="A7" s="46">
        <v>2219</v>
      </c>
      <c r="B7" s="62" t="s">
        <v>304</v>
      </c>
      <c r="C7" s="13"/>
      <c r="D7" s="717"/>
      <c r="E7" s="215"/>
      <c r="F7" s="215"/>
      <c r="G7" s="215"/>
      <c r="H7" s="216"/>
    </row>
    <row r="8" spans="1:8" ht="13.5">
      <c r="A8" s="46">
        <v>3631</v>
      </c>
      <c r="B8" s="62" t="s">
        <v>586</v>
      </c>
      <c r="C8" s="44"/>
      <c r="D8" s="717"/>
      <c r="E8" s="215"/>
      <c r="F8" s="215"/>
      <c r="G8" s="215"/>
      <c r="H8" s="216"/>
    </row>
    <row r="9" spans="1:8" ht="13.5">
      <c r="A9" s="46">
        <v>3635</v>
      </c>
      <c r="B9" s="62" t="s">
        <v>313</v>
      </c>
      <c r="C9" s="13"/>
      <c r="D9" s="717"/>
      <c r="E9" s="215"/>
      <c r="F9" s="215"/>
      <c r="G9" s="215"/>
      <c r="H9" s="216"/>
    </row>
    <row r="10" spans="1:8">
      <c r="A10" s="46">
        <v>3636</v>
      </c>
      <c r="B10" s="62" t="s">
        <v>78</v>
      </c>
      <c r="C10" s="13"/>
      <c r="D10" s="219"/>
      <c r="E10" s="219"/>
      <c r="F10" s="219"/>
      <c r="G10" s="219"/>
      <c r="H10" s="220"/>
    </row>
    <row r="11" spans="1:8" ht="14.25" thickBot="1">
      <c r="A11" s="236">
        <v>6330</v>
      </c>
      <c r="B11" s="745" t="s">
        <v>570</v>
      </c>
      <c r="C11" s="661"/>
      <c r="D11" s="718"/>
      <c r="E11" s="34"/>
      <c r="F11" s="34"/>
      <c r="G11" s="34"/>
      <c r="H11" s="35"/>
    </row>
    <row r="12" spans="1:8" ht="13.5">
      <c r="A12" s="185"/>
      <c r="B12" s="37" t="s">
        <v>244</v>
      </c>
      <c r="C12" s="38"/>
      <c r="D12" s="39"/>
      <c r="E12" s="39"/>
      <c r="F12" s="39"/>
      <c r="G12" s="39"/>
      <c r="H12" s="61"/>
    </row>
    <row r="13" spans="1:8">
      <c r="A13" s="46">
        <v>2212</v>
      </c>
      <c r="B13" s="64">
        <v>5169</v>
      </c>
      <c r="C13" s="48" t="s">
        <v>61</v>
      </c>
      <c r="D13" s="58">
        <v>500</v>
      </c>
      <c r="E13" s="58">
        <v>800</v>
      </c>
      <c r="F13" s="58">
        <v>10</v>
      </c>
      <c r="G13" s="16">
        <f t="shared" ref="G13:G19" si="0">F13/E13*100</f>
        <v>1.25</v>
      </c>
      <c r="H13" s="17">
        <v>500</v>
      </c>
    </row>
    <row r="14" spans="1:8">
      <c r="A14" s="46"/>
      <c r="B14" s="64">
        <v>5171</v>
      </c>
      <c r="C14" s="48" t="s">
        <v>20</v>
      </c>
      <c r="D14" s="58">
        <v>1500</v>
      </c>
      <c r="E14" s="58">
        <v>1500</v>
      </c>
      <c r="F14" s="58">
        <v>712</v>
      </c>
      <c r="G14" s="16">
        <f t="shared" si="0"/>
        <v>47.466666666666669</v>
      </c>
      <c r="H14" s="17">
        <v>3000</v>
      </c>
    </row>
    <row r="15" spans="1:8">
      <c r="A15" s="46">
        <v>2219</v>
      </c>
      <c r="B15" s="746">
        <v>5137</v>
      </c>
      <c r="C15" s="747" t="s">
        <v>587</v>
      </c>
      <c r="D15" s="383">
        <v>150</v>
      </c>
      <c r="E15" s="383">
        <v>150</v>
      </c>
      <c r="F15" s="383">
        <v>11</v>
      </c>
      <c r="G15" s="16">
        <f t="shared" si="0"/>
        <v>7.333333333333333</v>
      </c>
      <c r="H15" s="482">
        <v>150</v>
      </c>
    </row>
    <row r="16" spans="1:8">
      <c r="A16" s="46"/>
      <c r="B16" s="746">
        <v>5139</v>
      </c>
      <c r="C16" s="747" t="s">
        <v>677</v>
      </c>
      <c r="D16" s="383">
        <v>200</v>
      </c>
      <c r="E16" s="383">
        <v>200</v>
      </c>
      <c r="F16" s="383">
        <v>0</v>
      </c>
      <c r="G16" s="16">
        <f t="shared" si="0"/>
        <v>0</v>
      </c>
      <c r="H16" s="482">
        <v>200</v>
      </c>
    </row>
    <row r="17" spans="1:8">
      <c r="A17" s="46"/>
      <c r="B17" s="64">
        <v>5169</v>
      </c>
      <c r="C17" s="48" t="s">
        <v>61</v>
      </c>
      <c r="D17" s="58">
        <v>500</v>
      </c>
      <c r="E17" s="58">
        <v>500</v>
      </c>
      <c r="F17" s="58">
        <v>33</v>
      </c>
      <c r="G17" s="16">
        <f t="shared" si="0"/>
        <v>6.6000000000000005</v>
      </c>
      <c r="H17" s="17">
        <v>750</v>
      </c>
    </row>
    <row r="18" spans="1:8">
      <c r="A18" s="46"/>
      <c r="B18" s="746">
        <v>5171</v>
      </c>
      <c r="C18" s="747" t="s">
        <v>291</v>
      </c>
      <c r="D18" s="383">
        <v>1000</v>
      </c>
      <c r="E18" s="383">
        <v>1000</v>
      </c>
      <c r="F18" s="383">
        <v>42</v>
      </c>
      <c r="G18" s="16">
        <f t="shared" si="0"/>
        <v>4.2</v>
      </c>
      <c r="H18" s="482">
        <v>2000</v>
      </c>
    </row>
    <row r="19" spans="1:8" ht="13.5" thickBot="1">
      <c r="A19" s="46">
        <v>3631</v>
      </c>
      <c r="B19" s="64">
        <v>5169</v>
      </c>
      <c r="C19" s="48" t="s">
        <v>61</v>
      </c>
      <c r="D19" s="58">
        <v>700</v>
      </c>
      <c r="E19" s="58">
        <v>700</v>
      </c>
      <c r="F19" s="58">
        <v>0</v>
      </c>
      <c r="G19" s="16">
        <f t="shared" si="0"/>
        <v>0</v>
      </c>
      <c r="H19" s="17">
        <v>700</v>
      </c>
    </row>
    <row r="20" spans="1:8" ht="16.5" thickBot="1">
      <c r="A20" s="109" t="s">
        <v>5</v>
      </c>
      <c r="B20" s="110"/>
      <c r="C20" s="111"/>
      <c r="D20" s="90">
        <f>SUM(D13:D19)</f>
        <v>4550</v>
      </c>
      <c r="E20" s="90">
        <f>SUM(E13:E19)</f>
        <v>4850</v>
      </c>
      <c r="F20" s="90">
        <f>SUM(F13:F19)</f>
        <v>808</v>
      </c>
      <c r="G20" s="146">
        <f>F20/E20*100</f>
        <v>16.659793814432991</v>
      </c>
      <c r="H20" s="92">
        <f>SUM(H13:H19)</f>
        <v>7300</v>
      </c>
    </row>
    <row r="21" spans="1:8">
      <c r="A21" s="94"/>
      <c r="B21" s="95"/>
      <c r="C21" s="134"/>
      <c r="D21" s="97"/>
      <c r="E21" s="97"/>
      <c r="F21" s="97"/>
      <c r="G21" s="98"/>
      <c r="H21" s="97"/>
    </row>
    <row r="22" spans="1:8">
      <c r="A22" s="94"/>
      <c r="B22" s="95"/>
      <c r="C22" s="134"/>
      <c r="D22" s="97"/>
      <c r="E22" s="97"/>
      <c r="F22" s="97"/>
      <c r="G22" s="98"/>
      <c r="H22" s="97"/>
    </row>
    <row r="23" spans="1:8">
      <c r="A23" s="94"/>
      <c r="B23" s="95"/>
      <c r="C23" s="134"/>
      <c r="D23" s="97"/>
      <c r="E23" s="97"/>
      <c r="F23" s="97"/>
      <c r="G23" s="98"/>
      <c r="H23" s="97"/>
    </row>
    <row r="24" spans="1:8">
      <c r="A24" s="94"/>
      <c r="B24" s="95"/>
      <c r="C24" s="134"/>
      <c r="D24" s="97"/>
      <c r="E24" s="97"/>
      <c r="F24" s="97"/>
      <c r="G24" s="98"/>
      <c r="H24" s="97"/>
    </row>
    <row r="25" spans="1:8">
      <c r="A25" s="94"/>
      <c r="B25" s="95"/>
      <c r="C25" s="134"/>
      <c r="D25" s="97"/>
      <c r="E25" s="97"/>
      <c r="F25" s="97"/>
      <c r="G25" s="98"/>
      <c r="H25" s="97"/>
    </row>
    <row r="26" spans="1:8">
      <c r="A26" s="94"/>
      <c r="B26" s="95"/>
      <c r="C26" s="134"/>
      <c r="D26" s="97"/>
      <c r="E26" s="97"/>
      <c r="F26" s="97"/>
      <c r="G26" s="98"/>
      <c r="H26" s="97"/>
    </row>
    <row r="27" spans="1:8">
      <c r="A27" s="94"/>
      <c r="B27" s="95"/>
      <c r="C27" s="134"/>
      <c r="D27" s="97"/>
      <c r="E27" s="97"/>
      <c r="F27" s="97"/>
      <c r="G27" s="98"/>
      <c r="H27" s="97"/>
    </row>
    <row r="28" spans="1:8">
      <c r="A28" s="94"/>
      <c r="B28" s="95"/>
      <c r="C28" s="134"/>
      <c r="D28" s="97"/>
      <c r="E28" s="97"/>
      <c r="F28" s="97"/>
      <c r="G28" s="98"/>
      <c r="H28" s="97"/>
    </row>
    <row r="29" spans="1:8">
      <c r="A29" s="94"/>
      <c r="B29" s="95"/>
      <c r="C29" s="134"/>
      <c r="D29" s="97"/>
      <c r="E29" s="97"/>
      <c r="F29" s="97"/>
      <c r="G29" s="98"/>
      <c r="H29" s="97"/>
    </row>
    <row r="30" spans="1:8">
      <c r="A30" s="94"/>
      <c r="B30" s="95"/>
      <c r="C30" s="134"/>
      <c r="D30" s="97"/>
      <c r="E30" s="97"/>
      <c r="F30" s="97"/>
      <c r="G30" s="98"/>
      <c r="H30" s="97"/>
    </row>
    <row r="31" spans="1:8">
      <c r="A31" s="94"/>
      <c r="B31" s="95"/>
      <c r="C31" s="134"/>
      <c r="D31" s="97"/>
      <c r="E31" s="97"/>
      <c r="F31" s="97"/>
      <c r="G31" s="98"/>
      <c r="H31" s="97"/>
    </row>
    <row r="32" spans="1:8">
      <c r="A32" s="94"/>
      <c r="B32" s="95"/>
      <c r="C32" s="134"/>
      <c r="D32" s="97"/>
      <c r="E32" s="97"/>
      <c r="F32" s="97"/>
      <c r="G32" s="98"/>
      <c r="H32" s="97"/>
    </row>
    <row r="33" spans="1:8">
      <c r="A33" s="94"/>
      <c r="B33" s="95"/>
      <c r="C33" s="134"/>
      <c r="D33" s="97"/>
      <c r="E33" s="97"/>
      <c r="F33" s="97"/>
      <c r="G33" s="98"/>
      <c r="H33" s="97"/>
    </row>
    <row r="34" spans="1:8">
      <c r="A34" s="94"/>
      <c r="B34" s="95"/>
      <c r="C34" s="134"/>
      <c r="D34" s="97"/>
      <c r="E34" s="97"/>
      <c r="F34" s="97"/>
      <c r="G34" s="98"/>
      <c r="H34" s="97"/>
    </row>
    <row r="35" spans="1:8">
      <c r="A35" s="94"/>
      <c r="B35" s="95"/>
      <c r="C35" s="134"/>
      <c r="D35" s="97"/>
      <c r="E35" s="97"/>
      <c r="F35" s="97"/>
      <c r="G35" s="98"/>
      <c r="H35" s="97"/>
    </row>
    <row r="36" spans="1:8">
      <c r="A36" s="94"/>
      <c r="B36" s="95"/>
      <c r="C36" s="134"/>
      <c r="D36" s="97"/>
      <c r="E36" s="97"/>
      <c r="F36" s="97"/>
      <c r="G36" s="98"/>
      <c r="H36" s="97"/>
    </row>
    <row r="37" spans="1:8">
      <c r="A37" s="94"/>
      <c r="B37" s="95"/>
      <c r="C37" s="134"/>
      <c r="D37" s="97"/>
      <c r="E37" s="97"/>
      <c r="F37" s="97"/>
      <c r="G37" s="98"/>
      <c r="H37" s="97"/>
    </row>
    <row r="38" spans="1:8">
      <c r="A38" s="94"/>
      <c r="B38" s="95"/>
      <c r="C38" s="134"/>
      <c r="D38" s="97"/>
      <c r="E38" s="97"/>
      <c r="F38" s="97"/>
      <c r="G38" s="98"/>
      <c r="H38" s="97"/>
    </row>
    <row r="39" spans="1:8">
      <c r="A39" s="94"/>
      <c r="B39" s="95"/>
      <c r="C39" s="134"/>
      <c r="D39" s="97"/>
      <c r="E39" s="97"/>
      <c r="F39" s="97"/>
      <c r="G39" s="98"/>
      <c r="H39" s="97"/>
    </row>
    <row r="40" spans="1:8">
      <c r="A40" s="94"/>
      <c r="B40" s="95"/>
      <c r="C40" s="134"/>
      <c r="D40" s="97"/>
      <c r="E40" s="97"/>
      <c r="F40" s="97"/>
      <c r="G40" s="98"/>
      <c r="H40" s="97"/>
    </row>
    <row r="41" spans="1:8">
      <c r="A41" s="94"/>
      <c r="B41" s="95"/>
      <c r="C41" s="134"/>
      <c r="D41" s="97"/>
      <c r="E41" s="97"/>
      <c r="F41" s="97"/>
      <c r="G41" s="98"/>
      <c r="H41" s="97"/>
    </row>
    <row r="42" spans="1:8">
      <c r="A42" s="94"/>
      <c r="B42" s="95"/>
      <c r="C42" s="134"/>
      <c r="D42" s="97"/>
      <c r="E42" s="97"/>
      <c r="F42" s="97"/>
      <c r="G42" s="98"/>
      <c r="H42" s="97"/>
    </row>
    <row r="43" spans="1:8">
      <c r="A43" s="94"/>
      <c r="B43" s="95"/>
      <c r="C43" s="134"/>
      <c r="D43" s="97"/>
      <c r="E43" s="97"/>
      <c r="F43" s="97"/>
      <c r="G43" s="98"/>
      <c r="H43" s="97"/>
    </row>
    <row r="44" spans="1:8">
      <c r="A44" s="94"/>
      <c r="B44" s="95"/>
      <c r="C44" s="134"/>
      <c r="D44" s="97"/>
      <c r="E44" s="97"/>
      <c r="F44" s="97"/>
      <c r="G44" s="98"/>
      <c r="H44" s="97"/>
    </row>
    <row r="45" spans="1:8">
      <c r="A45" s="94"/>
      <c r="B45" s="95"/>
      <c r="C45" s="134"/>
      <c r="D45" s="97"/>
      <c r="E45" s="97"/>
      <c r="F45" s="97"/>
      <c r="G45" s="98"/>
      <c r="H45" s="97"/>
    </row>
    <row r="46" spans="1:8">
      <c r="A46" s="94"/>
      <c r="B46" s="95"/>
      <c r="C46" s="134"/>
      <c r="D46" s="97"/>
      <c r="E46" s="97"/>
      <c r="F46" s="97"/>
      <c r="G46" s="98"/>
      <c r="H46" s="97"/>
    </row>
    <row r="47" spans="1:8">
      <c r="A47" s="94"/>
      <c r="B47" s="95"/>
      <c r="C47" s="134"/>
      <c r="D47" s="97"/>
      <c r="E47" s="97"/>
      <c r="F47" s="97"/>
      <c r="G47" s="98"/>
      <c r="H47" s="97"/>
    </row>
    <row r="48" spans="1:8">
      <c r="A48" s="94"/>
      <c r="B48" s="95"/>
      <c r="C48" s="134"/>
      <c r="D48" s="97"/>
      <c r="E48" s="97"/>
      <c r="F48" s="97"/>
      <c r="G48" s="98"/>
      <c r="H48" s="97"/>
    </row>
    <row r="49" spans="1:8">
      <c r="A49" s="94"/>
      <c r="B49" s="95"/>
      <c r="C49" s="134"/>
      <c r="D49" s="97"/>
      <c r="E49" s="97"/>
      <c r="F49" s="97"/>
      <c r="G49" s="98"/>
      <c r="H49" s="97"/>
    </row>
    <row r="50" spans="1:8">
      <c r="A50" s="94"/>
      <c r="B50" s="95"/>
      <c r="C50" s="134"/>
      <c r="D50" s="97"/>
      <c r="E50" s="97"/>
      <c r="F50" s="97"/>
      <c r="G50" s="98"/>
      <c r="H50" s="97"/>
    </row>
    <row r="51" spans="1:8">
      <c r="A51" s="94"/>
      <c r="B51" s="95"/>
      <c r="C51" s="134"/>
      <c r="D51" s="97"/>
      <c r="E51" s="97"/>
      <c r="F51" s="97"/>
      <c r="G51" s="98"/>
      <c r="H51" s="97"/>
    </row>
    <row r="52" spans="1:8">
      <c r="A52" s="94"/>
      <c r="B52" s="95"/>
      <c r="C52" s="134"/>
      <c r="D52" s="97"/>
      <c r="E52" s="97"/>
      <c r="F52" s="97"/>
      <c r="G52" s="98"/>
      <c r="H52" s="97"/>
    </row>
    <row r="53" spans="1:8">
      <c r="A53" s="94"/>
      <c r="B53" s="95"/>
      <c r="C53" s="134"/>
      <c r="D53" s="97"/>
      <c r="E53" s="97"/>
      <c r="F53" s="97"/>
      <c r="G53" s="98"/>
      <c r="H53" s="97"/>
    </row>
    <row r="54" spans="1:8" ht="15">
      <c r="A54" s="1254" t="s">
        <v>626</v>
      </c>
      <c r="B54" s="1254"/>
      <c r="C54" s="1254"/>
      <c r="D54" s="1254"/>
      <c r="E54" s="1254"/>
      <c r="F54" s="1254"/>
      <c r="G54" s="1254"/>
      <c r="H54" s="1254"/>
    </row>
    <row r="55" spans="1:8" ht="15.75" thickBot="1">
      <c r="A55" s="877"/>
      <c r="B55" s="877"/>
      <c r="C55" s="877"/>
      <c r="D55" s="877"/>
      <c r="E55" s="877"/>
      <c r="F55" s="877"/>
      <c r="G55" s="877"/>
      <c r="H55" s="23" t="s">
        <v>107</v>
      </c>
    </row>
    <row r="56" spans="1:8" ht="13.5">
      <c r="A56" s="26" t="s">
        <v>308</v>
      </c>
      <c r="B56" s="100"/>
      <c r="C56" s="101"/>
      <c r="D56" s="29" t="s">
        <v>129</v>
      </c>
      <c r="E56" s="29" t="s">
        <v>194</v>
      </c>
      <c r="F56" s="29" t="s">
        <v>135</v>
      </c>
      <c r="G56" s="29" t="s">
        <v>136</v>
      </c>
      <c r="H56" s="30" t="s">
        <v>902</v>
      </c>
    </row>
    <row r="57" spans="1:8" ht="14.25" thickBot="1">
      <c r="A57" s="607"/>
      <c r="B57" s="550"/>
      <c r="C57" s="608"/>
      <c r="D57" s="215">
        <v>2017</v>
      </c>
      <c r="E57" s="215">
        <v>2017</v>
      </c>
      <c r="F57" s="215" t="s">
        <v>873</v>
      </c>
      <c r="G57" s="215" t="s">
        <v>137</v>
      </c>
      <c r="H57" s="35">
        <v>2018</v>
      </c>
    </row>
    <row r="58" spans="1:8">
      <c r="A58" s="59">
        <v>2212</v>
      </c>
      <c r="B58" s="457">
        <v>6119</v>
      </c>
      <c r="C58" s="82" t="s">
        <v>395</v>
      </c>
      <c r="D58" s="39">
        <v>1000</v>
      </c>
      <c r="E58" s="39">
        <v>1000</v>
      </c>
      <c r="F58" s="39">
        <v>0</v>
      </c>
      <c r="G58" s="76">
        <f>F58/E58*100</f>
        <v>0</v>
      </c>
      <c r="H58" s="61">
        <v>2500</v>
      </c>
    </row>
    <row r="59" spans="1:8">
      <c r="A59" s="63">
        <v>2212</v>
      </c>
      <c r="B59" s="230">
        <v>6121</v>
      </c>
      <c r="C59" s="164" t="s">
        <v>54</v>
      </c>
      <c r="D59" s="65">
        <v>14400</v>
      </c>
      <c r="E59" s="65">
        <v>12300</v>
      </c>
      <c r="F59" s="65">
        <v>9</v>
      </c>
      <c r="G59" s="151">
        <f>F59/E59*100</f>
        <v>7.3170731707317069E-2</v>
      </c>
      <c r="H59" s="66">
        <v>200</v>
      </c>
    </row>
    <row r="60" spans="1:8">
      <c r="A60" s="46">
        <v>2219</v>
      </c>
      <c r="B60" s="62">
        <v>6121</v>
      </c>
      <c r="C60" s="13" t="s">
        <v>54</v>
      </c>
      <c r="D60" s="58">
        <v>1200</v>
      </c>
      <c r="E60" s="58">
        <v>3095</v>
      </c>
      <c r="F60" s="58">
        <v>98</v>
      </c>
      <c r="G60" s="16">
        <f>F60/E60*100</f>
        <v>3.1663974151857834</v>
      </c>
      <c r="H60" s="17">
        <v>4100</v>
      </c>
    </row>
    <row r="61" spans="1:8" ht="13.5" thickBot="1">
      <c r="A61" s="236">
        <v>2219</v>
      </c>
      <c r="B61" s="609">
        <v>6122</v>
      </c>
      <c r="C61" s="172" t="s">
        <v>55</v>
      </c>
      <c r="D61" s="175">
        <v>0</v>
      </c>
      <c r="E61" s="175">
        <v>825</v>
      </c>
      <c r="F61" s="175">
        <v>555</v>
      </c>
      <c r="G61" s="176">
        <f>F61/E61*100</f>
        <v>67.272727272727266</v>
      </c>
      <c r="H61" s="177">
        <v>0</v>
      </c>
    </row>
    <row r="62" spans="1:8" ht="16.5" thickBot="1">
      <c r="A62" s="109" t="s">
        <v>6</v>
      </c>
      <c r="B62" s="110"/>
      <c r="C62" s="111"/>
      <c r="D62" s="90">
        <f>SUM(D58:D61)</f>
        <v>16600</v>
      </c>
      <c r="E62" s="90">
        <f>SUM(E58:E61)</f>
        <v>17220</v>
      </c>
      <c r="F62" s="90">
        <f>SUM(F58:F61)</f>
        <v>662</v>
      </c>
      <c r="G62" s="146">
        <f>F62/E62*100</f>
        <v>3.8443670150987224</v>
      </c>
      <c r="H62" s="92">
        <f>SUM(H58:H60)</f>
        <v>6800</v>
      </c>
    </row>
    <row r="63" spans="1:8" ht="12.75" customHeight="1">
      <c r="A63" s="94"/>
      <c r="B63" s="95"/>
      <c r="C63" s="134"/>
      <c r="D63" s="97"/>
      <c r="E63" s="97"/>
      <c r="F63" s="97"/>
      <c r="G63" s="97"/>
      <c r="H63" s="97"/>
    </row>
    <row r="64" spans="1:8" ht="12.75" customHeight="1">
      <c r="A64" s="94"/>
      <c r="B64" s="95"/>
      <c r="C64" s="134"/>
      <c r="D64" s="97"/>
      <c r="E64" s="97"/>
      <c r="F64" s="97"/>
      <c r="G64" s="97"/>
      <c r="H64" s="97"/>
    </row>
    <row r="65" spans="1:8" ht="12.75" customHeight="1"/>
    <row r="66" spans="1:8" ht="15" thickBot="1">
      <c r="A66" s="238" t="s">
        <v>7</v>
      </c>
      <c r="B66" s="195"/>
      <c r="D66" s="24"/>
      <c r="E66" s="24"/>
      <c r="F66" s="24"/>
      <c r="G66" s="25"/>
      <c r="H66" s="24"/>
    </row>
    <row r="67" spans="1:8" ht="13.5">
      <c r="A67" s="116" t="s">
        <v>8</v>
      </c>
      <c r="B67" s="117"/>
      <c r="C67" s="118" t="s">
        <v>9</v>
      </c>
      <c r="D67" s="29" t="s">
        <v>129</v>
      </c>
      <c r="E67" s="29" t="s">
        <v>194</v>
      </c>
      <c r="F67" s="29" t="s">
        <v>135</v>
      </c>
      <c r="G67" s="29" t="s">
        <v>136</v>
      </c>
      <c r="H67" s="30" t="s">
        <v>902</v>
      </c>
    </row>
    <row r="68" spans="1:8" ht="14.25" thickBot="1">
      <c r="A68" s="119"/>
      <c r="B68" s="1090" t="s">
        <v>10</v>
      </c>
      <c r="C68" s="121"/>
      <c r="D68" s="34">
        <v>2017</v>
      </c>
      <c r="E68" s="34">
        <v>2017</v>
      </c>
      <c r="F68" s="34" t="s">
        <v>873</v>
      </c>
      <c r="G68" s="34" t="s">
        <v>137</v>
      </c>
      <c r="H68" s="35">
        <v>2018</v>
      </c>
    </row>
    <row r="69" spans="1:8">
      <c r="A69" s="1273" t="s">
        <v>716</v>
      </c>
      <c r="B69" s="1274"/>
      <c r="C69" s="612" t="s">
        <v>588</v>
      </c>
      <c r="D69" s="416">
        <v>1000</v>
      </c>
      <c r="E69" s="416">
        <v>1000</v>
      </c>
      <c r="F69" s="416">
        <v>0</v>
      </c>
      <c r="G69" s="417">
        <v>0</v>
      </c>
      <c r="H69" s="418">
        <v>0</v>
      </c>
    </row>
    <row r="70" spans="1:8">
      <c r="A70" s="1260" t="s">
        <v>906</v>
      </c>
      <c r="B70" s="1261"/>
      <c r="C70" s="762" t="s">
        <v>907</v>
      </c>
      <c r="D70" s="182">
        <v>0</v>
      </c>
      <c r="E70" s="182">
        <v>0</v>
      </c>
      <c r="F70" s="182">
        <v>0</v>
      </c>
      <c r="G70" s="231">
        <v>0</v>
      </c>
      <c r="H70" s="424">
        <v>2500</v>
      </c>
    </row>
    <row r="71" spans="1:8" ht="15" customHeight="1">
      <c r="A71" s="1269"/>
      <c r="B71" s="1270"/>
      <c r="C71" s="613" t="s">
        <v>396</v>
      </c>
      <c r="D71" s="273">
        <f>SUM(D69:D69)</f>
        <v>1000</v>
      </c>
      <c r="E71" s="273">
        <f>SUM(E69:E69)</f>
        <v>1000</v>
      </c>
      <c r="F71" s="273">
        <v>0</v>
      </c>
      <c r="G71" s="153">
        <f>F71/E71*100</f>
        <v>0</v>
      </c>
      <c r="H71" s="274">
        <f>SUM(H69:H70)</f>
        <v>2500</v>
      </c>
    </row>
    <row r="72" spans="1:8" s="447" customFormat="1">
      <c r="A72" s="1260" t="s">
        <v>455</v>
      </c>
      <c r="B72" s="1261"/>
      <c r="C72" s="448" t="s">
        <v>683</v>
      </c>
      <c r="D72" s="8">
        <v>200</v>
      </c>
      <c r="E72" s="8">
        <v>200</v>
      </c>
      <c r="F72" s="8">
        <v>0</v>
      </c>
      <c r="G72" s="107">
        <f>F72/E72*100</f>
        <v>0</v>
      </c>
      <c r="H72" s="9">
        <v>0</v>
      </c>
    </row>
    <row r="73" spans="1:8" s="447" customFormat="1">
      <c r="A73" s="1260" t="s">
        <v>456</v>
      </c>
      <c r="B73" s="1261"/>
      <c r="C73" s="448" t="s">
        <v>329</v>
      </c>
      <c r="D73" s="8">
        <v>5500</v>
      </c>
      <c r="E73" s="8">
        <v>3400</v>
      </c>
      <c r="F73" s="8">
        <v>0</v>
      </c>
      <c r="G73" s="107">
        <f>F73/E73*100</f>
        <v>0</v>
      </c>
      <c r="H73" s="9">
        <v>0</v>
      </c>
    </row>
    <row r="74" spans="1:8" s="447" customFormat="1">
      <c r="A74" s="1260" t="s">
        <v>506</v>
      </c>
      <c r="B74" s="1261"/>
      <c r="C74" s="448" t="s">
        <v>682</v>
      </c>
      <c r="D74" s="8">
        <v>200</v>
      </c>
      <c r="E74" s="8">
        <v>200</v>
      </c>
      <c r="F74" s="8">
        <v>0</v>
      </c>
      <c r="G74" s="107">
        <v>0</v>
      </c>
      <c r="H74" s="9">
        <v>200</v>
      </c>
    </row>
    <row r="75" spans="1:8" s="447" customFormat="1">
      <c r="A75" s="1260" t="s">
        <v>457</v>
      </c>
      <c r="B75" s="1261"/>
      <c r="C75" s="448" t="s">
        <v>358</v>
      </c>
      <c r="D75" s="8">
        <v>3500</v>
      </c>
      <c r="E75" s="8">
        <v>3500</v>
      </c>
      <c r="F75" s="8">
        <v>0</v>
      </c>
      <c r="G75" s="107">
        <f>F75/E75*100</f>
        <v>0</v>
      </c>
      <c r="H75" s="9">
        <v>0</v>
      </c>
    </row>
    <row r="76" spans="1:8" s="447" customFormat="1">
      <c r="A76" s="1260" t="s">
        <v>458</v>
      </c>
      <c r="B76" s="1261"/>
      <c r="C76" s="448" t="s">
        <v>397</v>
      </c>
      <c r="D76" s="8">
        <v>5000</v>
      </c>
      <c r="E76" s="8">
        <v>5000</v>
      </c>
      <c r="F76" s="8">
        <v>0</v>
      </c>
      <c r="G76" s="107">
        <f>F76/E76*100</f>
        <v>0</v>
      </c>
      <c r="H76" s="9">
        <v>0</v>
      </c>
    </row>
    <row r="77" spans="1:8" ht="14.25">
      <c r="A77" s="1267"/>
      <c r="B77" s="1268"/>
      <c r="C77" s="613" t="s">
        <v>268</v>
      </c>
      <c r="D77" s="273">
        <f>SUM(D72:D76)</f>
        <v>14400</v>
      </c>
      <c r="E77" s="273">
        <f>SUM(E72:E76)</f>
        <v>12300</v>
      </c>
      <c r="F77" s="273">
        <f>SUM(F72:F75)</f>
        <v>0</v>
      </c>
      <c r="G77" s="153">
        <f>F77/E77*100</f>
        <v>0</v>
      </c>
      <c r="H77" s="274">
        <f>SUM(H72:H76)</f>
        <v>200</v>
      </c>
    </row>
    <row r="78" spans="1:8" s="447" customFormat="1">
      <c r="A78" s="1260" t="s">
        <v>459</v>
      </c>
      <c r="B78" s="1261"/>
      <c r="C78" s="448" t="s">
        <v>332</v>
      </c>
      <c r="D78" s="614">
        <v>500</v>
      </c>
      <c r="E78" s="614">
        <v>500</v>
      </c>
      <c r="F78" s="614">
        <v>98</v>
      </c>
      <c r="G78" s="107">
        <f>F78/E78*100</f>
        <v>19.600000000000001</v>
      </c>
      <c r="H78" s="615">
        <v>500</v>
      </c>
    </row>
    <row r="79" spans="1:8" s="447" customFormat="1">
      <c r="A79" s="1260" t="s">
        <v>507</v>
      </c>
      <c r="B79" s="1261"/>
      <c r="C79" s="448" t="s">
        <v>562</v>
      </c>
      <c r="D79" s="614">
        <v>500</v>
      </c>
      <c r="E79" s="614">
        <v>500</v>
      </c>
      <c r="F79" s="614">
        <v>0</v>
      </c>
      <c r="G79" s="107">
        <v>0</v>
      </c>
      <c r="H79" s="615">
        <v>500</v>
      </c>
    </row>
    <row r="80" spans="1:8" s="447" customFormat="1">
      <c r="A80" s="1260" t="s">
        <v>460</v>
      </c>
      <c r="B80" s="1261"/>
      <c r="C80" s="617" t="s">
        <v>398</v>
      </c>
      <c r="D80" s="411">
        <v>200</v>
      </c>
      <c r="E80" s="411">
        <v>2000</v>
      </c>
      <c r="F80" s="411">
        <v>0</v>
      </c>
      <c r="G80" s="618">
        <f>F80/E80*100</f>
        <v>0</v>
      </c>
      <c r="H80" s="412">
        <v>1500</v>
      </c>
    </row>
    <row r="81" spans="1:8" s="447" customFormat="1">
      <c r="A81" s="1260" t="s">
        <v>544</v>
      </c>
      <c r="B81" s="1261"/>
      <c r="C81" s="617" t="s">
        <v>880</v>
      </c>
      <c r="D81" s="8">
        <v>0</v>
      </c>
      <c r="E81" s="8">
        <v>95</v>
      </c>
      <c r="F81" s="8">
        <v>0</v>
      </c>
      <c r="G81" s="618">
        <f>F81/E81*100</f>
        <v>0</v>
      </c>
      <c r="H81" s="412">
        <v>0</v>
      </c>
    </row>
    <row r="82" spans="1:8" s="447" customFormat="1">
      <c r="A82" s="1260" t="s">
        <v>906</v>
      </c>
      <c r="B82" s="1261"/>
      <c r="C82" s="617" t="s">
        <v>908</v>
      </c>
      <c r="D82" s="8">
        <v>0</v>
      </c>
      <c r="E82" s="8">
        <v>0</v>
      </c>
      <c r="F82" s="8">
        <v>0</v>
      </c>
      <c r="G82" s="618">
        <v>0</v>
      </c>
      <c r="H82" s="412">
        <v>1600</v>
      </c>
    </row>
    <row r="83" spans="1:8" ht="14.25">
      <c r="A83" s="1267"/>
      <c r="B83" s="1268"/>
      <c r="C83" s="613" t="s">
        <v>164</v>
      </c>
      <c r="D83" s="273">
        <f>SUM(D78:D82)</f>
        <v>1200</v>
      </c>
      <c r="E83" s="273">
        <f>SUM(E78:E82)</f>
        <v>3095</v>
      </c>
      <c r="F83" s="273">
        <f>SUM(F78:F82)</f>
        <v>98</v>
      </c>
      <c r="G83" s="153">
        <f>F83/E83*100</f>
        <v>3.1663974151857834</v>
      </c>
      <c r="H83" s="274">
        <f>SUM(H78:H82)</f>
        <v>4100</v>
      </c>
    </row>
    <row r="84" spans="1:8">
      <c r="A84" s="1260">
        <v>217030</v>
      </c>
      <c r="B84" s="1261"/>
      <c r="C84" s="617" t="s">
        <v>880</v>
      </c>
      <c r="D84" s="8">
        <v>0</v>
      </c>
      <c r="E84" s="8">
        <v>825</v>
      </c>
      <c r="F84" s="8">
        <v>555</v>
      </c>
      <c r="G84" s="618">
        <f>F84/E84*100</f>
        <v>67.272727272727266</v>
      </c>
      <c r="H84" s="412">
        <v>0</v>
      </c>
    </row>
    <row r="85" spans="1:8" ht="15" thickBot="1">
      <c r="A85" s="1271"/>
      <c r="B85" s="1272"/>
      <c r="C85" s="381"/>
      <c r="D85" s="273">
        <f>SUM(D84)</f>
        <v>0</v>
      </c>
      <c r="E85" s="273">
        <f>SUM(E84)</f>
        <v>825</v>
      </c>
      <c r="F85" s="273">
        <f>SUM(F84)</f>
        <v>555</v>
      </c>
      <c r="G85" s="153">
        <f>F85/E85*100</f>
        <v>67.272727272727266</v>
      </c>
      <c r="H85" s="274">
        <f>H84</f>
        <v>0</v>
      </c>
    </row>
    <row r="86" spans="1:8" ht="16.5" thickBot="1">
      <c r="A86" s="313"/>
      <c r="B86" s="384"/>
      <c r="C86" s="247" t="s">
        <v>309</v>
      </c>
      <c r="D86" s="90">
        <f>D83+D77+D71+D85</f>
        <v>16600</v>
      </c>
      <c r="E86" s="90">
        <f>E83+E77+E71+E85</f>
        <v>17220</v>
      </c>
      <c r="F86" s="90">
        <f>SUM(F83,F77,F85)</f>
        <v>653</v>
      </c>
      <c r="G86" s="146">
        <f>F86/E86*100</f>
        <v>3.7921022067363532</v>
      </c>
      <c r="H86" s="92">
        <f>H83+H77+H71</f>
        <v>6800</v>
      </c>
    </row>
    <row r="87" spans="1:8" ht="12.75" customHeight="1">
      <c r="A87" s="134"/>
      <c r="B87" s="795"/>
      <c r="C87" s="288"/>
      <c r="D87" s="254"/>
      <c r="E87" s="254"/>
      <c r="F87" s="254"/>
      <c r="G87" s="270"/>
      <c r="H87" s="254"/>
    </row>
    <row r="88" spans="1:8" ht="12.75" customHeight="1">
      <c r="A88" s="134"/>
      <c r="B88" s="795"/>
      <c r="C88" s="288"/>
      <c r="D88" s="254"/>
      <c r="E88" s="254"/>
      <c r="F88" s="254"/>
      <c r="G88" s="270"/>
      <c r="H88" s="254"/>
    </row>
    <row r="89" spans="1:8" ht="12.75" customHeight="1"/>
    <row r="90" spans="1:8" ht="19.5" thickBot="1">
      <c r="A90" s="135" t="s">
        <v>203</v>
      </c>
      <c r="D90" s="24"/>
      <c r="E90" s="24"/>
      <c r="F90" s="24"/>
      <c r="G90" s="25"/>
      <c r="H90" s="24"/>
    </row>
    <row r="91" spans="1:8" ht="13.5">
      <c r="A91" s="137"/>
      <c r="B91" s="305"/>
      <c r="C91" s="138"/>
      <c r="D91" s="29" t="s">
        <v>129</v>
      </c>
      <c r="E91" s="29" t="s">
        <v>194</v>
      </c>
      <c r="F91" s="29" t="s">
        <v>135</v>
      </c>
      <c r="G91" s="29" t="s">
        <v>136</v>
      </c>
      <c r="H91" s="30" t="s">
        <v>902</v>
      </c>
    </row>
    <row r="92" spans="1:8" ht="14.25" thickBot="1">
      <c r="A92" s="45"/>
      <c r="B92" s="306"/>
      <c r="C92" s="72"/>
      <c r="D92" s="215">
        <v>2017</v>
      </c>
      <c r="E92" s="215">
        <v>2017</v>
      </c>
      <c r="F92" s="215" t="s">
        <v>873</v>
      </c>
      <c r="G92" s="215" t="s">
        <v>137</v>
      </c>
      <c r="H92" s="35">
        <v>2018</v>
      </c>
    </row>
    <row r="93" spans="1:8">
      <c r="A93" s="307" t="s">
        <v>307</v>
      </c>
      <c r="B93" s="308"/>
      <c r="C93" s="33"/>
      <c r="D93" s="1">
        <f>'31 11-12'!D20</f>
        <v>4550</v>
      </c>
      <c r="E93" s="1">
        <f>'31 11-12'!E20</f>
        <v>4850</v>
      </c>
      <c r="F93" s="1">
        <f>'31 11-12'!F20</f>
        <v>808</v>
      </c>
      <c r="G93" s="142">
        <f>F93/E93*100</f>
        <v>16.659793814432991</v>
      </c>
      <c r="H93" s="10">
        <f>'31 11-12'!H20</f>
        <v>7300</v>
      </c>
    </row>
    <row r="94" spans="1:8" ht="13.5" thickBot="1">
      <c r="A94" s="309" t="s">
        <v>308</v>
      </c>
      <c r="B94" s="306"/>
      <c r="C94" s="72"/>
      <c r="D94" s="73">
        <f>'31 11-12'!D86</f>
        <v>16600</v>
      </c>
      <c r="E94" s="73">
        <f>'31 11-12'!E86</f>
        <v>17220</v>
      </c>
      <c r="F94" s="73">
        <f>'31 11-12'!F86</f>
        <v>653</v>
      </c>
      <c r="G94" s="74">
        <f>F94/E94*100</f>
        <v>3.7921022067363532</v>
      </c>
      <c r="H94" s="75">
        <f>'31 11-12'!H86</f>
        <v>6800</v>
      </c>
    </row>
    <row r="95" spans="1:8" ht="16.5" thickBot="1">
      <c r="A95" s="310" t="s">
        <v>12</v>
      </c>
      <c r="B95" s="306"/>
      <c r="C95" s="72"/>
      <c r="D95" s="90">
        <f>SUM(D93:D94)</f>
        <v>21150</v>
      </c>
      <c r="E95" s="90">
        <f>SUM(E93:E94)</f>
        <v>22070</v>
      </c>
      <c r="F95" s="90">
        <f>SUM(F93:F94)</f>
        <v>1461</v>
      </c>
      <c r="G95" s="146">
        <f>F95/E95*100</f>
        <v>6.6198459447213409</v>
      </c>
      <c r="H95" s="92">
        <f>SUM(H93:H94)</f>
        <v>14100</v>
      </c>
    </row>
    <row r="96" spans="1:8">
      <c r="A96" s="136"/>
      <c r="B96" s="136"/>
    </row>
    <row r="98" spans="1:8">
      <c r="A98" s="136"/>
      <c r="B98" s="136"/>
    </row>
    <row r="99" spans="1:8">
      <c r="A99" s="136"/>
      <c r="B99" s="136"/>
    </row>
    <row r="100" spans="1:8">
      <c r="A100" s="136"/>
      <c r="B100" s="136"/>
    </row>
    <row r="101" spans="1:8">
      <c r="A101" s="136"/>
      <c r="B101" s="136"/>
    </row>
    <row r="102" spans="1:8">
      <c r="A102" s="136"/>
      <c r="B102" s="136"/>
    </row>
    <row r="103" spans="1:8">
      <c r="A103" s="136"/>
      <c r="B103" s="136"/>
    </row>
    <row r="104" spans="1:8">
      <c r="A104" s="136"/>
      <c r="B104" s="136"/>
    </row>
    <row r="105" spans="1:8">
      <c r="A105" s="136"/>
      <c r="B105" s="136"/>
    </row>
    <row r="106" spans="1:8">
      <c r="A106" s="136"/>
      <c r="B106" s="136"/>
    </row>
    <row r="107" spans="1:8" ht="15">
      <c r="A107" s="1254" t="s">
        <v>618</v>
      </c>
      <c r="B107" s="1254"/>
      <c r="C107" s="1254"/>
      <c r="D107" s="1254"/>
      <c r="E107" s="1254"/>
      <c r="F107" s="1254"/>
      <c r="G107" s="1254"/>
      <c r="H107" s="1254"/>
    </row>
    <row r="108" spans="1:8">
      <c r="A108" s="136"/>
      <c r="B108" s="136"/>
    </row>
    <row r="109" spans="1:8">
      <c r="A109" s="136"/>
      <c r="B109" s="136"/>
    </row>
    <row r="110" spans="1:8">
      <c r="A110" s="136"/>
      <c r="B110" s="136"/>
    </row>
    <row r="111" spans="1:8">
      <c r="A111" s="136"/>
      <c r="B111" s="136"/>
    </row>
    <row r="112" spans="1:8">
      <c r="A112" s="136"/>
      <c r="B112" s="136"/>
    </row>
    <row r="113" spans="1:2">
      <c r="A113" s="136"/>
      <c r="B113" s="136"/>
    </row>
    <row r="114" spans="1:2">
      <c r="A114" s="136"/>
      <c r="B114" s="136"/>
    </row>
    <row r="115" spans="1:2">
      <c r="A115" s="136"/>
      <c r="B115" s="136"/>
    </row>
    <row r="116" spans="1:2">
      <c r="A116" s="136"/>
      <c r="B116" s="136"/>
    </row>
    <row r="117" spans="1:2">
      <c r="A117" s="136"/>
      <c r="B117" s="136"/>
    </row>
    <row r="118" spans="1:2">
      <c r="A118" s="136"/>
      <c r="B118" s="136"/>
    </row>
    <row r="119" spans="1:2">
      <c r="A119" s="136"/>
      <c r="B119" s="136"/>
    </row>
    <row r="120" spans="1:2">
      <c r="A120" s="136"/>
      <c r="B120" s="136"/>
    </row>
    <row r="121" spans="1:2">
      <c r="A121" s="136"/>
      <c r="B121" s="136"/>
    </row>
    <row r="122" spans="1:2">
      <c r="A122" s="136"/>
      <c r="B122" s="136"/>
    </row>
    <row r="123" spans="1:2">
      <c r="A123" s="136"/>
      <c r="B123" s="136"/>
    </row>
    <row r="124" spans="1:2">
      <c r="A124" s="136"/>
      <c r="B124" s="136"/>
    </row>
    <row r="125" spans="1:2">
      <c r="A125" s="136"/>
      <c r="B125" s="136"/>
    </row>
    <row r="126" spans="1:2">
      <c r="A126" s="136"/>
      <c r="B126" s="136"/>
    </row>
    <row r="127" spans="1:2">
      <c r="A127" s="136"/>
      <c r="B127" s="136"/>
    </row>
    <row r="128" spans="1:2">
      <c r="A128" s="136"/>
      <c r="B128" s="136"/>
    </row>
    <row r="129" spans="1:2">
      <c r="A129" s="136"/>
      <c r="B129" s="136"/>
    </row>
    <row r="130" spans="1:2">
      <c r="A130" s="136"/>
      <c r="B130" s="136"/>
    </row>
    <row r="131" spans="1:2">
      <c r="A131" s="136"/>
      <c r="B131" s="136"/>
    </row>
    <row r="132" spans="1:2">
      <c r="A132" s="136"/>
      <c r="B132" s="136"/>
    </row>
    <row r="133" spans="1:2">
      <c r="A133" s="136"/>
      <c r="B133" s="136"/>
    </row>
    <row r="134" spans="1:2">
      <c r="A134" s="136"/>
      <c r="B134" s="136"/>
    </row>
    <row r="135" spans="1:2">
      <c r="A135" s="136"/>
      <c r="B135" s="136"/>
    </row>
    <row r="136" spans="1:2">
      <c r="A136" s="136"/>
      <c r="B136" s="136"/>
    </row>
    <row r="137" spans="1:2">
      <c r="A137" s="136"/>
      <c r="B137" s="136"/>
    </row>
    <row r="138" spans="1:2">
      <c r="A138" s="136"/>
      <c r="B138" s="136"/>
    </row>
    <row r="139" spans="1:2">
      <c r="A139" s="136"/>
      <c r="B139" s="136"/>
    </row>
    <row r="140" spans="1:2">
      <c r="A140" s="136"/>
      <c r="B140" s="136"/>
    </row>
    <row r="141" spans="1:2">
      <c r="A141" s="136"/>
      <c r="B141" s="136"/>
    </row>
    <row r="142" spans="1:2">
      <c r="A142" s="136"/>
      <c r="B142" s="136"/>
    </row>
    <row r="143" spans="1:2">
      <c r="A143" s="136"/>
      <c r="B143" s="136"/>
    </row>
    <row r="144" spans="1:2">
      <c r="A144" s="136"/>
      <c r="B144" s="136"/>
    </row>
    <row r="145" spans="1:2">
      <c r="A145" s="136"/>
      <c r="B145" s="136"/>
    </row>
    <row r="146" spans="1:2">
      <c r="A146" s="136"/>
      <c r="B146" s="136"/>
    </row>
    <row r="147" spans="1:2">
      <c r="A147" s="136"/>
      <c r="B147" s="136"/>
    </row>
    <row r="148" spans="1:2">
      <c r="A148" s="136"/>
      <c r="B148" s="136"/>
    </row>
    <row r="149" spans="1:2">
      <c r="A149" s="136"/>
      <c r="B149" s="136"/>
    </row>
    <row r="150" spans="1:2">
      <c r="A150" s="136"/>
      <c r="B150" s="136"/>
    </row>
    <row r="151" spans="1:2">
      <c r="A151" s="136"/>
      <c r="B151" s="136"/>
    </row>
    <row r="152" spans="1:2">
      <c r="A152" s="136"/>
      <c r="B152" s="136"/>
    </row>
    <row r="153" spans="1:2">
      <c r="A153" s="136"/>
      <c r="B153" s="136"/>
    </row>
    <row r="154" spans="1:2">
      <c r="A154" s="136"/>
      <c r="B154" s="136"/>
    </row>
    <row r="155" spans="1:2">
      <c r="A155" s="136"/>
      <c r="B155" s="136"/>
    </row>
    <row r="156" spans="1:2">
      <c r="A156" s="136"/>
      <c r="B156" s="136"/>
    </row>
    <row r="157" spans="1:2">
      <c r="A157" s="136"/>
      <c r="B157" s="136"/>
    </row>
    <row r="158" spans="1:2">
      <c r="A158" s="136"/>
      <c r="B158" s="136"/>
    </row>
    <row r="159" spans="1:2">
      <c r="A159" s="136"/>
      <c r="B159" s="136"/>
    </row>
    <row r="160" spans="1:2">
      <c r="A160" s="136"/>
      <c r="B160" s="136"/>
    </row>
    <row r="161" spans="1:2">
      <c r="A161" s="136"/>
      <c r="B161" s="136"/>
    </row>
    <row r="162" spans="1:2">
      <c r="A162" s="136"/>
      <c r="B162" s="136"/>
    </row>
    <row r="163" spans="1:2">
      <c r="A163" s="136"/>
      <c r="B163" s="136"/>
    </row>
    <row r="164" spans="1:2">
      <c r="A164" s="136"/>
      <c r="B164" s="136"/>
    </row>
    <row r="165" spans="1:2">
      <c r="A165" s="136"/>
      <c r="B165" s="136"/>
    </row>
    <row r="166" spans="1:2">
      <c r="A166" s="136"/>
      <c r="B166" s="136"/>
    </row>
    <row r="167" spans="1:2">
      <c r="A167" s="136"/>
      <c r="B167" s="136"/>
    </row>
    <row r="168" spans="1:2">
      <c r="A168" s="136"/>
      <c r="B168" s="136"/>
    </row>
    <row r="169" spans="1:2">
      <c r="A169" s="136"/>
      <c r="B169" s="136"/>
    </row>
    <row r="170" spans="1:2">
      <c r="A170" s="136"/>
      <c r="B170" s="136"/>
    </row>
    <row r="171" spans="1:2">
      <c r="A171" s="136"/>
      <c r="B171" s="136"/>
    </row>
    <row r="172" spans="1:2">
      <c r="A172" s="136"/>
      <c r="B172" s="136"/>
    </row>
    <row r="173" spans="1:2">
      <c r="A173" s="136"/>
      <c r="B173" s="136"/>
    </row>
    <row r="174" spans="1:2">
      <c r="A174" s="136"/>
      <c r="B174" s="136"/>
    </row>
    <row r="175" spans="1:2">
      <c r="A175" s="136"/>
      <c r="B175" s="136"/>
    </row>
    <row r="176" spans="1:2">
      <c r="A176" s="136"/>
      <c r="B176" s="136"/>
    </row>
    <row r="177" spans="1:2">
      <c r="A177" s="136"/>
      <c r="B177" s="136"/>
    </row>
    <row r="178" spans="1:2">
      <c r="A178" s="136"/>
      <c r="B178" s="136"/>
    </row>
    <row r="179" spans="1:2">
      <c r="A179" s="136"/>
      <c r="B179" s="136"/>
    </row>
    <row r="180" spans="1:2">
      <c r="A180" s="136"/>
      <c r="B180" s="136"/>
    </row>
    <row r="181" spans="1:2">
      <c r="A181" s="136"/>
      <c r="B181" s="136"/>
    </row>
    <row r="182" spans="1:2">
      <c r="A182" s="136"/>
      <c r="B182" s="136"/>
    </row>
    <row r="183" spans="1:2">
      <c r="A183" s="136"/>
      <c r="B183" s="136"/>
    </row>
    <row r="184" spans="1:2">
      <c r="A184" s="136"/>
      <c r="B184" s="136"/>
    </row>
    <row r="185" spans="1:2">
      <c r="A185" s="136"/>
      <c r="B185" s="136"/>
    </row>
    <row r="186" spans="1:2">
      <c r="A186" s="136"/>
      <c r="B186" s="136"/>
    </row>
    <row r="187" spans="1:2">
      <c r="A187" s="136"/>
      <c r="B187" s="136"/>
    </row>
    <row r="188" spans="1:2">
      <c r="A188" s="136"/>
      <c r="B188" s="136"/>
    </row>
    <row r="189" spans="1:2">
      <c r="A189" s="136"/>
      <c r="B189" s="136"/>
    </row>
    <row r="190" spans="1:2">
      <c r="A190" s="136"/>
      <c r="B190" s="136"/>
    </row>
    <row r="191" spans="1:2">
      <c r="A191" s="136"/>
      <c r="B191" s="136"/>
    </row>
    <row r="192" spans="1:2">
      <c r="A192" s="136"/>
      <c r="B192" s="136"/>
    </row>
    <row r="193" spans="1:2">
      <c r="A193" s="136"/>
      <c r="B193" s="136"/>
    </row>
    <row r="194" spans="1:2">
      <c r="A194" s="136"/>
      <c r="B194" s="136"/>
    </row>
    <row r="195" spans="1:2">
      <c r="A195" s="136"/>
      <c r="B195" s="136"/>
    </row>
    <row r="196" spans="1:2">
      <c r="A196" s="136"/>
      <c r="B196" s="136"/>
    </row>
    <row r="197" spans="1:2">
      <c r="A197" s="136"/>
      <c r="B197" s="136"/>
    </row>
    <row r="198" spans="1:2">
      <c r="A198" s="136"/>
      <c r="B198" s="136"/>
    </row>
    <row r="199" spans="1:2">
      <c r="A199" s="136"/>
      <c r="B199" s="136"/>
    </row>
    <row r="200" spans="1:2">
      <c r="A200" s="136"/>
      <c r="B200" s="136"/>
    </row>
    <row r="201" spans="1:2">
      <c r="A201" s="136"/>
      <c r="B201" s="136"/>
    </row>
    <row r="202" spans="1:2">
      <c r="A202" s="136"/>
      <c r="B202" s="136"/>
    </row>
    <row r="203" spans="1:2">
      <c r="A203" s="136"/>
      <c r="B203" s="136"/>
    </row>
    <row r="204" spans="1:2">
      <c r="A204" s="136"/>
      <c r="B204" s="136"/>
    </row>
    <row r="205" spans="1:2">
      <c r="A205" s="136"/>
      <c r="B205" s="136"/>
    </row>
    <row r="206" spans="1:2">
      <c r="A206" s="136"/>
      <c r="B206" s="136"/>
    </row>
    <row r="207" spans="1:2">
      <c r="A207" s="136"/>
      <c r="B207" s="136"/>
    </row>
    <row r="208" spans="1:2">
      <c r="A208" s="136"/>
      <c r="B208" s="136"/>
    </row>
    <row r="209" spans="1:2">
      <c r="A209" s="136"/>
      <c r="B209" s="136"/>
    </row>
    <row r="210" spans="1:2">
      <c r="A210" s="136"/>
      <c r="B210" s="136"/>
    </row>
    <row r="211" spans="1:2">
      <c r="A211" s="136"/>
      <c r="B211" s="136"/>
    </row>
    <row r="212" spans="1:2">
      <c r="A212" s="136"/>
      <c r="B212" s="136"/>
    </row>
    <row r="213" spans="1:2">
      <c r="A213" s="136"/>
      <c r="B213" s="136"/>
    </row>
    <row r="214" spans="1:2">
      <c r="A214" s="136"/>
      <c r="B214" s="136"/>
    </row>
    <row r="215" spans="1:2">
      <c r="A215" s="136"/>
      <c r="B215" s="136"/>
    </row>
    <row r="216" spans="1:2">
      <c r="A216" s="136"/>
      <c r="B216" s="136"/>
    </row>
    <row r="217" spans="1:2">
      <c r="A217" s="136"/>
      <c r="B217" s="136"/>
    </row>
  </sheetData>
  <customSheetViews>
    <customSheetView guid="{CE1FAABA-AA9E-4C4F-BAB9-72F9FC9431D4}" topLeftCell="A21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Header>&amp;RPříloha III/12</oddHeader>
      </headerFooter>
    </customSheetView>
  </customSheetViews>
  <mergeCells count="19">
    <mergeCell ref="A84:B84"/>
    <mergeCell ref="A85:B85"/>
    <mergeCell ref="A77:B77"/>
    <mergeCell ref="A107:H107"/>
    <mergeCell ref="A69:B69"/>
    <mergeCell ref="A54:H54"/>
    <mergeCell ref="A70:B70"/>
    <mergeCell ref="A83:B83"/>
    <mergeCell ref="A81:B81"/>
    <mergeCell ref="A79:B79"/>
    <mergeCell ref="A78:B78"/>
    <mergeCell ref="A80:B80"/>
    <mergeCell ref="A72:B72"/>
    <mergeCell ref="A74:B74"/>
    <mergeCell ref="A82:B82"/>
    <mergeCell ref="A75:B75"/>
    <mergeCell ref="A71:B71"/>
    <mergeCell ref="A73:B73"/>
    <mergeCell ref="A76:B7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7030A0"/>
  </sheetPr>
  <dimension ref="A1:H53"/>
  <sheetViews>
    <sheetView topLeftCell="A10" zoomScaleNormal="100" workbookViewId="0">
      <selection activeCell="C36" sqref="C36"/>
    </sheetView>
  </sheetViews>
  <sheetFormatPr defaultColWidth="9.28515625" defaultRowHeight="12.75"/>
  <cols>
    <col min="1" max="1" width="4.7109375" style="18" customWidth="1"/>
    <col min="2" max="2" width="6.28515625" style="18" customWidth="1"/>
    <col min="3" max="3" width="31.7109375" style="18" customWidth="1"/>
    <col min="4" max="5" width="6.140625" style="18" bestFit="1" customWidth="1"/>
    <col min="6" max="6" width="10.140625" style="18" bestFit="1" customWidth="1"/>
    <col min="7" max="7" width="8.5703125" style="18" bestFit="1" customWidth="1"/>
    <col min="8" max="8" width="10.28515625" style="18" bestFit="1" customWidth="1"/>
    <col min="9" max="9" width="7.28515625" style="18" customWidth="1"/>
    <col min="10" max="16384" width="9.28515625" style="18"/>
  </cols>
  <sheetData>
    <row r="1" spans="1:8" ht="15">
      <c r="H1" s="788" t="s">
        <v>704</v>
      </c>
    </row>
    <row r="2" spans="1:8" ht="18.75">
      <c r="A2" s="135" t="s">
        <v>151</v>
      </c>
      <c r="C2" s="208"/>
      <c r="D2" s="93"/>
      <c r="E2" s="93"/>
      <c r="F2" s="93"/>
      <c r="G2" s="208"/>
      <c r="H2" s="93"/>
    </row>
    <row r="3" spans="1:8">
      <c r="A3" s="21"/>
      <c r="D3" s="93"/>
      <c r="E3" s="93"/>
      <c r="F3" s="93"/>
      <c r="H3" s="93"/>
    </row>
    <row r="4" spans="1:8" ht="15" thickBot="1">
      <c r="A4" s="316" t="s">
        <v>310</v>
      </c>
      <c r="B4" s="136"/>
      <c r="F4" s="211"/>
      <c r="G4" s="212"/>
      <c r="H4" s="23" t="s">
        <v>107</v>
      </c>
    </row>
    <row r="5" spans="1:8" ht="13.5">
      <c r="A5" s="213" t="s">
        <v>243</v>
      </c>
      <c r="B5" s="379"/>
      <c r="C5" s="38"/>
      <c r="D5" s="29" t="s">
        <v>129</v>
      </c>
      <c r="E5" s="29" t="s">
        <v>194</v>
      </c>
      <c r="F5" s="29" t="s">
        <v>135</v>
      </c>
      <c r="G5" s="29" t="s">
        <v>136</v>
      </c>
      <c r="H5" s="30" t="s">
        <v>902</v>
      </c>
    </row>
    <row r="6" spans="1:8" ht="13.5">
      <c r="A6" s="46">
        <v>3699</v>
      </c>
      <c r="B6" s="13" t="s">
        <v>258</v>
      </c>
      <c r="C6" s="13"/>
      <c r="D6" s="215">
        <v>2017</v>
      </c>
      <c r="E6" s="215">
        <v>2017</v>
      </c>
      <c r="F6" s="215" t="s">
        <v>873</v>
      </c>
      <c r="G6" s="215" t="s">
        <v>137</v>
      </c>
      <c r="H6" s="216">
        <v>2018</v>
      </c>
    </row>
    <row r="7" spans="1:8" ht="13.5">
      <c r="A7" s="46">
        <v>3111</v>
      </c>
      <c r="B7" s="62" t="s">
        <v>380</v>
      </c>
      <c r="C7" s="13"/>
      <c r="D7" s="215"/>
      <c r="E7" s="215"/>
      <c r="F7" s="215"/>
      <c r="G7" s="215"/>
      <c r="H7" s="216"/>
    </row>
    <row r="8" spans="1:8" ht="13.5">
      <c r="A8" s="46">
        <v>3113</v>
      </c>
      <c r="B8" s="62" t="s">
        <v>14</v>
      </c>
      <c r="C8" s="13"/>
      <c r="D8" s="215"/>
      <c r="E8" s="215"/>
      <c r="F8" s="215"/>
      <c r="G8" s="215"/>
      <c r="H8" s="216"/>
    </row>
    <row r="9" spans="1:8" ht="13.5">
      <c r="A9" s="46">
        <v>3141</v>
      </c>
      <c r="B9" s="62" t="s">
        <v>381</v>
      </c>
      <c r="C9" s="13"/>
      <c r="D9" s="215"/>
      <c r="E9" s="215"/>
      <c r="F9" s="215"/>
      <c r="G9" s="215"/>
      <c r="H9" s="216"/>
    </row>
    <row r="10" spans="1:8" ht="13.5">
      <c r="A10" s="46">
        <v>3299</v>
      </c>
      <c r="B10" s="62" t="s">
        <v>798</v>
      </c>
      <c r="C10" s="13"/>
      <c r="D10" s="215"/>
      <c r="E10" s="215"/>
      <c r="F10" s="215"/>
      <c r="G10" s="215"/>
      <c r="H10" s="216"/>
    </row>
    <row r="11" spans="1:8" ht="13.5">
      <c r="A11" s="46">
        <v>3319</v>
      </c>
      <c r="B11" s="62" t="s">
        <v>15</v>
      </c>
      <c r="C11" s="13"/>
      <c r="D11" s="215"/>
      <c r="E11" s="215"/>
      <c r="F11" s="215"/>
      <c r="G11" s="215"/>
      <c r="H11" s="216"/>
    </row>
    <row r="12" spans="1:8" ht="14.25" thickBot="1">
      <c r="A12" s="46">
        <v>3349</v>
      </c>
      <c r="B12" s="62" t="s">
        <v>247</v>
      </c>
      <c r="C12" s="13"/>
      <c r="D12" s="215"/>
      <c r="E12" s="215"/>
      <c r="F12" s="215"/>
      <c r="G12" s="215"/>
      <c r="H12" s="216"/>
    </row>
    <row r="13" spans="1:8" ht="14.25" customHeight="1">
      <c r="A13" s="185"/>
      <c r="B13" s="37" t="s">
        <v>244</v>
      </c>
      <c r="C13" s="38"/>
      <c r="D13" s="380"/>
      <c r="E13" s="380"/>
      <c r="F13" s="380"/>
      <c r="G13" s="380"/>
      <c r="H13" s="202"/>
    </row>
    <row r="14" spans="1:8">
      <c r="A14" s="333">
        <v>3699</v>
      </c>
      <c r="B14" s="87">
        <v>5169</v>
      </c>
      <c r="C14" s="33" t="s">
        <v>131</v>
      </c>
      <c r="D14" s="65">
        <v>120</v>
      </c>
      <c r="E14" s="65">
        <v>120</v>
      </c>
      <c r="F14" s="65">
        <v>35</v>
      </c>
      <c r="G14" s="16">
        <f>F14/E14*100</f>
        <v>29.166666666666668</v>
      </c>
      <c r="H14" s="66">
        <v>120</v>
      </c>
    </row>
    <row r="15" spans="1:8" ht="15" thickBot="1">
      <c r="A15" s="70"/>
      <c r="B15" s="71" t="s">
        <v>309</v>
      </c>
      <c r="C15" s="72"/>
      <c r="D15" s="228">
        <f>SUM(D14:D14)</f>
        <v>120</v>
      </c>
      <c r="E15" s="228">
        <f>SUM(E14:E14)</f>
        <v>120</v>
      </c>
      <c r="F15" s="73">
        <f>SUM(F14:F14)</f>
        <v>35</v>
      </c>
      <c r="G15" s="74">
        <f>F15/E15*100</f>
        <v>29.166666666666668</v>
      </c>
      <c r="H15" s="75">
        <f>SUM(H14:H14)</f>
        <v>120</v>
      </c>
    </row>
    <row r="16" spans="1:8">
      <c r="A16" s="46">
        <v>3111</v>
      </c>
      <c r="B16" s="64">
        <v>5139</v>
      </c>
      <c r="C16" s="48" t="s">
        <v>16</v>
      </c>
      <c r="D16" s="39">
        <v>1</v>
      </c>
      <c r="E16" s="39">
        <v>1</v>
      </c>
      <c r="F16" s="39">
        <v>0</v>
      </c>
      <c r="G16" s="16">
        <f t="shared" ref="G16:G27" si="0">F16/E16*100</f>
        <v>0</v>
      </c>
      <c r="H16" s="66">
        <v>1</v>
      </c>
    </row>
    <row r="17" spans="1:8">
      <c r="A17" s="67"/>
      <c r="B17" s="64">
        <v>5169</v>
      </c>
      <c r="C17" s="33" t="s">
        <v>245</v>
      </c>
      <c r="D17" s="65">
        <v>3190</v>
      </c>
      <c r="E17" s="65">
        <v>2780</v>
      </c>
      <c r="F17" s="65">
        <v>1512</v>
      </c>
      <c r="G17" s="16">
        <f t="shared" si="0"/>
        <v>54.388489208633096</v>
      </c>
      <c r="H17" s="66">
        <v>4400</v>
      </c>
    </row>
    <row r="18" spans="1:8">
      <c r="A18" s="67"/>
      <c r="B18" s="87">
        <v>5175</v>
      </c>
      <c r="C18" s="33" t="s">
        <v>266</v>
      </c>
      <c r="D18" s="65">
        <v>22</v>
      </c>
      <c r="E18" s="65">
        <v>22</v>
      </c>
      <c r="F18" s="65">
        <v>6</v>
      </c>
      <c r="G18" s="16">
        <f t="shared" si="0"/>
        <v>27.27272727272727</v>
      </c>
      <c r="H18" s="66">
        <v>14</v>
      </c>
    </row>
    <row r="19" spans="1:8">
      <c r="A19" s="67"/>
      <c r="B19" s="87">
        <v>5189</v>
      </c>
      <c r="C19" s="33" t="s">
        <v>508</v>
      </c>
      <c r="D19" s="65">
        <v>0</v>
      </c>
      <c r="E19" s="65">
        <v>0</v>
      </c>
      <c r="F19" s="65">
        <v>0</v>
      </c>
      <c r="G19" s="16">
        <v>0</v>
      </c>
      <c r="H19" s="66">
        <v>0</v>
      </c>
    </row>
    <row r="20" spans="1:8">
      <c r="A20" s="67"/>
      <c r="B20" s="64">
        <v>5194</v>
      </c>
      <c r="C20" s="33" t="s">
        <v>63</v>
      </c>
      <c r="D20" s="65">
        <v>80</v>
      </c>
      <c r="E20" s="65">
        <v>80</v>
      </c>
      <c r="F20" s="65">
        <v>1</v>
      </c>
      <c r="G20" s="16">
        <f t="shared" si="0"/>
        <v>1.25</v>
      </c>
      <c r="H20" s="66">
        <v>50</v>
      </c>
    </row>
    <row r="21" spans="1:8" ht="15" thickBot="1">
      <c r="A21" s="225"/>
      <c r="B21" s="257"/>
      <c r="C21" s="381" t="s">
        <v>41</v>
      </c>
      <c r="D21" s="51">
        <f>SUM(D16:D20)</f>
        <v>3293</v>
      </c>
      <c r="E21" s="51">
        <f>SUM(E16:E20)</f>
        <v>2883</v>
      </c>
      <c r="F21" s="51">
        <f>SUM(F16:F20)</f>
        <v>1519</v>
      </c>
      <c r="G21" s="52">
        <f t="shared" si="0"/>
        <v>52.688172043010752</v>
      </c>
      <c r="H21" s="53">
        <f>SUM(H16:H20)</f>
        <v>4465</v>
      </c>
    </row>
    <row r="22" spans="1:8">
      <c r="A22" s="46">
        <v>3113</v>
      </c>
      <c r="B22" s="64">
        <v>5139</v>
      </c>
      <c r="C22" s="48" t="s">
        <v>16</v>
      </c>
      <c r="D22" s="39">
        <v>252</v>
      </c>
      <c r="E22" s="39">
        <v>252</v>
      </c>
      <c r="F22" s="39">
        <v>18</v>
      </c>
      <c r="G22" s="16">
        <f t="shared" si="0"/>
        <v>7.1428571428571423</v>
      </c>
      <c r="H22" s="66">
        <v>150</v>
      </c>
    </row>
    <row r="23" spans="1:8">
      <c r="A23" s="67"/>
      <c r="B23" s="64">
        <v>5166</v>
      </c>
      <c r="C23" s="33" t="s">
        <v>692</v>
      </c>
      <c r="D23" s="65">
        <v>300</v>
      </c>
      <c r="E23" s="65">
        <v>251</v>
      </c>
      <c r="F23" s="65">
        <v>0</v>
      </c>
      <c r="G23" s="16">
        <f>F23/E23*100</f>
        <v>0</v>
      </c>
      <c r="H23" s="66">
        <v>0</v>
      </c>
    </row>
    <row r="24" spans="1:8">
      <c r="A24" s="67"/>
      <c r="B24" s="64">
        <v>5169</v>
      </c>
      <c r="C24" s="33" t="s">
        <v>245</v>
      </c>
      <c r="D24" s="65">
        <v>14</v>
      </c>
      <c r="E24" s="65">
        <v>3542</v>
      </c>
      <c r="F24" s="65">
        <v>500</v>
      </c>
      <c r="G24" s="16">
        <f t="shared" si="0"/>
        <v>14.11631846414455</v>
      </c>
      <c r="H24" s="66">
        <v>1600</v>
      </c>
    </row>
    <row r="25" spans="1:8">
      <c r="A25" s="67"/>
      <c r="B25" s="87">
        <v>5175</v>
      </c>
      <c r="C25" s="33" t="s">
        <v>267</v>
      </c>
      <c r="D25" s="65">
        <v>9</v>
      </c>
      <c r="E25" s="65">
        <v>9</v>
      </c>
      <c r="F25" s="65">
        <v>3</v>
      </c>
      <c r="G25" s="16">
        <f t="shared" si="0"/>
        <v>33.333333333333329</v>
      </c>
      <c r="H25" s="66">
        <v>8</v>
      </c>
    </row>
    <row r="26" spans="1:8">
      <c r="A26" s="224"/>
      <c r="B26" s="64">
        <v>5194</v>
      </c>
      <c r="C26" s="33" t="s">
        <v>63</v>
      </c>
      <c r="D26" s="65">
        <v>45</v>
      </c>
      <c r="E26" s="65">
        <v>45</v>
      </c>
      <c r="F26" s="65">
        <v>0</v>
      </c>
      <c r="G26" s="16">
        <f t="shared" si="0"/>
        <v>0</v>
      </c>
      <c r="H26" s="66">
        <v>45</v>
      </c>
    </row>
    <row r="27" spans="1:8" ht="15" thickBot="1">
      <c r="A27" s="225"/>
      <c r="B27" s="257"/>
      <c r="C27" s="381" t="s">
        <v>53</v>
      </c>
      <c r="D27" s="51">
        <f>SUM(D22:D26)</f>
        <v>620</v>
      </c>
      <c r="E27" s="51">
        <f>SUM(E22:E26)</f>
        <v>4099</v>
      </c>
      <c r="F27" s="51">
        <f>SUM(F22:F26)</f>
        <v>521</v>
      </c>
      <c r="G27" s="52">
        <f t="shared" si="0"/>
        <v>12.710417174920712</v>
      </c>
      <c r="H27" s="53">
        <f>SUM(H22:H26)</f>
        <v>1803</v>
      </c>
    </row>
    <row r="28" spans="1:8" ht="12.75" customHeight="1">
      <c r="A28" s="46">
        <v>3141</v>
      </c>
      <c r="B28" s="64">
        <v>5169</v>
      </c>
      <c r="C28" s="48" t="s">
        <v>245</v>
      </c>
      <c r="D28" s="39">
        <v>0</v>
      </c>
      <c r="E28" s="39">
        <v>0</v>
      </c>
      <c r="F28" s="39">
        <v>0</v>
      </c>
      <c r="G28" s="16">
        <v>0</v>
      </c>
      <c r="H28" s="66">
        <v>30</v>
      </c>
    </row>
    <row r="29" spans="1:8" ht="15" thickBot="1">
      <c r="A29" s="913"/>
      <c r="B29" s="283"/>
      <c r="C29" s="381" t="s">
        <v>309</v>
      </c>
      <c r="D29" s="51">
        <f>SUM(D28)</f>
        <v>0</v>
      </c>
      <c r="E29" s="51">
        <f>SUM(E28)</f>
        <v>0</v>
      </c>
      <c r="F29" s="51">
        <f>SUM(F28)</f>
        <v>0</v>
      </c>
      <c r="G29" s="52">
        <v>0</v>
      </c>
      <c r="H29" s="53">
        <f>SUM(H28)</f>
        <v>30</v>
      </c>
    </row>
    <row r="30" spans="1:8" ht="12.75" customHeight="1">
      <c r="A30" s="63">
        <v>3319</v>
      </c>
      <c r="B30" s="87">
        <v>5164</v>
      </c>
      <c r="C30" s="33" t="s">
        <v>685</v>
      </c>
      <c r="D30" s="65">
        <v>20</v>
      </c>
      <c r="E30" s="65">
        <v>20</v>
      </c>
      <c r="F30" s="65">
        <v>0</v>
      </c>
      <c r="G30" s="151">
        <v>0</v>
      </c>
      <c r="H30" s="66">
        <v>0</v>
      </c>
    </row>
    <row r="31" spans="1:8" ht="12.75" customHeight="1">
      <c r="A31" s="624"/>
      <c r="B31" s="64">
        <v>5169</v>
      </c>
      <c r="C31" s="48" t="s">
        <v>245</v>
      </c>
      <c r="D31" s="65">
        <v>465</v>
      </c>
      <c r="E31" s="65">
        <v>165</v>
      </c>
      <c r="F31" s="65">
        <v>6</v>
      </c>
      <c r="G31" s="16">
        <f>F31/E31*100</f>
        <v>3.6363636363636362</v>
      </c>
      <c r="H31" s="66">
        <v>1400</v>
      </c>
    </row>
    <row r="32" spans="1:8" ht="12.75" customHeight="1">
      <c r="A32" s="67"/>
      <c r="B32" s="746">
        <v>5192</v>
      </c>
      <c r="C32" s="747" t="s">
        <v>686</v>
      </c>
      <c r="D32" s="58">
        <v>5</v>
      </c>
      <c r="E32" s="58">
        <v>5</v>
      </c>
      <c r="F32" s="58">
        <v>0</v>
      </c>
      <c r="G32" s="16">
        <v>0</v>
      </c>
      <c r="H32" s="17">
        <v>0</v>
      </c>
    </row>
    <row r="33" spans="1:8" ht="12.75" customHeight="1">
      <c r="A33" s="67"/>
      <c r="B33" s="746">
        <v>5139</v>
      </c>
      <c r="C33" s="48" t="s">
        <v>1117</v>
      </c>
      <c r="D33" s="383">
        <v>0</v>
      </c>
      <c r="E33" s="383">
        <v>0</v>
      </c>
      <c r="F33" s="383">
        <v>0</v>
      </c>
      <c r="G33" s="446">
        <v>0</v>
      </c>
      <c r="H33" s="482">
        <v>1450</v>
      </c>
    </row>
    <row r="34" spans="1:8" ht="15" customHeight="1" thickBot="1">
      <c r="A34" s="225"/>
      <c r="B34" s="283"/>
      <c r="C34" s="381" t="s">
        <v>309</v>
      </c>
      <c r="D34" s="51">
        <f>SUM(D30:D33)</f>
        <v>490</v>
      </c>
      <c r="E34" s="51">
        <f>SUM(E30:E33)</f>
        <v>190</v>
      </c>
      <c r="F34" s="51">
        <f>SUM(F30:F33)</f>
        <v>6</v>
      </c>
      <c r="G34" s="52">
        <f>F34/E34*100</f>
        <v>3.1578947368421053</v>
      </c>
      <c r="H34" s="53">
        <f>SUM(H30:H33)</f>
        <v>2850</v>
      </c>
    </row>
    <row r="35" spans="1:8" ht="12.75" customHeight="1">
      <c r="A35" s="46">
        <v>3299</v>
      </c>
      <c r="B35" s="64">
        <v>5492</v>
      </c>
      <c r="C35" s="48" t="s">
        <v>64</v>
      </c>
      <c r="D35" s="39">
        <v>0</v>
      </c>
      <c r="E35" s="39">
        <v>60</v>
      </c>
      <c r="F35" s="39">
        <v>60</v>
      </c>
      <c r="G35" s="16">
        <f>F35/E35*100</f>
        <v>100</v>
      </c>
      <c r="H35" s="66">
        <v>150</v>
      </c>
    </row>
    <row r="36" spans="1:8" ht="15" customHeight="1" thickBot="1">
      <c r="A36" s="624"/>
      <c r="B36" s="64"/>
      <c r="C36" s="381" t="s">
        <v>309</v>
      </c>
      <c r="D36" s="51">
        <f>SUM(D35)</f>
        <v>0</v>
      </c>
      <c r="E36" s="51">
        <f>SUM(E35)</f>
        <v>60</v>
      </c>
      <c r="F36" s="51">
        <f>SUM(F35)</f>
        <v>60</v>
      </c>
      <c r="G36" s="52">
        <f>F36/E36*100</f>
        <v>100</v>
      </c>
      <c r="H36" s="53">
        <f>SUM(H35)</f>
        <v>150</v>
      </c>
    </row>
    <row r="37" spans="1:8" ht="16.5" thickBot="1">
      <c r="A37" s="198" t="s">
        <v>5</v>
      </c>
      <c r="B37" s="110"/>
      <c r="C37" s="247"/>
      <c r="D37" s="90">
        <f>SUM(D27,D21,D15,D34,D36)</f>
        <v>4523</v>
      </c>
      <c r="E37" s="90">
        <f>SUM(E27,E21,E15,E34,E36)</f>
        <v>7352</v>
      </c>
      <c r="F37" s="90">
        <f>SUM(F27,F21,F15,F34,F36)</f>
        <v>2141</v>
      </c>
      <c r="G37" s="146">
        <f>F37/E37*100</f>
        <v>29.121327529923828</v>
      </c>
      <c r="H37" s="92">
        <f>H15+H21+H27+H34+H36+H29</f>
        <v>9418</v>
      </c>
    </row>
    <row r="53" spans="1:8" ht="15">
      <c r="A53" s="1254" t="s">
        <v>619</v>
      </c>
      <c r="B53" s="1254"/>
      <c r="C53" s="1254"/>
      <c r="D53" s="1254"/>
      <c r="E53" s="1254"/>
      <c r="F53" s="1254"/>
      <c r="G53" s="1254"/>
      <c r="H53" s="1254"/>
    </row>
  </sheetData>
  <customSheetViews>
    <customSheetView guid="{CE1FAABA-AA9E-4C4F-BAB9-72F9FC9431D4}" topLeftCell="A21">
      <selection activeCell="C57" sqref="C57"/>
      <pageMargins left="0.78740157480314965" right="0.78740157480314965" top="0.98425196850393704" bottom="0.98425196850393704" header="0.51181102362204722" footer="0.51181102362204722"/>
      <pageSetup paperSize="9" orientation="portrait" horizontalDpi="4294967292" r:id="rId1"/>
      <headerFooter alignWithMargins="0">
        <oddHeader>&amp;RPříloha III/12</oddHeader>
      </headerFooter>
    </customSheetView>
  </customSheetViews>
  <mergeCells count="1">
    <mergeCell ref="A53:H5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4</vt:i4>
      </vt:variant>
    </vt:vector>
  </HeadingPairs>
  <TitlesOfParts>
    <vt:vector size="29" baseType="lpstr">
      <vt:lpstr>Bilance 1</vt:lpstr>
      <vt:lpstr>RNP 2</vt:lpstr>
      <vt:lpstr>Dotace 3</vt:lpstr>
      <vt:lpstr>Výdaje 4-5</vt:lpstr>
      <vt:lpstr>11 6</vt:lpstr>
      <vt:lpstr>12 7</vt:lpstr>
      <vt:lpstr>21 8-10</vt:lpstr>
      <vt:lpstr>31 11-12</vt:lpstr>
      <vt:lpstr>41 13</vt:lpstr>
      <vt:lpstr>41 14-16</vt:lpstr>
      <vt:lpstr>42 17</vt:lpstr>
      <vt:lpstr>51 18-21</vt:lpstr>
      <vt:lpstr>53 22</vt:lpstr>
      <vt:lpstr>61 23-24</vt:lpstr>
      <vt:lpstr>62 25-26</vt:lpstr>
      <vt:lpstr>63 27-28</vt:lpstr>
      <vt:lpstr>64 29-32</vt:lpstr>
      <vt:lpstr>65 33-34</vt:lpstr>
      <vt:lpstr>81 35-36</vt:lpstr>
      <vt:lpstr>82 37</vt:lpstr>
      <vt:lpstr>82 38-40</vt:lpstr>
      <vt:lpstr>91 41-43</vt:lpstr>
      <vt:lpstr>10 44-45</vt:lpstr>
      <vt:lpstr>45</vt:lpstr>
      <vt:lpstr>Výhled</vt:lpstr>
      <vt:lpstr>'51 18-21'!Oblast_tisku</vt:lpstr>
      <vt:lpstr>'61 23-24'!Oblast_tisku</vt:lpstr>
      <vt:lpstr>'64 29-32'!Oblast_tisku</vt:lpstr>
      <vt:lpstr>'Dotace 3'!Oblast_tisku</vt:lpstr>
    </vt:vector>
  </TitlesOfParts>
  <Company>Obvodní úřad m.č.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Obvodní úřad m.č. Praha 10</dc:creator>
  <cp:lastModifiedBy>Uživatel systému Windows</cp:lastModifiedBy>
  <cp:lastPrinted>2018-02-26T13:11:11Z</cp:lastPrinted>
  <dcterms:created xsi:type="dcterms:W3CDTF">1999-06-08T08:57:25Z</dcterms:created>
  <dcterms:modified xsi:type="dcterms:W3CDTF">2018-03-02T13:37:13Z</dcterms:modified>
  <cp:contentStatus/>
</cp:coreProperties>
</file>