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5.ZMČ 25.3.2019\"/>
    </mc:Choice>
  </mc:AlternateContent>
  <bookViews>
    <workbookView xWindow="0" yWindow="0" windowWidth="28800" windowHeight="12135" firstSheet="11" activeTab="18"/>
  </bookViews>
  <sheets>
    <sheet name="Bilance 1" sheetId="1" r:id="rId1"/>
    <sheet name="RNP 2" sheetId="2" r:id="rId2"/>
    <sheet name="Dotace 3" sheetId="3" r:id="rId3"/>
    <sheet name="Výdaje 4-5" sheetId="4" r:id="rId4"/>
    <sheet name="11 6" sheetId="5" r:id="rId5"/>
    <sheet name="12 7" sheetId="6" r:id="rId6"/>
    <sheet name="21 8-10" sheetId="7" r:id="rId7"/>
    <sheet name="31 11-12" sheetId="8" r:id="rId8"/>
    <sheet name="41 13-14" sheetId="9" r:id="rId9"/>
    <sheet name="41 15-17" sheetId="10" r:id="rId10"/>
    <sheet name="41 18" sheetId="11" r:id="rId11"/>
    <sheet name="42 19" sheetId="12" r:id="rId12"/>
    <sheet name="51 20-23" sheetId="13" r:id="rId13"/>
    <sheet name="53 24" sheetId="14" r:id="rId14"/>
    <sheet name="61 25-26" sheetId="15" r:id="rId15"/>
    <sheet name="62 27" sheetId="16" r:id="rId16"/>
    <sheet name="63 28-29" sheetId="17" r:id="rId17"/>
    <sheet name="64 30-32" sheetId="18" r:id="rId18"/>
    <sheet name="65 33" sheetId="19" r:id="rId19"/>
    <sheet name="81 34" sheetId="20" r:id="rId20"/>
    <sheet name="82 35-36" sheetId="21" r:id="rId21"/>
    <sheet name="82 37-39" sheetId="22" r:id="rId22"/>
    <sheet name="91 40-43" sheetId="23" r:id="rId23"/>
    <sheet name="10 44-45" sheetId="24" r:id="rId24"/>
    <sheet name="Rezerva 46" sheetId="25" r:id="rId25"/>
    <sheet name="Výhled 48" sheetId="26" state="hidden" r:id="rId26"/>
  </sheets>
  <externalReferences>
    <externalReference r:id="rId27"/>
  </externalReferences>
  <definedNames>
    <definedName name="_xlnm.Print_Area" localSheetId="12">'51 20-23'!$A$1:$H$227</definedName>
    <definedName name="_xlnm.Print_Area" localSheetId="16">'63 28-29'!$A$1:$H$110</definedName>
    <definedName name="_xlnm.Print_Area" localSheetId="2">'Dotace 3'!$A$1:$B$103</definedName>
    <definedName name="Z_9EE0BB0F_2F3C_4EDB_B9E3_C8740961D569_.wvu.Rows" localSheetId="2" hidden="1">'Dotace 3'!$7:$33,'Dotace 3'!$40:$63</definedName>
  </definedNames>
  <calcPr calcId="152511"/>
</workbook>
</file>

<file path=xl/calcChain.xml><?xml version="1.0" encoding="utf-8"?>
<calcChain xmlns="http://schemas.openxmlformats.org/spreadsheetml/2006/main">
  <c r="H49" i="25" l="1"/>
  <c r="H47" i="25"/>
  <c r="H43" i="25"/>
  <c r="H39" i="25"/>
  <c r="H28" i="25"/>
  <c r="H206" i="23" l="1"/>
  <c r="H108" i="18"/>
  <c r="H19" i="17"/>
  <c r="H62" i="17" l="1"/>
  <c r="F62" i="17"/>
  <c r="E62" i="17"/>
  <c r="D62" i="17"/>
  <c r="H30" i="15" l="1"/>
  <c r="H85" i="10"/>
  <c r="E85" i="10"/>
  <c r="F85" i="10"/>
  <c r="D85" i="10"/>
  <c r="H84" i="10"/>
  <c r="F84" i="10"/>
  <c r="E84" i="10"/>
  <c r="D84" i="10"/>
  <c r="H68" i="10"/>
  <c r="F68" i="10"/>
  <c r="E68" i="10"/>
  <c r="D68" i="10"/>
  <c r="H34" i="10"/>
  <c r="F34" i="10"/>
  <c r="E34" i="10"/>
  <c r="D34" i="10"/>
  <c r="H13" i="10"/>
  <c r="H35" i="10" s="1"/>
  <c r="F13" i="10"/>
  <c r="F35" i="10" s="1"/>
  <c r="E13" i="10"/>
  <c r="E35" i="10" s="1"/>
  <c r="D13" i="10"/>
  <c r="D35" i="10" s="1"/>
  <c r="H196" i="13" l="1"/>
  <c r="H30" i="23" l="1"/>
  <c r="E30" i="23"/>
  <c r="F30" i="23"/>
  <c r="G30" i="23"/>
  <c r="D30" i="23"/>
  <c r="G26" i="23"/>
  <c r="G24" i="23"/>
  <c r="G23" i="23"/>
  <c r="G20" i="23"/>
  <c r="H91" i="22"/>
  <c r="H158" i="13"/>
  <c r="H167" i="13" s="1"/>
  <c r="H98" i="8"/>
  <c r="E88" i="8"/>
  <c r="F88" i="8"/>
  <c r="G88" i="8" s="1"/>
  <c r="D88" i="8"/>
  <c r="H88" i="8"/>
  <c r="H56" i="1"/>
  <c r="G114" i="23"/>
  <c r="G115" i="23"/>
  <c r="G116" i="23"/>
  <c r="G123" i="23"/>
  <c r="G124" i="23"/>
  <c r="F91" i="22"/>
  <c r="H11" i="26"/>
  <c r="H16" i="26" s="1"/>
  <c r="E11" i="26"/>
  <c r="E16" i="26" s="1"/>
  <c r="E17" i="26" s="1"/>
  <c r="D11" i="26"/>
  <c r="D16" i="26"/>
  <c r="D17" i="26" s="1"/>
  <c r="D22" i="26" s="1"/>
  <c r="C11" i="26"/>
  <c r="C16" i="26"/>
  <c r="C17" i="26"/>
  <c r="B11" i="26"/>
  <c r="B16" i="26"/>
  <c r="H14" i="26"/>
  <c r="I14" i="26"/>
  <c r="G13" i="26"/>
  <c r="F11" i="26"/>
  <c r="G12" i="26"/>
  <c r="G11" i="26" s="1"/>
  <c r="G16" i="26" s="1"/>
  <c r="H57" i="1"/>
  <c r="H43" i="15"/>
  <c r="G28" i="26"/>
  <c r="F28" i="26"/>
  <c r="E28" i="26"/>
  <c r="D28" i="26"/>
  <c r="C28" i="26"/>
  <c r="B28" i="26"/>
  <c r="E21" i="26"/>
  <c r="E22" i="26" s="1"/>
  <c r="D21" i="26"/>
  <c r="C21" i="26"/>
  <c r="C22" i="26" s="1"/>
  <c r="B21" i="26"/>
  <c r="G15" i="26"/>
  <c r="F15" i="26"/>
  <c r="E9" i="26"/>
  <c r="D9" i="26"/>
  <c r="C9" i="26"/>
  <c r="B9" i="26"/>
  <c r="B17" i="26" s="1"/>
  <c r="B22" i="26" s="1"/>
  <c r="H67" i="25"/>
  <c r="H69" i="25" s="1"/>
  <c r="E67" i="25"/>
  <c r="E56" i="25"/>
  <c r="F54" i="25"/>
  <c r="G54" i="25" s="1"/>
  <c r="G56" i="25" s="1"/>
  <c r="E47" i="25"/>
  <c r="G47" i="25"/>
  <c r="F43" i="25"/>
  <c r="E43" i="25"/>
  <c r="G42" i="25"/>
  <c r="G41" i="25"/>
  <c r="F39" i="25"/>
  <c r="E39" i="25"/>
  <c r="G39" i="25"/>
  <c r="G37" i="25"/>
  <c r="G36" i="25"/>
  <c r="G35" i="25"/>
  <c r="H33" i="25"/>
  <c r="E33" i="25"/>
  <c r="G33" i="25" s="1"/>
  <c r="E28" i="25"/>
  <c r="F23" i="25"/>
  <c r="G23" i="25"/>
  <c r="G10" i="25"/>
  <c r="F6" i="25"/>
  <c r="G6" i="25" s="1"/>
  <c r="H61" i="24"/>
  <c r="H62" i="24" s="1"/>
  <c r="H69" i="24" s="1"/>
  <c r="F73" i="4" s="1"/>
  <c r="F61" i="24"/>
  <c r="F62" i="24" s="1"/>
  <c r="E61" i="24"/>
  <c r="E62" i="24"/>
  <c r="E69" i="24"/>
  <c r="C73" i="4" s="1"/>
  <c r="D61" i="24"/>
  <c r="D62" i="24"/>
  <c r="D69" i="24"/>
  <c r="B73" i="4" s="1"/>
  <c r="G58" i="24"/>
  <c r="H43" i="24"/>
  <c r="F43" i="24"/>
  <c r="G43" i="24" s="1"/>
  <c r="E43" i="24"/>
  <c r="D43" i="24"/>
  <c r="G42" i="24"/>
  <c r="H36" i="24"/>
  <c r="F36" i="24"/>
  <c r="E36" i="24"/>
  <c r="D36" i="24"/>
  <c r="G34" i="24"/>
  <c r="H31" i="24"/>
  <c r="F31" i="24"/>
  <c r="E31" i="24"/>
  <c r="D31" i="24"/>
  <c r="G30" i="24"/>
  <c r="G26" i="24"/>
  <c r="F21" i="24"/>
  <c r="E21" i="24"/>
  <c r="H20" i="24"/>
  <c r="F20" i="24"/>
  <c r="E20" i="24"/>
  <c r="D20" i="24"/>
  <c r="H18" i="24"/>
  <c r="F18" i="24"/>
  <c r="E18" i="24"/>
  <c r="D18" i="24"/>
  <c r="E13" i="24"/>
  <c r="D13" i="24"/>
  <c r="H208" i="23"/>
  <c r="F208" i="23"/>
  <c r="E208" i="23"/>
  <c r="D208" i="23"/>
  <c r="F206" i="23"/>
  <c r="E206" i="23"/>
  <c r="D206" i="23"/>
  <c r="G205" i="23"/>
  <c r="F202" i="23"/>
  <c r="G201" i="23"/>
  <c r="H200" i="23"/>
  <c r="F200" i="23"/>
  <c r="F209" i="23" s="1"/>
  <c r="F217" i="23" s="1"/>
  <c r="E200" i="23"/>
  <c r="D200" i="23"/>
  <c r="D202" i="23"/>
  <c r="D209" i="23"/>
  <c r="D217" i="23" s="1"/>
  <c r="B69" i="4" s="1"/>
  <c r="H192" i="23"/>
  <c r="F192" i="23"/>
  <c r="E192" i="23"/>
  <c r="D192" i="23"/>
  <c r="G189" i="23"/>
  <c r="H158" i="23"/>
  <c r="F158" i="23"/>
  <c r="E158" i="23"/>
  <c r="D158" i="23"/>
  <c r="H153" i="23"/>
  <c r="F153" i="23"/>
  <c r="E153" i="23"/>
  <c r="D153" i="23"/>
  <c r="H151" i="23"/>
  <c r="F151" i="23"/>
  <c r="E151" i="23"/>
  <c r="D151" i="23"/>
  <c r="H149" i="23"/>
  <c r="F149" i="23"/>
  <c r="G149" i="23" s="1"/>
  <c r="E149" i="23"/>
  <c r="D149" i="23"/>
  <c r="G148" i="23"/>
  <c r="H147" i="23"/>
  <c r="H159" i="23" s="1"/>
  <c r="H216" i="23" s="1"/>
  <c r="F147" i="23"/>
  <c r="G147" i="23" s="1"/>
  <c r="E147" i="23"/>
  <c r="D147" i="23"/>
  <c r="D159" i="23" s="1"/>
  <c r="D216" i="23" s="1"/>
  <c r="B68" i="4" s="1"/>
  <c r="B70" i="4" s="1"/>
  <c r="G146" i="23"/>
  <c r="G142" i="23"/>
  <c r="G139" i="23"/>
  <c r="G135" i="23"/>
  <c r="G132" i="23"/>
  <c r="G131" i="23"/>
  <c r="G129" i="23"/>
  <c r="G126" i="23"/>
  <c r="G125" i="23"/>
  <c r="G122" i="23"/>
  <c r="G121" i="23"/>
  <c r="G113" i="23"/>
  <c r="G112" i="23"/>
  <c r="G111" i="23"/>
  <c r="G110" i="23"/>
  <c r="G108" i="23"/>
  <c r="G107" i="23"/>
  <c r="G105" i="23"/>
  <c r="G103" i="23"/>
  <c r="G102" i="23"/>
  <c r="G100" i="23"/>
  <c r="G98" i="23"/>
  <c r="G94" i="23"/>
  <c r="G93" i="23"/>
  <c r="G90" i="23"/>
  <c r="G87" i="23"/>
  <c r="G86" i="23"/>
  <c r="G85" i="23"/>
  <c r="G84" i="23"/>
  <c r="G83" i="23"/>
  <c r="G78" i="23"/>
  <c r="G73" i="23"/>
  <c r="G72" i="23"/>
  <c r="G71" i="23"/>
  <c r="G68" i="23"/>
  <c r="G67" i="23"/>
  <c r="G64" i="23"/>
  <c r="H63" i="23"/>
  <c r="F63" i="23"/>
  <c r="E63" i="23"/>
  <c r="G63" i="23" s="1"/>
  <c r="D63" i="23"/>
  <c r="G61" i="23"/>
  <c r="G60" i="23"/>
  <c r="G59" i="23"/>
  <c r="G55" i="23"/>
  <c r="G54" i="23"/>
  <c r="G53" i="23"/>
  <c r="G52" i="23"/>
  <c r="G51" i="23"/>
  <c r="G50" i="23"/>
  <c r="G49" i="23"/>
  <c r="G48" i="23"/>
  <c r="G47" i="23"/>
  <c r="H45" i="23"/>
  <c r="F45" i="23"/>
  <c r="E45" i="23"/>
  <c r="D45" i="23"/>
  <c r="H42" i="23"/>
  <c r="F42" i="23"/>
  <c r="G42" i="23" s="1"/>
  <c r="E42" i="23"/>
  <c r="D42" i="23"/>
  <c r="H38" i="23"/>
  <c r="F38" i="23"/>
  <c r="E38" i="23"/>
  <c r="D38" i="23"/>
  <c r="H34" i="23"/>
  <c r="F34" i="23"/>
  <c r="E34" i="23"/>
  <c r="E159" i="23" s="1"/>
  <c r="E216" i="23" s="1"/>
  <c r="D34" i="23"/>
  <c r="H19" i="23"/>
  <c r="F19" i="23"/>
  <c r="E19" i="23"/>
  <c r="D19" i="23"/>
  <c r="G18" i="23"/>
  <c r="G16" i="23"/>
  <c r="H136" i="22"/>
  <c r="H77" i="21"/>
  <c r="F136" i="22"/>
  <c r="F77" i="21" s="1"/>
  <c r="E136" i="22"/>
  <c r="E77" i="21" s="1"/>
  <c r="D136" i="22"/>
  <c r="D77" i="21" s="1"/>
  <c r="G135" i="22"/>
  <c r="H134" i="22"/>
  <c r="H76" i="21" s="1"/>
  <c r="F134" i="22"/>
  <c r="F76" i="21" s="1"/>
  <c r="E134" i="22"/>
  <c r="E76" i="21" s="1"/>
  <c r="D134" i="22"/>
  <c r="D76" i="21" s="1"/>
  <c r="G130" i="22"/>
  <c r="G128" i="22"/>
  <c r="H127" i="22"/>
  <c r="H75" i="21" s="1"/>
  <c r="F127" i="22"/>
  <c r="F75" i="21" s="1"/>
  <c r="E127" i="22"/>
  <c r="E75" i="21" s="1"/>
  <c r="D127" i="22"/>
  <c r="D75" i="21" s="1"/>
  <c r="H125" i="22"/>
  <c r="H74" i="21" s="1"/>
  <c r="F125" i="22"/>
  <c r="F74" i="21" s="1"/>
  <c r="E125" i="22"/>
  <c r="E74" i="21" s="1"/>
  <c r="D125" i="22"/>
  <c r="D74" i="21" s="1"/>
  <c r="H123" i="22"/>
  <c r="H73" i="21" s="1"/>
  <c r="F123" i="22"/>
  <c r="F73" i="21" s="1"/>
  <c r="E123" i="22"/>
  <c r="E73" i="21" s="1"/>
  <c r="D123" i="22"/>
  <c r="D73" i="21" s="1"/>
  <c r="H119" i="22"/>
  <c r="H72" i="21" s="1"/>
  <c r="F119" i="22"/>
  <c r="F72" i="21" s="1"/>
  <c r="G72" i="21" s="1"/>
  <c r="E119" i="22"/>
  <c r="E72" i="21" s="1"/>
  <c r="D119" i="22"/>
  <c r="G118" i="22"/>
  <c r="G117" i="22"/>
  <c r="G116" i="22"/>
  <c r="H115" i="22"/>
  <c r="H71" i="21" s="1"/>
  <c r="F115" i="22"/>
  <c r="F71" i="21"/>
  <c r="E115" i="22"/>
  <c r="D115" i="22"/>
  <c r="D71" i="21" s="1"/>
  <c r="G114" i="22"/>
  <c r="H110" i="22"/>
  <c r="H70" i="21" s="1"/>
  <c r="F110" i="22"/>
  <c r="F70" i="21" s="1"/>
  <c r="E110" i="22"/>
  <c r="E70" i="21" s="1"/>
  <c r="D110" i="22"/>
  <c r="D70" i="21" s="1"/>
  <c r="G109" i="22"/>
  <c r="G108" i="22"/>
  <c r="H107" i="22"/>
  <c r="H69" i="21" s="1"/>
  <c r="F107" i="22"/>
  <c r="F69" i="21" s="1"/>
  <c r="E107" i="22"/>
  <c r="E69" i="21" s="1"/>
  <c r="D107" i="22"/>
  <c r="D69" i="21" s="1"/>
  <c r="G104" i="22"/>
  <c r="H103" i="22"/>
  <c r="H68" i="21" s="1"/>
  <c r="F103" i="22"/>
  <c r="F68" i="21" s="1"/>
  <c r="E103" i="22"/>
  <c r="E68" i="21" s="1"/>
  <c r="D103" i="22"/>
  <c r="D68" i="21" s="1"/>
  <c r="G96" i="22"/>
  <c r="H95" i="22"/>
  <c r="H67" i="21" s="1"/>
  <c r="F95" i="22"/>
  <c r="F67" i="21" s="1"/>
  <c r="E95" i="22"/>
  <c r="E67" i="21" s="1"/>
  <c r="D95" i="22"/>
  <c r="D67" i="21" s="1"/>
  <c r="H93" i="22"/>
  <c r="H66" i="21" s="1"/>
  <c r="F93" i="22"/>
  <c r="F66" i="21" s="1"/>
  <c r="E93" i="22"/>
  <c r="E66" i="21"/>
  <c r="D93" i="22"/>
  <c r="D66" i="21" s="1"/>
  <c r="E91" i="22"/>
  <c r="G91" i="22" s="1"/>
  <c r="D91" i="22"/>
  <c r="D65" i="21" s="1"/>
  <c r="G83" i="22"/>
  <c r="G81" i="22"/>
  <c r="G80" i="22"/>
  <c r="G79" i="22"/>
  <c r="G78" i="22"/>
  <c r="G77" i="22"/>
  <c r="G76" i="22"/>
  <c r="G75" i="22"/>
  <c r="G74" i="22"/>
  <c r="G73" i="22"/>
  <c r="G71" i="22"/>
  <c r="G69" i="22"/>
  <c r="G68" i="22"/>
  <c r="G66" i="22"/>
  <c r="G64" i="22"/>
  <c r="H65" i="21"/>
  <c r="H62" i="22"/>
  <c r="H64" i="21" s="1"/>
  <c r="F62" i="22"/>
  <c r="F64" i="21" s="1"/>
  <c r="E62" i="22"/>
  <c r="E64" i="21" s="1"/>
  <c r="D62" i="22"/>
  <c r="D64" i="21" s="1"/>
  <c r="F59" i="22"/>
  <c r="F63" i="21" s="1"/>
  <c r="E59" i="22"/>
  <c r="E63" i="21" s="1"/>
  <c r="D59" i="22"/>
  <c r="D63" i="21" s="1"/>
  <c r="G53" i="22"/>
  <c r="G50" i="22"/>
  <c r="G49" i="22"/>
  <c r="G45" i="22"/>
  <c r="G42" i="22"/>
  <c r="G37" i="22"/>
  <c r="H59" i="22"/>
  <c r="H63" i="21" s="1"/>
  <c r="G36" i="22"/>
  <c r="H35" i="22"/>
  <c r="H62" i="21" s="1"/>
  <c r="F35" i="22"/>
  <c r="F62" i="21" s="1"/>
  <c r="E35" i="22"/>
  <c r="E62" i="21" s="1"/>
  <c r="D35" i="22"/>
  <c r="D62" i="21" s="1"/>
  <c r="H33" i="22"/>
  <c r="H61" i="21"/>
  <c r="F33" i="22"/>
  <c r="F61" i="21" s="1"/>
  <c r="E33" i="22"/>
  <c r="E61" i="21"/>
  <c r="D33" i="22"/>
  <c r="D61" i="21" s="1"/>
  <c r="G30" i="22"/>
  <c r="G28" i="22"/>
  <c r="G27" i="22"/>
  <c r="G25" i="22"/>
  <c r="G23" i="22"/>
  <c r="H20" i="22"/>
  <c r="H60" i="21" s="1"/>
  <c r="F20" i="22"/>
  <c r="F60" i="21" s="1"/>
  <c r="E20" i="22"/>
  <c r="D20" i="22"/>
  <c r="D60" i="21" s="1"/>
  <c r="G11" i="22"/>
  <c r="G9" i="22"/>
  <c r="G8" i="22"/>
  <c r="G7" i="22"/>
  <c r="G6" i="22"/>
  <c r="H5" i="22"/>
  <c r="H59" i="21" s="1"/>
  <c r="F5" i="22"/>
  <c r="F59" i="21" s="1"/>
  <c r="E5" i="22"/>
  <c r="E59" i="21" s="1"/>
  <c r="D5" i="22"/>
  <c r="D59" i="21" s="1"/>
  <c r="G4" i="22"/>
  <c r="H48" i="21"/>
  <c r="H146" i="22" s="1"/>
  <c r="F64" i="4" s="1"/>
  <c r="F48" i="21"/>
  <c r="F146" i="22" s="1"/>
  <c r="D64" i="4" s="1"/>
  <c r="E48" i="21"/>
  <c r="E146" i="22" s="1"/>
  <c r="D48" i="21"/>
  <c r="D146" i="22" s="1"/>
  <c r="B64" i="4" s="1"/>
  <c r="G42" i="21"/>
  <c r="G36" i="21"/>
  <c r="G33" i="21"/>
  <c r="F55" i="20"/>
  <c r="E55" i="20"/>
  <c r="D55" i="20"/>
  <c r="B61" i="4" s="1"/>
  <c r="H46" i="20"/>
  <c r="H47" i="20" s="1"/>
  <c r="H55" i="20"/>
  <c r="F61" i="4" s="1"/>
  <c r="F46" i="20"/>
  <c r="E46" i="20"/>
  <c r="D46" i="20"/>
  <c r="H39" i="20"/>
  <c r="F39" i="20"/>
  <c r="E39" i="20"/>
  <c r="D39" i="20"/>
  <c r="H31" i="20"/>
  <c r="F31" i="20"/>
  <c r="E31" i="20"/>
  <c r="D31" i="20"/>
  <c r="G30" i="20"/>
  <c r="G31" i="20" s="1"/>
  <c r="H29" i="20"/>
  <c r="G29" i="20"/>
  <c r="F29" i="20"/>
  <c r="E29" i="20"/>
  <c r="D29" i="20"/>
  <c r="H26" i="20"/>
  <c r="H32" i="20" s="1"/>
  <c r="F26" i="20"/>
  <c r="G26" i="20" s="1"/>
  <c r="E26" i="20"/>
  <c r="D26" i="20"/>
  <c r="G25" i="20"/>
  <c r="G24" i="20"/>
  <c r="G23" i="20"/>
  <c r="G21" i="20"/>
  <c r="G20" i="20"/>
  <c r="H19" i="20"/>
  <c r="H54" i="20"/>
  <c r="F19" i="20"/>
  <c r="E19" i="20"/>
  <c r="D19" i="20"/>
  <c r="G16" i="20"/>
  <c r="G15" i="20"/>
  <c r="H14" i="20"/>
  <c r="G14" i="20"/>
  <c r="F14" i="20"/>
  <c r="F32" i="20" s="1"/>
  <c r="F54" i="20" s="1"/>
  <c r="D60" i="4" s="1"/>
  <c r="E14" i="20"/>
  <c r="D14" i="20"/>
  <c r="H57" i="19"/>
  <c r="H63" i="19"/>
  <c r="H64" i="19" s="1"/>
  <c r="H70" i="19" s="1"/>
  <c r="F57" i="4" s="1"/>
  <c r="F63" i="19"/>
  <c r="E63" i="19"/>
  <c r="D63" i="19"/>
  <c r="H61" i="19"/>
  <c r="F61" i="19"/>
  <c r="E61" i="19"/>
  <c r="D61" i="19"/>
  <c r="G57" i="19"/>
  <c r="F57" i="19"/>
  <c r="F70" i="19"/>
  <c r="D57" i="4"/>
  <c r="F64" i="19"/>
  <c r="E57" i="19"/>
  <c r="E64" i="19" s="1"/>
  <c r="D57" i="19"/>
  <c r="G55" i="19"/>
  <c r="H54" i="19"/>
  <c r="F54" i="19"/>
  <c r="E54" i="19"/>
  <c r="D54" i="19"/>
  <c r="H48" i="19"/>
  <c r="F48" i="19"/>
  <c r="G48" i="19" s="1"/>
  <c r="E48" i="19"/>
  <c r="D48" i="19"/>
  <c r="G45" i="19"/>
  <c r="H39" i="19"/>
  <c r="F39" i="19"/>
  <c r="E39" i="19"/>
  <c r="D39" i="19"/>
  <c r="H36" i="19"/>
  <c r="F36" i="19"/>
  <c r="E36" i="19"/>
  <c r="G36" i="19" s="1"/>
  <c r="D36" i="19"/>
  <c r="G35" i="19"/>
  <c r="G32" i="19"/>
  <c r="H31" i="19"/>
  <c r="H40" i="19" s="1"/>
  <c r="H69" i="19" s="1"/>
  <c r="F31" i="19"/>
  <c r="G31" i="19" s="1"/>
  <c r="E31" i="19"/>
  <c r="D31" i="19"/>
  <c r="D40" i="19" s="1"/>
  <c r="G29" i="19"/>
  <c r="H27" i="19"/>
  <c r="F27" i="19"/>
  <c r="E27" i="19"/>
  <c r="D27" i="19"/>
  <c r="G26" i="19"/>
  <c r="G25" i="19"/>
  <c r="G24" i="19"/>
  <c r="G23" i="19"/>
  <c r="G22" i="19"/>
  <c r="G21" i="19"/>
  <c r="G20" i="19"/>
  <c r="G19" i="19"/>
  <c r="G18" i="19"/>
  <c r="H17" i="19"/>
  <c r="F17" i="19"/>
  <c r="E17" i="19"/>
  <c r="D17" i="19"/>
  <c r="D69" i="19"/>
  <c r="G16" i="19"/>
  <c r="G15" i="19"/>
  <c r="G17" i="19"/>
  <c r="H13" i="19"/>
  <c r="F13" i="19"/>
  <c r="E13" i="19"/>
  <c r="D13" i="19"/>
  <c r="G12" i="19"/>
  <c r="G13" i="19" s="1"/>
  <c r="H216" i="18"/>
  <c r="H215" i="18"/>
  <c r="F215" i="18"/>
  <c r="E215" i="18"/>
  <c r="E216" i="18" s="1"/>
  <c r="D215" i="18"/>
  <c r="D216" i="18" s="1"/>
  <c r="H209" i="18"/>
  <c r="H223" i="18" s="1"/>
  <c r="F53" i="4" s="1"/>
  <c r="F209" i="18"/>
  <c r="F223" i="18" s="1"/>
  <c r="D53" i="4" s="1"/>
  <c r="E209" i="18"/>
  <c r="E223" i="18"/>
  <c r="C53" i="4" s="1"/>
  <c r="D209" i="18"/>
  <c r="D223" i="18" s="1"/>
  <c r="B53" i="4" s="1"/>
  <c r="H208" i="18"/>
  <c r="H199" i="18"/>
  <c r="F199" i="18"/>
  <c r="E199" i="18"/>
  <c r="D199" i="18"/>
  <c r="G198" i="18"/>
  <c r="G197" i="18"/>
  <c r="G196" i="18"/>
  <c r="G195" i="18"/>
  <c r="H194" i="18"/>
  <c r="F194" i="18"/>
  <c r="E194" i="18"/>
  <c r="D194" i="18"/>
  <c r="G192" i="18"/>
  <c r="H189" i="18"/>
  <c r="F189" i="18"/>
  <c r="E189" i="18"/>
  <c r="D189" i="18"/>
  <c r="G187" i="18"/>
  <c r="H186" i="18"/>
  <c r="F186" i="18"/>
  <c r="E186" i="18"/>
  <c r="D186" i="18"/>
  <c r="G185" i="18"/>
  <c r="H184" i="18"/>
  <c r="F184" i="18"/>
  <c r="E184" i="18"/>
  <c r="G184" i="18" s="1"/>
  <c r="D184" i="18"/>
  <c r="G183" i="18"/>
  <c r="H182" i="18"/>
  <c r="F182" i="18"/>
  <c r="E182" i="18"/>
  <c r="D182" i="18"/>
  <c r="G181" i="18"/>
  <c r="G180" i="18"/>
  <c r="G179" i="18"/>
  <c r="G178" i="18"/>
  <c r="G177" i="18"/>
  <c r="G175" i="18"/>
  <c r="G174" i="18"/>
  <c r="H172" i="18"/>
  <c r="F172" i="18"/>
  <c r="E172" i="18"/>
  <c r="D172" i="18"/>
  <c r="G170" i="18"/>
  <c r="G169" i="18"/>
  <c r="G168" i="18"/>
  <c r="G167" i="18"/>
  <c r="G166" i="18"/>
  <c r="G165" i="18"/>
  <c r="G164" i="18"/>
  <c r="H163" i="18"/>
  <c r="F163" i="18"/>
  <c r="E163" i="18"/>
  <c r="D163" i="18"/>
  <c r="G162" i="18"/>
  <c r="G159" i="18"/>
  <c r="H158" i="18"/>
  <c r="F158" i="18"/>
  <c r="E158" i="18"/>
  <c r="D158" i="18"/>
  <c r="H155" i="18"/>
  <c r="F155" i="18"/>
  <c r="E155" i="18"/>
  <c r="D155" i="18"/>
  <c r="G154" i="18"/>
  <c r="G152" i="18"/>
  <c r="G151" i="18"/>
  <c r="G149" i="18"/>
  <c r="H146" i="18"/>
  <c r="F146" i="18"/>
  <c r="E146" i="18"/>
  <c r="D146" i="18"/>
  <c r="G144" i="18"/>
  <c r="G142" i="18"/>
  <c r="G141" i="18"/>
  <c r="H140" i="18"/>
  <c r="F140" i="18"/>
  <c r="E140" i="18"/>
  <c r="D140" i="18"/>
  <c r="G139" i="18"/>
  <c r="H138" i="18"/>
  <c r="F138" i="18"/>
  <c r="E138" i="18"/>
  <c r="D138" i="18"/>
  <c r="G136" i="18"/>
  <c r="G133" i="18"/>
  <c r="H131" i="18"/>
  <c r="F131" i="18"/>
  <c r="E131" i="18"/>
  <c r="D131" i="18"/>
  <c r="G130" i="18"/>
  <c r="G129" i="18"/>
  <c r="H128" i="18"/>
  <c r="F128" i="18"/>
  <c r="E128" i="18"/>
  <c r="D128" i="18"/>
  <c r="G126" i="18"/>
  <c r="H125" i="18"/>
  <c r="F125" i="18"/>
  <c r="E125" i="18"/>
  <c r="D125" i="18"/>
  <c r="G123" i="18"/>
  <c r="G121" i="18"/>
  <c r="G119" i="18"/>
  <c r="H118" i="18"/>
  <c r="F118" i="18"/>
  <c r="E118" i="18"/>
  <c r="D118" i="18"/>
  <c r="H112" i="18"/>
  <c r="F112" i="18"/>
  <c r="E112" i="18"/>
  <c r="D112" i="18"/>
  <c r="G111" i="18"/>
  <c r="G109" i="18"/>
  <c r="F108" i="18"/>
  <c r="E108" i="18"/>
  <c r="D108" i="18"/>
  <c r="G107" i="18"/>
  <c r="G105" i="18"/>
  <c r="G104" i="18"/>
  <c r="G99" i="18"/>
  <c r="G97" i="18"/>
  <c r="G96" i="18"/>
  <c r="G95" i="18"/>
  <c r="H92" i="18"/>
  <c r="F92" i="18"/>
  <c r="E92" i="18"/>
  <c r="D92" i="18"/>
  <c r="G91" i="18"/>
  <c r="G90" i="18"/>
  <c r="G85" i="18"/>
  <c r="G84" i="18"/>
  <c r="G83" i="18"/>
  <c r="G82" i="18"/>
  <c r="G81" i="18"/>
  <c r="G80" i="18"/>
  <c r="H78" i="18"/>
  <c r="F78" i="18"/>
  <c r="E78" i="18"/>
  <c r="D78" i="18"/>
  <c r="G76" i="18"/>
  <c r="H74" i="18"/>
  <c r="F74" i="18"/>
  <c r="E74" i="18"/>
  <c r="D74" i="18"/>
  <c r="G73" i="18"/>
  <c r="H70" i="18"/>
  <c r="F70" i="18"/>
  <c r="G70" i="18" s="1"/>
  <c r="E70" i="18"/>
  <c r="D70" i="18"/>
  <c r="G69" i="18"/>
  <c r="G67" i="18"/>
  <c r="G66" i="18"/>
  <c r="G65" i="18"/>
  <c r="G63" i="18"/>
  <c r="G60" i="18"/>
  <c r="G58" i="18"/>
  <c r="G50" i="18"/>
  <c r="G40" i="18"/>
  <c r="G38" i="18"/>
  <c r="G37" i="18"/>
  <c r="G35" i="18"/>
  <c r="H34" i="18"/>
  <c r="F34" i="18"/>
  <c r="E34" i="18"/>
  <c r="D34" i="18"/>
  <c r="G33" i="18"/>
  <c r="H82" i="17"/>
  <c r="H83" i="17"/>
  <c r="H91" i="17" s="1"/>
  <c r="F47" i="4" s="1"/>
  <c r="F82" i="17"/>
  <c r="F83" i="17" s="1"/>
  <c r="F91" i="17" s="1"/>
  <c r="D47" i="4" s="1"/>
  <c r="E82" i="17"/>
  <c r="E83" i="17" s="1"/>
  <c r="E91" i="17" s="1"/>
  <c r="C47" i="4" s="1"/>
  <c r="D82" i="17"/>
  <c r="D83" i="17" s="1"/>
  <c r="D91" i="17" s="1"/>
  <c r="B47" i="4" s="1"/>
  <c r="H74" i="17"/>
  <c r="F74" i="17"/>
  <c r="E74" i="17"/>
  <c r="D74" i="17"/>
  <c r="H64" i="17"/>
  <c r="F64" i="17"/>
  <c r="E64" i="17"/>
  <c r="D64" i="17"/>
  <c r="G63" i="17"/>
  <c r="H41" i="17"/>
  <c r="F41" i="17"/>
  <c r="E41" i="17"/>
  <c r="D41" i="17"/>
  <c r="G40" i="17"/>
  <c r="G39" i="17"/>
  <c r="H38" i="17"/>
  <c r="F38" i="17"/>
  <c r="E38" i="17"/>
  <c r="D38" i="17"/>
  <c r="H36" i="17"/>
  <c r="F36" i="17"/>
  <c r="E36" i="17"/>
  <c r="D36" i="17"/>
  <c r="G35" i="17"/>
  <c r="H34" i="17"/>
  <c r="F34" i="17"/>
  <c r="E34" i="17"/>
  <c r="D34" i="17"/>
  <c r="G33" i="17"/>
  <c r="G32" i="17"/>
  <c r="G31" i="17"/>
  <c r="G30" i="17"/>
  <c r="G29" i="17"/>
  <c r="H28" i="17"/>
  <c r="F28" i="17"/>
  <c r="E28" i="17"/>
  <c r="D28" i="17"/>
  <c r="H24" i="17"/>
  <c r="F24" i="17"/>
  <c r="E24" i="17"/>
  <c r="D24" i="17"/>
  <c r="G23" i="17"/>
  <c r="G21" i="17"/>
  <c r="G20" i="17"/>
  <c r="F19" i="17"/>
  <c r="E19" i="17"/>
  <c r="D19" i="17"/>
  <c r="F56" i="16"/>
  <c r="D43" i="4" s="1"/>
  <c r="H49" i="16"/>
  <c r="H50" i="16" s="1"/>
  <c r="H56" i="16" s="1"/>
  <c r="F43" i="4" s="1"/>
  <c r="G49" i="16"/>
  <c r="E49" i="16"/>
  <c r="E50" i="16" s="1"/>
  <c r="E56" i="16" s="1"/>
  <c r="C43" i="4" s="1"/>
  <c r="D49" i="16"/>
  <c r="D50" i="16" s="1"/>
  <c r="D56" i="16" s="1"/>
  <c r="B43" i="4" s="1"/>
  <c r="H43" i="16"/>
  <c r="F43" i="16"/>
  <c r="E43" i="16"/>
  <c r="D43" i="16"/>
  <c r="H35" i="16"/>
  <c r="F35" i="16"/>
  <c r="E35" i="16"/>
  <c r="D35" i="16"/>
  <c r="H33" i="16"/>
  <c r="F33" i="16"/>
  <c r="E33" i="16"/>
  <c r="D33" i="16"/>
  <c r="G32" i="16"/>
  <c r="G29" i="16"/>
  <c r="G28" i="16"/>
  <c r="H24" i="16"/>
  <c r="F24" i="16"/>
  <c r="E24" i="16"/>
  <c r="D24" i="16"/>
  <c r="G23" i="16"/>
  <c r="H22" i="16"/>
  <c r="F22" i="16"/>
  <c r="E22" i="16"/>
  <c r="D22" i="16"/>
  <c r="G19" i="16"/>
  <c r="G17" i="16"/>
  <c r="G16" i="16"/>
  <c r="G15" i="16"/>
  <c r="G12" i="16"/>
  <c r="H97" i="15"/>
  <c r="F89" i="15"/>
  <c r="F97" i="15" s="1"/>
  <c r="D39" i="4" s="1"/>
  <c r="E89" i="15"/>
  <c r="E97" i="15"/>
  <c r="C39" i="4" s="1"/>
  <c r="D89" i="15"/>
  <c r="D97" i="15"/>
  <c r="B39" i="4"/>
  <c r="H81" i="15"/>
  <c r="F81" i="15"/>
  <c r="E81" i="15"/>
  <c r="D81" i="15"/>
  <c r="H73" i="15"/>
  <c r="F73" i="15"/>
  <c r="E73" i="15"/>
  <c r="D73" i="15"/>
  <c r="G72" i="15"/>
  <c r="G70" i="15"/>
  <c r="G69" i="15"/>
  <c r="G68" i="15"/>
  <c r="G67" i="15"/>
  <c r="G65" i="15"/>
  <c r="G64" i="15"/>
  <c r="G63" i="15"/>
  <c r="H49" i="15"/>
  <c r="F49" i="15"/>
  <c r="E49" i="15"/>
  <c r="D49" i="15"/>
  <c r="G48" i="15"/>
  <c r="G47" i="15"/>
  <c r="G46" i="15"/>
  <c r="G45" i="15"/>
  <c r="G44" i="15"/>
  <c r="F43" i="15"/>
  <c r="E43" i="15"/>
  <c r="G43" i="15"/>
  <c r="D43" i="15"/>
  <c r="G40" i="15"/>
  <c r="G37" i="15"/>
  <c r="G35" i="15"/>
  <c r="G33" i="15"/>
  <c r="G32" i="15"/>
  <c r="F30" i="15"/>
  <c r="E30" i="15"/>
  <c r="D30" i="15"/>
  <c r="G28" i="15"/>
  <c r="H27" i="15"/>
  <c r="F27" i="15"/>
  <c r="E27" i="15"/>
  <c r="D27" i="15"/>
  <c r="G25" i="15"/>
  <c r="G24" i="15"/>
  <c r="G23" i="15"/>
  <c r="G20" i="15"/>
  <c r="H19" i="15"/>
  <c r="F19" i="15"/>
  <c r="G19" i="15"/>
  <c r="E19" i="15"/>
  <c r="D19" i="15"/>
  <c r="G17" i="15"/>
  <c r="G16" i="15"/>
  <c r="G15" i="15"/>
  <c r="H14" i="15"/>
  <c r="F14" i="15"/>
  <c r="E14" i="15"/>
  <c r="D14" i="15"/>
  <c r="H16" i="14"/>
  <c r="H17" i="14" s="1"/>
  <c r="F35" i="4"/>
  <c r="F36" i="4" s="1"/>
  <c r="F16" i="14"/>
  <c r="F17" i="14" s="1"/>
  <c r="D35" i="4"/>
  <c r="E16" i="14"/>
  <c r="E17" i="14" s="1"/>
  <c r="C35" i="4" s="1"/>
  <c r="C36" i="4"/>
  <c r="D16" i="14"/>
  <c r="D17" i="14" s="1"/>
  <c r="B35" i="4" s="1"/>
  <c r="B36" i="4"/>
  <c r="G15" i="14"/>
  <c r="G14" i="14"/>
  <c r="G13" i="14"/>
  <c r="G12" i="14"/>
  <c r="G10" i="14"/>
  <c r="G9" i="14"/>
  <c r="G8" i="14"/>
  <c r="H188" i="13"/>
  <c r="H197" i="13" s="1"/>
  <c r="F32" i="4" s="1"/>
  <c r="F188" i="13"/>
  <c r="F197" i="13" s="1"/>
  <c r="D32" i="4" s="1"/>
  <c r="E188" i="13"/>
  <c r="E197" i="13"/>
  <c r="C32" i="4" s="1"/>
  <c r="D188" i="13"/>
  <c r="D197" i="13" s="1"/>
  <c r="B32" i="4" s="1"/>
  <c r="H180" i="13"/>
  <c r="F180" i="13"/>
  <c r="E180" i="13"/>
  <c r="D180" i="13"/>
  <c r="H166" i="13"/>
  <c r="F166" i="13"/>
  <c r="E166" i="13"/>
  <c r="D166" i="13"/>
  <c r="H162" i="13"/>
  <c r="F162" i="13"/>
  <c r="F167" i="13" s="1"/>
  <c r="F195" i="13" s="1"/>
  <c r="E162" i="13"/>
  <c r="D162" i="13"/>
  <c r="G161" i="13"/>
  <c r="IV159" i="13"/>
  <c r="F158" i="13"/>
  <c r="E158" i="13"/>
  <c r="D158" i="13"/>
  <c r="D167" i="13" s="1"/>
  <c r="D195" i="13" s="1"/>
  <c r="G156" i="13"/>
  <c r="G155" i="13"/>
  <c r="H154" i="13"/>
  <c r="F154" i="13"/>
  <c r="E154" i="13"/>
  <c r="D154" i="13"/>
  <c r="G153" i="13"/>
  <c r="G152" i="13"/>
  <c r="G151" i="13"/>
  <c r="G150" i="13"/>
  <c r="G148" i="13"/>
  <c r="G145" i="13"/>
  <c r="G144" i="13"/>
  <c r="H143" i="13"/>
  <c r="F143" i="13"/>
  <c r="E143" i="13"/>
  <c r="D143" i="13"/>
  <c r="G142" i="13"/>
  <c r="G141" i="13"/>
  <c r="G138" i="13"/>
  <c r="G137" i="13"/>
  <c r="G136" i="13"/>
  <c r="H135" i="13"/>
  <c r="F135" i="13"/>
  <c r="G135" i="13" s="1"/>
  <c r="E135" i="13"/>
  <c r="D135" i="13"/>
  <c r="G133" i="13"/>
  <c r="H132" i="13"/>
  <c r="F132" i="13"/>
  <c r="E132" i="13"/>
  <c r="D132" i="13"/>
  <c r="H130" i="13"/>
  <c r="F130" i="13"/>
  <c r="G130" i="13" s="1"/>
  <c r="E130" i="13"/>
  <c r="D130" i="13"/>
  <c r="G129" i="13"/>
  <c r="G128" i="13"/>
  <c r="H127" i="13"/>
  <c r="F127" i="13"/>
  <c r="E127" i="13"/>
  <c r="G127" i="13" s="1"/>
  <c r="D127" i="13"/>
  <c r="G126" i="13"/>
  <c r="G125" i="13"/>
  <c r="H124" i="13"/>
  <c r="F124" i="13"/>
  <c r="G124" i="13" s="1"/>
  <c r="E124" i="13"/>
  <c r="D124" i="13"/>
  <c r="G122" i="13"/>
  <c r="G121" i="13"/>
  <c r="G118" i="13"/>
  <c r="G117" i="13"/>
  <c r="H116" i="13"/>
  <c r="F116" i="13"/>
  <c r="G116" i="13" s="1"/>
  <c r="E116" i="13"/>
  <c r="G115" i="13"/>
  <c r="G114" i="13"/>
  <c r="H110" i="13"/>
  <c r="F110" i="13"/>
  <c r="E110" i="13"/>
  <c r="D110" i="13"/>
  <c r="H105" i="13"/>
  <c r="F105" i="13"/>
  <c r="E105" i="13"/>
  <c r="G105" i="13" s="1"/>
  <c r="D105" i="13"/>
  <c r="G104" i="13"/>
  <c r="G103" i="13"/>
  <c r="G102" i="13"/>
  <c r="G101" i="13"/>
  <c r="G99" i="13"/>
  <c r="G97" i="13"/>
  <c r="G95" i="13"/>
  <c r="G94" i="13"/>
  <c r="H93" i="13"/>
  <c r="F93" i="13"/>
  <c r="E93" i="13"/>
  <c r="G93" i="13" s="1"/>
  <c r="D93" i="13"/>
  <c r="G92" i="13"/>
  <c r="G90" i="13"/>
  <c r="H89" i="13"/>
  <c r="F89" i="13"/>
  <c r="G89" i="13" s="1"/>
  <c r="E89" i="13"/>
  <c r="D89" i="13"/>
  <c r="G88" i="13"/>
  <c r="H86" i="13"/>
  <c r="F86" i="13"/>
  <c r="E86" i="13"/>
  <c r="D86" i="13"/>
  <c r="G85" i="13"/>
  <c r="G84" i="13"/>
  <c r="G83" i="13"/>
  <c r="G82" i="13"/>
  <c r="H81" i="13"/>
  <c r="F81" i="13"/>
  <c r="E81" i="13"/>
  <c r="D81" i="13"/>
  <c r="G80" i="13"/>
  <c r="G79" i="13"/>
  <c r="G78" i="13"/>
  <c r="G77" i="13"/>
  <c r="G74" i="13"/>
  <c r="G73" i="13"/>
  <c r="H72" i="13"/>
  <c r="F72" i="13"/>
  <c r="E72" i="13"/>
  <c r="D72" i="13"/>
  <c r="G71" i="13"/>
  <c r="G70" i="13"/>
  <c r="G69" i="13"/>
  <c r="G68" i="13"/>
  <c r="H66" i="13"/>
  <c r="F66" i="13"/>
  <c r="G66" i="13" s="1"/>
  <c r="E66" i="13"/>
  <c r="D66" i="13"/>
  <c r="G65" i="13"/>
  <c r="G64" i="13"/>
  <c r="H63" i="13"/>
  <c r="F31" i="4" s="1"/>
  <c r="F63" i="13"/>
  <c r="F196" i="13" s="1"/>
  <c r="D31" i="4" s="1"/>
  <c r="E63" i="13"/>
  <c r="E196" i="13" s="1"/>
  <c r="C31" i="4" s="1"/>
  <c r="D63" i="13"/>
  <c r="D196" i="13" s="1"/>
  <c r="B31" i="4" s="1"/>
  <c r="G62" i="13"/>
  <c r="G61" i="13"/>
  <c r="H60" i="13"/>
  <c r="F60" i="13"/>
  <c r="E60" i="13"/>
  <c r="D60" i="13"/>
  <c r="G59" i="13"/>
  <c r="H58" i="13"/>
  <c r="F58" i="13"/>
  <c r="G58" i="13" s="1"/>
  <c r="E58" i="13"/>
  <c r="D58" i="13"/>
  <c r="G57" i="13"/>
  <c r="H55" i="13"/>
  <c r="F55" i="13"/>
  <c r="E55" i="13"/>
  <c r="D55" i="13"/>
  <c r="G53" i="13"/>
  <c r="H52" i="13"/>
  <c r="F52" i="13"/>
  <c r="E52" i="13"/>
  <c r="D52" i="13"/>
  <c r="G50" i="13"/>
  <c r="H49" i="13"/>
  <c r="F49" i="13"/>
  <c r="G49" i="13" s="1"/>
  <c r="E49" i="13"/>
  <c r="D49" i="13"/>
  <c r="G48" i="13"/>
  <c r="H47" i="13"/>
  <c r="F47" i="13"/>
  <c r="G47" i="13" s="1"/>
  <c r="E47" i="13"/>
  <c r="D47" i="13"/>
  <c r="G46" i="13"/>
  <c r="G45" i="13"/>
  <c r="H44" i="13"/>
  <c r="F44" i="13"/>
  <c r="E44" i="13"/>
  <c r="D44" i="13"/>
  <c r="G43" i="13"/>
  <c r="G42" i="13"/>
  <c r="H41" i="13"/>
  <c r="F41" i="13"/>
  <c r="G41" i="13" s="1"/>
  <c r="E41" i="13"/>
  <c r="D41" i="13"/>
  <c r="G40" i="13"/>
  <c r="H39" i="13"/>
  <c r="F39" i="13"/>
  <c r="E39" i="13"/>
  <c r="D39" i="13"/>
  <c r="G38" i="13"/>
  <c r="G37" i="13"/>
  <c r="G36" i="13"/>
  <c r="H16" i="12"/>
  <c r="F16" i="12"/>
  <c r="D27" i="4"/>
  <c r="D28" i="4" s="1"/>
  <c r="E28" i="4" s="1"/>
  <c r="E16" i="12"/>
  <c r="D16" i="12"/>
  <c r="G15" i="12"/>
  <c r="G14" i="12"/>
  <c r="G13" i="12"/>
  <c r="G12" i="12"/>
  <c r="G11" i="12"/>
  <c r="G10" i="12"/>
  <c r="G9" i="12"/>
  <c r="G8" i="12"/>
  <c r="H20" i="11"/>
  <c r="H32" i="11"/>
  <c r="F32" i="11"/>
  <c r="G32" i="11" s="1"/>
  <c r="E32" i="11"/>
  <c r="D32" i="11"/>
  <c r="G31" i="11"/>
  <c r="H30" i="11"/>
  <c r="H33" i="11" s="1"/>
  <c r="H43" i="11" s="1"/>
  <c r="F24" i="4" s="1"/>
  <c r="F30" i="11"/>
  <c r="E30" i="11"/>
  <c r="D30" i="11"/>
  <c r="H28" i="11"/>
  <c r="F28" i="11"/>
  <c r="E28" i="11"/>
  <c r="D28" i="11"/>
  <c r="G27" i="11"/>
  <c r="G26" i="11"/>
  <c r="H25" i="11"/>
  <c r="F25" i="11"/>
  <c r="G25" i="11" s="1"/>
  <c r="E25" i="11"/>
  <c r="D25" i="11"/>
  <c r="G24" i="11"/>
  <c r="F20" i="11"/>
  <c r="F33" i="11" s="1"/>
  <c r="E20" i="11"/>
  <c r="D20" i="11"/>
  <c r="D33" i="11" s="1"/>
  <c r="D43" i="11" s="1"/>
  <c r="B24" i="4" s="1"/>
  <c r="G18" i="11"/>
  <c r="G17" i="11"/>
  <c r="H9" i="11"/>
  <c r="F9" i="11"/>
  <c r="G9" i="11" s="1"/>
  <c r="E9" i="11"/>
  <c r="D9" i="11"/>
  <c r="G8" i="11"/>
  <c r="G4" i="11"/>
  <c r="H133" i="10"/>
  <c r="F133" i="10"/>
  <c r="E133" i="10"/>
  <c r="D133" i="10"/>
  <c r="G132" i="10"/>
  <c r="G131" i="10"/>
  <c r="H130" i="10"/>
  <c r="F130" i="10"/>
  <c r="E130" i="10"/>
  <c r="G130" i="10" s="1"/>
  <c r="D130" i="10"/>
  <c r="G129" i="10"/>
  <c r="H128" i="10"/>
  <c r="F128" i="10"/>
  <c r="E128" i="10"/>
  <c r="D128" i="10"/>
  <c r="H125" i="10"/>
  <c r="F125" i="10"/>
  <c r="E125" i="10"/>
  <c r="G125" i="10" s="1"/>
  <c r="D125" i="10"/>
  <c r="G123" i="10"/>
  <c r="G121" i="10"/>
  <c r="H115" i="10"/>
  <c r="F115" i="10"/>
  <c r="G115" i="10" s="1"/>
  <c r="E115" i="10"/>
  <c r="D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3" i="10"/>
  <c r="G92" i="10"/>
  <c r="G90" i="10"/>
  <c r="G89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7" i="10"/>
  <c r="G66" i="10"/>
  <c r="G65" i="10"/>
  <c r="G64" i="10"/>
  <c r="G63" i="10"/>
  <c r="G62" i="10"/>
  <c r="G61" i="10"/>
  <c r="G60" i="10"/>
  <c r="G59" i="10"/>
  <c r="G58" i="10"/>
  <c r="H53" i="10"/>
  <c r="F53" i="10"/>
  <c r="E53" i="10"/>
  <c r="D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39" i="10"/>
  <c r="G38" i="10"/>
  <c r="G37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2" i="10"/>
  <c r="G11" i="10"/>
  <c r="G10" i="10"/>
  <c r="G9" i="10"/>
  <c r="G8" i="10"/>
  <c r="G7" i="10"/>
  <c r="H60" i="9"/>
  <c r="F60" i="9"/>
  <c r="E60" i="9"/>
  <c r="D60" i="9"/>
  <c r="H58" i="9"/>
  <c r="F58" i="9"/>
  <c r="G58" i="9" s="1"/>
  <c r="E58" i="9"/>
  <c r="D58" i="9"/>
  <c r="G57" i="9"/>
  <c r="H47" i="9"/>
  <c r="F47" i="9"/>
  <c r="G47" i="9" s="1"/>
  <c r="E47" i="9"/>
  <c r="D47" i="9"/>
  <c r="G45" i="9"/>
  <c r="F42" i="9"/>
  <c r="E42" i="9"/>
  <c r="G41" i="9"/>
  <c r="H40" i="9"/>
  <c r="F40" i="9"/>
  <c r="G40" i="9" s="1"/>
  <c r="E40" i="9"/>
  <c r="D40" i="9"/>
  <c r="G38" i="9"/>
  <c r="H36" i="9"/>
  <c r="F36" i="9"/>
  <c r="E36" i="9"/>
  <c r="D36" i="9"/>
  <c r="G35" i="9"/>
  <c r="H33" i="9"/>
  <c r="F33" i="9"/>
  <c r="E33" i="9"/>
  <c r="D33" i="9"/>
  <c r="H31" i="9"/>
  <c r="F31" i="9"/>
  <c r="E31" i="9"/>
  <c r="D31" i="9"/>
  <c r="G30" i="9"/>
  <c r="G29" i="9"/>
  <c r="G28" i="9"/>
  <c r="G27" i="9"/>
  <c r="G26" i="9"/>
  <c r="H25" i="9"/>
  <c r="F25" i="9"/>
  <c r="E25" i="9"/>
  <c r="D25" i="9"/>
  <c r="G24" i="9"/>
  <c r="G22" i="9"/>
  <c r="G21" i="9"/>
  <c r="G20" i="9"/>
  <c r="H19" i="9"/>
  <c r="H61" i="9" s="1"/>
  <c r="H41" i="11" s="1"/>
  <c r="F19" i="9"/>
  <c r="E19" i="9"/>
  <c r="G19" i="9" s="1"/>
  <c r="D19" i="9"/>
  <c r="G18" i="9"/>
  <c r="H97" i="8"/>
  <c r="F97" i="8"/>
  <c r="E97" i="8"/>
  <c r="D97" i="8"/>
  <c r="G96" i="8"/>
  <c r="H95" i="8"/>
  <c r="F95" i="8"/>
  <c r="E95" i="8"/>
  <c r="D95" i="8"/>
  <c r="G93" i="8"/>
  <c r="G91" i="8"/>
  <c r="G89" i="8"/>
  <c r="G86" i="8"/>
  <c r="H85" i="8"/>
  <c r="F85" i="8"/>
  <c r="E85" i="8"/>
  <c r="D85" i="8"/>
  <c r="H79" i="8"/>
  <c r="E79" i="8"/>
  <c r="G79" i="8" s="1"/>
  <c r="D79" i="8"/>
  <c r="H68" i="8"/>
  <c r="F68" i="8"/>
  <c r="E68" i="8"/>
  <c r="D68" i="8"/>
  <c r="G67" i="8"/>
  <c r="G66" i="8"/>
  <c r="G65" i="8"/>
  <c r="G64" i="8"/>
  <c r="G63" i="8"/>
  <c r="H22" i="8"/>
  <c r="H105" i="8" s="1"/>
  <c r="F22" i="8"/>
  <c r="F105" i="8" s="1"/>
  <c r="E22" i="8"/>
  <c r="E105" i="8" s="1"/>
  <c r="D22" i="8"/>
  <c r="D105" i="8"/>
  <c r="B18" i="4" s="1"/>
  <c r="G18" i="8"/>
  <c r="G17" i="8"/>
  <c r="G16" i="8"/>
  <c r="G14" i="8"/>
  <c r="G13" i="8"/>
  <c r="H106" i="7"/>
  <c r="F106" i="7"/>
  <c r="G106" i="7" s="1"/>
  <c r="E106" i="7"/>
  <c r="D106" i="7"/>
  <c r="G100" i="7"/>
  <c r="H99" i="7"/>
  <c r="F99" i="7"/>
  <c r="F107" i="7"/>
  <c r="F117" i="7" s="1"/>
  <c r="E99" i="7"/>
  <c r="D99" i="7"/>
  <c r="G98" i="7"/>
  <c r="H97" i="7"/>
  <c r="F97" i="7"/>
  <c r="E97" i="7"/>
  <c r="D97" i="7"/>
  <c r="G94" i="7"/>
  <c r="G88" i="7"/>
  <c r="G87" i="7"/>
  <c r="G84" i="7"/>
  <c r="G81" i="7"/>
  <c r="H80" i="7"/>
  <c r="F80" i="7"/>
  <c r="E80" i="7"/>
  <c r="G80" i="7"/>
  <c r="D80" i="7"/>
  <c r="G79" i="7"/>
  <c r="G78" i="7"/>
  <c r="H73" i="7"/>
  <c r="F73" i="7"/>
  <c r="G73" i="7" s="1"/>
  <c r="E73" i="7"/>
  <c r="D73" i="7"/>
  <c r="G72" i="7"/>
  <c r="G71" i="7"/>
  <c r="G70" i="7"/>
  <c r="G69" i="7"/>
  <c r="F63" i="7"/>
  <c r="E63" i="7"/>
  <c r="D63" i="7"/>
  <c r="G62" i="7"/>
  <c r="H61" i="7"/>
  <c r="F61" i="7"/>
  <c r="E61" i="7"/>
  <c r="G61" i="7" s="1"/>
  <c r="D61" i="7"/>
  <c r="G60" i="7"/>
  <c r="G59" i="7"/>
  <c r="H54" i="7"/>
  <c r="F54" i="7"/>
  <c r="E54" i="7"/>
  <c r="D54" i="7"/>
  <c r="G52" i="7"/>
  <c r="G51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H36" i="7"/>
  <c r="F36" i="7"/>
  <c r="E36" i="7"/>
  <c r="D36" i="7"/>
  <c r="G35" i="7"/>
  <c r="D34" i="7"/>
  <c r="G33" i="7"/>
  <c r="G32" i="7"/>
  <c r="G31" i="7"/>
  <c r="G30" i="7"/>
  <c r="H29" i="7"/>
  <c r="H34" i="7" s="1"/>
  <c r="F29" i="7"/>
  <c r="E29" i="7"/>
  <c r="E34" i="7" s="1"/>
  <c r="G28" i="7"/>
  <c r="H27" i="7"/>
  <c r="F27" i="7"/>
  <c r="G27" i="7" s="1"/>
  <c r="E27" i="7"/>
  <c r="D27" i="7"/>
  <c r="H23" i="7"/>
  <c r="F23" i="7"/>
  <c r="G23" i="7" s="1"/>
  <c r="E23" i="7"/>
  <c r="D23" i="7"/>
  <c r="G22" i="7"/>
  <c r="H21" i="7"/>
  <c r="F21" i="7"/>
  <c r="G21" i="7" s="1"/>
  <c r="E21" i="7"/>
  <c r="D21" i="7"/>
  <c r="G20" i="7"/>
  <c r="G19" i="7"/>
  <c r="H9" i="6"/>
  <c r="F9" i="6"/>
  <c r="D11" i="4" s="1"/>
  <c r="E9" i="6"/>
  <c r="D9" i="6"/>
  <c r="B11" i="4"/>
  <c r="B12" i="4"/>
  <c r="G8" i="6"/>
  <c r="H46" i="5"/>
  <c r="F46" i="5"/>
  <c r="E46" i="5"/>
  <c r="D46" i="5"/>
  <c r="H44" i="5"/>
  <c r="F44" i="5"/>
  <c r="G44" i="5"/>
  <c r="E44" i="5"/>
  <c r="D44" i="5"/>
  <c r="G43" i="5"/>
  <c r="H39" i="5"/>
  <c r="H47" i="5" s="1"/>
  <c r="H54" i="5" s="1"/>
  <c r="F39" i="5"/>
  <c r="G39" i="5" s="1"/>
  <c r="E39" i="5"/>
  <c r="D39" i="5"/>
  <c r="G38" i="5"/>
  <c r="H32" i="5"/>
  <c r="F32" i="5"/>
  <c r="G32" i="5"/>
  <c r="E32" i="5"/>
  <c r="D32" i="5"/>
  <c r="G30" i="5"/>
  <c r="G29" i="5"/>
  <c r="H24" i="5"/>
  <c r="H53" i="5" s="1"/>
  <c r="F24" i="5"/>
  <c r="E24" i="5"/>
  <c r="E53" i="5" s="1"/>
  <c r="C7" i="4" s="1"/>
  <c r="D24" i="5"/>
  <c r="D53" i="5" s="1"/>
  <c r="B7" i="4" s="1"/>
  <c r="G22" i="5"/>
  <c r="G21" i="5"/>
  <c r="G20" i="5"/>
  <c r="G17" i="5"/>
  <c r="G16" i="5"/>
  <c r="G15" i="5"/>
  <c r="G12" i="5"/>
  <c r="G11" i="5"/>
  <c r="D61" i="4"/>
  <c r="C61" i="4"/>
  <c r="E53" i="4"/>
  <c r="F39" i="4"/>
  <c r="C27" i="4"/>
  <c r="C28" i="4" s="1"/>
  <c r="F27" i="4"/>
  <c r="F28" i="4"/>
  <c r="B27" i="4"/>
  <c r="B28" i="4" s="1"/>
  <c r="F11" i="4"/>
  <c r="F12" i="4" s="1"/>
  <c r="B63" i="3"/>
  <c r="B56" i="3"/>
  <c r="B40" i="3"/>
  <c r="B33" i="3"/>
  <c r="B26" i="3"/>
  <c r="B7" i="3"/>
  <c r="B34" i="3" s="1"/>
  <c r="G62" i="2"/>
  <c r="G61" i="2"/>
  <c r="G60" i="2"/>
  <c r="G58" i="2"/>
  <c r="G57" i="2"/>
  <c r="G55" i="2"/>
  <c r="G54" i="2"/>
  <c r="G53" i="2"/>
  <c r="G52" i="2"/>
  <c r="G50" i="2"/>
  <c r="G41" i="2"/>
  <c r="G38" i="2"/>
  <c r="G35" i="2"/>
  <c r="G31" i="2"/>
  <c r="H27" i="2"/>
  <c r="F27" i="2"/>
  <c r="E27" i="2"/>
  <c r="D27" i="2"/>
  <c r="G48" i="1"/>
  <c r="G47" i="1"/>
  <c r="G46" i="1"/>
  <c r="H45" i="1"/>
  <c r="H43" i="1" s="1"/>
  <c r="H49" i="1" s="1"/>
  <c r="F45" i="1"/>
  <c r="E45" i="1"/>
  <c r="E43" i="1"/>
  <c r="E49" i="1"/>
  <c r="E50" i="1" s="1"/>
  <c r="D45" i="1"/>
  <c r="D43" i="1"/>
  <c r="G44" i="1"/>
  <c r="H32" i="1"/>
  <c r="F32" i="1"/>
  <c r="E32" i="1"/>
  <c r="D32" i="1"/>
  <c r="D49" i="1" s="1"/>
  <c r="D50" i="1" s="1"/>
  <c r="G29" i="1"/>
  <c r="G28" i="1"/>
  <c r="G27" i="1"/>
  <c r="G26" i="1"/>
  <c r="G24" i="1"/>
  <c r="G23" i="1"/>
  <c r="G22" i="1"/>
  <c r="G18" i="1"/>
  <c r="H17" i="1"/>
  <c r="G7" i="26" s="1"/>
  <c r="H7" i="26" s="1"/>
  <c r="I7" i="26" s="1"/>
  <c r="J7" i="26" s="1"/>
  <c r="K7" i="26" s="1"/>
  <c r="L7" i="26" s="1"/>
  <c r="F17" i="1"/>
  <c r="F9" i="26"/>
  <c r="E17" i="1"/>
  <c r="D17" i="1"/>
  <c r="G16" i="1"/>
  <c r="G15" i="1"/>
  <c r="G13" i="1"/>
  <c r="G12" i="1"/>
  <c r="G11" i="1"/>
  <c r="G10" i="1"/>
  <c r="G9" i="1"/>
  <c r="H8" i="1"/>
  <c r="H6" i="1"/>
  <c r="G6" i="26" s="1"/>
  <c r="H6" i="26" s="1"/>
  <c r="F8" i="1"/>
  <c r="E8" i="1"/>
  <c r="E6" i="1"/>
  <c r="D8" i="1"/>
  <c r="D6" i="1" s="1"/>
  <c r="D31" i="1" s="1"/>
  <c r="G63" i="7"/>
  <c r="F47" i="5"/>
  <c r="G16" i="14"/>
  <c r="G17" i="14"/>
  <c r="E69" i="25"/>
  <c r="G67" i="25"/>
  <c r="G97" i="7"/>
  <c r="G36" i="9"/>
  <c r="G20" i="11"/>
  <c r="G16" i="12"/>
  <c r="E32" i="20"/>
  <c r="E54" i="20"/>
  <c r="E202" i="23"/>
  <c r="G202" i="23" s="1"/>
  <c r="E209" i="23"/>
  <c r="E217" i="23" s="1"/>
  <c r="C69" i="4" s="1"/>
  <c r="G43" i="25"/>
  <c r="E31" i="1"/>
  <c r="F53" i="5"/>
  <c r="G24" i="5"/>
  <c r="C11" i="4"/>
  <c r="C12" i="4"/>
  <c r="G9" i="6"/>
  <c r="G17" i="1"/>
  <c r="G45" i="1"/>
  <c r="D12" i="4"/>
  <c r="E12" i="4" s="1"/>
  <c r="F7" i="4"/>
  <c r="E47" i="5"/>
  <c r="E54" i="5"/>
  <c r="E55" i="5" s="1"/>
  <c r="F34" i="7"/>
  <c r="G34" i="7"/>
  <c r="E33" i="11"/>
  <c r="E43" i="11"/>
  <c r="C24" i="4" s="1"/>
  <c r="E24" i="4" s="1"/>
  <c r="F43" i="11"/>
  <c r="G19" i="20"/>
  <c r="G53" i="5"/>
  <c r="D7" i="4"/>
  <c r="E7" i="4" s="1"/>
  <c r="G33" i="11"/>
  <c r="D24" i="4"/>
  <c r="F8" i="4"/>
  <c r="H55" i="5"/>
  <c r="G43" i="11"/>
  <c r="C8" i="4"/>
  <c r="C9" i="4" s="1"/>
  <c r="F43" i="1"/>
  <c r="D47" i="5"/>
  <c r="D54" i="5" s="1"/>
  <c r="B8" i="4" s="1"/>
  <c r="G31" i="9"/>
  <c r="F49" i="1"/>
  <c r="G43" i="1"/>
  <c r="G49" i="1"/>
  <c r="G31" i="24"/>
  <c r="E37" i="24"/>
  <c r="E68" i="24" s="1"/>
  <c r="E70" i="24" s="1"/>
  <c r="G36" i="24"/>
  <c r="D37" i="24"/>
  <c r="D68" i="24" s="1"/>
  <c r="G61" i="24"/>
  <c r="G21" i="24"/>
  <c r="H37" i="24"/>
  <c r="H68" i="24" s="1"/>
  <c r="F69" i="24"/>
  <c r="G62" i="24"/>
  <c r="D32" i="20"/>
  <c r="D54" i="20"/>
  <c r="D56" i="20" s="1"/>
  <c r="C60" i="4"/>
  <c r="C62" i="4" s="1"/>
  <c r="E56" i="20"/>
  <c r="G27" i="19"/>
  <c r="G163" i="18"/>
  <c r="E74" i="15"/>
  <c r="E96" i="15" s="1"/>
  <c r="G95" i="8"/>
  <c r="D98" i="8"/>
  <c r="D106" i="8" s="1"/>
  <c r="B19" i="4" s="1"/>
  <c r="G85" i="8"/>
  <c r="G97" i="8"/>
  <c r="F98" i="8"/>
  <c r="F106" i="8"/>
  <c r="D19" i="4" s="1"/>
  <c r="D20" i="4" s="1"/>
  <c r="H106" i="8"/>
  <c r="F19" i="4" s="1"/>
  <c r="F20" i="4" s="1"/>
  <c r="G68" i="8"/>
  <c r="F18" i="4"/>
  <c r="C18" i="4"/>
  <c r="D18" i="4"/>
  <c r="E98" i="8"/>
  <c r="E106" i="8"/>
  <c r="G22" i="8"/>
  <c r="D107" i="7"/>
  <c r="D117" i="7" s="1"/>
  <c r="B15" i="4"/>
  <c r="G99" i="7"/>
  <c r="G36" i="7"/>
  <c r="E64" i="7"/>
  <c r="E116" i="7"/>
  <c r="D64" i="7"/>
  <c r="D116" i="7" s="1"/>
  <c r="D118" i="7" s="1"/>
  <c r="B14" i="4"/>
  <c r="G54" i="7"/>
  <c r="G29" i="7"/>
  <c r="D15" i="4"/>
  <c r="E107" i="7"/>
  <c r="E117" i="7" s="1"/>
  <c r="C15" i="4" s="1"/>
  <c r="E15" i="4" s="1"/>
  <c r="F64" i="7"/>
  <c r="F65" i="21"/>
  <c r="G134" i="22"/>
  <c r="G33" i="22"/>
  <c r="D64" i="19"/>
  <c r="D70" i="19" s="1"/>
  <c r="D71" i="19" s="1"/>
  <c r="B56" i="4"/>
  <c r="E70" i="19"/>
  <c r="C57" i="4" s="1"/>
  <c r="E57" i="4" s="1"/>
  <c r="G64" i="19"/>
  <c r="F40" i="19"/>
  <c r="G49" i="15"/>
  <c r="D74" i="15"/>
  <c r="D96" i="15" s="1"/>
  <c r="B38" i="4" s="1"/>
  <c r="B40" i="4" s="1"/>
  <c r="G73" i="15"/>
  <c r="F74" i="15"/>
  <c r="G74" i="15" s="1"/>
  <c r="C72" i="4"/>
  <c r="G107" i="7"/>
  <c r="F69" i="19"/>
  <c r="G117" i="7"/>
  <c r="D56" i="4"/>
  <c r="F71" i="19"/>
  <c r="E49" i="25"/>
  <c r="E71" i="25" s="1"/>
  <c r="F28" i="25"/>
  <c r="H31" i="1"/>
  <c r="H50" i="1"/>
  <c r="G39" i="13"/>
  <c r="G154" i="13"/>
  <c r="G52" i="13"/>
  <c r="G162" i="13"/>
  <c r="G63" i="13"/>
  <c r="G81" i="13"/>
  <c r="G86" i="13"/>
  <c r="G44" i="13"/>
  <c r="G158" i="13"/>
  <c r="G55" i="13"/>
  <c r="G60" i="13"/>
  <c r="G143" i="13"/>
  <c r="E167" i="13"/>
  <c r="E195" i="13" s="1"/>
  <c r="E198" i="13" s="1"/>
  <c r="F72" i="4"/>
  <c r="F74" i="4" s="1"/>
  <c r="H70" i="24"/>
  <c r="F22" i="4"/>
  <c r="H107" i="8"/>
  <c r="G98" i="8"/>
  <c r="D107" i="8"/>
  <c r="F107" i="8"/>
  <c r="F159" i="23"/>
  <c r="G159" i="23" s="1"/>
  <c r="F216" i="23"/>
  <c r="G62" i="17"/>
  <c r="G119" i="22"/>
  <c r="G27" i="2"/>
  <c r="E11" i="4"/>
  <c r="F21" i="26"/>
  <c r="H9" i="26"/>
  <c r="H17" i="26" s="1"/>
  <c r="I6" i="26"/>
  <c r="I9" i="26" s="1"/>
  <c r="I17" i="26" s="1"/>
  <c r="J14" i="26"/>
  <c r="K14" i="26" s="1"/>
  <c r="I11" i="26"/>
  <c r="I16" i="26" s="1"/>
  <c r="G9" i="26"/>
  <c r="J11" i="26"/>
  <c r="J16" i="26" s="1"/>
  <c r="G24" i="16"/>
  <c r="D36" i="16"/>
  <c r="D55" i="16" s="1"/>
  <c r="G33" i="16"/>
  <c r="E36" i="16"/>
  <c r="E55" i="16" s="1"/>
  <c r="G22" i="16"/>
  <c r="G199" i="18" l="1"/>
  <c r="G186" i="18"/>
  <c r="G92" i="18"/>
  <c r="G138" i="18"/>
  <c r="G140" i="18"/>
  <c r="G172" i="18"/>
  <c r="G128" i="18"/>
  <c r="G108" i="18"/>
  <c r="G125" i="18"/>
  <c r="G34" i="18"/>
  <c r="G131" i="18"/>
  <c r="G182" i="18"/>
  <c r="G189" i="18"/>
  <c r="G112" i="18"/>
  <c r="E218" i="23"/>
  <c r="C68" i="4"/>
  <c r="C70" i="4" s="1"/>
  <c r="G19" i="23"/>
  <c r="H209" i="23"/>
  <c r="H217" i="23" s="1"/>
  <c r="F69" i="4" s="1"/>
  <c r="G136" i="22"/>
  <c r="G5" i="22"/>
  <c r="G110" i="22"/>
  <c r="G107" i="22"/>
  <c r="G103" i="22"/>
  <c r="E65" i="21"/>
  <c r="G76" i="21"/>
  <c r="G69" i="21"/>
  <c r="G59" i="21"/>
  <c r="G61" i="21"/>
  <c r="F137" i="22"/>
  <c r="F147" i="22" s="1"/>
  <c r="D65" i="4" s="1"/>
  <c r="D66" i="4" s="1"/>
  <c r="G63" i="21"/>
  <c r="G59" i="22"/>
  <c r="H137" i="22"/>
  <c r="H147" i="22" s="1"/>
  <c r="F65" i="4" s="1"/>
  <c r="F66" i="4" s="1"/>
  <c r="G146" i="22"/>
  <c r="G68" i="21"/>
  <c r="C64" i="4"/>
  <c r="E64" i="4" s="1"/>
  <c r="G65" i="21"/>
  <c r="G48" i="21"/>
  <c r="H78" i="21"/>
  <c r="G70" i="21"/>
  <c r="G77" i="21"/>
  <c r="H65" i="17"/>
  <c r="G24" i="17"/>
  <c r="G41" i="17"/>
  <c r="G34" i="17"/>
  <c r="G64" i="17"/>
  <c r="G36" i="17"/>
  <c r="F65" i="17"/>
  <c r="F90" i="17" s="1"/>
  <c r="D65" i="17"/>
  <c r="D90" i="17" s="1"/>
  <c r="B46" i="4" s="1"/>
  <c r="B48" i="4" s="1"/>
  <c r="H90" i="17"/>
  <c r="F46" i="4" s="1"/>
  <c r="F48" i="4" s="1"/>
  <c r="H36" i="16"/>
  <c r="H55" i="16" s="1"/>
  <c r="H57" i="16" s="1"/>
  <c r="C38" i="4"/>
  <c r="E98" i="15"/>
  <c r="F96" i="15"/>
  <c r="F98" i="15" s="1"/>
  <c r="G98" i="15" s="1"/>
  <c r="G30" i="15"/>
  <c r="G27" i="15"/>
  <c r="H74" i="15"/>
  <c r="H96" i="15" s="1"/>
  <c r="H98" i="15" s="1"/>
  <c r="C40" i="4"/>
  <c r="G84" i="10"/>
  <c r="G85" i="10"/>
  <c r="G53" i="10"/>
  <c r="G68" i="10"/>
  <c r="E134" i="10"/>
  <c r="E42" i="11" s="1"/>
  <c r="C23" i="4" s="1"/>
  <c r="G35" i="10"/>
  <c r="G34" i="10"/>
  <c r="G133" i="10"/>
  <c r="F134" i="10"/>
  <c r="G13" i="10"/>
  <c r="H107" i="7"/>
  <c r="H117" i="7" s="1"/>
  <c r="F15" i="4" s="1"/>
  <c r="H64" i="7"/>
  <c r="H116" i="7" s="1"/>
  <c r="H118" i="7" s="1"/>
  <c r="G74" i="18"/>
  <c r="G146" i="18"/>
  <c r="G155" i="18"/>
  <c r="G194" i="18"/>
  <c r="B30" i="4"/>
  <c r="B33" i="4" s="1"/>
  <c r="D198" i="13"/>
  <c r="H195" i="13"/>
  <c r="F30" i="4" s="1"/>
  <c r="F33" i="4" s="1"/>
  <c r="G195" i="13"/>
  <c r="D30" i="4"/>
  <c r="F198" i="13"/>
  <c r="G198" i="13" s="1"/>
  <c r="IV158" i="13"/>
  <c r="G72" i="13"/>
  <c r="C30" i="4"/>
  <c r="C33" i="4" s="1"/>
  <c r="E27" i="4"/>
  <c r="E31" i="4"/>
  <c r="E57" i="16"/>
  <c r="C42" i="4"/>
  <c r="C44" i="4" s="1"/>
  <c r="E60" i="4"/>
  <c r="D62" i="4"/>
  <c r="E62" i="4" s="1"/>
  <c r="D69" i="4"/>
  <c r="G217" i="23"/>
  <c r="F42" i="4"/>
  <c r="F44" i="4" s="1"/>
  <c r="L14" i="26"/>
  <c r="L11" i="26" s="1"/>
  <c r="L16" i="26" s="1"/>
  <c r="K11" i="26"/>
  <c r="K16" i="26" s="1"/>
  <c r="B42" i="4"/>
  <c r="B44" i="4" s="1"/>
  <c r="D57" i="16"/>
  <c r="C14" i="4"/>
  <c r="C16" i="4" s="1"/>
  <c r="E118" i="7"/>
  <c r="G47" i="5"/>
  <c r="F54" i="5"/>
  <c r="F60" i="4"/>
  <c r="F62" i="4" s="1"/>
  <c r="H56" i="20"/>
  <c r="D78" i="21"/>
  <c r="F78" i="21"/>
  <c r="F68" i="4"/>
  <c r="F70" i="4" s="1"/>
  <c r="G167" i="13"/>
  <c r="D98" i="15"/>
  <c r="F38" i="4"/>
  <c r="F40" i="4" s="1"/>
  <c r="B57" i="4"/>
  <c r="B58" i="4" s="1"/>
  <c r="E18" i="4"/>
  <c r="B60" i="4"/>
  <c r="B62" i="4" s="1"/>
  <c r="B9" i="4"/>
  <c r="G25" i="9"/>
  <c r="F61" i="9"/>
  <c r="H71" i="19"/>
  <c r="F56" i="4"/>
  <c r="F58" i="4" s="1"/>
  <c r="E40" i="19"/>
  <c r="G69" i="25"/>
  <c r="D58" i="4"/>
  <c r="D73" i="4"/>
  <c r="G69" i="24"/>
  <c r="E71" i="21"/>
  <c r="G71" i="21" s="1"/>
  <c r="G115" i="22"/>
  <c r="E137" i="22"/>
  <c r="J6" i="26"/>
  <c r="C74" i="4"/>
  <c r="D137" i="22"/>
  <c r="D147" i="22" s="1"/>
  <c r="D218" i="23"/>
  <c r="D33" i="4"/>
  <c r="E33" i="4" s="1"/>
  <c r="E30" i="4"/>
  <c r="B16" i="4"/>
  <c r="G32" i="20"/>
  <c r="E107" i="8"/>
  <c r="G107" i="8" s="1"/>
  <c r="E35" i="4"/>
  <c r="D36" i="4"/>
  <c r="E36" i="4" s="1"/>
  <c r="E65" i="17"/>
  <c r="D200" i="18"/>
  <c r="D222" i="18" s="1"/>
  <c r="F49" i="25"/>
  <c r="F71" i="25" s="1"/>
  <c r="G28" i="25"/>
  <c r="G49" i="25" s="1"/>
  <c r="G71" i="25" s="1"/>
  <c r="F116" i="7"/>
  <c r="G64" i="7"/>
  <c r="B72" i="4"/>
  <c r="D70" i="24"/>
  <c r="F56" i="20"/>
  <c r="G54" i="20"/>
  <c r="E60" i="21"/>
  <c r="G20" i="22"/>
  <c r="F218" i="23"/>
  <c r="G218" i="23" s="1"/>
  <c r="D68" i="4"/>
  <c r="G216" i="23"/>
  <c r="G96" i="15"/>
  <c r="C19" i="4"/>
  <c r="G106" i="8"/>
  <c r="F9" i="4"/>
  <c r="G105" i="8"/>
  <c r="G70" i="19"/>
  <c r="G8" i="1"/>
  <c r="F6" i="1"/>
  <c r="B64" i="3"/>
  <c r="F36" i="16"/>
  <c r="F200" i="18"/>
  <c r="H71" i="25"/>
  <c r="G17" i="26"/>
  <c r="B20" i="4"/>
  <c r="H200" i="18"/>
  <c r="H222" i="18" s="1"/>
  <c r="F37" i="24"/>
  <c r="F16" i="26"/>
  <c r="F17" i="26" s="1"/>
  <c r="F22" i="26" s="1"/>
  <c r="D55" i="5"/>
  <c r="D61" i="9"/>
  <c r="D41" i="11" s="1"/>
  <c r="G42" i="9"/>
  <c r="E43" i="4"/>
  <c r="E200" i="18"/>
  <c r="E222" i="18" s="1"/>
  <c r="E61" i="9"/>
  <c r="E41" i="11" s="1"/>
  <c r="H218" i="23" l="1"/>
  <c r="H148" i="22"/>
  <c r="F148" i="22"/>
  <c r="F76" i="4"/>
  <c r="H52" i="1" s="1"/>
  <c r="G20" i="26" s="1"/>
  <c r="D92" i="17"/>
  <c r="H92" i="17"/>
  <c r="F92" i="17"/>
  <c r="D46" i="4"/>
  <c r="D48" i="4" s="1"/>
  <c r="D38" i="4"/>
  <c r="D134" i="10"/>
  <c r="D42" i="11" s="1"/>
  <c r="B23" i="4" s="1"/>
  <c r="H134" i="10"/>
  <c r="H42" i="11" s="1"/>
  <c r="F23" i="4" s="1"/>
  <c r="F25" i="4" s="1"/>
  <c r="G134" i="10"/>
  <c r="F42" i="11"/>
  <c r="F14" i="4"/>
  <c r="F16" i="4" s="1"/>
  <c r="H198" i="13"/>
  <c r="H224" i="18"/>
  <c r="F52" i="4"/>
  <c r="D148" i="22"/>
  <c r="B65" i="4"/>
  <c r="G137" i="22"/>
  <c r="E147" i="22"/>
  <c r="G61" i="9"/>
  <c r="F41" i="11"/>
  <c r="F222" i="18"/>
  <c r="G200" i="18"/>
  <c r="C22" i="4"/>
  <c r="C25" i="4" s="1"/>
  <c r="E44" i="11"/>
  <c r="F55" i="16"/>
  <c r="G36" i="16"/>
  <c r="E78" i="21"/>
  <c r="G78" i="21" s="1"/>
  <c r="G60" i="21"/>
  <c r="B74" i="4"/>
  <c r="E73" i="4"/>
  <c r="E69" i="19"/>
  <c r="G40" i="19"/>
  <c r="B22" i="4"/>
  <c r="G37" i="24"/>
  <c r="F68" i="24"/>
  <c r="E19" i="4"/>
  <c r="C20" i="4"/>
  <c r="E20" i="4" s="1"/>
  <c r="D70" i="4"/>
  <c r="E70" i="4" s="1"/>
  <c r="E68" i="4"/>
  <c r="D224" i="18"/>
  <c r="B52" i="4"/>
  <c r="B54" i="4" s="1"/>
  <c r="J9" i="26"/>
  <c r="J17" i="26" s="1"/>
  <c r="K6" i="26"/>
  <c r="F55" i="5"/>
  <c r="G55" i="5" s="1"/>
  <c r="D8" i="4"/>
  <c r="D76" i="4" s="1"/>
  <c r="G54" i="5"/>
  <c r="C52" i="4"/>
  <c r="C54" i="4" s="1"/>
  <c r="E224" i="18"/>
  <c r="F31" i="1"/>
  <c r="G6" i="1"/>
  <c r="D40" i="4"/>
  <c r="E40" i="4" s="1"/>
  <c r="E38" i="4"/>
  <c r="G116" i="7"/>
  <c r="F118" i="7"/>
  <c r="G118" i="7" s="1"/>
  <c r="D14" i="4"/>
  <c r="E90" i="17"/>
  <c r="G65" i="17"/>
  <c r="D44" i="11" l="1"/>
  <c r="B25" i="4"/>
  <c r="H44" i="11"/>
  <c r="G42" i="11"/>
  <c r="D23" i="4"/>
  <c r="E23" i="4" s="1"/>
  <c r="F52" i="1"/>
  <c r="E14" i="4"/>
  <c r="D16" i="4"/>
  <c r="E16" i="4" s="1"/>
  <c r="F44" i="11"/>
  <c r="G44" i="11" s="1"/>
  <c r="G41" i="11"/>
  <c r="D22" i="4"/>
  <c r="B66" i="4"/>
  <c r="B76" i="4"/>
  <c r="D52" i="1" s="1"/>
  <c r="K9" i="26"/>
  <c r="K17" i="26" s="1"/>
  <c r="L6" i="26"/>
  <c r="L9" i="26" s="1"/>
  <c r="L17" i="26" s="1"/>
  <c r="E8" i="4"/>
  <c r="D9" i="4"/>
  <c r="E9" i="4" s="1"/>
  <c r="D72" i="4"/>
  <c r="F70" i="24"/>
  <c r="G70" i="24" s="1"/>
  <c r="G68" i="24"/>
  <c r="B75" i="4"/>
  <c r="E148" i="22"/>
  <c r="G148" i="22" s="1"/>
  <c r="G147" i="22"/>
  <c r="C65" i="4"/>
  <c r="F54" i="4"/>
  <c r="F75" i="4"/>
  <c r="G31" i="1"/>
  <c r="F50" i="1"/>
  <c r="G50" i="1" s="1"/>
  <c r="C46" i="4"/>
  <c r="E92" i="17"/>
  <c r="G92" i="17" s="1"/>
  <c r="G90" i="17"/>
  <c r="C56" i="4"/>
  <c r="E71" i="19"/>
  <c r="G71" i="19" s="1"/>
  <c r="G69" i="19"/>
  <c r="G55" i="16"/>
  <c r="G57" i="16" s="1"/>
  <c r="D42" i="4"/>
  <c r="F57" i="16"/>
  <c r="D52" i="4"/>
  <c r="G222" i="18"/>
  <c r="F224" i="18"/>
  <c r="E52" i="4" l="1"/>
  <c r="D54" i="4"/>
  <c r="E54" i="4" s="1"/>
  <c r="F77" i="4"/>
  <c r="H51" i="1"/>
  <c r="E72" i="4"/>
  <c r="D74" i="4"/>
  <c r="E74" i="4" s="1"/>
  <c r="D75" i="4"/>
  <c r="E22" i="4"/>
  <c r="D25" i="4"/>
  <c r="E25" i="4" s="1"/>
  <c r="C48" i="4"/>
  <c r="E48" i="4" s="1"/>
  <c r="E46" i="4"/>
  <c r="D51" i="1"/>
  <c r="D53" i="1" s="1"/>
  <c r="D54" i="1" s="1"/>
  <c r="D58" i="1" s="1"/>
  <c r="B77" i="4"/>
  <c r="E42" i="4"/>
  <c r="D44" i="4"/>
  <c r="E44" i="4" s="1"/>
  <c r="C58" i="4"/>
  <c r="E58" i="4" s="1"/>
  <c r="C75" i="4"/>
  <c r="E56" i="4"/>
  <c r="E65" i="4"/>
  <c r="C66" i="4"/>
  <c r="E66" i="4" s="1"/>
  <c r="C76" i="4"/>
  <c r="G19" i="26" l="1"/>
  <c r="H53" i="1"/>
  <c r="H54" i="1" s="1"/>
  <c r="H58" i="1" s="1"/>
  <c r="F51" i="1"/>
  <c r="E75" i="4"/>
  <c r="D77" i="4"/>
  <c r="C77" i="4"/>
  <c r="E51" i="1"/>
  <c r="E52" i="1"/>
  <c r="G52" i="1" s="1"/>
  <c r="E76" i="4"/>
  <c r="E53" i="1" l="1"/>
  <c r="E54" i="1" s="1"/>
  <c r="G51" i="1"/>
  <c r="F53" i="1"/>
  <c r="E77" i="4"/>
  <c r="H19" i="26"/>
  <c r="G21" i="26"/>
  <c r="G22" i="26" s="1"/>
  <c r="G53" i="1" l="1"/>
  <c r="F54" i="1"/>
  <c r="I19" i="26"/>
  <c r="H21" i="26"/>
  <c r="H22" i="26" s="1"/>
  <c r="J19" i="26" l="1"/>
  <c r="I21" i="26"/>
  <c r="I22" i="26" s="1"/>
  <c r="J21" i="26" l="1"/>
  <c r="J22" i="26" s="1"/>
  <c r="K19" i="26"/>
  <c r="L19" i="26" l="1"/>
  <c r="L21" i="26" s="1"/>
  <c r="L22" i="26" s="1"/>
  <c r="K21" i="26"/>
  <c r="K22" i="26" s="1"/>
</calcChain>
</file>

<file path=xl/sharedStrings.xml><?xml version="1.0" encoding="utf-8"?>
<sst xmlns="http://schemas.openxmlformats.org/spreadsheetml/2006/main" count="2841" uniqueCount="1322">
  <si>
    <t>ZŠ Švehlova - Společně si rozumíme ZŠŠ</t>
  </si>
  <si>
    <t>ORG 2451294000000</t>
  </si>
  <si>
    <t>ZŠ U Vrš. nádr. - Společně si rozumíme ZŠ UVN</t>
  </si>
  <si>
    <t>ÚZ 20</t>
  </si>
  <si>
    <t>ŠJ - mzdové prostředky včetně odvodů</t>
  </si>
  <si>
    <t>ÚZ 21</t>
  </si>
  <si>
    <t>ŠJ - modernizace vybavení</t>
  </si>
  <si>
    <t>ORG 46</t>
  </si>
  <si>
    <t>odměny pracovníků ve školství</t>
  </si>
  <si>
    <t>C e l k e m  ŠJ</t>
  </si>
  <si>
    <t>ŠJ - HMP dotace (výplata odměn)</t>
  </si>
  <si>
    <t>neinvestiční trasnfery cizím PO</t>
  </si>
  <si>
    <t>nein.příspěvky zříz.přísp.org. (KD Barikádníků)</t>
  </si>
  <si>
    <t>ÚZ 30</t>
  </si>
  <si>
    <t>C e l k e m provozní příspěvky</t>
  </si>
  <si>
    <t>- 17 -</t>
  </si>
  <si>
    <t>inv.transfery zříz.přísp.organizacím</t>
  </si>
  <si>
    <t>in.invest.trasf.zříz.přísp.organizacím</t>
  </si>
  <si>
    <t>inv.transfery ost.přísp.organizacím</t>
  </si>
  <si>
    <t>213013</t>
  </si>
  <si>
    <t xml:space="preserve">MŠ ŠJ - modernizace vybavení </t>
  </si>
  <si>
    <t>213057</t>
  </si>
  <si>
    <t>MŠ - herní prvky</t>
  </si>
  <si>
    <t>218006</t>
  </si>
  <si>
    <t>MŠ - investiční vybavení</t>
  </si>
  <si>
    <t>Celkem 3111-6351</t>
  </si>
  <si>
    <t>213060</t>
  </si>
  <si>
    <t>ZŠ - herní prvky</t>
  </si>
  <si>
    <t>214010</t>
  </si>
  <si>
    <t>ZŠ - školní hřiště</t>
  </si>
  <si>
    <t>216008</t>
  </si>
  <si>
    <t>ZŠ - investiční vybavení</t>
  </si>
  <si>
    <t>2360513218019</t>
  </si>
  <si>
    <t>ZŠ Olešská - vybavení (ÚZ 77) - spoluúčast</t>
  </si>
  <si>
    <t>Celkem 3113-6351</t>
  </si>
  <si>
    <t>2360541218020</t>
  </si>
  <si>
    <t>Celkem 3113-6356</t>
  </si>
  <si>
    <t>213014</t>
  </si>
  <si>
    <t xml:space="preserve">ŠJ - modernizace vybavení  </t>
  </si>
  <si>
    <t>Celkem 3141-6351</t>
  </si>
  <si>
    <t>Vybavení knihovny Malešice</t>
  </si>
  <si>
    <t>Celkem 3114-6359</t>
  </si>
  <si>
    <t>Rekapitulace výdajů 0041 - Školství</t>
  </si>
  <si>
    <t xml:space="preserve">Investiční výdaje </t>
  </si>
  <si>
    <t xml:space="preserve">C e l k e m  výdaje </t>
  </si>
  <si>
    <t>- 18 -</t>
  </si>
  <si>
    <t>č. III/10</t>
  </si>
  <si>
    <t>0042 - EU - OP VVV Místní akční plán</t>
  </si>
  <si>
    <t>ostatní záležitosti vzdělávání</t>
  </si>
  <si>
    <t xml:space="preserve">ost.osob.výdaje </t>
  </si>
  <si>
    <t>pov.poj. na soc. zab.a přísp. na st.pol.zam.</t>
  </si>
  <si>
    <t>povinné pojistné na veř.zdrav. pojištění</t>
  </si>
  <si>
    <t xml:space="preserve">nákup materiálu </t>
  </si>
  <si>
    <t>služby peněžních ústavů</t>
  </si>
  <si>
    <t>konzultační, poradenské a právní služby</t>
  </si>
  <si>
    <t>- 19 -</t>
  </si>
  <si>
    <t>č. III/11</t>
  </si>
  <si>
    <t>0051 - Sociální věci</t>
  </si>
  <si>
    <t>ostatní záležitosti předškolního vzdělávání</t>
  </si>
  <si>
    <t>výchovné ústavy a dětské domovy se školou</t>
  </si>
  <si>
    <t>vyšší odborné školy</t>
  </si>
  <si>
    <t xml:space="preserve">vysoké školy </t>
  </si>
  <si>
    <t>činnost ordinací praktických lékařů</t>
  </si>
  <si>
    <t>stomatologická péče (dům zubní péče)</t>
  </si>
  <si>
    <t>lékařská služba první pomoci</t>
  </si>
  <si>
    <t>specializovaná ambulantní zdravotní péče</t>
  </si>
  <si>
    <t>ostatní nemocnice</t>
  </si>
  <si>
    <t>léčebny dlouhodobě nemocných</t>
  </si>
  <si>
    <t>hospice</t>
  </si>
  <si>
    <t>ostatní zdravotnická zařízení a služby pro zdravotnictví</t>
  </si>
  <si>
    <t>prevence před drogami,alkoholem,nikotinem a jinými závislostmi - granty</t>
  </si>
  <si>
    <t>ost.správa ve zdravotnictví j.n. (PM, rehabilitace)</t>
  </si>
  <si>
    <t>odborné sociální poradenství</t>
  </si>
  <si>
    <t>ost.soc.péče a pomoc dětem a mládeži (dětské domovy)</t>
  </si>
  <si>
    <t>ost.soc. péče a pomoc rodině a manželství (výkon pěstounské péče ÚZ 13010)</t>
  </si>
  <si>
    <t xml:space="preserve">sociální péče a pomoc přistěhovalcům a vybraným etnikům </t>
  </si>
  <si>
    <t>domovy pro seniory (Vršovický zámeček)</t>
  </si>
  <si>
    <t>osobní asistence, peč.služba a podpora samost.bydlení (CSOP)</t>
  </si>
  <si>
    <t>domovy pro osoby se zdrav.postižením domovy se zvláštním režimem</t>
  </si>
  <si>
    <t xml:space="preserve">nízkoprahová zařízení pro děti a mládež </t>
  </si>
  <si>
    <t>terénní programy</t>
  </si>
  <si>
    <t>ost.služby a činnosti v oblasti sociální prevence</t>
  </si>
  <si>
    <t xml:space="preserve">ost.záležitosti soc.věcí a politiky zaměstnanosti </t>
  </si>
  <si>
    <t xml:space="preserve">převody vlastním fondům v rozpočtech územní úrovně </t>
  </si>
  <si>
    <t>HMP a EU - Provoz dět. skup. CSPO Broučci</t>
  </si>
  <si>
    <t>HMP a EU - Provoz dět. skup. CSPO Motýlci</t>
  </si>
  <si>
    <t>HMP a EU - Provoz dět. skup. CSPO Sluníčka</t>
  </si>
  <si>
    <t>neinv. transfery cizím přísp. organizacím</t>
  </si>
  <si>
    <t>služby školení a vzdělávání</t>
  </si>
  <si>
    <t>stipendia žákům, studentům a doktorandům</t>
  </si>
  <si>
    <t>nákup ost.služeb (ÚZ 601 - Zajištění lékařské zubní pohot. pro děti a dospělé)</t>
  </si>
  <si>
    <t xml:space="preserve">neinv.transf.nefin.pod.subjektům-fyz.osobám </t>
  </si>
  <si>
    <t>nákup ost.služeb (ÚZ 602 - Lékař. služba první pomoci pro děti, dorost a pro dospělé)</t>
  </si>
  <si>
    <t>neinv.transfery pod.subjektům - PO (LSPP)</t>
  </si>
  <si>
    <t>- 20 -</t>
  </si>
  <si>
    <t>neinv. transfery círk. a nábož. společ.</t>
  </si>
  <si>
    <t>neinv. příspěvky zříz. přísp. org. (LDN)</t>
  </si>
  <si>
    <t>LDN - audit hospodaření</t>
  </si>
  <si>
    <t xml:space="preserve">neinvest. transf.obecně prosp. společnostem </t>
  </si>
  <si>
    <t>neinvest. transf. spolkům</t>
  </si>
  <si>
    <t xml:space="preserve">věcné dary </t>
  </si>
  <si>
    <t>ost.neinv.transfery nezisk. a pod. org.</t>
  </si>
  <si>
    <t>knihy, učeb. pom. a tisk</t>
  </si>
  <si>
    <t>nákup ost.služeb (ÚZ 81)</t>
  </si>
  <si>
    <t>nákup ost.služeb (ÚZ 115)</t>
  </si>
  <si>
    <t>věcné dary (ÚZ 115)</t>
  </si>
  <si>
    <t>dary obyvatelstvu (ÚZ 115)</t>
  </si>
  <si>
    <t>konzult.,porad.a právní služby</t>
  </si>
  <si>
    <t>konzultač.,por.a práv.služby (ÚZ 98-VHP)</t>
  </si>
  <si>
    <t>konzultač.,por.a práv.služby</t>
  </si>
  <si>
    <t>knihy,uč.pom. a tisk  (ÚZ 13010)</t>
  </si>
  <si>
    <t>konzultač.,por.a práv.služby (ÚZ 13010)</t>
  </si>
  <si>
    <t xml:space="preserve">služby školení a vzdělávání </t>
  </si>
  <si>
    <t>služby školení a vzdělávání (ÚZ 13010)</t>
  </si>
  <si>
    <t>nákup ostatních služeb (ÚZ 13010)</t>
  </si>
  <si>
    <t>dary obyvatelstvu  (osobní asistence)</t>
  </si>
  <si>
    <t>nájemné</t>
  </si>
  <si>
    <t>služby školení a vzdělávání (ÚZ 14007)</t>
  </si>
  <si>
    <t>- 21 -</t>
  </si>
  <si>
    <t>nein.transfery zřízeným p.o. (ÚZ 115)</t>
  </si>
  <si>
    <t>nein.transfery zřízeným p.o. (ÚZ 13305)</t>
  </si>
  <si>
    <t>nein.přísp.zříz.přísp.org. (CSOP)</t>
  </si>
  <si>
    <t>CSOP - audit hospodaření</t>
  </si>
  <si>
    <t>CSOP - analýza spokojenosti se soc. službami</t>
  </si>
  <si>
    <t>nein.transfery zřízeným p. o. (ÚZ 81)</t>
  </si>
  <si>
    <t>nein.transfery zřízeným p. o. (ÚZ 115)</t>
  </si>
  <si>
    <t>nein.transfery zřízeným p. o. (ÚZ 13305)</t>
  </si>
  <si>
    <t xml:space="preserve">nein.transfery zřízeným p. o. </t>
  </si>
  <si>
    <t>nákup ost. služeb (terén.progr. pro děti a mládež)</t>
  </si>
  <si>
    <t>nákup ostatních služeb (ÚZ 81)</t>
  </si>
  <si>
    <t>knihy,uč.pom. a tisk (leták-oblast riziková mládež)</t>
  </si>
  <si>
    <t>nákup ost.služeb (resoc. pobyty pro děti)</t>
  </si>
  <si>
    <t>nákup ostatních služeb (ÚZ 115)</t>
  </si>
  <si>
    <t xml:space="preserve">dary obyvatelstvu  </t>
  </si>
  <si>
    <t>knihy, uč. pomůcky a tisk</t>
  </si>
  <si>
    <t>nákup ostat.služeb (ÚZ 14007)-integ. cizinců</t>
  </si>
  <si>
    <t>služby škol. a vzděl. (ÚZ 14007)-integ. cizinců</t>
  </si>
  <si>
    <t>poskytnuté náhrady (soc.pohřby)</t>
  </si>
  <si>
    <t>převody mezi stat. městy a jejich měst. obvody</t>
  </si>
  <si>
    <t>vratka pohřebného</t>
  </si>
  <si>
    <t>ÚZ 13010</t>
  </si>
  <si>
    <t>výkon pěstounské péče</t>
  </si>
  <si>
    <t>nespecifikované rezervy</t>
  </si>
  <si>
    <t>podpora registrovaných soc. služeb</t>
  </si>
  <si>
    <t>ÚZ 13305</t>
  </si>
  <si>
    <t>podpora soc. služeb PO</t>
  </si>
  <si>
    <t>- 22 -</t>
  </si>
  <si>
    <t>Celkem 4351-6351</t>
  </si>
  <si>
    <t>Rekapitulace výdajů 0051 - Sociální věci</t>
  </si>
  <si>
    <r>
      <t>I</t>
    </r>
    <r>
      <rPr>
        <b/>
        <sz val="10"/>
        <rFont val="Times New Roman CE"/>
        <family val="1"/>
        <charset val="238"/>
      </rPr>
      <t>nvestiční výdaje</t>
    </r>
  </si>
  <si>
    <t>- 23 -</t>
  </si>
  <si>
    <t>č. III/12</t>
  </si>
  <si>
    <t>0053 - EU - Komplexní rekvalifikace s Desítkou</t>
  </si>
  <si>
    <t xml:space="preserve">povinné poj. na soc. zab. a přísp. na st. pol. zam. </t>
  </si>
  <si>
    <t>povinné poj. na veřejné zdravotní pojištění</t>
  </si>
  <si>
    <t>náhrady mezd v době nemoci</t>
  </si>
  <si>
    <t>- 24 -</t>
  </si>
  <si>
    <t>č. III/13</t>
  </si>
  <si>
    <t>0061 - Kultura a volný čas</t>
  </si>
  <si>
    <t>vydavatelská činnost</t>
  </si>
  <si>
    <t>k 30.6.17</t>
  </si>
  <si>
    <t>výstavní činnosti v kultuře</t>
  </si>
  <si>
    <t xml:space="preserve">ost.záležitosti kultury, církví a sděl.prostředků </t>
  </si>
  <si>
    <t>ost.zájmová činnost a rekreace - granty</t>
  </si>
  <si>
    <t>mezinárodní spolupráce j.n.</t>
  </si>
  <si>
    <t>nákup ostat. služ. (ÚZ 98 - publikační činnost MČ)</t>
  </si>
  <si>
    <t xml:space="preserve">nákup materiálu j.n. </t>
  </si>
  <si>
    <t>nákup ost.služeb (tisk a informační tiskoviny)</t>
  </si>
  <si>
    <t>odměny za užití dušev. vlastníctví (OSA)</t>
  </si>
  <si>
    <t>ÚZ</t>
  </si>
  <si>
    <t>neinvest. dotace z odvodu VHP</t>
  </si>
  <si>
    <t>ost.poskytované zálohy a jistiny</t>
  </si>
  <si>
    <t>poskyt.neinv.příspěvku a náhrady (OSA)</t>
  </si>
  <si>
    <t>léky a zdravotní materiál</t>
  </si>
  <si>
    <t>- 25 -</t>
  </si>
  <si>
    <t>realizované kurzové ztráty</t>
  </si>
  <si>
    <t xml:space="preserve">služby pošt </t>
  </si>
  <si>
    <t>cestovné (zahraniční)</t>
  </si>
  <si>
    <t>ostatní nákupy j.n.(dal.poplatky,mýtné)</t>
  </si>
  <si>
    <t>poskytované zálohy vlastní pokladně</t>
  </si>
  <si>
    <t xml:space="preserve">budovy, haly a stavby </t>
  </si>
  <si>
    <t>Celkem 3399-6121</t>
  </si>
  <si>
    <t>Celkem 3399-6122</t>
  </si>
  <si>
    <t>Rekapitulace výdajů 0061 - Kultura a volný čas</t>
  </si>
  <si>
    <t>- 26 -</t>
  </si>
  <si>
    <t>č. III/14</t>
  </si>
  <si>
    <t>0062 - Sport</t>
  </si>
  <si>
    <t>ost.tělovýchovná činnost</t>
  </si>
  <si>
    <t xml:space="preserve">ostatní záležitosti sdělovacích prostředků </t>
  </si>
  <si>
    <t xml:space="preserve">nákup ostatních služeb (výbor sportovní) </t>
  </si>
  <si>
    <t>léky a zdrav. mat.</t>
  </si>
  <si>
    <t>- 27 -</t>
  </si>
  <si>
    <t>projekt. dokument. sport. hala</t>
  </si>
  <si>
    <t>Celkem 3419-6121</t>
  </si>
  <si>
    <t>Rekapitulace výdajů 0062 - Sport</t>
  </si>
  <si>
    <t>č. III/15</t>
  </si>
  <si>
    <t>0063 - Projekty MČ Praha 10</t>
  </si>
  <si>
    <t xml:space="preserve">základní školy </t>
  </si>
  <si>
    <t>ostatní záležitosti bydlení, komunálních služeb a územního rozvoje</t>
  </si>
  <si>
    <t>ost. služby a činnosti v oblasti sociální prevence</t>
  </si>
  <si>
    <t xml:space="preserve">ost. záležitosti sociálních věcí a politiky zaměstnanosti </t>
  </si>
  <si>
    <t>filmová tvorba, distribuce, kina a zhromažďování audiovizuálních archiválií</t>
  </si>
  <si>
    <t>ost. záletižosti kultury</t>
  </si>
  <si>
    <t xml:space="preserve">ost. záležitosti kultury, církví a sděl.prostředků </t>
  </si>
  <si>
    <t>nákup ostatních služeb - participativní rozpočet Pro školy MČ Praha 10</t>
  </si>
  <si>
    <t>nein.transfery obecně prospěšným spol.</t>
  </si>
  <si>
    <t>nein.transfery  občan. spolkům</t>
  </si>
  <si>
    <t>nein.transfery církvím a nábož.společ.</t>
  </si>
  <si>
    <t xml:space="preserve">služby školení </t>
  </si>
  <si>
    <t>knihy, učeb.pom. a tisk</t>
  </si>
  <si>
    <t xml:space="preserve">ost.nein.tranfery nezisk. a pod.org. </t>
  </si>
  <si>
    <t>odměny za užití duševního vlastníctví</t>
  </si>
  <si>
    <t>- 29 -</t>
  </si>
  <si>
    <t>Rekapitulace výdajů 0063 - Projekty MČ Praha 10</t>
  </si>
  <si>
    <t>- 30 -</t>
  </si>
  <si>
    <t>č. III/16</t>
  </si>
  <si>
    <t>0064 - Veřejná finanční podpora</t>
  </si>
  <si>
    <t xml:space="preserve">mezinárodní spolupráce ve vzdělání 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</si>
  <si>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</si>
  <si>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</si>
  <si>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</si>
  <si>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využití volného času dětí a mládeže - granty</t>
  </si>
  <si>
    <t xml:space="preserve">prevence před drogami, alkoholem, nikotinem a jinými závislostmi </t>
  </si>
  <si>
    <t>ostatní speciální zdravotnická péče</t>
  </si>
  <si>
    <t>ostatní činnost k ochraně přírody a krajiny</t>
  </si>
  <si>
    <t xml:space="preserve">ostatní sociální péče a pomoc ostatním skupinám obyvatelstva </t>
  </si>
  <si>
    <t>domovy pro seniory</t>
  </si>
  <si>
    <t xml:space="preserve">osobní asistence, pečovatelská služba a podpora samostného bydlení </t>
  </si>
  <si>
    <t>tísňová péče</t>
  </si>
  <si>
    <t>chráněné bydlení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</si>
  <si>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</si>
  <si>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</si>
  <si>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</si>
  <si>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raná péče a sociálně aktivizační služby pro rodiny s dětmi</t>
  </si>
  <si>
    <t>azylové domy, nízkoprahová denní centra a noclehárny</t>
  </si>
  <si>
    <t>služby následné péče, terapeutické komunity a kontakní centra</t>
  </si>
  <si>
    <t>sociálně terapeutické dílny</t>
  </si>
  <si>
    <t>neinv. transf. spolkům</t>
  </si>
  <si>
    <t>ORG 36</t>
  </si>
  <si>
    <t>nein.tr.šk.pr.osob.zříz.stát.,kr. a ob. (ÚZ 98)</t>
  </si>
  <si>
    <t>neinv.transf. obecně prosp.spol.</t>
  </si>
  <si>
    <t>neinv. transf.obecně prosp. spol. (ÚZ 98)</t>
  </si>
  <si>
    <t>neinv.transf. spolkům</t>
  </si>
  <si>
    <t>ost.nein.transf.nezisk.a pod.org.</t>
  </si>
  <si>
    <t>ost.nein.transf.nezisk.a pod.org. (ÚZ 98)</t>
  </si>
  <si>
    <t>ORG 2</t>
  </si>
  <si>
    <t>nein.tr.šk.pr.osob.zříz.stát.,kr. a ob.</t>
  </si>
  <si>
    <t>ORG 6</t>
  </si>
  <si>
    <t>ORG 9</t>
  </si>
  <si>
    <t>ORG 15</t>
  </si>
  <si>
    <t>ORG 19</t>
  </si>
  <si>
    <t>ORG 22</t>
  </si>
  <si>
    <t>ORG 28</t>
  </si>
  <si>
    <t>ORG 30</t>
  </si>
  <si>
    <t>ORG 31</t>
  </si>
  <si>
    <t>ORG 33</t>
  </si>
  <si>
    <t>ORG 34</t>
  </si>
  <si>
    <t>- 31 -</t>
  </si>
  <si>
    <t>ORG 37</t>
  </si>
  <si>
    <t>ORG 38</t>
  </si>
  <si>
    <t>ORG 41</t>
  </si>
  <si>
    <t>ORG 42</t>
  </si>
  <si>
    <t xml:space="preserve">nein.tr.šk.pr.osob.zříz.stát.,kr. a ob. </t>
  </si>
  <si>
    <t>ORG 43</t>
  </si>
  <si>
    <t>ORG 44</t>
  </si>
  <si>
    <t>ORG 45</t>
  </si>
  <si>
    <t>neinv.transf. cizím příspěv. organizacím</t>
  </si>
  <si>
    <t>účel.neinvest.transf.fyz. osobám</t>
  </si>
  <si>
    <t>neinv.transf. církvím a náb. společnostem</t>
  </si>
  <si>
    <t>neinv.transf.nevin.podnik. subjektům - FO</t>
  </si>
  <si>
    <t>neinv.transf. nevin.podnik.subjektům - FO</t>
  </si>
  <si>
    <t>neinv.transf. pod subjektům PO</t>
  </si>
  <si>
    <t>neinv.transf. pod subjektům PO (ÚZ 98)</t>
  </si>
  <si>
    <t>neinv.transf. spolkům (ÚZ 98)</t>
  </si>
  <si>
    <t>neinv.přísp.zříz.přísp. organizacím (ÚZ 38)</t>
  </si>
  <si>
    <t>neinv.transf.cizím příspěv. organizacím</t>
  </si>
  <si>
    <t>neinv.transf. cizím příspěv. org. (ÚZ 98)</t>
  </si>
  <si>
    <t>účel.neinvest.transf.fyz. osobám (ÚZ 98)</t>
  </si>
  <si>
    <t>0</t>
  </si>
  <si>
    <t>neinv. transf. spolkům (ÚZ 98)</t>
  </si>
  <si>
    <t>neinv. transf.církvím a náb.spol. (ÚZ 98)</t>
  </si>
  <si>
    <t>neinv.přísp.zříz.přísp. organizacím (ÚZ 37)</t>
  </si>
  <si>
    <t>- 32 -</t>
  </si>
  <si>
    <t>ost.nein.tranfery nezisk.a pod.org. (ÚZ 98)</t>
  </si>
  <si>
    <t>neinv.přísp.zříz.přísp.organiz.(ÚZ 34)</t>
  </si>
  <si>
    <t>neinv.přísp.zříz.přísp.organiz. (ÚZ 45)</t>
  </si>
  <si>
    <t>neinv.transf.škol.práv.osob.zř.státem, kr. a obcemi</t>
  </si>
  <si>
    <t>neinv.transf. obecně prosp.spol. (ÚZ 98)</t>
  </si>
  <si>
    <t>neinv.transf.občan. spolkům</t>
  </si>
  <si>
    <t>neinv.transf.círk. a náb.společn. (ÚZ 98)</t>
  </si>
  <si>
    <t>ost.nein.tranfery nezisk.a pod.org.</t>
  </si>
  <si>
    <t xml:space="preserve">neinv.transf.círk. a náb.společn. </t>
  </si>
  <si>
    <t>neinv. transf.obecně prosp. spol.</t>
  </si>
  <si>
    <t>neinv. transf.círk. a náb.společn.</t>
  </si>
  <si>
    <t>neinv. transf.círk. a náb.společn. (ÚZ 98)</t>
  </si>
  <si>
    <t>- 33 -</t>
  </si>
  <si>
    <t xml:space="preserve">ost.nein.tranfery nezisk.a pod.org. </t>
  </si>
  <si>
    <t>neinv.transf.círk. a náb.společn.</t>
  </si>
  <si>
    <t xml:space="preserve">neinv.transf. obecně prosp.spol. </t>
  </si>
  <si>
    <t xml:space="preserve">ost.nein.transf.nezisk.a pod.org. </t>
  </si>
  <si>
    <t>ost.nein.transfery nezisk.a pod.org. (ÚZ 98)</t>
  </si>
  <si>
    <t>- 34 -</t>
  </si>
  <si>
    <t>ost. inv. transfery nezis. a podobným  org.</t>
  </si>
  <si>
    <t>Rekapitulace výdajů 0064 - Veřejná finanční podpora</t>
  </si>
  <si>
    <t>- 35 -</t>
  </si>
  <si>
    <t>č. III/17</t>
  </si>
  <si>
    <t>0065 - Správa kulturních objektů MČ Praha 10</t>
  </si>
  <si>
    <t xml:space="preserve">výstavní činnost v kultuře </t>
  </si>
  <si>
    <t xml:space="preserve">ostatní záležitosti kultury </t>
  </si>
  <si>
    <t>pořízení, zachování a obnova hodnot místního kulturního, národního a hist. povědomí (historické vily)</t>
  </si>
  <si>
    <t>odměny za užití dušev. vlastníctví</t>
  </si>
  <si>
    <t>ÚZ 502</t>
  </si>
  <si>
    <t>plyn</t>
  </si>
  <si>
    <t>C e l k e m                    Čapkova vila</t>
  </si>
  <si>
    <t>drobný hmotný majetek (regály)</t>
  </si>
  <si>
    <t>C e l k e m                    Trmalova vila</t>
  </si>
  <si>
    <t>ÚZ 503</t>
  </si>
  <si>
    <t>C e l k e m                    Kolbenova vila</t>
  </si>
  <si>
    <t>- 36 -</t>
  </si>
  <si>
    <t xml:space="preserve">ost.invest.transf.nezisk a pod.organ. </t>
  </si>
  <si>
    <t>217024</t>
  </si>
  <si>
    <t>stacionár. pódium Strašnická</t>
  </si>
  <si>
    <t>Celkem 3319-6121</t>
  </si>
  <si>
    <t>PD - Čapkova vila (ÚZ 502)</t>
  </si>
  <si>
    <t>PD - Waldesovo muzeum</t>
  </si>
  <si>
    <t>Celkem 3322-6121</t>
  </si>
  <si>
    <t>216024</t>
  </si>
  <si>
    <t>PD - Trmalova vila (ÚZ 501)</t>
  </si>
  <si>
    <t>217025</t>
  </si>
  <si>
    <t>rest. sochy ZŠ V Rybníčkách</t>
  </si>
  <si>
    <t>zhotovení desky K. Poláčka</t>
  </si>
  <si>
    <t>Celkem 3326-6121</t>
  </si>
  <si>
    <t>regenerace měst.památ.zóny</t>
  </si>
  <si>
    <t>Celkem 3326-6329</t>
  </si>
  <si>
    <t>Rekapitulace výdajů 0065 - Správa kulturních objektů MČ Praha 10</t>
  </si>
  <si>
    <t>- 37 -</t>
  </si>
  <si>
    <t>č. III/18</t>
  </si>
  <si>
    <t>0081 - Obecní majetek</t>
  </si>
  <si>
    <t>ostatní činnost ve zdravotnictví</t>
  </si>
  <si>
    <t>bytové hospodářství</t>
  </si>
  <si>
    <t>komunální služby a územní rozvoj jinde nezařazené</t>
  </si>
  <si>
    <t>ostatní správa v oblasti bydlení, kom.služeb a územ.rozvoje j.n.</t>
  </si>
  <si>
    <t>změny technologií vytápění</t>
  </si>
  <si>
    <t>pojištění funkčně nespecifikované (pojištění)</t>
  </si>
  <si>
    <t>ostatní náhrady placené obyvatelstvu</t>
  </si>
  <si>
    <t xml:space="preserve">C e l k em </t>
  </si>
  <si>
    <t>údržba terasy (Úzbecká ul.)</t>
  </si>
  <si>
    <t>náhrada úprav odevzdaných bytů</t>
  </si>
  <si>
    <t>teplo</t>
  </si>
  <si>
    <t>nákup ost. služeb - Katastrální úřad</t>
  </si>
  <si>
    <t>ost. poskytované zálohy a jistiny</t>
  </si>
  <si>
    <t>- 38 -</t>
  </si>
  <si>
    <t xml:space="preserve">stroje, přístroje a zařízení </t>
  </si>
  <si>
    <t>nové tepelné vedení Jakutská</t>
  </si>
  <si>
    <t>Celkem 3713-6122</t>
  </si>
  <si>
    <t>Rekapitulace výdajů 0081 - Obecní majetek</t>
  </si>
  <si>
    <t>- 39 -</t>
  </si>
  <si>
    <t>č. III/19</t>
  </si>
  <si>
    <t>0082 - Správa majetku</t>
  </si>
  <si>
    <t>ostatní zaležitosti pozemních komunikací</t>
  </si>
  <si>
    <t>změny techlogií vytápění</t>
  </si>
  <si>
    <t>péče o vzhled obcí a veřej.zeleň (AVČ Gutova)</t>
  </si>
  <si>
    <t>školní stravování (ŠJ Vršovická 68)</t>
  </si>
  <si>
    <t>ostatní sociální péče a pomoc mládeži</t>
  </si>
  <si>
    <t>osobní asistence, peč.služba a podpora samost.bydlení</t>
  </si>
  <si>
    <t xml:space="preserve">zájmová činnost v kultuře </t>
  </si>
  <si>
    <t>studená voda (ÚZ 502 - Čapkova vila)</t>
  </si>
  <si>
    <t>plyn (ÚZ 502 - Čapkova vila)</t>
  </si>
  <si>
    <t>elektrická energie (ÚZ 502 - Čapkova vila)</t>
  </si>
  <si>
    <t>pojištění (ÚZ 502 - Čapkova vila)</t>
  </si>
  <si>
    <t>konz., poradenské a právní služby</t>
  </si>
  <si>
    <t>nein. transf. podnik. - FO (antigrafiti)</t>
  </si>
  <si>
    <t>nein. transf. podnik. - PO (antigrafiti)</t>
  </si>
  <si>
    <t>nein. transf. SVJ (antigrafiti)</t>
  </si>
  <si>
    <t>úhrada sankcí jiným rozpočtům</t>
  </si>
  <si>
    <t>- 40 -</t>
  </si>
  <si>
    <t>pozemky</t>
  </si>
  <si>
    <t>- 41 -</t>
  </si>
  <si>
    <t>216034</t>
  </si>
  <si>
    <t>rekonstrukce dvorany na pozemku 1958/6</t>
  </si>
  <si>
    <t>215004</t>
  </si>
  <si>
    <t>pozemek Vršovice 2472/4-odkup od SLZ</t>
  </si>
  <si>
    <t>216011</t>
  </si>
  <si>
    <t>pozemky Záběhlice 2848 ÚZSVM</t>
  </si>
  <si>
    <t>216013</t>
  </si>
  <si>
    <t>pozemek Vršovice 1873/78, 79, 57</t>
  </si>
  <si>
    <t>216014</t>
  </si>
  <si>
    <t>pozemek Záběhlice 88, 2687/1</t>
  </si>
  <si>
    <t>216015</t>
  </si>
  <si>
    <t>pozemek kú. Strašnice - restituce</t>
  </si>
  <si>
    <t>216016</t>
  </si>
  <si>
    <t>pozemky Kubánské nám. a Pod Rapidem (kn 1628/1</t>
  </si>
  <si>
    <t>217010</t>
  </si>
  <si>
    <t>pozemek Strašnice - cyklostezka</t>
  </si>
  <si>
    <t>217011</t>
  </si>
  <si>
    <t>pozemek Vršovice 1931/1</t>
  </si>
  <si>
    <t>217012</t>
  </si>
  <si>
    <t>pozemek Strašnice 913</t>
  </si>
  <si>
    <t>217013</t>
  </si>
  <si>
    <t>pozemky v k.ú. Vršovice SKANSKA</t>
  </si>
  <si>
    <t>217014</t>
  </si>
  <si>
    <t>dražby, aukce, VŘ, ÚZSVM</t>
  </si>
  <si>
    <t>217015</t>
  </si>
  <si>
    <t>předkupní právo</t>
  </si>
  <si>
    <t>218007</t>
  </si>
  <si>
    <t>pozemek 2091/2,3,4 K Botiči MŠ</t>
  </si>
  <si>
    <t>218008</t>
  </si>
  <si>
    <t>pozemek 1368/4,1368/6 a 7 Vršovice</t>
  </si>
  <si>
    <t>Celkem 3669-6130</t>
  </si>
  <si>
    <t>202031</t>
  </si>
  <si>
    <t>nem. Nupacká 4</t>
  </si>
  <si>
    <t>210026</t>
  </si>
  <si>
    <t>zateplení fasád byt.domů (spolufin.)</t>
  </si>
  <si>
    <t>211025</t>
  </si>
  <si>
    <t>tech. zhodnocení bytů</t>
  </si>
  <si>
    <t>213018</t>
  </si>
  <si>
    <t>technické zhodn.volných bytů</t>
  </si>
  <si>
    <t>214027</t>
  </si>
  <si>
    <t>nem. Mrštíkova 658/39</t>
  </si>
  <si>
    <t>217009</t>
  </si>
  <si>
    <t>BD Ruská č.p. 225</t>
  </si>
  <si>
    <t>217016</t>
  </si>
  <si>
    <t>rekonstrukce výtahů</t>
  </si>
  <si>
    <t>217017</t>
  </si>
  <si>
    <t>úpravy NP v BDM</t>
  </si>
  <si>
    <t>217034</t>
  </si>
  <si>
    <t>reko domu Moskevská 27</t>
  </si>
  <si>
    <t>218021</t>
  </si>
  <si>
    <t>BD Černokost. 629/10 - schod. plošina</t>
  </si>
  <si>
    <t>sanace dvorních traktů bytových domů</t>
  </si>
  <si>
    <t>rekonstrukce výplní Ostružinová 3 - 9</t>
  </si>
  <si>
    <t>Celkem 3612-6121</t>
  </si>
  <si>
    <t>reko topných zdrojů</t>
  </si>
  <si>
    <t>212028</t>
  </si>
  <si>
    <t>reko a výstavba nových MŠ</t>
  </si>
  <si>
    <t>80375212028</t>
  </si>
  <si>
    <t>výstavba MŠ Nad Vodov. (ÚZ 10)</t>
  </si>
  <si>
    <t>výstavba MŠ Nad Vodov. (ÚZ 90)</t>
  </si>
  <si>
    <t>213025</t>
  </si>
  <si>
    <t>MŠ - reko fasád</t>
  </si>
  <si>
    <t>213027</t>
  </si>
  <si>
    <t xml:space="preserve">MŠ - reko výtahů </t>
  </si>
  <si>
    <t>80446213027</t>
  </si>
  <si>
    <t>MŠ Chmelová (ÚZ 84) - výtahy</t>
  </si>
  <si>
    <t>80447213027</t>
  </si>
  <si>
    <t>MŠ Omská (ÚZ 84)</t>
  </si>
  <si>
    <t>213028</t>
  </si>
  <si>
    <t>MŠ - reko zpevnění ploch</t>
  </si>
  <si>
    <t>215017</t>
  </si>
  <si>
    <t>MŠ - sanace vlhkosti</t>
  </si>
  <si>
    <t>215018</t>
  </si>
  <si>
    <t>MŠ - reko mlhoviště</t>
  </si>
  <si>
    <t>215022</t>
  </si>
  <si>
    <t xml:space="preserve">MŠ - reko multifunkčních ploch </t>
  </si>
  <si>
    <t>215023</t>
  </si>
  <si>
    <t>MŠ - reko oplocení</t>
  </si>
  <si>
    <t>216018</t>
  </si>
  <si>
    <t>MŠ - reko kuchyně</t>
  </si>
  <si>
    <t>80762216018</t>
  </si>
  <si>
    <t>reko kuch. MŠ Magnitogorská (ÚZ 10)</t>
  </si>
  <si>
    <t>reko kuch. MŠ Magnitogorská (ÚZ 84)</t>
  </si>
  <si>
    <t>216019</t>
  </si>
  <si>
    <t>MŠ - ostatní rekonstrukce</t>
  </si>
  <si>
    <t>80448216019</t>
  </si>
  <si>
    <t>MŠ Chmelová (ÚZ 84) - ZTI</t>
  </si>
  <si>
    <t>- 42 -</t>
  </si>
  <si>
    <t>218009</t>
  </si>
  <si>
    <t>přístavba a reko pavilonů MŠ U Vrš.n.</t>
  </si>
  <si>
    <t>218017</t>
  </si>
  <si>
    <t>rekonstrukce pozemku a zahrady</t>
  </si>
  <si>
    <t>MŠ reko ZTI</t>
  </si>
  <si>
    <t>MŠ Magnitogorská EZS</t>
  </si>
  <si>
    <t>Celkem 3111-6121</t>
  </si>
  <si>
    <t>Gastro - MŠ Magnitogorská</t>
  </si>
  <si>
    <t>Gastro - MŠ Kodaňská</t>
  </si>
  <si>
    <t>Celkem 3111-6122</t>
  </si>
  <si>
    <t>213029</t>
  </si>
  <si>
    <t xml:space="preserve">ZŠ - reko fasád </t>
  </si>
  <si>
    <t>213030</t>
  </si>
  <si>
    <t>ZŠ - reko elektrorozvodů</t>
  </si>
  <si>
    <t>213032</t>
  </si>
  <si>
    <t xml:space="preserve">ZŠ - reko sociálních zařízení </t>
  </si>
  <si>
    <t>80300213032</t>
  </si>
  <si>
    <t>ZŠ Gutova reko ZTI (ÚZ 90)</t>
  </si>
  <si>
    <t>213033</t>
  </si>
  <si>
    <t>ZŠ - reko školních hřišť</t>
  </si>
  <si>
    <t>213034</t>
  </si>
  <si>
    <t>ZŠ - reko zpevněných ploch</t>
  </si>
  <si>
    <t>80096215008</t>
  </si>
  <si>
    <t>nástavba ZŠ Jakutská (ÚZ 10)</t>
  </si>
  <si>
    <t>nástavba ZŠ Jakutská (ÚZ 90)</t>
  </si>
  <si>
    <t>80376215008</t>
  </si>
  <si>
    <t>ŠJ ZŠ Kodaňská (ÚZ 10)</t>
  </si>
  <si>
    <t>ŠJ ZŠ Kodaňská (ÚZ 90)</t>
  </si>
  <si>
    <t>215009</t>
  </si>
  <si>
    <t>ZŠ - reko V Olšinách</t>
  </si>
  <si>
    <t>215025</t>
  </si>
  <si>
    <t>ZŠ - reko oplocení</t>
  </si>
  <si>
    <t>216020</t>
  </si>
  <si>
    <t>ZŠ - ostatní rekonstrukce</t>
  </si>
  <si>
    <t>217018</t>
  </si>
  <si>
    <t>ZŠ - reko tělocvičny</t>
  </si>
  <si>
    <t>80444217028</t>
  </si>
  <si>
    <t>ZŠ Brigádníků -reko k., j., ZTI (ÚZ 10)</t>
  </si>
  <si>
    <t>ZŠ Brigádníků -reko k., j., ZTI (ÚZ 90)</t>
  </si>
  <si>
    <t>218010</t>
  </si>
  <si>
    <t>ZŠ Švehlova- reko střechy vč. podhledů</t>
  </si>
  <si>
    <t>80761218014</t>
  </si>
  <si>
    <t>rek. š.kuch.a jíd. ZŠ Hostýnská (ÚZ 10)</t>
  </si>
  <si>
    <t>rek. š.kuch.a jíd. ZŠ Hostýnská (ÚZ 84)</t>
  </si>
  <si>
    <t>ZŠ reko výtahů</t>
  </si>
  <si>
    <t>ZŠ Kodaňská - reko kotelny - ÚT</t>
  </si>
  <si>
    <t>ZŠ Jakutská - rekonstrukce - ÚT</t>
  </si>
  <si>
    <t>ZŠ U Vršovického nádraží  - sanace vlhkosti</t>
  </si>
  <si>
    <t>ZŠ Kodaňská - reko únikového schodiště</t>
  </si>
  <si>
    <t>ZŠ U Vršov. Nádraží - nové šatny a družiny</t>
  </si>
  <si>
    <t>Celkem 3113-6121</t>
  </si>
  <si>
    <t>Gastro ZŠ Hostýnská</t>
  </si>
  <si>
    <t>Celkem 3113-6122</t>
  </si>
  <si>
    <t>213035</t>
  </si>
  <si>
    <t xml:space="preserve">ŠJ - modernizace   </t>
  </si>
  <si>
    <t>Celkem 3141-6121</t>
  </si>
  <si>
    <t>213036</t>
  </si>
  <si>
    <t xml:space="preserve">reko hřišť-dětské,sport.,senioři,dopravní </t>
  </si>
  <si>
    <t>80445213036</t>
  </si>
  <si>
    <t>reko děts. hříště Tolstého (ÚZ 84)</t>
  </si>
  <si>
    <t>80662213036</t>
  </si>
  <si>
    <t>reko hřiště Tuchorazská (ÚZ 10)</t>
  </si>
  <si>
    <t>reko hřiště Tuchorazská (ÚZ 90)</t>
  </si>
  <si>
    <t>80664213036</t>
  </si>
  <si>
    <t>reko hřiště Gollova (ÚZ 10)</t>
  </si>
  <si>
    <t>reko hřiště Gollova (ÚZ 90)</t>
  </si>
  <si>
    <t>217019</t>
  </si>
  <si>
    <t>Areál Gutovka</t>
  </si>
  <si>
    <t>reko LDN Vršovice (ÚZ 10)</t>
  </si>
  <si>
    <t>výměna trafostanice LDN</t>
  </si>
  <si>
    <t>reko plynové kotelny LDN</t>
  </si>
  <si>
    <t>Celkem 3524-6121</t>
  </si>
  <si>
    <t>210040</t>
  </si>
  <si>
    <t xml:space="preserve">reko Poliklinika Malešice </t>
  </si>
  <si>
    <t>10891210040</t>
  </si>
  <si>
    <t>Poliklinika Malešice - energ. úspor</t>
  </si>
  <si>
    <t>Celkem 3569-6121</t>
  </si>
  <si>
    <t>- 43 -</t>
  </si>
  <si>
    <t>80173215026</t>
  </si>
  <si>
    <t>Nízkopr. centrum ul. K Botiči (ÚZ 10)</t>
  </si>
  <si>
    <t>Nízkopr. centrum ul. K Botiči (ÚZ 90)</t>
  </si>
  <si>
    <t>218012</t>
  </si>
  <si>
    <t>Nízkopr. centrum Nad Primaskou</t>
  </si>
  <si>
    <t>Celkem 4329-6121</t>
  </si>
  <si>
    <t>reko domu U Vrš.nádraží 30/30 - 10</t>
  </si>
  <si>
    <t>2520887218025</t>
  </si>
  <si>
    <t>Kom. cent. U Vrš. nádr. 30 (ÚZ 108100105)</t>
  </si>
  <si>
    <t>Kom. cent. U Vrš. nádr. 30 (ÚZ 108517985)</t>
  </si>
  <si>
    <t>CSOP - DSŽ Vrš. zámeček</t>
  </si>
  <si>
    <t>217020</t>
  </si>
  <si>
    <t>reko jesle Jakutská</t>
  </si>
  <si>
    <t>pavilon dětských skupin Bajkalská</t>
  </si>
  <si>
    <t>Celkem 4351-6121</t>
  </si>
  <si>
    <t>reko Čapkova vila (ÚZ 502)</t>
  </si>
  <si>
    <t>reko Trmalova vila (ÚZ 501)</t>
  </si>
  <si>
    <t>reko kino Vzlet</t>
  </si>
  <si>
    <t>215013</t>
  </si>
  <si>
    <t>reko KD Barikádníků</t>
  </si>
  <si>
    <t>217021</t>
  </si>
  <si>
    <t>reko KD Cíl</t>
  </si>
  <si>
    <t>218011</t>
  </si>
  <si>
    <t>reko Strašnické divadlo</t>
  </si>
  <si>
    <t>Waldesovo muzeum</t>
  </si>
  <si>
    <t>205030</t>
  </si>
  <si>
    <t>reko KD Eden</t>
  </si>
  <si>
    <t>Celkem 3392-6121</t>
  </si>
  <si>
    <t>dílčí nezbytné reko objektu ÚMČ P10</t>
  </si>
  <si>
    <t>Celkem 6171-6121</t>
  </si>
  <si>
    <t>Rekapitulace výdajů 0082 - Správa majetku</t>
  </si>
  <si>
    <t>- 44 -</t>
  </si>
  <si>
    <t>č. III/20</t>
  </si>
  <si>
    <t>0091 - Vnitřní správa</t>
  </si>
  <si>
    <t>bezpečnost a veřejný pořádek</t>
  </si>
  <si>
    <t>konzult.,poraden. a právní služby</t>
  </si>
  <si>
    <t>nákup ost. služeb (ÚZ 502 - Čapkova vila)</t>
  </si>
  <si>
    <t>zastupitelstva obcí</t>
  </si>
  <si>
    <t>volby do Parlamentu</t>
  </si>
  <si>
    <t>volby do zastupitelstev územních samosprávních celků</t>
  </si>
  <si>
    <t>volby do Evropského parlamentu</t>
  </si>
  <si>
    <t>volba prezidenta republiky</t>
  </si>
  <si>
    <t>mezinárodní spolupráce (jinde nezařazená)</t>
  </si>
  <si>
    <t>obecné příjmy a výdaje z finančních operací (bank.poplatky)</t>
  </si>
  <si>
    <t xml:space="preserve">ostatní činnosti j. n. </t>
  </si>
  <si>
    <t>odměny členů zastupitelstva obcí a krajů</t>
  </si>
  <si>
    <t>odstupné</t>
  </si>
  <si>
    <t>ost. platby za provedenou práci j.n.</t>
  </si>
  <si>
    <t>pov.poj. na soc.zab. a přísp. na st.pol.zam.</t>
  </si>
  <si>
    <t>volby do Senátu - Parlament ČR</t>
  </si>
  <si>
    <t>volby do Poslanecké sněmovny - Parlament ČR</t>
  </si>
  <si>
    <t>ostatní platby (ÚZ 98008)</t>
  </si>
  <si>
    <t>ost.osob.výdaje</t>
  </si>
  <si>
    <t>ost.osob.výdaje (ÚZ 98008)</t>
  </si>
  <si>
    <t>pov. poj. na soc. zab. a přís. na st. pol. zam. (ÚZ 98193)</t>
  </si>
  <si>
    <t>nákup materiálu j.n. (ÚZ 98008)</t>
  </si>
  <si>
    <t>studená voda (ÚZ 98008)</t>
  </si>
  <si>
    <t>teplo (ÚZ 98008)</t>
  </si>
  <si>
    <t>plyn (ÚZ 98008)</t>
  </si>
  <si>
    <t>elektrická energie (ÚZ 98008)</t>
  </si>
  <si>
    <t>pohonné hmoty a maziva (ÚZ 98008)</t>
  </si>
  <si>
    <t>- 45 -</t>
  </si>
  <si>
    <t>poštovní služby (ÚZ 98008)</t>
  </si>
  <si>
    <t>nákup ostatních služeb (ÚZ 98008)</t>
  </si>
  <si>
    <t>platy zaměstnanců v prac.poměru</t>
  </si>
  <si>
    <t>sociálně-právní ochrana dětí</t>
  </si>
  <si>
    <t>výkon sociální péče</t>
  </si>
  <si>
    <t>ostatní platby</t>
  </si>
  <si>
    <t>OP VVV Místní akční plán (ORJ 0042)</t>
  </si>
  <si>
    <t>Komplexní rekval. s Desítkou (ORJ 0053)</t>
  </si>
  <si>
    <t>ost.platby za provedenou práci j.n.</t>
  </si>
  <si>
    <t>povinné pojistné na úrazové pojištění</t>
  </si>
  <si>
    <t>prádlo, oděv a obuv</t>
  </si>
  <si>
    <t xml:space="preserve">informatika </t>
  </si>
  <si>
    <t>fond zaměstnavatele</t>
  </si>
  <si>
    <t>kursové rozdíly ve výdajích</t>
  </si>
  <si>
    <t>pohonné hmoty a maziva</t>
  </si>
  <si>
    <t>služby pošt</t>
  </si>
  <si>
    <t>služby telekomunikací a radiokomunikací</t>
  </si>
  <si>
    <t>neinv. dotace</t>
  </si>
  <si>
    <t>- 46 -</t>
  </si>
  <si>
    <t>programové vybavení (SW)</t>
  </si>
  <si>
    <t>cestovné (tuzemské)</t>
  </si>
  <si>
    <t>ostatní nákupy j.n.</t>
  </si>
  <si>
    <t xml:space="preserve">ost.poskytované zálohy a jistiny </t>
  </si>
  <si>
    <t xml:space="preserve">poskytuté náhrady </t>
  </si>
  <si>
    <t>odvody za neplnění zaměstnávat zdr. postižené</t>
  </si>
  <si>
    <t>platby daní a poplatků SR</t>
  </si>
  <si>
    <t>úhrady sankcí jiným rozpočtům</t>
  </si>
  <si>
    <t>náhrady z úrazového pojištění</t>
  </si>
  <si>
    <t>ost. nein. transfery obyvatelstvu</t>
  </si>
  <si>
    <t>př. mez. stat. měst. a jej. měst. obv. (ÚZ 79)</t>
  </si>
  <si>
    <t>ÚZ13011</t>
  </si>
  <si>
    <t>ORG 80872</t>
  </si>
  <si>
    <t>projekt Smart Cities (ÚZ 81)</t>
  </si>
  <si>
    <t>projekt Smart Cities (ÚZ 84)</t>
  </si>
  <si>
    <t>programové vybavení</t>
  </si>
  <si>
    <t>dopravní prostředky</t>
  </si>
  <si>
    <t>pers. a mzd. docház. systém licence</t>
  </si>
  <si>
    <t>Celkem 6171-6111</t>
  </si>
  <si>
    <t>218018</t>
  </si>
  <si>
    <t>optický kabel pro propoj serveroven</t>
  </si>
  <si>
    <t>pers. a mzd. docház. systém terminály</t>
  </si>
  <si>
    <t>218024</t>
  </si>
  <si>
    <t>záložní zdroj - ICT technika</t>
  </si>
  <si>
    <t>Celkem 6171-6122</t>
  </si>
  <si>
    <t>2x služební automobil - obměna vozového parku</t>
  </si>
  <si>
    <t>Celkem 6171-6123</t>
  </si>
  <si>
    <t>Rekapitulace výdajů 0091 - Vnitřní správa</t>
  </si>
  <si>
    <t>č. III/21/1</t>
  </si>
  <si>
    <t>0010 - Pokladní správa</t>
  </si>
  <si>
    <t>převody vl. fondům v rozpočtech územní úrovně</t>
  </si>
  <si>
    <t>nein.transfery spolkům - VHP- ÚZ 98</t>
  </si>
  <si>
    <t>poskytované zálohy vlast.pokladně</t>
  </si>
  <si>
    <t>ost.nein.výdaje j.n.</t>
  </si>
  <si>
    <t>doplatky místních poplatků</t>
  </si>
  <si>
    <t>soc. programy a ZOZ (ÚZ 81)</t>
  </si>
  <si>
    <t>MŠ Chmelová - reko ZTI (ÚZ 84)</t>
  </si>
  <si>
    <t>Syst. pod. výuky ČJ (ÚZ 108)</t>
  </si>
  <si>
    <t>soc.-právn. ochr. dětí (ÚZ 13011)</t>
  </si>
  <si>
    <t>výkon soc. práce (ÚZ 13015)</t>
  </si>
  <si>
    <t>integrace cizinců (ÚZ 14007)</t>
  </si>
  <si>
    <t>volby do Senátu Parl. ČR (ÚZ 98193)</t>
  </si>
  <si>
    <t>volby do Parlamentu ČR (ÚZ 98071)</t>
  </si>
  <si>
    <t>nespec. rezervy (rozp.rezerva)</t>
  </si>
  <si>
    <t>ost.nein.výdaje j.n. (DPH)</t>
  </si>
  <si>
    <t>rezervy kapitálových výdajů</t>
  </si>
  <si>
    <t>218001</t>
  </si>
  <si>
    <t>investiční rozpočtová rezerva</t>
  </si>
  <si>
    <t>218002</t>
  </si>
  <si>
    <t>investiční rozpočotvá rezerva</t>
  </si>
  <si>
    <t>Celkem  6409-6901</t>
  </si>
  <si>
    <t>Rekapitulace výdajů 0010 - Pokladní správa</t>
  </si>
  <si>
    <t>č. III/21/2</t>
  </si>
  <si>
    <t>Návrh rozpočtové rezervy 2019</t>
  </si>
  <si>
    <t xml:space="preserve">v tis.Kč </t>
  </si>
  <si>
    <t>Usnesení</t>
  </si>
  <si>
    <t>Ze dne</t>
  </si>
  <si>
    <t>ORJ</t>
  </si>
  <si>
    <t xml:space="preserve">Akce </t>
  </si>
  <si>
    <t>RS 2018</t>
  </si>
  <si>
    <t>Úprava rozpočtu</t>
  </si>
  <si>
    <t>RU 2018</t>
  </si>
  <si>
    <t>Návrh 2019</t>
  </si>
  <si>
    <t>ORJ 1010 § 6409 položka 5901</t>
  </si>
  <si>
    <t>ZMČ č. 20/4/2018</t>
  </si>
  <si>
    <t>12.03.2018</t>
  </si>
  <si>
    <t>Nespecifikovaná rezerva neinvestiční</t>
  </si>
  <si>
    <t>RMČ č. 233</t>
  </si>
  <si>
    <t>0021</t>
  </si>
  <si>
    <t>Úhrada úroku Lidovému bytovému družstvu Praha 10</t>
  </si>
  <si>
    <t>RMČ č. 378</t>
  </si>
  <si>
    <t>0062</t>
  </si>
  <si>
    <t>Sportovní aktivity na Praze 10</t>
  </si>
  <si>
    <t>RMČ č. 377</t>
  </si>
  <si>
    <t>Podpora sportovních a volnočasových akci na Praze 10</t>
  </si>
  <si>
    <t>RMČ č. 254</t>
  </si>
  <si>
    <t>0041</t>
  </si>
  <si>
    <t>"Aktivní město Praha 10"</t>
  </si>
  <si>
    <t>0091</t>
  </si>
  <si>
    <t>Dar - Policie ČR - Obvodní ředitelství Praha IV.</t>
  </si>
  <si>
    <t>Dar - Hasičský záchranný sbor hl. m. Prahy</t>
  </si>
  <si>
    <t>Odměna - Městská police hl. m. Prahy</t>
  </si>
  <si>
    <t>Zapojení škol Prahy 10 do OP Praha - pól růst ČR</t>
  </si>
  <si>
    <t>0042</t>
  </si>
  <si>
    <t>Spoluúčast PO VVV - Místní akční plán (MAP)</t>
  </si>
  <si>
    <t>RMČ č. 335</t>
  </si>
  <si>
    <t>RMČ č. 337</t>
  </si>
  <si>
    <t>Záloha na platby k realizaci projektu Místní akční plán</t>
  </si>
  <si>
    <t>RMČ č. 508</t>
  </si>
  <si>
    <t xml:space="preserve">Celkem </t>
  </si>
  <si>
    <t>Účelová rezerva neinvestiční</t>
  </si>
  <si>
    <t>0064</t>
  </si>
  <si>
    <t>Zůstatek z rozpočtu 0064 z roku 2017 (ÚZ 98)</t>
  </si>
  <si>
    <t>Zůstatek z rozpočtu 0064 z roku 2018 (ÚZ 98)</t>
  </si>
  <si>
    <t>VHP Celkem</t>
  </si>
  <si>
    <t>RMČ č. 344</t>
  </si>
  <si>
    <t>0021/0031</t>
  </si>
  <si>
    <t>Participace občanů na rozpočtu 2016 (2015)</t>
  </si>
  <si>
    <t>17.5.20018</t>
  </si>
  <si>
    <t>Participace občanů na rozpočtu 2017 (2016)</t>
  </si>
  <si>
    <t>RMČ č. 343</t>
  </si>
  <si>
    <t>Participace občanů na rozpočtu 2018 (2017)</t>
  </si>
  <si>
    <t>Participace občanů na rozpočtu 2019 (2018)</t>
  </si>
  <si>
    <t>Participace Celkem</t>
  </si>
  <si>
    <t>RMČ č. 169</t>
  </si>
  <si>
    <t>0053</t>
  </si>
  <si>
    <t>EU - Komplexní rekvalifikace s Desítkou</t>
  </si>
  <si>
    <t>RMČ č. 178</t>
  </si>
  <si>
    <t>EU - MAP</t>
  </si>
  <si>
    <t>0081</t>
  </si>
  <si>
    <t>Náhrada škody OÚNZ</t>
  </si>
  <si>
    <t xml:space="preserve">Náhrada škody </t>
  </si>
  <si>
    <t>Celkem neinvestiční rezerva</t>
  </si>
  <si>
    <t xml:space="preserve">ORJ 1010 § 6409 položka 6901 ORG </t>
  </si>
  <si>
    <t>Nespecifikovaná rezerva investiční - ORG 218001</t>
  </si>
  <si>
    <t>RMČ č. 474</t>
  </si>
  <si>
    <t>14.06.2018</t>
  </si>
  <si>
    <t>Dopravní studie Bohdalec - Slatiny - brownfield Strašnice</t>
  </si>
  <si>
    <t>Účelová rezerva investiční - ORG 218002</t>
  </si>
  <si>
    <t xml:space="preserve"> nem. Nupack 1083/4, k.ú. Strašnice</t>
  </si>
  <si>
    <t>pozemky - 2848 /1 Záběhlice od  ÚZSVM</t>
  </si>
  <si>
    <t>0082</t>
  </si>
  <si>
    <t>0023</t>
  </si>
  <si>
    <t xml:space="preserve">EU - Reko Malešického parku  parku (OPPK) </t>
  </si>
  <si>
    <t>0024</t>
  </si>
  <si>
    <t xml:space="preserve">EU - Reko parku U Vršovického parku (OPPK) </t>
  </si>
  <si>
    <t>Zádržné</t>
  </si>
  <si>
    <t>Revitalizace okolí metra Strašnická</t>
  </si>
  <si>
    <t>Celkem investiční rezerva</t>
  </si>
  <si>
    <t>č. IV</t>
  </si>
  <si>
    <t>Střednědobý výhled rozpočtu</t>
  </si>
  <si>
    <t>Název položky</t>
  </si>
  <si>
    <t>Skut. 2014 /*</t>
  </si>
  <si>
    <t>Skut. 2015 /*</t>
  </si>
  <si>
    <t>Skut. 2016 /*</t>
  </si>
  <si>
    <t>Skut. 2017 /*</t>
  </si>
  <si>
    <t>RV 2020</t>
  </si>
  <si>
    <t>RV 2021</t>
  </si>
  <si>
    <t>RV 2022</t>
  </si>
  <si>
    <t>RV 2023</t>
  </si>
  <si>
    <t>RV 2024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</si>
  <si>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</si>
  <si>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</si>
  <si>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</si>
  <si>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</si>
  <si>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</si>
  <si>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</si>
  <si>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</si>
  <si>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</si>
  <si>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</si>
  <si>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</t>
  </si>
  <si>
    <t xml:space="preserve">VÝDAJE CELKEM </t>
  </si>
  <si>
    <t>Výsledek hospodaření (- schodek,+ přebytek)</t>
  </si>
  <si>
    <t>Úhrada dlouhodobých fin. závazků - pol. 8xx4</t>
  </si>
  <si>
    <t>Tvorba rezervy na dluhovou službu /***</t>
  </si>
  <si>
    <t xml:space="preserve">Vytvořená rezerva na dluhovou službu celkem  </t>
  </si>
  <si>
    <t>/*údaje ze sestavy bilance k 31.12. daného roku /sloupec skutečnost/</t>
  </si>
  <si>
    <t>/*** vyplní  pouze ty MČ, které si tvoří rezervy na splácení  dlouhodobých úvěrů a půjček</t>
  </si>
  <si>
    <t>č. III/1</t>
  </si>
  <si>
    <t>Návrh rozpočtu 2019 - Bilance příjmů a výdajů</t>
  </si>
  <si>
    <t>v tis. Kč</t>
  </si>
  <si>
    <t>Třídění odvětvové (paragrafy)</t>
  </si>
  <si>
    <t>RS</t>
  </si>
  <si>
    <t>RU</t>
  </si>
  <si>
    <t>Skutečnost</t>
  </si>
  <si>
    <t>% plnění</t>
  </si>
  <si>
    <t>Návrh</t>
  </si>
  <si>
    <t>převody vlastním fondům v rozpočtu územ.úrovně</t>
  </si>
  <si>
    <t>k 30.9.18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</si>
  <si>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</si>
  <si>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</si>
  <si>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</si>
  <si>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</si>
  <si>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</si>
  <si>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</si>
  <si>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</si>
  <si>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</si>
  <si>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za lázeňský nebo rekreačný pobyt</t>
  </si>
  <si>
    <t>1343 - poplatek za užívání veř. prostranství</t>
  </si>
  <si>
    <t>1344 - poplatek ze vstupného</t>
  </si>
  <si>
    <t>1345 - poplatek z ubytovací kapacity</t>
  </si>
  <si>
    <t xml:space="preserve">ostatní odvody z vybraných činností a služeb jinde neuvedené 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</si>
  <si>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</si>
  <si>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</si>
  <si>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</si>
  <si>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</si>
  <si>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</si>
  <si>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</si>
  <si>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</si>
  <si>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</si>
  <si>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</si>
  <si>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</si>
  <si>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</si>
  <si>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</si>
  <si>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</si>
  <si>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</si>
  <si>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</si>
  <si>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</si>
  <si>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</si>
  <si>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</si>
  <si>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</si>
  <si>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</si>
  <si>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</si>
  <si>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</si>
  <si>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</si>
  <si>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</si>
  <si>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</si>
  <si>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</si>
  <si>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</si>
  <si>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</si>
  <si>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Převody</t>
  </si>
  <si>
    <t>převody z vlastních fondů hosp. činnosti</t>
  </si>
  <si>
    <t>převody mezi st.městy(HMP) a jejich MČ</t>
  </si>
  <si>
    <t>ZJ</t>
  </si>
  <si>
    <t>dotace na výkon státní správy</t>
  </si>
  <si>
    <t>dotace z MHMP - dot. vztahy k MČ</t>
  </si>
  <si>
    <t>ostatní dotace z rozpočtu HMP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</si>
  <si>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</si>
  <si>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</si>
  <si>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</si>
  <si>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</si>
  <si>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</si>
  <si>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</si>
  <si>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</si>
  <si>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</si>
  <si>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</si>
  <si>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</si>
  <si>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</si>
  <si>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Rozdíl příjmů a výdajů po zapojení financování</t>
  </si>
  <si>
    <t>- 1 -</t>
  </si>
  <si>
    <t>č. III/3</t>
  </si>
  <si>
    <t>Rozpis nedaňových příjmů 2019</t>
  </si>
  <si>
    <t>silnice</t>
  </si>
  <si>
    <t>k 30.6.18</t>
  </si>
  <si>
    <t>mateřské školy</t>
  </si>
  <si>
    <t>základní školy</t>
  </si>
  <si>
    <t>ostatní zařízení související s výchovou a vzděláváním mládeže</t>
  </si>
  <si>
    <t>vysoké školy</t>
  </si>
  <si>
    <t>ostatní tělovýchovná činnost</t>
  </si>
  <si>
    <t>využití volného času dětí a mládeže</t>
  </si>
  <si>
    <t>ostatní zájmová činnost a rekreace</t>
  </si>
  <si>
    <t xml:space="preserve">léčebny dlouhodobě nemocných </t>
  </si>
  <si>
    <t>prevence před drogami, alkoholem, nikotinem a jinými závislostmi</t>
  </si>
  <si>
    <t>pohřebnictví</t>
  </si>
  <si>
    <t>komunální služby a územní rozvoj j.n.</t>
  </si>
  <si>
    <t>ochrana druhů a stanovišť</t>
  </si>
  <si>
    <t>péče o vzhled  obcí a veřejnou zeleň</t>
  </si>
  <si>
    <t>cílené programy k řešení zaměstnanosti</t>
  </si>
  <si>
    <t>ostatní služby a činnosti v oblasti sociální péče</t>
  </si>
  <si>
    <t>služby následné péče, terapeutické komunity a kontaktní centra</t>
  </si>
  <si>
    <t>ostatní služby a činnosti v oblasti sociální prevence</t>
  </si>
  <si>
    <t>činnost místní správy</t>
  </si>
  <si>
    <t>obecné příjmy a výdaje z finančních operací</t>
  </si>
  <si>
    <t>pojištění funkčně nespecifikované</t>
  </si>
  <si>
    <t>ostatní činnosti  j.n.</t>
  </si>
  <si>
    <t>- 2 -</t>
  </si>
  <si>
    <t>č. III/2</t>
  </si>
  <si>
    <t>RS dotace ze státního rozpočtu pro MČ Praha pro rok 2019*</t>
  </si>
  <si>
    <t>Dotace ze státního rozpočtu - výkon státní správy</t>
  </si>
  <si>
    <t>Dotační vztahy</t>
  </si>
  <si>
    <t>Účelové dotace neinvestiční</t>
  </si>
  <si>
    <t>Účelové dotace investiční</t>
  </si>
  <si>
    <t>Celkem</t>
  </si>
  <si>
    <t>RS dotace z rozpočtu hlavního města Prahy pro MČ Praha 10 pro rok 2019*</t>
  </si>
  <si>
    <t xml:space="preserve">Dotace z hlavního města Prahy </t>
  </si>
  <si>
    <t>- 3 -</t>
  </si>
  <si>
    <t>č. III/4</t>
  </si>
  <si>
    <t xml:space="preserve">Přehled výdajů dle odvětví 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</si>
  <si>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</si>
  <si>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</si>
  <si>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</si>
  <si>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</si>
  <si>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</si>
  <si>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</si>
  <si>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</si>
  <si>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</si>
  <si>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</si>
  <si>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 a granty</t>
  </si>
  <si>
    <t>0042 EU - OP VVV Místní akční plán</t>
  </si>
  <si>
    <t>0051 Sociální věci</t>
  </si>
  <si>
    <t>0053 EU - Komplexní rekvalifikace s Desítkou</t>
  </si>
  <si>
    <t>0061 Kultura a volný čas</t>
  </si>
  <si>
    <t>0062 Sport</t>
  </si>
  <si>
    <t>0063 Projekty MČ Praha 10</t>
  </si>
  <si>
    <t>- 4 -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</si>
  <si>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</si>
  <si>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</si>
  <si>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</si>
  <si>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</si>
  <si>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</si>
  <si>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0091 Vnitřní správa</t>
  </si>
  <si>
    <t>0010 Pokladní správa</t>
  </si>
  <si>
    <t>Neinvestiční výdaje (vč.rozp.rezervy)</t>
  </si>
  <si>
    <t>VÝDAJE CELKEM</t>
  </si>
  <si>
    <t>- 5 -</t>
  </si>
  <si>
    <t>č. III/5</t>
  </si>
  <si>
    <t>0011 - Územní rozvoj</t>
  </si>
  <si>
    <t>územní plánování</t>
  </si>
  <si>
    <t>územní rozvoj</t>
  </si>
  <si>
    <t>ost.záležitosti ochrany památek a péče o kulturní dědictví</t>
  </si>
  <si>
    <t>nákup materiálu j.n.</t>
  </si>
  <si>
    <t>konzult., poraden. a právní služby</t>
  </si>
  <si>
    <t>Společně měníme Prahu 10</t>
  </si>
  <si>
    <t>činnosti OKR</t>
  </si>
  <si>
    <t>nákup materiálu j.n. (ÚZ 800 - Participace)</t>
  </si>
  <si>
    <t>nákup ost.služeb</t>
  </si>
  <si>
    <t>nákup ost.služeb (ÚZ 800 - Participace)</t>
  </si>
  <si>
    <t xml:space="preserve">pohoštění </t>
  </si>
  <si>
    <t>pohoštění (ÚZ 800 - Participace)</t>
  </si>
  <si>
    <t>ost.nein.transfery nezisk.a pod.org.</t>
  </si>
  <si>
    <t>Neinvestiční výdaje celkem</t>
  </si>
  <si>
    <t>ost.nákup dlouh.nehmot.majetku</t>
  </si>
  <si>
    <t>budovy, haly a stavby</t>
  </si>
  <si>
    <t>ost.inv.transfery nezisk.a pod.org.</t>
  </si>
  <si>
    <t>Investiční výdaje celkem</t>
  </si>
  <si>
    <t>Rozpis čerpání investic</t>
  </si>
  <si>
    <t>Číslo akce</t>
  </si>
  <si>
    <t>Název akce</t>
  </si>
  <si>
    <t>ORG</t>
  </si>
  <si>
    <t>213001</t>
  </si>
  <si>
    <t>studie revitalizace veřejných prostor</t>
  </si>
  <si>
    <t>Celkem 3636-6119</t>
  </si>
  <si>
    <t>213063</t>
  </si>
  <si>
    <t xml:space="preserve">PD lávky přes Botič v ulici Na Lávce </t>
  </si>
  <si>
    <t>213064</t>
  </si>
  <si>
    <t>PD mostku přes Botič mezi ulicemi Ukrajinská a Přípotoční</t>
  </si>
  <si>
    <t>213065</t>
  </si>
  <si>
    <t xml:space="preserve">PD reko prostoru před kostelem Narození Panny Marie v Záběhlicích </t>
  </si>
  <si>
    <t>214037</t>
  </si>
  <si>
    <t xml:space="preserve">PD OC Cíl   - Zahradní město </t>
  </si>
  <si>
    <t>Celkem 3636-6121</t>
  </si>
  <si>
    <t>213002</t>
  </si>
  <si>
    <t>regenerace městské památ.zóny</t>
  </si>
  <si>
    <t>Celkem 3329-6329</t>
  </si>
  <si>
    <t>Rekapitulace výdajů 0011 - Územní rozvoj</t>
  </si>
  <si>
    <t>C e l k e m  výdaje</t>
  </si>
  <si>
    <t>- 6 -</t>
  </si>
  <si>
    <t>č. III/6</t>
  </si>
  <si>
    <t>0012 - Stavební úřad</t>
  </si>
  <si>
    <t>nákup ost.služeb (výkony, rozhodnutí)</t>
  </si>
  <si>
    <t>- 7 -</t>
  </si>
  <si>
    <t>č. III/7</t>
  </si>
  <si>
    <t>0021 - Životní prostředí</t>
  </si>
  <si>
    <t>sběr a svoz komunálních odpadů</t>
  </si>
  <si>
    <t>sběr a svoz ostatních odpadů</t>
  </si>
  <si>
    <t xml:space="preserve">prevence vzniku odpadů </t>
  </si>
  <si>
    <t>ost.nakládání s odpady</t>
  </si>
  <si>
    <t>péče o vzhled obcí a veřej. zeleň</t>
  </si>
  <si>
    <t>ekologická výchova a osvěta</t>
  </si>
  <si>
    <t>ost. záležitosti pozemních komunikací</t>
  </si>
  <si>
    <t>využití ost. záležitostí civil. přípravy na kriz. stavy</t>
  </si>
  <si>
    <t>ostatní činnosti jinde nezařazené</t>
  </si>
  <si>
    <t xml:space="preserve">nákup ost.služeb </t>
  </si>
  <si>
    <t xml:space="preserve">opravy a údržování </t>
  </si>
  <si>
    <t>nájemné za půdu</t>
  </si>
  <si>
    <t>nákup ost.služeb (skládky)</t>
  </si>
  <si>
    <t>likvidace černých skládek</t>
  </si>
  <si>
    <t>přistavení VOK</t>
  </si>
  <si>
    <t>kompostárna Bohdalec</t>
  </si>
  <si>
    <t>zaplacené sankce</t>
  </si>
  <si>
    <t>ochranné pomůcky</t>
  </si>
  <si>
    <t>drobný hm. dlouhodobý majetek</t>
  </si>
  <si>
    <t>drob. hm. dlouh. majetek (ÚZ 109 - particip. r.)</t>
  </si>
  <si>
    <t>nákup materiálu j.n. (ÚZ 109 - particip. r.)</t>
  </si>
  <si>
    <t>studená voda</t>
  </si>
  <si>
    <t>elektrická energie</t>
  </si>
  <si>
    <t>nákup ost.služeb (údržba zeleně)</t>
  </si>
  <si>
    <t>nákup ost. služeb (ÚZ 109 - particip. r.)</t>
  </si>
  <si>
    <t>nákup ost.služeb Trmalova vila (ÚZ 501)</t>
  </si>
  <si>
    <t>nákup ost.služeb Čapkova vila (ÚZ 502)</t>
  </si>
  <si>
    <t>nákup ost.služeb Kolbenova vila (ÚZ 503)</t>
  </si>
  <si>
    <t>participativní rozpočet (ÚZ 504)</t>
  </si>
  <si>
    <t>- 8 -</t>
  </si>
  <si>
    <t xml:space="preserve">opravy a udržování </t>
  </si>
  <si>
    <t>oprava a udržování (ÚZ 700)</t>
  </si>
  <si>
    <t>opravy a udržování (ÚZ 505)</t>
  </si>
  <si>
    <t>nákup ost.služeb (ekoosvěta)</t>
  </si>
  <si>
    <t>211004</t>
  </si>
  <si>
    <t>podzemní kontejnery</t>
  </si>
  <si>
    <t>214001</t>
  </si>
  <si>
    <t>výstavba stání na separaci</t>
  </si>
  <si>
    <t>Celkem 3723-6121</t>
  </si>
  <si>
    <t>211005</t>
  </si>
  <si>
    <t xml:space="preserve">revitalizace Malešického parku - spoluúč. EU </t>
  </si>
  <si>
    <t>211006</t>
  </si>
  <si>
    <t>reko parku Vršovické nádraží</t>
  </si>
  <si>
    <t>214003</t>
  </si>
  <si>
    <t>reko parku Heroldovy sady</t>
  </si>
  <si>
    <t>80268214003</t>
  </si>
  <si>
    <t>reko parku Heroldovy sady (ÚZ 10)</t>
  </si>
  <si>
    <t>reko parku Heroldovy sady (ÚZ 90)</t>
  </si>
  <si>
    <t>215021</t>
  </si>
  <si>
    <t>vybudování zázemí údržby zeleně Dřevčická</t>
  </si>
  <si>
    <t>216001</t>
  </si>
  <si>
    <t>revitalizace plochy před OC Cíl</t>
  </si>
  <si>
    <t>216002</t>
  </si>
  <si>
    <t>revitalizace parku Solidarita</t>
  </si>
  <si>
    <t>216029</t>
  </si>
  <si>
    <t>ÚZ 109 - participativní rozpočet</t>
  </si>
  <si>
    <t>217003</t>
  </si>
  <si>
    <t>revitalizace prostoru při ul. Sasanková</t>
  </si>
  <si>
    <t>217004</t>
  </si>
  <si>
    <t>reko agility Úvalská</t>
  </si>
  <si>
    <t>217005</t>
  </si>
  <si>
    <t>molo u Hamerského rybníka</t>
  </si>
  <si>
    <t>217027</t>
  </si>
  <si>
    <t>218003</t>
  </si>
  <si>
    <t>revitalizace předporostoru parku Grébovka</t>
  </si>
  <si>
    <t>218015</t>
  </si>
  <si>
    <t>NOVÝ</t>
  </si>
  <si>
    <t>oplocení agility Vršovická</t>
  </si>
  <si>
    <t>Celkem 3745-6121</t>
  </si>
  <si>
    <t>212004</t>
  </si>
  <si>
    <t xml:space="preserve">rekonstrukce parkových chodníků </t>
  </si>
  <si>
    <t>Celkem 2219-6121</t>
  </si>
  <si>
    <t>213006</t>
  </si>
  <si>
    <t>mobiliáře dětských hřišť</t>
  </si>
  <si>
    <t>skeatová dráha u Botiče</t>
  </si>
  <si>
    <t>80562217031</t>
  </si>
  <si>
    <t>fitpark Konopišťská (ÚZ 10)</t>
  </si>
  <si>
    <t>fitpark Konopišťská (ÚZ 90)</t>
  </si>
  <si>
    <t>80663217035</t>
  </si>
  <si>
    <t>reko DH Vrátkovská (ÚZ 10)</t>
  </si>
  <si>
    <t>reko DH Vrátkovská (ÚZ 90)</t>
  </si>
  <si>
    <t>Celkem 3421-6121</t>
  </si>
  <si>
    <t>- 9 -</t>
  </si>
  <si>
    <t>Rekapitulace výdajů 0021 - Životní prostředí</t>
  </si>
  <si>
    <t xml:space="preserve">Neinvestiční výdaje              </t>
  </si>
  <si>
    <t>- 10 -</t>
  </si>
  <si>
    <t>č. III/8</t>
  </si>
  <si>
    <t xml:space="preserve">0031 - Doprava </t>
  </si>
  <si>
    <t>ostatní záležitosti pozemních komunikací</t>
  </si>
  <si>
    <t>veřejné osvětlení</t>
  </si>
  <si>
    <t xml:space="preserve">převody vlatním fondům v rozpočtech územní úrovně </t>
  </si>
  <si>
    <t>opravy a udržování</t>
  </si>
  <si>
    <t>drobný hmotný dlouhodobý majetek</t>
  </si>
  <si>
    <t>nákup materiálu</t>
  </si>
  <si>
    <t>opravy a udržování (chodníkový program)</t>
  </si>
  <si>
    <t>nákup ost.služeb (osvětlení)</t>
  </si>
  <si>
    <t>TSK - Chodníkový program (ORG 7560)</t>
  </si>
  <si>
    <t>TSK - Průběžná (ORG 43053)</t>
  </si>
  <si>
    <t>- 11 -</t>
  </si>
  <si>
    <t>ost.nákupy dlouh.nehmot.majetku</t>
  </si>
  <si>
    <t xml:space="preserve">ostatní nákupy dlouh. nehm. majetku </t>
  </si>
  <si>
    <t>stroje, přístroje a zařízení</t>
  </si>
  <si>
    <t>216004</t>
  </si>
  <si>
    <t>studie úprav ulice Minská</t>
  </si>
  <si>
    <t>217006</t>
  </si>
  <si>
    <t>studie Drážní promenády</t>
  </si>
  <si>
    <t>218004</t>
  </si>
  <si>
    <t>studie ZPS</t>
  </si>
  <si>
    <t>studie k Drážní promenádě - oblast zast. Strašnice</t>
  </si>
  <si>
    <t>Celkem 2212-6119</t>
  </si>
  <si>
    <t>212008</t>
  </si>
  <si>
    <t>rekonstrukce ulice Moskevská</t>
  </si>
  <si>
    <t>213008</t>
  </si>
  <si>
    <t>reko tramvajové zastávky Průběžná</t>
  </si>
  <si>
    <t>214046</t>
  </si>
  <si>
    <t>rekonstrukce ulice Francouzská</t>
  </si>
  <si>
    <t>215001</t>
  </si>
  <si>
    <t>reko prostoru před kostelem v Panny Maria v Záběhlicích</t>
  </si>
  <si>
    <t>216005</t>
  </si>
  <si>
    <t>chodníkový program (TSK)</t>
  </si>
  <si>
    <t>Celkem 2212-6121</t>
  </si>
  <si>
    <t>218022</t>
  </si>
  <si>
    <t>Studie - Parkovací kapacity Praha 10</t>
  </si>
  <si>
    <t>Celkem 2219-6119</t>
  </si>
  <si>
    <t>213005</t>
  </si>
  <si>
    <t>vybudování cyklistických stezek</t>
  </si>
  <si>
    <t>214007</t>
  </si>
  <si>
    <t>bezpečnostní prvky - radar. značky</t>
  </si>
  <si>
    <t>216007</t>
  </si>
  <si>
    <t>vybudování cyklostezky Křenická</t>
  </si>
  <si>
    <t>216030</t>
  </si>
  <si>
    <t>218005</t>
  </si>
  <si>
    <t>vybudování Singltrek Bohdalec</t>
  </si>
  <si>
    <t>vybudování parkoviště Jasmínová</t>
  </si>
  <si>
    <t>217030</t>
  </si>
  <si>
    <t>Celkem 2219-6122</t>
  </si>
  <si>
    <t xml:space="preserve">Rekapitulace výdajů 0031 - Doprava </t>
  </si>
  <si>
    <t>- 12 -</t>
  </si>
  <si>
    <t>č. III/9</t>
  </si>
  <si>
    <t xml:space="preserve">0041 - Školství </t>
  </si>
  <si>
    <t>ost.záležitosti bydlení,kom.služeb a úz.rozvoje</t>
  </si>
  <si>
    <t>školní stravování (ŠJ Vršovická)</t>
  </si>
  <si>
    <t>školy v přírodě</t>
  </si>
  <si>
    <t xml:space="preserve">ostatní záležitosti vzdělávání </t>
  </si>
  <si>
    <t>činnosti knihovnické</t>
  </si>
  <si>
    <t xml:space="preserve">ost.záležitosti kultury </t>
  </si>
  <si>
    <t>ost.záležitosti sdělovacích prostředků</t>
  </si>
  <si>
    <t>nákup ost. služeb</t>
  </si>
  <si>
    <t>nákup ostatních služeb</t>
  </si>
  <si>
    <t>pohoštění (porady ředitelů MŠ)</t>
  </si>
  <si>
    <t>ostatní poskytované zálohy a jistiny</t>
  </si>
  <si>
    <t>věcné dary</t>
  </si>
  <si>
    <t>C e l k e m  MŠ</t>
  </si>
  <si>
    <t xml:space="preserve">konzultační, poradenské a práv. sl. </t>
  </si>
  <si>
    <t>pohoštění (porady ředitelů ZŠ)</t>
  </si>
  <si>
    <t>C e l k e m  ZŠ</t>
  </si>
  <si>
    <t>dary obyvatelstvu</t>
  </si>
  <si>
    <t>pohoštění</t>
  </si>
  <si>
    <t>nákup materiálu j.n. - vybavení knihovny</t>
  </si>
  <si>
    <t xml:space="preserve">nájemné </t>
  </si>
  <si>
    <t>poskytnuté náhrady</t>
  </si>
  <si>
    <t>- 13 -</t>
  </si>
  <si>
    <t>převody mezi statut. městy a jejich mest. Obvody</t>
  </si>
  <si>
    <t>ORG 10492</t>
  </si>
  <si>
    <t xml:space="preserve">Šablony - ZŠ Brigádníků - vratka </t>
  </si>
  <si>
    <t>ORG 10587</t>
  </si>
  <si>
    <t>Šablony - MŠ Vladivostocká</t>
  </si>
  <si>
    <t>nespecifikované rezervy (ORG 10774 - Šablony)</t>
  </si>
  <si>
    <t>- 14 -</t>
  </si>
  <si>
    <t xml:space="preserve">Neinvestiční příspěvky a granty </t>
  </si>
  <si>
    <t>Právní subjekty</t>
  </si>
  <si>
    <t>neinv. příspěvky zříz. přísp. org.</t>
  </si>
  <si>
    <t>MŠ provoz (nové školky)</t>
  </si>
  <si>
    <t>MŠ - učeb.pomůcky, hračky, materiál</t>
  </si>
  <si>
    <t>ÚZ  2</t>
  </si>
  <si>
    <t xml:space="preserve">MŠ - vybavení </t>
  </si>
  <si>
    <t>ÚZ  3</t>
  </si>
  <si>
    <t>MŠ - mzdové prostředky včetně odvodů</t>
  </si>
  <si>
    <t>ÚZ  4</t>
  </si>
  <si>
    <t>MŠ - asistenti pedagoga</t>
  </si>
  <si>
    <t>ÚZ  5</t>
  </si>
  <si>
    <t>MŠ - výročí vzniku republiky</t>
  </si>
  <si>
    <t>ÚZ  6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</si>
  <si>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</si>
  <si>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</si>
  <si>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</si>
  <si>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</si>
  <si>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</si>
  <si>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</si>
  <si>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</si>
  <si>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</si>
  <si>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</si>
  <si>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</si>
  <si>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</si>
  <si>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</si>
  <si>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</si>
  <si>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</si>
  <si>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</si>
  <si>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</si>
  <si>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</si>
  <si>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</si>
  <si>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</si>
  <si>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</si>
  <si>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neinv. transfery zříz. přísp. org.</t>
  </si>
  <si>
    <t>ÚZ  91</t>
  </si>
  <si>
    <t>MŠ - HMP dotace (asistenti)</t>
  </si>
  <si>
    <t>ÚZ  96</t>
  </si>
  <si>
    <t>MŠ - HMP dotace (výplata odměn)</t>
  </si>
  <si>
    <t>ORG 10342</t>
  </si>
  <si>
    <t>SR a EU - Šablony MŠ Bajkalská</t>
  </si>
  <si>
    <t>ORG 10366</t>
  </si>
  <si>
    <t>SR a EU - Šablony MŠ U Roháčových kasáren</t>
  </si>
  <si>
    <t>ORG 10463</t>
  </si>
  <si>
    <t>SR a EU - Šablony MŠ Nedvězská</t>
  </si>
  <si>
    <t>ORG 10473</t>
  </si>
  <si>
    <t>SR a EU - Šablony MŠ Štěchovická</t>
  </si>
  <si>
    <t>ORG 10474</t>
  </si>
  <si>
    <t>SR a EU - Šablony MŠ Omská</t>
  </si>
  <si>
    <t>ORG 10493</t>
  </si>
  <si>
    <t>SR a EU - Šablony MŠ Benešovská</t>
  </si>
  <si>
    <t>ORG 10537</t>
  </si>
  <si>
    <t>SR a EU - Šablony MŠ Přetlucká</t>
  </si>
  <si>
    <t>ORG 10538</t>
  </si>
  <si>
    <t>SR a EU - Šablony MŠ Troilova</t>
  </si>
  <si>
    <t>ORG 10584</t>
  </si>
  <si>
    <t>SR a EU - Šablony MŠ Zvonková</t>
  </si>
  <si>
    <t>SR a EU - Šablony MŠ Vladivostocká</t>
  </si>
  <si>
    <t>ORG 10656</t>
  </si>
  <si>
    <t>SR a EU - Šablony MŠ Hřibská</t>
  </si>
  <si>
    <t>ORG 2451153000000</t>
  </si>
  <si>
    <t>MŠ Přetlucká - Spojujeme svět</t>
  </si>
  <si>
    <t>ORG 2451238000000</t>
  </si>
  <si>
    <t>MŠ Omská - Jak to dělat světově</t>
  </si>
  <si>
    <t>ORG 2451257000000</t>
  </si>
  <si>
    <t>MŠ Troilova - Svět v našich srdcích</t>
  </si>
  <si>
    <t>- 15 -</t>
  </si>
  <si>
    <t>ÚZ 10</t>
  </si>
  <si>
    <t>ÚZ 11</t>
  </si>
  <si>
    <t>ZŠ - učební pomůcky,učebnice, materiál</t>
  </si>
  <si>
    <t>ÚZ 12</t>
  </si>
  <si>
    <t>ZŠ - vybavení</t>
  </si>
  <si>
    <t>ÚZ 13</t>
  </si>
  <si>
    <t>ZŠ - výuka AJ - pro 1.a 2.ročník</t>
  </si>
  <si>
    <t>ÚZ 14</t>
  </si>
  <si>
    <t>ZŠ - škola v přírodě</t>
  </si>
  <si>
    <t>ÚZ 15</t>
  </si>
  <si>
    <t>ZŠ - mzdové prostředky včetně odvodů</t>
  </si>
  <si>
    <t>ÚZ 16</t>
  </si>
  <si>
    <t>ZŠ - asistenti pedagoga</t>
  </si>
  <si>
    <t>ÚZ 17</t>
  </si>
  <si>
    <t>ÚZ 18</t>
  </si>
  <si>
    <t>ZŠ - školní psycholog a spec. pedagog</t>
  </si>
  <si>
    <t>ÚZ 19</t>
  </si>
  <si>
    <t>ZŠ - výročí vzniku republiky</t>
  </si>
  <si>
    <t>ZŠ Brigádníků</t>
  </si>
  <si>
    <t>ZŠ Gutova</t>
  </si>
  <si>
    <t>ZŠ Hostýnská</t>
  </si>
  <si>
    <t>ZŠ Jakutská</t>
  </si>
  <si>
    <t>ZŠ Karla Čapka, Kodaňská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</si>
  <si>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</si>
  <si>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</si>
  <si>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</si>
  <si>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</si>
  <si>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</si>
  <si>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</si>
  <si>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ZŠ Eden Vladivostocká</t>
  </si>
  <si>
    <t>ORG 2360513000000</t>
  </si>
  <si>
    <t xml:space="preserve">ZŠ Olešská - vybavení (ÚZ 77) - spoluúčast </t>
  </si>
  <si>
    <t>ORG 2360541000000</t>
  </si>
  <si>
    <t xml:space="preserve">ZŠ U Roh. kasár. - moder. uč. (ÚZ 77) - spoluúčast </t>
  </si>
  <si>
    <t>ÚZ  81</t>
  </si>
  <si>
    <t>ZŠ - HMP dotace (Zdravá Praha 10)</t>
  </si>
  <si>
    <t>ZŠ - HMP dotace (Podpora vzdělávání)</t>
  </si>
  <si>
    <t>ÚZ 91</t>
  </si>
  <si>
    <t>ZŠ - HMP dotace (asistenti)</t>
  </si>
  <si>
    <t>ÚZ 96</t>
  </si>
  <si>
    <t>ZŠ - HMP dotace (výplata odměn)</t>
  </si>
  <si>
    <t>ÚZ 98</t>
  </si>
  <si>
    <t>ZŠ - HMP dotace (VHP)</t>
  </si>
  <si>
    <t>ÚZ 108</t>
  </si>
  <si>
    <t xml:space="preserve">Syst. podpora výuky českého jazyka jako cizího </t>
  </si>
  <si>
    <t>ÚZ 115</t>
  </si>
  <si>
    <t>Primární prevence</t>
  </si>
  <si>
    <t>ÚZ 33122</t>
  </si>
  <si>
    <t>Prevence sociálně patologických jevů</t>
  </si>
  <si>
    <t xml:space="preserve">ORG 10315 </t>
  </si>
  <si>
    <t>EU - Šk. ob. dostup. pro každ. dítě 2016</t>
  </si>
  <si>
    <t>EU a SR - Šk. ob. dostup. pro každ. dítě 2017</t>
  </si>
  <si>
    <t>EU - Šk. ob. dostup. pro každ. dítě 2017</t>
  </si>
  <si>
    <t>SR a EU - Šablony ZŠ Brigádníků</t>
  </si>
  <si>
    <t>ORG 10544</t>
  </si>
  <si>
    <t>SR a EU - Šablony ZŠ Vladivostocká</t>
  </si>
  <si>
    <t>ORG 10553</t>
  </si>
  <si>
    <t>SR a EU - Šablony ZŠ Nad Vodovodem</t>
  </si>
  <si>
    <t>ORG 10554</t>
  </si>
  <si>
    <t>SR a EU - Šablony ZŠ Jakutská</t>
  </si>
  <si>
    <t>ORG 10583</t>
  </si>
  <si>
    <t>SR a EU - Šablony ZŠ Karla Čapka, Kodaňská</t>
  </si>
  <si>
    <t>ORG 10585</t>
  </si>
  <si>
    <t>SR a EU - Šablony ZŠ Gutova</t>
  </si>
  <si>
    <t>ORG 10586</t>
  </si>
  <si>
    <t>SR a EU - Šablony ZŠ Břečťanová</t>
  </si>
  <si>
    <t>ORG 10636</t>
  </si>
  <si>
    <t>SR a EU - Šablony ZŠ Olešská</t>
  </si>
  <si>
    <t>ORG 10648</t>
  </si>
  <si>
    <t>SR a EU - Šablony ZŠ Hostýnská</t>
  </si>
  <si>
    <t>ORG 10662</t>
  </si>
  <si>
    <t>SR a EU - Šablony ZŠ Švehlova</t>
  </si>
  <si>
    <t>ORG 10708</t>
  </si>
  <si>
    <t>SR a EU - Šablony ZŠ V Rybníčkách</t>
  </si>
  <si>
    <t>- 16 -</t>
  </si>
  <si>
    <t>ZŠ Olešská - vybavení (MHMP)</t>
  </si>
  <si>
    <t xml:space="preserve">ZŠ U Roháč. kasáren - modernizace učebny </t>
  </si>
  <si>
    <t>ORG 2451155000000</t>
  </si>
  <si>
    <t>ZŠ Olešská - Otevřené dveře do Evropy</t>
  </si>
  <si>
    <t>ORG 2451191000000</t>
  </si>
  <si>
    <t>ZŠ Brigádníků - Zvyšování proinkluzivního prostředí v ZŠ</t>
  </si>
  <si>
    <t>ORG 2451289000000</t>
  </si>
  <si>
    <t>MŠ Nad Vodovodem - vybavení</t>
  </si>
  <si>
    <t>dotace na výkon státní správy (ZJ 900)</t>
  </si>
  <si>
    <t>dotace z MHMP - dot. vztahy k MČ (ZJ 921)</t>
  </si>
  <si>
    <t xml:space="preserve">investiční transfery zříz.přísp.org. </t>
  </si>
  <si>
    <t>MŠ - rozvoj dětí (školy)</t>
  </si>
  <si>
    <t>ZŠ - zdravý rozvoj žáků (rozvoj školy)</t>
  </si>
  <si>
    <t xml:space="preserve">NOVÝ </t>
  </si>
  <si>
    <t xml:space="preserve">Studie - Parkovací domy </t>
  </si>
  <si>
    <t>Nová ZŠ nad Vodovodem (provoz, vybavení, mzdy…)</t>
  </si>
  <si>
    <t>Výdaje na náhr. za nezpůs. újmu (soc.pohřby)</t>
  </si>
  <si>
    <t>ÚZ 901</t>
  </si>
  <si>
    <t>odměny pro nečleny zastupitelstva</t>
  </si>
  <si>
    <t>- 48 -</t>
  </si>
  <si>
    <t>* Výše dotace ze státního rozpočtu  a výše dotace z rozpočtu hlavního města Prahy pro MČ Praha 10 pro rok 2019 vychází z usnesení Zastupitelstva HMP č. 2/18 ze dne 13. 12. 2018</t>
  </si>
  <si>
    <t>Neinvestiční příspěvky</t>
  </si>
  <si>
    <t>ZŠ Eden</t>
  </si>
  <si>
    <t>Finanční výpomoc pro školy ze strany zřizovatele</t>
  </si>
  <si>
    <t>filmová tvorba, distribuce, kina, shromažďování  audio archivárií</t>
  </si>
  <si>
    <t>ÚZ  1</t>
  </si>
  <si>
    <t>Skut. 2018 /*</t>
  </si>
  <si>
    <t>převody vlastním fondům v rozpočtech územní úrovně</t>
  </si>
  <si>
    <t>- 28 -</t>
  </si>
  <si>
    <t>Celkem 4376-6121</t>
  </si>
  <si>
    <t>213024</t>
  </si>
  <si>
    <t>MŠ - reko elektrorozvodů</t>
  </si>
  <si>
    <t>213026</t>
  </si>
  <si>
    <t>MŠ - reko střech</t>
  </si>
  <si>
    <t>213031</t>
  </si>
  <si>
    <t>ZŠ - reko střech</t>
  </si>
  <si>
    <t>frankovací stroj</t>
  </si>
  <si>
    <t xml:space="preserve">neinv. transf.obecně prosp. spol. </t>
  </si>
  <si>
    <t>mzdové prostř. vč. odvodů (KD Barikádníků)</t>
  </si>
  <si>
    <t>ZŠ - selektivní primární prevence</t>
  </si>
  <si>
    <t>ŠJ Praha 10, Vršovická p.o.</t>
  </si>
  <si>
    <t>ZŠ Břečťanová</t>
  </si>
  <si>
    <t>nákup ostatních služeb (ÚZ 501)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</si>
</sst>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164" formatCode="#,##0.0"/>
    <numFmt numFmtId="165" formatCode="0.0"/>
    <numFmt numFmtId="166" formatCode="#,##0_ ;\-#,##0\ "/>
    <numFmt numFmtId="167" formatCode="_-* #,##0.0\ _K_č_-;\-* #,##0.0\ _K_č_-;_-* &quot;-&quot;?\ _K_č_-;_-@_-"/>
  </numFmts>
  <fonts count="5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Helv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i/>
      <u/>
      <sz val="14"/>
      <name val="Helv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10"/>
      <name val="Arial"/>
      <family val="2"/>
      <charset val="238"/>
    </font>
    <font>
      <b/>
      <i/>
      <u/>
      <sz val="10"/>
      <name val="Times New Roman CE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6" fillId="0" borderId="0"/>
    <xf numFmtId="0" fontId="1" fillId="0" borderId="0"/>
    <xf numFmtId="0" fontId="1" fillId="0" borderId="0"/>
  </cellStyleXfs>
  <cellXfs count="1310">
    <xf numFmtId="0" fontId="0" fillId="0" borderId="0" xfId="0"/>
    <xf numFmtId="0" fontId="2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/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3" fillId="0" borderId="12" xfId="0" applyFont="1" applyFill="1" applyBorder="1"/>
    <xf numFmtId="0" fontId="2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/>
    <xf numFmtId="3" fontId="8" fillId="2" borderId="16" xfId="0" applyNumberFormat="1" applyFont="1" applyFill="1" applyBorder="1"/>
    <xf numFmtId="164" fontId="8" fillId="2" borderId="16" xfId="0" applyNumberFormat="1" applyFont="1" applyFill="1" applyBorder="1"/>
    <xf numFmtId="3" fontId="8" fillId="2" borderId="17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3" fillId="0" borderId="18" xfId="0" applyFont="1" applyFill="1" applyBorder="1"/>
    <xf numFmtId="3" fontId="3" fillId="0" borderId="16" xfId="0" applyNumberFormat="1" applyFont="1" applyFill="1" applyBorder="1"/>
    <xf numFmtId="164" fontId="3" fillId="0" borderId="16" xfId="0" applyNumberFormat="1" applyFont="1" applyFill="1" applyBorder="1"/>
    <xf numFmtId="3" fontId="3" fillId="0" borderId="17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8" xfId="0" applyFont="1" applyFill="1" applyBorder="1"/>
    <xf numFmtId="3" fontId="9" fillId="0" borderId="16" xfId="0" applyNumberFormat="1" applyFont="1" applyFill="1" applyBorder="1"/>
    <xf numFmtId="164" fontId="9" fillId="0" borderId="16" xfId="0" applyNumberFormat="1" applyFont="1" applyFill="1" applyBorder="1"/>
    <xf numFmtId="3" fontId="9" fillId="0" borderId="17" xfId="0" applyNumberFormat="1" applyFont="1" applyFill="1" applyBorder="1" applyAlignment="1">
      <alignment horizontal="right"/>
    </xf>
    <xf numFmtId="0" fontId="9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164" fontId="10" fillId="0" borderId="16" xfId="0" applyNumberFormat="1" applyFont="1" applyFill="1" applyBorder="1"/>
    <xf numFmtId="0" fontId="2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/>
    <xf numFmtId="3" fontId="3" fillId="0" borderId="23" xfId="0" applyNumberFormat="1" applyFont="1" applyFill="1" applyBorder="1"/>
    <xf numFmtId="164" fontId="10" fillId="0" borderId="23" xfId="0" applyNumberFormat="1" applyFont="1" applyFill="1" applyBorder="1"/>
    <xf numFmtId="3" fontId="3" fillId="0" borderId="24" xfId="0" applyNumberFormat="1" applyFont="1" applyFill="1" applyBorder="1" applyAlignment="1">
      <alignment horizontal="right"/>
    </xf>
    <xf numFmtId="3" fontId="3" fillId="3" borderId="16" xfId="0" applyNumberFormat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0" xfId="0" applyFont="1" applyFill="1" applyBorder="1" applyAlignment="1"/>
    <xf numFmtId="0" fontId="3" fillId="0" borderId="9" xfId="0" applyFont="1" applyFill="1" applyBorder="1"/>
    <xf numFmtId="3" fontId="3" fillId="0" borderId="22" xfId="0" applyNumberFormat="1" applyFont="1" applyFill="1" applyBorder="1"/>
    <xf numFmtId="3" fontId="3" fillId="3" borderId="22" xfId="0" applyNumberFormat="1" applyFont="1" applyFill="1" applyBorder="1"/>
    <xf numFmtId="164" fontId="3" fillId="0" borderId="22" xfId="0" applyNumberFormat="1" applyFont="1" applyFill="1" applyBorder="1"/>
    <xf numFmtId="0" fontId="2" fillId="4" borderId="26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0" fontId="8" fillId="4" borderId="28" xfId="0" applyFont="1" applyFill="1" applyBorder="1"/>
    <xf numFmtId="3" fontId="8" fillId="4" borderId="28" xfId="0" applyNumberFormat="1" applyFont="1" applyFill="1" applyBorder="1"/>
    <xf numFmtId="164" fontId="8" fillId="4" borderId="28" xfId="0" applyNumberFormat="1" applyFont="1" applyFill="1" applyBorder="1"/>
    <xf numFmtId="3" fontId="8" fillId="4" borderId="29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30" xfId="0" applyFont="1" applyFill="1" applyBorder="1"/>
    <xf numFmtId="3" fontId="8" fillId="0" borderId="30" xfId="0" applyNumberFormat="1" applyFont="1" applyFill="1" applyBorder="1"/>
    <xf numFmtId="164" fontId="8" fillId="0" borderId="18" xfId="0" applyNumberFormat="1" applyFont="1" applyFill="1" applyBorder="1"/>
    <xf numFmtId="3" fontId="8" fillId="0" borderId="31" xfId="0" applyNumberFormat="1" applyFont="1" applyFill="1" applyBorder="1" applyAlignment="1">
      <alignment horizontal="right"/>
    </xf>
    <xf numFmtId="3" fontId="10" fillId="0" borderId="18" xfId="0" applyNumberFormat="1" applyFont="1" applyFill="1" applyBorder="1"/>
    <xf numFmtId="3" fontId="10" fillId="0" borderId="32" xfId="0" applyNumberFormat="1" applyFont="1" applyFill="1" applyBorder="1" applyAlignment="1">
      <alignment horizontal="right"/>
    </xf>
    <xf numFmtId="3" fontId="3" fillId="0" borderId="18" xfId="0" applyNumberFormat="1" applyFont="1" applyFill="1" applyBorder="1"/>
    <xf numFmtId="3" fontId="3" fillId="0" borderId="32" xfId="0" applyNumberFormat="1" applyFont="1" applyFill="1" applyBorder="1" applyAlignment="1">
      <alignment horizontal="right"/>
    </xf>
    <xf numFmtId="164" fontId="3" fillId="0" borderId="23" xfId="0" applyNumberFormat="1" applyFont="1" applyFill="1" applyBorder="1"/>
    <xf numFmtId="0" fontId="2" fillId="0" borderId="33" xfId="0" applyFont="1" applyFill="1" applyBorder="1" applyAlignment="1">
      <alignment horizontal="left"/>
    </xf>
    <xf numFmtId="3" fontId="10" fillId="0" borderId="16" xfId="0" applyNumberFormat="1" applyFont="1" applyFill="1" applyBorder="1"/>
    <xf numFmtId="0" fontId="11" fillId="0" borderId="3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18" xfId="0" applyFont="1" applyFill="1" applyBorder="1"/>
    <xf numFmtId="3" fontId="11" fillId="0" borderId="16" xfId="0" applyNumberFormat="1" applyFont="1" applyFill="1" applyBorder="1"/>
    <xf numFmtId="164" fontId="11" fillId="0" borderId="16" xfId="0" applyNumberFormat="1" applyFont="1" applyFill="1" applyBorder="1"/>
    <xf numFmtId="3" fontId="11" fillId="0" borderId="17" xfId="0" applyNumberFormat="1" applyFont="1" applyFill="1" applyBorder="1" applyAlignment="1">
      <alignment horizontal="right"/>
    </xf>
    <xf numFmtId="0" fontId="11" fillId="0" borderId="16" xfId="0" applyFont="1" applyFill="1" applyBorder="1"/>
    <xf numFmtId="0" fontId="11" fillId="0" borderId="13" xfId="0" applyFont="1" applyFill="1" applyBorder="1" applyAlignment="1">
      <alignment horizontal="left"/>
    </xf>
    <xf numFmtId="0" fontId="8" fillId="4" borderId="3" xfId="0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 applyAlignment="1">
      <alignment horizontal="right"/>
    </xf>
    <xf numFmtId="0" fontId="12" fillId="5" borderId="26" xfId="0" applyFont="1" applyFill="1" applyBorder="1" applyAlignment="1">
      <alignment horizontal="left"/>
    </xf>
    <xf numFmtId="0" fontId="12" fillId="5" borderId="27" xfId="0" applyFont="1" applyFill="1" applyBorder="1" applyAlignment="1">
      <alignment horizontal="left"/>
    </xf>
    <xf numFmtId="10" fontId="12" fillId="5" borderId="28" xfId="0" applyNumberFormat="1" applyFont="1" applyFill="1" applyBorder="1"/>
    <xf numFmtId="3" fontId="12" fillId="5" borderId="28" xfId="0" applyNumberFormat="1" applyFont="1" applyFill="1" applyBorder="1"/>
    <xf numFmtId="164" fontId="12" fillId="5" borderId="28" xfId="0" applyNumberFormat="1" applyFont="1" applyFill="1" applyBorder="1"/>
    <xf numFmtId="3" fontId="12" fillId="5" borderId="29" xfId="0" applyNumberFormat="1" applyFont="1" applyFill="1" applyBorder="1" applyAlignment="1">
      <alignment horizontal="right"/>
    </xf>
    <xf numFmtId="164" fontId="3" fillId="0" borderId="18" xfId="0" applyNumberFormat="1" applyFont="1" applyFill="1" applyBorder="1"/>
    <xf numFmtId="3" fontId="10" fillId="0" borderId="17" xfId="0" applyNumberFormat="1" applyFont="1" applyFill="1" applyBorder="1" applyAlignment="1">
      <alignment horizontal="right"/>
    </xf>
    <xf numFmtId="0" fontId="13" fillId="5" borderId="35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3" fontId="8" fillId="0" borderId="28" xfId="0" applyNumberFormat="1" applyFont="1" applyFill="1" applyBorder="1"/>
    <xf numFmtId="164" fontId="3" fillId="0" borderId="28" xfId="0" applyNumberFormat="1" applyFont="1" applyFill="1" applyBorder="1"/>
    <xf numFmtId="3" fontId="8" fillId="0" borderId="2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15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8" fillId="3" borderId="28" xfId="0" applyNumberFormat="1" applyFont="1" applyFill="1" applyBorder="1"/>
    <xf numFmtId="0" fontId="3" fillId="0" borderId="19" xfId="0" applyFont="1" applyFill="1" applyBorder="1"/>
    <xf numFmtId="0" fontId="3" fillId="0" borderId="14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8" xfId="0" applyFont="1" applyFill="1" applyBorder="1"/>
    <xf numFmtId="0" fontId="3" fillId="0" borderId="41" xfId="0" applyFont="1" applyFill="1" applyBorder="1" applyAlignment="1">
      <alignment horizontal="left"/>
    </xf>
    <xf numFmtId="0" fontId="3" fillId="0" borderId="21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3" fontId="8" fillId="0" borderId="18" xfId="0" applyNumberFormat="1" applyFont="1" applyFill="1" applyBorder="1"/>
    <xf numFmtId="0" fontId="0" fillId="0" borderId="5" xfId="0" applyBorder="1"/>
    <xf numFmtId="0" fontId="3" fillId="0" borderId="18" xfId="0" applyFont="1" applyFill="1" applyBorder="1" applyAlignment="1">
      <alignment horizontal="left"/>
    </xf>
    <xf numFmtId="3" fontId="3" fillId="0" borderId="25" xfId="0" applyNumberFormat="1" applyFont="1" applyFill="1" applyBorder="1"/>
    <xf numFmtId="3" fontId="3" fillId="0" borderId="44" xfId="0" applyNumberFormat="1" applyFont="1" applyFill="1" applyBorder="1" applyAlignment="1">
      <alignment horizontal="right"/>
    </xf>
    <xf numFmtId="0" fontId="3" fillId="0" borderId="45" xfId="0" applyFont="1" applyFill="1" applyBorder="1"/>
    <xf numFmtId="3" fontId="3" fillId="0" borderId="43" xfId="0" applyNumberFormat="1" applyFont="1" applyFill="1" applyBorder="1" applyAlignment="1">
      <alignment horizontal="right"/>
    </xf>
    <xf numFmtId="49" fontId="15" fillId="0" borderId="0" xfId="0" applyNumberFormat="1" applyFont="1" applyFill="1" applyAlignment="1"/>
    <xf numFmtId="0" fontId="15" fillId="0" borderId="0" xfId="0" applyFont="1" applyFill="1" applyAlignment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ont="1" applyFill="1"/>
    <xf numFmtId="0" fontId="15" fillId="0" borderId="0" xfId="0" applyFont="1" applyFill="1"/>
    <xf numFmtId="0" fontId="18" fillId="0" borderId="26" xfId="0" applyFont="1" applyFill="1" applyBorder="1" applyAlignment="1">
      <alignment horizontal="left"/>
    </xf>
    <xf numFmtId="164" fontId="18" fillId="0" borderId="29" xfId="0" applyNumberFormat="1" applyFont="1" applyFill="1" applyBorder="1" applyAlignment="1">
      <alignment horizontal="right"/>
    </xf>
    <xf numFmtId="0" fontId="19" fillId="0" borderId="37" xfId="0" applyFont="1" applyFill="1" applyBorder="1" applyAlignment="1">
      <alignment horizontal="left"/>
    </xf>
    <xf numFmtId="164" fontId="15" fillId="0" borderId="17" xfId="0" applyNumberFormat="1" applyFont="1" applyFill="1" applyBorder="1" applyAlignment="1">
      <alignment horizontal="right"/>
    </xf>
    <xf numFmtId="0" fontId="19" fillId="0" borderId="20" xfId="0" applyFont="1" applyFill="1" applyBorder="1" applyAlignment="1">
      <alignment horizontal="left"/>
    </xf>
    <xf numFmtId="164" fontId="19" fillId="0" borderId="43" xfId="0" applyNumberFormat="1" applyFont="1" applyFill="1" applyBorder="1" applyAlignment="1">
      <alignment horizontal="right"/>
    </xf>
    <xf numFmtId="164" fontId="20" fillId="0" borderId="31" xfId="0" applyNumberFormat="1" applyFont="1" applyFill="1" applyBorder="1"/>
    <xf numFmtId="0" fontId="3" fillId="0" borderId="46" xfId="0" applyFont="1" applyFill="1" applyBorder="1"/>
    <xf numFmtId="164" fontId="15" fillId="0" borderId="47" xfId="0" applyNumberFormat="1" applyFont="1" applyFill="1" applyBorder="1"/>
    <xf numFmtId="0" fontId="3" fillId="0" borderId="33" xfId="0" applyFont="1" applyFill="1" applyBorder="1"/>
    <xf numFmtId="0" fontId="15" fillId="0" borderId="48" xfId="0" applyFont="1" applyFill="1" applyBorder="1"/>
    <xf numFmtId="0" fontId="15" fillId="0" borderId="33" xfId="0" applyFont="1" applyFill="1" applyBorder="1"/>
    <xf numFmtId="0" fontId="15" fillId="0" borderId="34" xfId="0" applyFont="1" applyFill="1" applyBorder="1"/>
    <xf numFmtId="164" fontId="15" fillId="0" borderId="44" xfId="0" applyNumberFormat="1" applyFont="1" applyFill="1" applyBorder="1" applyAlignment="1">
      <alignment horizontal="right"/>
    </xf>
    <xf numFmtId="0" fontId="15" fillId="0" borderId="26" xfId="0" applyFont="1" applyFill="1" applyBorder="1" applyAlignment="1">
      <alignment horizontal="left"/>
    </xf>
    <xf numFmtId="164" fontId="19" fillId="0" borderId="29" xfId="0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left"/>
    </xf>
    <xf numFmtId="164" fontId="20" fillId="0" borderId="32" xfId="0" applyNumberFormat="1" applyFont="1" applyFill="1" applyBorder="1"/>
    <xf numFmtId="0" fontId="15" fillId="0" borderId="49" xfId="0" applyFont="1" applyFill="1" applyBorder="1"/>
    <xf numFmtId="0" fontId="15" fillId="0" borderId="50" xfId="0" applyFont="1" applyFill="1" applyBorder="1"/>
    <xf numFmtId="164" fontId="15" fillId="0" borderId="51" xfId="0" applyNumberFormat="1" applyFont="1" applyFill="1" applyBorder="1"/>
    <xf numFmtId="164" fontId="15" fillId="0" borderId="52" xfId="0" applyNumberFormat="1" applyFont="1" applyFill="1" applyBorder="1"/>
    <xf numFmtId="0" fontId="15" fillId="0" borderId="20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164" fontId="21" fillId="0" borderId="43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0" fontId="16" fillId="0" borderId="0" xfId="0" applyFont="1" applyFill="1" applyAlignment="1"/>
    <xf numFmtId="3" fontId="8" fillId="0" borderId="0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/>
    </xf>
    <xf numFmtId="164" fontId="15" fillId="0" borderId="31" xfId="0" applyNumberFormat="1" applyFont="1" applyFill="1" applyBorder="1"/>
    <xf numFmtId="0" fontId="15" fillId="0" borderId="33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5" fillId="0" borderId="17" xfId="0" applyNumberFormat="1" applyFont="1" applyFill="1" applyBorder="1"/>
    <xf numFmtId="2" fontId="15" fillId="0" borderId="33" xfId="0" applyNumberFormat="1" applyFont="1" applyFill="1" applyBorder="1"/>
    <xf numFmtId="0" fontId="3" fillId="0" borderId="50" xfId="0" applyFont="1" applyFill="1" applyBorder="1"/>
    <xf numFmtId="164" fontId="15" fillId="0" borderId="54" xfId="0" applyNumberFormat="1" applyFont="1" applyFill="1" applyBorder="1"/>
    <xf numFmtId="0" fontId="15" fillId="0" borderId="39" xfId="0" applyFont="1" applyFill="1" applyBorder="1"/>
    <xf numFmtId="164" fontId="15" fillId="0" borderId="24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3" fillId="0" borderId="0" xfId="0" applyFont="1" applyFill="1" applyAlignment="1">
      <alignment wrapText="1"/>
    </xf>
    <xf numFmtId="49" fontId="15" fillId="0" borderId="0" xfId="0" applyNumberFormat="1" applyFont="1" applyFill="1" applyAlignment="1">
      <alignment horizontal="center"/>
    </xf>
    <xf numFmtId="0" fontId="5" fillId="0" borderId="0" xfId="0" applyFont="1" applyFill="1"/>
    <xf numFmtId="0" fontId="24" fillId="0" borderId="0" xfId="0" applyFont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7" fillId="0" borderId="56" xfId="0" applyFont="1" applyFill="1" applyBorder="1" applyAlignment="1">
      <alignment horizontal="left"/>
    </xf>
    <xf numFmtId="0" fontId="9" fillId="0" borderId="55" xfId="0" applyFont="1" applyFill="1" applyBorder="1" applyAlignment="1">
      <alignment horizontal="center"/>
    </xf>
    <xf numFmtId="0" fontId="26" fillId="0" borderId="1" xfId="0" applyFont="1" applyFill="1" applyBorder="1"/>
    <xf numFmtId="3" fontId="3" fillId="0" borderId="4" xfId="0" applyNumberFormat="1" applyFont="1" applyFill="1" applyBorder="1"/>
    <xf numFmtId="0" fontId="3" fillId="0" borderId="49" xfId="0" applyFont="1" applyFill="1" applyBorder="1"/>
    <xf numFmtId="3" fontId="10" fillId="0" borderId="17" xfId="0" applyNumberFormat="1" applyFont="1" applyFill="1" applyBorder="1"/>
    <xf numFmtId="0" fontId="27" fillId="0" borderId="55" xfId="0" applyFont="1" applyFill="1" applyBorder="1"/>
    <xf numFmtId="3" fontId="27" fillId="0" borderId="23" xfId="0" applyNumberFormat="1" applyFont="1" applyFill="1" applyBorder="1"/>
    <xf numFmtId="164" fontId="27" fillId="0" borderId="23" xfId="0" applyNumberFormat="1" applyFont="1" applyFill="1" applyBorder="1"/>
    <xf numFmtId="3" fontId="27" fillId="0" borderId="24" xfId="0" applyNumberFormat="1" applyFont="1" applyFill="1" applyBorder="1"/>
    <xf numFmtId="3" fontId="10" fillId="0" borderId="3" xfId="0" applyNumberFormat="1" applyFont="1" applyFill="1" applyBorder="1"/>
    <xf numFmtId="164" fontId="10" fillId="0" borderId="9" xfId="0" applyNumberFormat="1" applyFont="1" applyFill="1" applyBorder="1"/>
    <xf numFmtId="3" fontId="10" fillId="0" borderId="4" xfId="0" applyNumberFormat="1" applyFont="1" applyFill="1" applyBorder="1"/>
    <xf numFmtId="3" fontId="10" fillId="0" borderId="25" xfId="0" applyNumberFormat="1" applyFont="1" applyFill="1" applyBorder="1"/>
    <xf numFmtId="3" fontId="10" fillId="0" borderId="44" xfId="0" applyNumberFormat="1" applyFont="1" applyFill="1" applyBorder="1"/>
    <xf numFmtId="164" fontId="3" fillId="0" borderId="30" xfId="0" applyNumberFormat="1" applyFont="1" applyFill="1" applyBorder="1"/>
    <xf numFmtId="3" fontId="27" fillId="0" borderId="23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3" fontId="28" fillId="0" borderId="3" xfId="0" applyNumberFormat="1" applyFont="1" applyFill="1" applyBorder="1"/>
    <xf numFmtId="164" fontId="10" fillId="0" borderId="3" xfId="0" applyNumberFormat="1" applyFont="1" applyFill="1" applyBorder="1"/>
    <xf numFmtId="3" fontId="28" fillId="0" borderId="4" xfId="0" applyNumberFormat="1" applyFont="1" applyFill="1" applyBorder="1"/>
    <xf numFmtId="3" fontId="28" fillId="0" borderId="30" xfId="0" applyNumberFormat="1" applyFont="1" applyFill="1" applyBorder="1"/>
    <xf numFmtId="164" fontId="10" fillId="0" borderId="30" xfId="0" applyNumberFormat="1" applyFont="1" applyFill="1" applyBorder="1"/>
    <xf numFmtId="3" fontId="28" fillId="0" borderId="31" xfId="0" applyNumberFormat="1" applyFont="1" applyFill="1" applyBorder="1"/>
    <xf numFmtId="3" fontId="10" fillId="0" borderId="30" xfId="0" applyNumberFormat="1" applyFont="1" applyFill="1" applyBorder="1"/>
    <xf numFmtId="3" fontId="10" fillId="0" borderId="31" xfId="0" applyNumberFormat="1" applyFont="1" applyFill="1" applyBorder="1"/>
    <xf numFmtId="0" fontId="29" fillId="0" borderId="55" xfId="0" applyFont="1" applyFill="1" applyBorder="1"/>
    <xf numFmtId="0" fontId="29" fillId="0" borderId="0" xfId="0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3" fillId="0" borderId="48" xfId="0" applyFont="1" applyFill="1" applyBorder="1"/>
    <xf numFmtId="3" fontId="27" fillId="0" borderId="22" xfId="0" applyNumberFormat="1" applyFont="1" applyFill="1" applyBorder="1"/>
    <xf numFmtId="164" fontId="27" fillId="0" borderId="22" xfId="0" applyNumberFormat="1" applyFont="1" applyFill="1" applyBorder="1"/>
    <xf numFmtId="3" fontId="27" fillId="0" borderId="43" xfId="0" applyNumberFormat="1" applyFont="1" applyFill="1" applyBorder="1"/>
    <xf numFmtId="3" fontId="28" fillId="0" borderId="9" xfId="0" applyNumberFormat="1" applyFont="1" applyFill="1" applyBorder="1"/>
    <xf numFmtId="3" fontId="28" fillId="0" borderId="10" xfId="0" applyNumberFormat="1" applyFont="1" applyFill="1" applyBorder="1"/>
    <xf numFmtId="0" fontId="29" fillId="0" borderId="57" xfId="0" applyFont="1" applyFill="1" applyBorder="1"/>
    <xf numFmtId="0" fontId="30" fillId="0" borderId="1" xfId="0" applyFont="1" applyFill="1" applyBorder="1"/>
    <xf numFmtId="3" fontId="14" fillId="0" borderId="30" xfId="0" applyNumberFormat="1" applyFont="1" applyFill="1" applyBorder="1"/>
    <xf numFmtId="164" fontId="14" fillId="0" borderId="30" xfId="0" applyNumberFormat="1" applyFont="1" applyFill="1" applyBorder="1"/>
    <xf numFmtId="3" fontId="14" fillId="0" borderId="31" xfId="0" applyNumberFormat="1" applyFont="1" applyFill="1" applyBorder="1"/>
    <xf numFmtId="0" fontId="30" fillId="0" borderId="55" xfId="0" applyFont="1" applyFill="1" applyBorder="1"/>
    <xf numFmtId="3" fontId="14" fillId="0" borderId="23" xfId="0" applyNumberFormat="1" applyFont="1" applyFill="1" applyBorder="1"/>
    <xf numFmtId="164" fontId="14" fillId="0" borderId="23" xfId="0" applyNumberFormat="1" applyFont="1" applyFill="1" applyBorder="1"/>
    <xf numFmtId="3" fontId="14" fillId="0" borderId="24" xfId="0" applyNumberFormat="1" applyFont="1" applyFill="1" applyBorder="1"/>
    <xf numFmtId="0" fontId="31" fillId="0" borderId="53" xfId="0" applyFont="1" applyFill="1" applyBorder="1"/>
    <xf numFmtId="3" fontId="26" fillId="0" borderId="28" xfId="0" applyNumberFormat="1" applyFont="1" applyFill="1" applyBorder="1"/>
    <xf numFmtId="164" fontId="26" fillId="0" borderId="23" xfId="0" applyNumberFormat="1" applyFont="1" applyFill="1" applyBorder="1"/>
    <xf numFmtId="3" fontId="26" fillId="0" borderId="29" xfId="0" applyNumberFormat="1" applyFont="1" applyFill="1" applyBorder="1"/>
    <xf numFmtId="0" fontId="14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37" xfId="0" applyFont="1" applyFill="1" applyBorder="1" applyAlignment="1">
      <alignment horizontal="left"/>
    </xf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0" fontId="8" fillId="0" borderId="33" xfId="0" applyFont="1" applyFill="1" applyBorder="1" applyAlignment="1">
      <alignment horizontal="left"/>
    </xf>
    <xf numFmtId="0" fontId="3" fillId="0" borderId="15" xfId="0" applyFont="1" applyFill="1" applyBorder="1"/>
    <xf numFmtId="3" fontId="3" fillId="0" borderId="19" xfId="0" applyNumberFormat="1" applyFont="1" applyFill="1" applyBorder="1"/>
    <xf numFmtId="3" fontId="3" fillId="0" borderId="17" xfId="0" applyNumberFormat="1" applyFont="1" applyFill="1" applyBorder="1"/>
    <xf numFmtId="0" fontId="9" fillId="0" borderId="34" xfId="0" applyFont="1" applyFill="1" applyBorder="1" applyAlignment="1">
      <alignment horizontal="left"/>
    </xf>
    <xf numFmtId="0" fontId="11" fillId="0" borderId="14" xfId="0" applyFont="1" applyFill="1" applyBorder="1"/>
    <xf numFmtId="3" fontId="11" fillId="6" borderId="16" xfId="0" applyNumberFormat="1" applyFont="1" applyFill="1" applyBorder="1"/>
    <xf numFmtId="3" fontId="11" fillId="6" borderId="19" xfId="0" applyNumberFormat="1" applyFont="1" applyFill="1" applyBorder="1"/>
    <xf numFmtId="164" fontId="11" fillId="6" borderId="16" xfId="0" applyNumberFormat="1" applyFont="1" applyFill="1" applyBorder="1"/>
    <xf numFmtId="3" fontId="11" fillId="0" borderId="17" xfId="0" applyNumberFormat="1" applyFont="1" applyFill="1" applyBorder="1"/>
    <xf numFmtId="0" fontId="8" fillId="0" borderId="13" xfId="0" applyFont="1" applyFill="1" applyBorder="1" applyAlignment="1">
      <alignment horizontal="left"/>
    </xf>
    <xf numFmtId="0" fontId="10" fillId="0" borderId="14" xfId="0" applyFont="1" applyFill="1" applyBorder="1"/>
    <xf numFmtId="3" fontId="10" fillId="0" borderId="19" xfId="0" applyNumberFormat="1" applyFont="1" applyFill="1" applyBorder="1"/>
    <xf numFmtId="0" fontId="3" fillId="0" borderId="14" xfId="0" applyFont="1" applyFill="1" applyBorder="1"/>
    <xf numFmtId="0" fontId="9" fillId="0" borderId="13" xfId="0" applyFont="1" applyFill="1" applyBorder="1" applyAlignment="1">
      <alignment horizontal="left"/>
    </xf>
    <xf numFmtId="0" fontId="11" fillId="0" borderId="6" xfId="0" applyFont="1" applyFill="1" applyBorder="1"/>
    <xf numFmtId="3" fontId="11" fillId="0" borderId="19" xfId="0" applyNumberFormat="1" applyFont="1" applyFill="1" applyBorder="1"/>
    <xf numFmtId="0" fontId="10" fillId="0" borderId="6" xfId="0" applyFont="1" applyFill="1" applyBorder="1"/>
    <xf numFmtId="0" fontId="26" fillId="0" borderId="5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7" xfId="0" applyFont="1" applyFill="1" applyBorder="1"/>
    <xf numFmtId="164" fontId="26" fillId="0" borderId="28" xfId="0" applyNumberFormat="1" applyFont="1" applyFill="1" applyBorder="1"/>
    <xf numFmtId="0" fontId="29" fillId="0" borderId="0" xfId="0" applyFont="1" applyFill="1" applyBorder="1" applyAlignment="1">
      <alignment horizontal="left"/>
    </xf>
    <xf numFmtId="0" fontId="32" fillId="0" borderId="56" xfId="0" applyFont="1" applyFill="1" applyBorder="1" applyAlignment="1">
      <alignment horizontal="left"/>
    </xf>
    <xf numFmtId="0" fontId="3" fillId="0" borderId="56" xfId="0" applyFont="1" applyFill="1" applyBorder="1" applyAlignment="1">
      <alignment horizontal="left"/>
    </xf>
    <xf numFmtId="0" fontId="9" fillId="0" borderId="12" xfId="0" applyFont="1" applyFill="1" applyBorder="1"/>
    <xf numFmtId="0" fontId="7" fillId="0" borderId="55" xfId="0" applyFont="1" applyFill="1" applyBorder="1" applyAlignment="1">
      <alignment horizontal="left"/>
    </xf>
    <xf numFmtId="0" fontId="3" fillId="0" borderId="58" xfId="0" applyFont="1" applyFill="1" applyBorder="1" applyAlignment="1">
      <alignment horizontal="left"/>
    </xf>
    <xf numFmtId="0" fontId="9" fillId="0" borderId="58" xfId="0" applyFont="1" applyFill="1" applyBorder="1"/>
    <xf numFmtId="3" fontId="3" fillId="0" borderId="32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0" fontId="29" fillId="0" borderId="0" xfId="0" applyFont="1" applyFill="1"/>
    <xf numFmtId="0" fontId="1" fillId="0" borderId="0" xfId="0" applyFont="1" applyFill="1" applyAlignment="1">
      <alignment horizontal="left"/>
    </xf>
    <xf numFmtId="0" fontId="7" fillId="0" borderId="11" xfId="0" applyFont="1" applyFill="1" applyBorder="1"/>
    <xf numFmtId="0" fontId="8" fillId="0" borderId="12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9" fillId="0" borderId="55" xfId="0" applyFont="1" applyFill="1" applyBorder="1"/>
    <xf numFmtId="0" fontId="8" fillId="0" borderId="58" xfId="0" applyFont="1" applyFill="1" applyBorder="1" applyAlignment="1">
      <alignment horizontal="left"/>
    </xf>
    <xf numFmtId="0" fontId="9" fillId="0" borderId="40" xfId="0" applyFont="1" applyFill="1" applyBorder="1"/>
    <xf numFmtId="3" fontId="10" fillId="0" borderId="7" xfId="0" applyNumberFormat="1" applyFont="1" applyFill="1" applyBorder="1"/>
    <xf numFmtId="3" fontId="10" fillId="0" borderId="32" xfId="0" applyNumberFormat="1" applyFont="1" applyFill="1" applyBorder="1"/>
    <xf numFmtId="0" fontId="2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48" xfId="0" applyFont="1" applyFill="1" applyBorder="1"/>
    <xf numFmtId="0" fontId="10" fillId="0" borderId="19" xfId="0" applyFont="1" applyFill="1" applyBorder="1" applyAlignment="1">
      <alignment horizontal="left"/>
    </xf>
    <xf numFmtId="0" fontId="29" fillId="0" borderId="14" xfId="0" applyFont="1" applyFill="1" applyBorder="1"/>
    <xf numFmtId="3" fontId="29" fillId="0" borderId="16" xfId="0" applyNumberFormat="1" applyFont="1" applyFill="1" applyBorder="1"/>
    <xf numFmtId="3" fontId="29" fillId="0" borderId="19" xfId="0" applyNumberFormat="1" applyFont="1" applyFill="1" applyBorder="1"/>
    <xf numFmtId="164" fontId="29" fillId="0" borderId="16" xfId="0" applyNumberFormat="1" applyFont="1" applyFill="1" applyBorder="1"/>
    <xf numFmtId="3" fontId="29" fillId="0" borderId="17" xfId="0" applyNumberFormat="1" applyFont="1" applyFill="1" applyBorder="1"/>
    <xf numFmtId="0" fontId="15" fillId="0" borderId="16" xfId="0" applyFont="1" applyBorder="1"/>
    <xf numFmtId="3" fontId="27" fillId="0" borderId="19" xfId="0" applyNumberFormat="1" applyFont="1" applyFill="1" applyBorder="1"/>
    <xf numFmtId="3" fontId="27" fillId="0" borderId="17" xfId="0" applyNumberFormat="1" applyFont="1" applyFill="1" applyBorder="1"/>
    <xf numFmtId="3" fontId="29" fillId="0" borderId="23" xfId="0" applyNumberFormat="1" applyFont="1" applyFill="1" applyBorder="1"/>
    <xf numFmtId="0" fontId="3" fillId="0" borderId="53" xfId="0" applyFont="1" applyFill="1" applyBorder="1"/>
    <xf numFmtId="0" fontId="33" fillId="0" borderId="35" xfId="0" applyFont="1" applyFill="1" applyBorder="1" applyAlignment="1">
      <alignment horizontal="left"/>
    </xf>
    <xf numFmtId="0" fontId="26" fillId="0" borderId="27" xfId="0" applyFont="1" applyFill="1" applyBorder="1"/>
    <xf numFmtId="0" fontId="34" fillId="0" borderId="56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left"/>
    </xf>
    <xf numFmtId="0" fontId="3" fillId="0" borderId="58" xfId="0" applyFont="1" applyFill="1" applyBorder="1"/>
    <xf numFmtId="0" fontId="8" fillId="0" borderId="1" xfId="0" applyFont="1" applyFill="1" applyBorder="1"/>
    <xf numFmtId="3" fontId="8" fillId="0" borderId="3" xfId="0" applyNumberFormat="1" applyFont="1" applyFill="1" applyBorder="1"/>
    <xf numFmtId="164" fontId="8" fillId="0" borderId="25" xfId="0" applyNumberFormat="1" applyFont="1" applyFill="1" applyBorder="1"/>
    <xf numFmtId="3" fontId="8" fillId="0" borderId="4" xfId="0" applyNumberFormat="1" applyFont="1" applyFill="1" applyBorder="1"/>
    <xf numFmtId="0" fontId="8" fillId="0" borderId="55" xfId="0" applyFont="1" applyFill="1" applyBorder="1"/>
    <xf numFmtId="3" fontId="8" fillId="0" borderId="23" xfId="0" applyNumberFormat="1" applyFont="1" applyFill="1" applyBorder="1"/>
    <xf numFmtId="164" fontId="8" fillId="0" borderId="23" xfId="0" applyNumberFormat="1" applyFont="1" applyFill="1" applyBorder="1"/>
    <xf numFmtId="3" fontId="8" fillId="0" borderId="24" xfId="0" applyNumberFormat="1" applyFont="1" applyFill="1" applyBorder="1"/>
    <xf numFmtId="0" fontId="26" fillId="0" borderId="53" xfId="0" applyFont="1" applyFill="1" applyBorder="1"/>
    <xf numFmtId="0" fontId="7" fillId="0" borderId="2" xfId="0" applyFont="1" applyFill="1" applyBorder="1" applyAlignment="1">
      <alignment horizontal="left"/>
    </xf>
    <xf numFmtId="3" fontId="3" fillId="0" borderId="30" xfId="0" applyNumberFormat="1" applyFont="1" applyFill="1" applyBorder="1" applyProtection="1">
      <protection locked="0"/>
    </xf>
    <xf numFmtId="3" fontId="3" fillId="0" borderId="31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164" fontId="3" fillId="0" borderId="23" xfId="0" applyNumberFormat="1" applyFont="1" applyFill="1" applyBorder="1" applyProtection="1">
      <protection locked="0"/>
    </xf>
    <xf numFmtId="3" fontId="3" fillId="0" borderId="17" xfId="0" applyNumberFormat="1" applyFont="1" applyFill="1" applyBorder="1" applyProtection="1">
      <protection locked="0"/>
    </xf>
    <xf numFmtId="3" fontId="26" fillId="0" borderId="28" xfId="0" applyNumberFormat="1" applyFont="1" applyFill="1" applyBorder="1" applyProtection="1">
      <protection locked="0"/>
    </xf>
    <xf numFmtId="164" fontId="26" fillId="0" borderId="22" xfId="0" applyNumberFormat="1" applyFont="1" applyFill="1" applyBorder="1" applyProtection="1">
      <protection locked="0"/>
    </xf>
    <xf numFmtId="3" fontId="26" fillId="0" borderId="29" xfId="0" applyNumberFormat="1" applyFont="1" applyFill="1" applyBorder="1" applyProtection="1">
      <protection locked="0"/>
    </xf>
    <xf numFmtId="0" fontId="26" fillId="0" borderId="0" xfId="0" applyFont="1" applyFill="1" applyBorder="1" applyAlignment="1">
      <alignment horizontal="left"/>
    </xf>
    <xf numFmtId="3" fontId="26" fillId="0" borderId="0" xfId="0" applyNumberFormat="1" applyFont="1" applyFill="1" applyBorder="1"/>
    <xf numFmtId="49" fontId="3" fillId="0" borderId="0" xfId="0" applyNumberFormat="1" applyFont="1" applyFill="1" applyAlignment="1"/>
    <xf numFmtId="0" fontId="10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33" fillId="0" borderId="0" xfId="0" applyFont="1" applyFill="1"/>
    <xf numFmtId="0" fontId="8" fillId="0" borderId="33" xfId="0" applyFont="1" applyFill="1" applyBorder="1" applyAlignment="1">
      <alignment horizontal="right"/>
    </xf>
    <xf numFmtId="0" fontId="8" fillId="0" borderId="49" xfId="0" applyFont="1" applyFill="1" applyBorder="1" applyAlignment="1">
      <alignment horizontal="right"/>
    </xf>
    <xf numFmtId="0" fontId="3" fillId="0" borderId="59" xfId="0" applyFont="1" applyFill="1" applyBorder="1" applyAlignment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8" fillId="0" borderId="48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3" fontId="3" fillId="0" borderId="60" xfId="0" applyNumberFormat="1" applyFont="1" applyFill="1" applyBorder="1"/>
    <xf numFmtId="0" fontId="8" fillId="0" borderId="50" xfId="0" applyFont="1" applyFill="1" applyBorder="1" applyAlignment="1">
      <alignment horizontal="right"/>
    </xf>
    <xf numFmtId="3" fontId="3" fillId="0" borderId="7" xfId="0" applyNumberFormat="1" applyFont="1" applyFill="1" applyBorder="1"/>
    <xf numFmtId="0" fontId="14" fillId="0" borderId="55" xfId="0" applyFont="1" applyFill="1" applyBorder="1" applyAlignment="1">
      <alignment horizontal="right"/>
    </xf>
    <xf numFmtId="0" fontId="29" fillId="0" borderId="40" xfId="0" applyFont="1" applyFill="1" applyBorder="1" applyAlignment="1">
      <alignment horizontal="left"/>
    </xf>
    <xf numFmtId="0" fontId="14" fillId="0" borderId="58" xfId="0" applyFont="1" applyFill="1" applyBorder="1"/>
    <xf numFmtId="3" fontId="29" fillId="0" borderId="22" xfId="0" applyNumberFormat="1" applyFont="1" applyFill="1" applyBorder="1"/>
    <xf numFmtId="3" fontId="29" fillId="0" borderId="42" xfId="0" applyNumberFormat="1" applyFont="1" applyFill="1" applyBorder="1"/>
    <xf numFmtId="164" fontId="29" fillId="0" borderId="23" xfId="0" applyNumberFormat="1" applyFont="1" applyFill="1" applyBorder="1"/>
    <xf numFmtId="3" fontId="29" fillId="0" borderId="43" xfId="0" applyNumberFormat="1" applyFont="1" applyFill="1" applyBorder="1"/>
    <xf numFmtId="0" fontId="14" fillId="0" borderId="0" xfId="0" applyFont="1" applyFill="1"/>
    <xf numFmtId="0" fontId="8" fillId="0" borderId="37" xfId="0" applyFont="1" applyFill="1" applyBorder="1" applyAlignment="1">
      <alignment horizontal="right"/>
    </xf>
    <xf numFmtId="0" fontId="3" fillId="0" borderId="30" xfId="0" applyFont="1" applyFill="1" applyBorder="1" applyAlignment="1">
      <alignment horizontal="left"/>
    </xf>
    <xf numFmtId="0" fontId="14" fillId="0" borderId="50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left"/>
    </xf>
    <xf numFmtId="0" fontId="29" fillId="0" borderId="23" xfId="0" applyFont="1" applyFill="1" applyBorder="1" applyAlignment="1">
      <alignment horizontal="left"/>
    </xf>
    <xf numFmtId="0" fontId="14" fillId="0" borderId="23" xfId="0" applyFont="1" applyFill="1" applyBorder="1"/>
    <xf numFmtId="3" fontId="29" fillId="0" borderId="21" xfId="0" applyNumberFormat="1" applyFont="1" applyFill="1" applyBorder="1"/>
    <xf numFmtId="3" fontId="29" fillId="0" borderId="24" xfId="0" applyNumberFormat="1" applyFont="1" applyFill="1" applyBorder="1"/>
    <xf numFmtId="0" fontId="3" fillId="3" borderId="25" xfId="0" applyFont="1" applyFill="1" applyBorder="1" applyAlignment="1">
      <alignment horizontal="left"/>
    </xf>
    <xf numFmtId="0" fontId="11" fillId="3" borderId="6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" fontId="3" fillId="0" borderId="61" xfId="0" applyNumberFormat="1" applyFont="1" applyFill="1" applyBorder="1"/>
    <xf numFmtId="0" fontId="3" fillId="0" borderId="50" xfId="0" applyFont="1" applyFill="1" applyBorder="1" applyAlignment="1">
      <alignment horizontal="right"/>
    </xf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29" fillId="0" borderId="22" xfId="0" applyNumberFormat="1" applyFont="1" applyFill="1" applyBorder="1"/>
    <xf numFmtId="0" fontId="3" fillId="0" borderId="62" xfId="0" applyFont="1" applyFill="1" applyBorder="1"/>
    <xf numFmtId="0" fontId="14" fillId="0" borderId="39" xfId="0" applyFont="1" applyFill="1" applyBorder="1" applyAlignment="1">
      <alignment horizontal="right"/>
    </xf>
    <xf numFmtId="0" fontId="29" fillId="0" borderId="53" xfId="0" applyFont="1" applyFill="1" applyBorder="1" applyAlignment="1">
      <alignment horizontal="left"/>
    </xf>
    <xf numFmtId="0" fontId="14" fillId="0" borderId="53" xfId="0" applyFont="1" applyFill="1" applyBorder="1" applyAlignment="1">
      <alignment horizontal="left"/>
    </xf>
    <xf numFmtId="0" fontId="14" fillId="0" borderId="27" xfId="0" applyFont="1" applyFill="1" applyBorder="1"/>
    <xf numFmtId="3" fontId="29" fillId="0" borderId="28" xfId="0" applyNumberFormat="1" applyFont="1" applyFill="1" applyBorder="1"/>
    <xf numFmtId="164" fontId="29" fillId="0" borderId="28" xfId="0" applyNumberFormat="1" applyFont="1" applyFill="1" applyBorder="1"/>
    <xf numFmtId="3" fontId="35" fillId="0" borderId="29" xfId="0" applyNumberFormat="1" applyFont="1" applyFill="1" applyBorder="1"/>
    <xf numFmtId="164" fontId="8" fillId="0" borderId="0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8" fillId="0" borderId="12" xfId="0" applyFont="1" applyFill="1" applyBorder="1"/>
    <xf numFmtId="0" fontId="8" fillId="0" borderId="55" xfId="0" applyFont="1" applyFill="1" applyBorder="1" applyAlignment="1">
      <alignment horizontal="left"/>
    </xf>
    <xf numFmtId="0" fontId="10" fillId="0" borderId="58" xfId="0" applyFont="1" applyFill="1" applyBorder="1" applyAlignment="1">
      <alignment horizontal="right"/>
    </xf>
    <xf numFmtId="0" fontId="3" fillId="0" borderId="42" xfId="0" applyFont="1" applyFill="1" applyBorder="1"/>
    <xf numFmtId="0" fontId="3" fillId="0" borderId="18" xfId="0" applyFont="1" applyFill="1" applyBorder="1" applyAlignment="1">
      <alignment horizontal="right"/>
    </xf>
    <xf numFmtId="3" fontId="3" fillId="0" borderId="30" xfId="3" applyNumberFormat="1" applyFont="1" applyFill="1" applyBorder="1"/>
    <xf numFmtId="3" fontId="3" fillId="0" borderId="32" xfId="3" applyNumberFormat="1" applyFont="1" applyFill="1" applyBorder="1"/>
    <xf numFmtId="0" fontId="8" fillId="0" borderId="39" xfId="0" applyFont="1" applyFill="1" applyBorder="1" applyAlignment="1">
      <alignment horizontal="left"/>
    </xf>
    <xf numFmtId="0" fontId="29" fillId="0" borderId="20" xfId="0" applyFont="1" applyFill="1" applyBorder="1" applyAlignment="1">
      <alignment horizontal="left"/>
    </xf>
    <xf numFmtId="0" fontId="29" fillId="0" borderId="26" xfId="0" applyFont="1" applyFill="1" applyBorder="1" applyAlignment="1">
      <alignment horizontal="right"/>
    </xf>
    <xf numFmtId="0" fontId="14" fillId="0" borderId="28" xfId="0" applyFont="1" applyFill="1" applyBorder="1"/>
    <xf numFmtId="3" fontId="29" fillId="0" borderId="29" xfId="0" applyNumberFormat="1" applyFont="1" applyFill="1" applyBorder="1"/>
    <xf numFmtId="0" fontId="7" fillId="0" borderId="56" xfId="0" applyFont="1" applyFill="1" applyBorder="1"/>
    <xf numFmtId="0" fontId="8" fillId="0" borderId="12" xfId="0" applyFont="1" applyFill="1" applyBorder="1" applyAlignment="1">
      <alignment horizontal="right"/>
    </xf>
    <xf numFmtId="0" fontId="8" fillId="0" borderId="58" xfId="0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64" fontId="3" fillId="0" borderId="25" xfId="0" applyNumberFormat="1" applyFont="1" applyFill="1" applyBorder="1"/>
    <xf numFmtId="3" fontId="10" fillId="0" borderId="44" xfId="0" applyNumberFormat="1" applyFont="1" applyFill="1" applyBorder="1" applyAlignment="1">
      <alignment horizontal="right"/>
    </xf>
    <xf numFmtId="0" fontId="10" fillId="0" borderId="16" xfId="0" applyFont="1" applyFill="1" applyBorder="1"/>
    <xf numFmtId="1" fontId="10" fillId="0" borderId="16" xfId="0" applyNumberFormat="1" applyFont="1" applyFill="1" applyBorder="1" applyAlignment="1">
      <alignment horizontal="right"/>
    </xf>
    <xf numFmtId="1" fontId="10" fillId="0" borderId="17" xfId="0" applyNumberFormat="1" applyFont="1" applyFill="1" applyBorder="1" applyAlignment="1">
      <alignment horizontal="right"/>
    </xf>
    <xf numFmtId="0" fontId="9" fillId="0" borderId="48" xfId="0" applyFont="1" applyFill="1" applyBorder="1"/>
    <xf numFmtId="0" fontId="8" fillId="0" borderId="19" xfId="0" applyFont="1" applyFill="1" applyBorder="1" applyAlignment="1">
      <alignment horizontal="right"/>
    </xf>
    <xf numFmtId="0" fontId="29" fillId="0" borderId="7" xfId="0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3" fillId="0" borderId="18" xfId="3" applyNumberFormat="1" applyFont="1" applyFill="1" applyBorder="1"/>
    <xf numFmtId="3" fontId="10" fillId="0" borderId="16" xfId="0" applyNumberFormat="1" applyFont="1" applyFill="1" applyBorder="1" applyAlignment="1">
      <alignment horizontal="right"/>
    </xf>
    <xf numFmtId="49" fontId="29" fillId="0" borderId="48" xfId="0" applyNumberFormat="1" applyFont="1" applyFill="1" applyBorder="1" applyAlignment="1">
      <alignment horizontal="right"/>
    </xf>
    <xf numFmtId="49" fontId="29" fillId="0" borderId="7" xfId="0" applyNumberFormat="1" applyFont="1" applyFill="1" applyBorder="1" applyAlignment="1">
      <alignment horizontal="left"/>
    </xf>
    <xf numFmtId="0" fontId="29" fillId="0" borderId="18" xfId="0" applyFont="1" applyFill="1" applyBorder="1"/>
    <xf numFmtId="0" fontId="10" fillId="0" borderId="15" xfId="0" applyFont="1" applyFill="1" applyBorder="1"/>
    <xf numFmtId="3" fontId="10" fillId="0" borderId="18" xfId="3" applyNumberFormat="1" applyFont="1" applyFill="1" applyBorder="1"/>
    <xf numFmtId="3" fontId="10" fillId="0" borderId="32" xfId="3" applyNumberFormat="1" applyFont="1" applyFill="1" applyBorder="1"/>
    <xf numFmtId="0" fontId="29" fillId="0" borderId="48" xfId="0" applyFont="1" applyFill="1" applyBorder="1"/>
    <xf numFmtId="0" fontId="29" fillId="0" borderId="19" xfId="0" applyFont="1" applyFill="1" applyBorder="1" applyAlignment="1">
      <alignment horizontal="left"/>
    </xf>
    <xf numFmtId="0" fontId="29" fillId="0" borderId="15" xfId="0" applyFont="1" applyFill="1" applyBorder="1"/>
    <xf numFmtId="3" fontId="3" fillId="0" borderId="16" xfId="3" applyNumberFormat="1" applyFont="1" applyFill="1" applyBorder="1"/>
    <xf numFmtId="3" fontId="3" fillId="0" borderId="25" xfId="3" applyNumberFormat="1" applyFont="1" applyFill="1" applyBorder="1"/>
    <xf numFmtId="0" fontId="33" fillId="0" borderId="53" xfId="0" applyFont="1" applyFill="1" applyBorder="1"/>
    <xf numFmtId="0" fontId="36" fillId="0" borderId="35" xfId="0" applyFont="1" applyFill="1" applyBorder="1" applyAlignment="1">
      <alignment horizontal="right"/>
    </xf>
    <xf numFmtId="0" fontId="26" fillId="0" borderId="28" xfId="0" applyFont="1" applyFill="1" applyBorder="1"/>
    <xf numFmtId="0" fontId="33" fillId="0" borderId="0" xfId="0" applyFont="1" applyFill="1" applyBorder="1"/>
    <xf numFmtId="0" fontId="36" fillId="0" borderId="0" xfId="0" applyFont="1" applyFill="1" applyBorder="1" applyAlignment="1">
      <alignment horizontal="right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8" fillId="0" borderId="0" xfId="0" applyFont="1" applyFill="1"/>
    <xf numFmtId="0" fontId="8" fillId="0" borderId="5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164" fontId="8" fillId="0" borderId="30" xfId="0" applyNumberFormat="1" applyFont="1" applyFill="1" applyBorder="1"/>
    <xf numFmtId="3" fontId="8" fillId="0" borderId="31" xfId="0" applyNumberFormat="1" applyFont="1" applyFill="1" applyBorder="1"/>
    <xf numFmtId="0" fontId="2" fillId="0" borderId="58" xfId="0" applyFont="1" applyFill="1" applyBorder="1" applyAlignment="1">
      <alignment horizontal="right"/>
    </xf>
    <xf numFmtId="0" fontId="8" fillId="0" borderId="58" xfId="0" applyFont="1" applyFill="1" applyBorder="1"/>
    <xf numFmtId="3" fontId="8" fillId="0" borderId="22" xfId="0" applyNumberFormat="1" applyFont="1" applyFill="1" applyBorder="1"/>
    <xf numFmtId="3" fontId="8" fillId="0" borderId="43" xfId="0" applyNumberFormat="1" applyFont="1" applyFill="1" applyBorder="1"/>
    <xf numFmtId="0" fontId="31" fillId="0" borderId="27" xfId="0" applyFont="1" applyFill="1" applyBorder="1" applyAlignment="1">
      <alignment horizontal="right"/>
    </xf>
    <xf numFmtId="0" fontId="3" fillId="0" borderId="60" xfId="0" applyFont="1" applyFill="1" applyBorder="1"/>
    <xf numFmtId="0" fontId="3" fillId="0" borderId="63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/>
    </xf>
    <xf numFmtId="0" fontId="3" fillId="0" borderId="65" xfId="0" applyFont="1" applyFill="1" applyBorder="1"/>
    <xf numFmtId="3" fontId="3" fillId="0" borderId="44" xfId="0" applyNumberFormat="1" applyFont="1" applyFill="1" applyBorder="1"/>
    <xf numFmtId="0" fontId="8" fillId="0" borderId="34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23" xfId="0" applyFont="1" applyFill="1" applyBorder="1"/>
    <xf numFmtId="3" fontId="3" fillId="0" borderId="24" xfId="0" applyNumberFormat="1" applyFont="1" applyFill="1" applyBorder="1"/>
    <xf numFmtId="49" fontId="14" fillId="0" borderId="0" xfId="0" applyNumberFormat="1" applyFont="1" applyFill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left"/>
    </xf>
    <xf numFmtId="0" fontId="9" fillId="0" borderId="0" xfId="0" applyFont="1" applyFill="1" applyBorder="1"/>
    <xf numFmtId="0" fontId="8" fillId="0" borderId="37" xfId="0" applyFont="1" applyFill="1" applyBorder="1" applyAlignment="1">
      <alignment horizontal="left"/>
    </xf>
    <xf numFmtId="0" fontId="3" fillId="0" borderId="30" xfId="0" applyFont="1" applyFill="1" applyBorder="1"/>
    <xf numFmtId="0" fontId="0" fillId="0" borderId="0" xfId="0" applyFill="1"/>
    <xf numFmtId="0" fontId="7" fillId="0" borderId="12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18" xfId="0" applyFont="1" applyFill="1" applyBorder="1"/>
    <xf numFmtId="164" fontId="10" fillId="0" borderId="18" xfId="0" applyNumberFormat="1" applyFont="1" applyFill="1" applyBorder="1"/>
    <xf numFmtId="0" fontId="29" fillId="0" borderId="16" xfId="0" applyFont="1" applyFill="1" applyBorder="1"/>
    <xf numFmtId="164" fontId="27" fillId="0" borderId="16" xfId="0" applyNumberFormat="1" applyFont="1" applyFill="1" applyBorder="1"/>
    <xf numFmtId="3" fontId="10" fillId="0" borderId="16" xfId="3" applyNumberFormat="1" applyFont="1" applyFill="1" applyBorder="1"/>
    <xf numFmtId="3" fontId="10" fillId="0" borderId="17" xfId="3" applyNumberFormat="1" applyFont="1" applyFill="1" applyBorder="1"/>
    <xf numFmtId="0" fontId="10" fillId="0" borderId="25" xfId="0" applyFont="1" applyFill="1" applyBorder="1"/>
    <xf numFmtId="164" fontId="10" fillId="0" borderId="25" xfId="0" applyNumberFormat="1" applyFont="1" applyFill="1" applyBorder="1"/>
    <xf numFmtId="0" fontId="29" fillId="0" borderId="23" xfId="0" applyFont="1" applyFill="1" applyBorder="1"/>
    <xf numFmtId="0" fontId="33" fillId="0" borderId="3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8" fillId="0" borderId="22" xfId="0" applyNumberFormat="1" applyFont="1" applyFill="1" applyBorder="1"/>
    <xf numFmtId="0" fontId="3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left"/>
    </xf>
    <xf numFmtId="3" fontId="7" fillId="0" borderId="30" xfId="0" applyNumberFormat="1" applyFont="1" applyFill="1" applyBorder="1" applyAlignment="1">
      <alignment horizontal="center"/>
    </xf>
    <xf numFmtId="3" fontId="7" fillId="0" borderId="31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3" fillId="0" borderId="20" xfId="0" applyFont="1" applyFill="1" applyBorder="1"/>
    <xf numFmtId="0" fontId="29" fillId="0" borderId="42" xfId="0" applyFont="1" applyFill="1" applyBorder="1" applyAlignment="1">
      <alignment horizontal="left"/>
    </xf>
    <xf numFmtId="0" fontId="29" fillId="0" borderId="41" xfId="0" applyFont="1" applyFill="1" applyBorder="1"/>
    <xf numFmtId="0" fontId="3" fillId="0" borderId="13" xfId="0" applyFont="1" applyFill="1" applyBorder="1" applyAlignment="1">
      <alignment horizontal="left"/>
    </xf>
    <xf numFmtId="0" fontId="29" fillId="0" borderId="39" xfId="0" applyFont="1" applyFill="1" applyBorder="1" applyAlignment="1">
      <alignment horizontal="left"/>
    </xf>
    <xf numFmtId="0" fontId="3" fillId="0" borderId="34" xfId="0" applyFont="1" applyFill="1" applyBorder="1"/>
    <xf numFmtId="0" fontId="8" fillId="0" borderId="20" xfId="0" applyFont="1" applyFill="1" applyBorder="1" applyAlignment="1">
      <alignment horizontal="left"/>
    </xf>
    <xf numFmtId="0" fontId="3" fillId="0" borderId="13" xfId="0" applyFont="1" applyFill="1" applyBorder="1"/>
    <xf numFmtId="3" fontId="29" fillId="0" borderId="0" xfId="0" applyNumberFormat="1" applyFont="1" applyFill="1" applyBorder="1"/>
    <xf numFmtId="164" fontId="29" fillId="0" borderId="0" xfId="0" applyNumberFormat="1" applyFont="1" applyFill="1" applyBorder="1"/>
    <xf numFmtId="0" fontId="3" fillId="0" borderId="60" xfId="0" applyFont="1" applyFill="1" applyBorder="1" applyAlignment="1">
      <alignment horizontal="left"/>
    </xf>
    <xf numFmtId="0" fontId="26" fillId="0" borderId="26" xfId="0" applyFont="1" applyFill="1" applyBorder="1" applyAlignment="1">
      <alignment horizontal="left"/>
    </xf>
    <xf numFmtId="0" fontId="8" fillId="0" borderId="0" xfId="0" applyFont="1" applyFill="1" applyAlignment="1"/>
    <xf numFmtId="0" fontId="3" fillId="0" borderId="12" xfId="0" applyFont="1" applyFill="1" applyBorder="1" applyAlignment="1"/>
    <xf numFmtId="0" fontId="3" fillId="0" borderId="61" xfId="0" applyFont="1" applyFill="1" applyBorder="1"/>
    <xf numFmtId="0" fontId="3" fillId="0" borderId="6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7" fillId="0" borderId="2" xfId="0" applyFont="1" applyFill="1" applyBorder="1" applyAlignment="1"/>
    <xf numFmtId="0" fontId="8" fillId="0" borderId="18" xfId="0" applyFont="1" applyFill="1" applyBorder="1" applyAlignment="1"/>
    <xf numFmtId="0" fontId="8" fillId="0" borderId="7" xfId="0" applyFont="1" applyFill="1" applyBorder="1"/>
    <xf numFmtId="3" fontId="8" fillId="0" borderId="32" xfId="0" applyNumberFormat="1" applyFont="1" applyFill="1" applyBorder="1"/>
    <xf numFmtId="0" fontId="3" fillId="0" borderId="50" xfId="0" applyFont="1" applyFill="1" applyBorder="1" applyAlignment="1">
      <alignment horizontal="left"/>
    </xf>
    <xf numFmtId="0" fontId="3" fillId="0" borderId="16" xfId="0" applyFont="1" applyFill="1" applyBorder="1" applyAlignment="1"/>
    <xf numFmtId="0" fontId="3" fillId="0" borderId="33" xfId="0" applyFont="1" applyFill="1" applyBorder="1" applyAlignment="1">
      <alignment horizontal="left"/>
    </xf>
    <xf numFmtId="0" fontId="3" fillId="0" borderId="14" xfId="0" applyFont="1" applyBorder="1"/>
    <xf numFmtId="0" fontId="3" fillId="0" borderId="48" xfId="0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16" xfId="0" applyFont="1" applyFill="1" applyBorder="1" applyAlignment="1"/>
    <xf numFmtId="0" fontId="8" fillId="0" borderId="19" xfId="0" applyFont="1" applyFill="1" applyBorder="1"/>
    <xf numFmtId="3" fontId="8" fillId="0" borderId="16" xfId="0" applyNumberFormat="1" applyFont="1" applyFill="1" applyBorder="1"/>
    <xf numFmtId="164" fontId="8" fillId="0" borderId="16" xfId="0" applyNumberFormat="1" applyFont="1" applyFill="1" applyBorder="1"/>
    <xf numFmtId="3" fontId="8" fillId="0" borderId="17" xfId="0" applyNumberFormat="1" applyFont="1" applyFill="1" applyBorder="1"/>
    <xf numFmtId="0" fontId="27" fillId="0" borderId="20" xfId="0" applyFont="1" applyFill="1" applyBorder="1" applyAlignment="1">
      <alignment horizontal="left"/>
    </xf>
    <xf numFmtId="0" fontId="27" fillId="0" borderId="58" xfId="0" applyFont="1" applyFill="1" applyBorder="1" applyAlignment="1"/>
    <xf numFmtId="0" fontId="27" fillId="0" borderId="58" xfId="0" applyFont="1" applyFill="1" applyBorder="1"/>
    <xf numFmtId="0" fontId="27" fillId="0" borderId="0" xfId="0" applyFont="1" applyFill="1"/>
    <xf numFmtId="0" fontId="8" fillId="0" borderId="30" xfId="0" applyFont="1" applyFill="1" applyBorder="1" applyAlignment="1"/>
    <xf numFmtId="0" fontId="8" fillId="0" borderId="60" xfId="0" applyFont="1" applyFill="1" applyBorder="1"/>
    <xf numFmtId="3" fontId="27" fillId="0" borderId="30" xfId="0" applyNumberFormat="1" applyFont="1" applyFill="1" applyBorder="1"/>
    <xf numFmtId="164" fontId="27" fillId="0" borderId="30" xfId="0" applyNumberFormat="1" applyFont="1" applyFill="1" applyBorder="1"/>
    <xf numFmtId="3" fontId="27" fillId="0" borderId="31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18" xfId="0" applyFont="1" applyFill="1" applyBorder="1" applyAlignment="1"/>
    <xf numFmtId="0" fontId="14" fillId="0" borderId="20" xfId="0" applyFont="1" applyFill="1" applyBorder="1" applyAlignment="1">
      <alignment horizontal="left"/>
    </xf>
    <xf numFmtId="0" fontId="29" fillId="0" borderId="58" xfId="0" applyFont="1" applyFill="1" applyBorder="1" applyAlignment="1"/>
    <xf numFmtId="0" fontId="3" fillId="0" borderId="25" xfId="0" applyFont="1" applyFill="1" applyBorder="1" applyAlignment="1"/>
    <xf numFmtId="0" fontId="3" fillId="0" borderId="25" xfId="0" applyFont="1" applyFill="1" applyBorder="1"/>
    <xf numFmtId="0" fontId="27" fillId="0" borderId="41" xfId="0" applyFont="1" applyFill="1" applyBorder="1"/>
    <xf numFmtId="3" fontId="29" fillId="3" borderId="23" xfId="0" applyNumberFormat="1" applyFont="1" applyFill="1" applyBorder="1"/>
    <xf numFmtId="164" fontId="29" fillId="3" borderId="23" xfId="0" applyNumberFormat="1" applyFont="1" applyFill="1" applyBorder="1"/>
    <xf numFmtId="3" fontId="29" fillId="3" borderId="24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8" fillId="3" borderId="30" xfId="0" applyFont="1" applyFill="1" applyBorder="1" applyAlignment="1"/>
    <xf numFmtId="0" fontId="8" fillId="3" borderId="60" xfId="0" applyFont="1" applyFill="1" applyBorder="1"/>
    <xf numFmtId="3" fontId="27" fillId="3" borderId="30" xfId="0" applyNumberFormat="1" applyFont="1" applyFill="1" applyBorder="1"/>
    <xf numFmtId="164" fontId="27" fillId="3" borderId="30" xfId="0" applyNumberFormat="1" applyFont="1" applyFill="1" applyBorder="1"/>
    <xf numFmtId="3" fontId="27" fillId="3" borderId="31" xfId="0" applyNumberFormat="1" applyFont="1" applyFill="1" applyBorder="1"/>
    <xf numFmtId="0" fontId="3" fillId="0" borderId="33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8" fillId="3" borderId="18" xfId="0" applyFont="1" applyFill="1" applyBorder="1" applyAlignment="1"/>
    <xf numFmtId="0" fontId="3" fillId="3" borderId="18" xfId="0" applyFont="1" applyFill="1" applyBorder="1"/>
    <xf numFmtId="0" fontId="3" fillId="3" borderId="16" xfId="0" applyFont="1" applyFill="1" applyBorder="1"/>
    <xf numFmtId="0" fontId="3" fillId="3" borderId="33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8" fillId="3" borderId="7" xfId="0" applyFont="1" applyFill="1" applyBorder="1" applyAlignment="1"/>
    <xf numFmtId="0" fontId="8" fillId="3" borderId="16" xfId="0" applyFont="1" applyFill="1" applyBorder="1" applyAlignment="1"/>
    <xf numFmtId="0" fontId="14" fillId="3" borderId="39" xfId="0" applyFont="1" applyFill="1" applyBorder="1" applyAlignment="1">
      <alignment horizontal="left"/>
    </xf>
    <xf numFmtId="0" fontId="29" fillId="3" borderId="41" xfId="0" applyFont="1" applyFill="1" applyBorder="1" applyAlignment="1"/>
    <xf numFmtId="0" fontId="14" fillId="3" borderId="41" xfId="0" applyFont="1" applyFill="1" applyBorder="1"/>
    <xf numFmtId="0" fontId="3" fillId="0" borderId="19" xfId="0" applyFont="1" applyFill="1" applyBorder="1" applyAlignment="1"/>
    <xf numFmtId="0" fontId="14" fillId="0" borderId="42" xfId="0" applyFont="1" applyFill="1" applyBorder="1" applyAlignment="1"/>
    <xf numFmtId="0" fontId="29" fillId="0" borderId="42" xfId="0" applyFont="1" applyFill="1" applyBorder="1"/>
    <xf numFmtId="0" fontId="29" fillId="0" borderId="21" xfId="0" applyFont="1" applyFill="1" applyBorder="1"/>
    <xf numFmtId="3" fontId="3" fillId="3" borderId="17" xfId="0" applyNumberFormat="1" applyFont="1" applyFill="1" applyBorder="1"/>
    <xf numFmtId="0" fontId="3" fillId="0" borderId="30" xfId="0" applyFont="1" applyFill="1" applyBorder="1" applyAlignment="1"/>
    <xf numFmtId="0" fontId="10" fillId="0" borderId="33" xfId="0" applyFont="1" applyFill="1" applyBorder="1" applyAlignment="1">
      <alignment horizontal="left"/>
    </xf>
    <xf numFmtId="0" fontId="29" fillId="0" borderId="40" xfId="0" applyFont="1" applyFill="1" applyBorder="1" applyAlignment="1"/>
    <xf numFmtId="0" fontId="26" fillId="0" borderId="36" xfId="0" applyFont="1" applyFill="1" applyBorder="1" applyAlignment="1"/>
    <xf numFmtId="0" fontId="33" fillId="0" borderId="35" xfId="0" applyFont="1" applyFill="1" applyBorder="1"/>
    <xf numFmtId="0" fontId="3" fillId="0" borderId="0" xfId="0" applyFont="1" applyFill="1" applyAlignment="1"/>
    <xf numFmtId="0" fontId="8" fillId="0" borderId="0" xfId="0" applyFont="1" applyFill="1" applyBorder="1"/>
    <xf numFmtId="0" fontId="9" fillId="0" borderId="58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right"/>
    </xf>
    <xf numFmtId="0" fontId="26" fillId="0" borderId="0" xfId="0" applyFont="1" applyFill="1"/>
    <xf numFmtId="0" fontId="37" fillId="0" borderId="0" xfId="0" applyFont="1" applyFill="1"/>
    <xf numFmtId="3" fontId="33" fillId="0" borderId="0" xfId="0" applyNumberFormat="1" applyFont="1" applyFill="1"/>
    <xf numFmtId="0" fontId="15" fillId="0" borderId="6" xfId="0" applyFont="1" applyFill="1" applyBorder="1"/>
    <xf numFmtId="0" fontId="14" fillId="0" borderId="48" xfId="0" applyFont="1" applyFill="1" applyBorder="1" applyAlignment="1">
      <alignment horizontal="right"/>
    </xf>
    <xf numFmtId="0" fontId="29" fillId="0" borderId="7" xfId="0" applyFont="1" applyFill="1" applyBorder="1" applyAlignment="1">
      <alignment horizontal="left"/>
    </xf>
    <xf numFmtId="0" fontId="29" fillId="0" borderId="6" xfId="0" applyFont="1" applyFill="1" applyBorder="1"/>
    <xf numFmtId="3" fontId="29" fillId="0" borderId="16" xfId="0" applyNumberFormat="1" applyFont="1" applyFill="1" applyBorder="1" applyAlignment="1">
      <alignment horizontal="right"/>
    </xf>
    <xf numFmtId="164" fontId="29" fillId="0" borderId="25" xfId="0" applyNumberFormat="1" applyFont="1" applyFill="1" applyBorder="1"/>
    <xf numFmtId="3" fontId="29" fillId="0" borderId="17" xfId="0" applyNumberFormat="1" applyFont="1" applyFill="1" applyBorder="1" applyAlignment="1">
      <alignment horizontal="right"/>
    </xf>
    <xf numFmtId="49" fontId="10" fillId="0" borderId="48" xfId="0" applyNumberFormat="1" applyFont="1" applyFill="1" applyBorder="1" applyAlignment="1">
      <alignment horizontal="right"/>
    </xf>
    <xf numFmtId="49" fontId="10" fillId="0" borderId="19" xfId="0" applyNumberFormat="1" applyFont="1" applyFill="1" applyBorder="1" applyAlignment="1">
      <alignment horizontal="right"/>
    </xf>
    <xf numFmtId="3" fontId="29" fillId="0" borderId="32" xfId="0" applyNumberFormat="1" applyFont="1" applyFill="1" applyBorder="1" applyAlignment="1">
      <alignment horizontal="right"/>
    </xf>
    <xf numFmtId="0" fontId="33" fillId="0" borderId="53" xfId="0" applyFont="1" applyFill="1" applyBorder="1" applyAlignment="1">
      <alignment horizontal="right"/>
    </xf>
    <xf numFmtId="3" fontId="26" fillId="0" borderId="28" xfId="0" applyNumberFormat="1" applyFont="1" applyFill="1" applyBorder="1" applyAlignment="1">
      <alignment horizontal="right"/>
    </xf>
    <xf numFmtId="3" fontId="26" fillId="0" borderId="29" xfId="0" applyNumberFormat="1" applyFont="1" applyFill="1" applyBorder="1" applyAlignment="1">
      <alignment horizontal="right"/>
    </xf>
    <xf numFmtId="0" fontId="8" fillId="0" borderId="30" xfId="0" applyFont="1" applyFill="1" applyBorder="1" applyAlignment="1">
      <alignment horizontal="left"/>
    </xf>
    <xf numFmtId="0" fontId="26" fillId="0" borderId="5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28" xfId="0" applyFont="1" applyFill="1" applyBorder="1"/>
    <xf numFmtId="165" fontId="3" fillId="0" borderId="16" xfId="0" applyNumberFormat="1" applyFont="1" applyFill="1" applyBorder="1" applyAlignment="1"/>
    <xf numFmtId="0" fontId="3" fillId="0" borderId="15" xfId="0" applyFont="1" applyFill="1" applyBorder="1" applyAlignment="1"/>
    <xf numFmtId="0" fontId="3" fillId="0" borderId="17" xfId="0" applyFont="1" applyFill="1" applyBorder="1" applyAlignment="1"/>
    <xf numFmtId="0" fontId="38" fillId="0" borderId="0" xfId="0" applyFont="1" applyFill="1" applyAlignment="1">
      <alignment horizontal="left"/>
    </xf>
    <xf numFmtId="3" fontId="15" fillId="0" borderId="0" xfId="0" applyNumberFormat="1" applyFont="1" applyFill="1" applyAlignment="1">
      <alignment horizontal="right"/>
    </xf>
    <xf numFmtId="0" fontId="39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3" fontId="15" fillId="0" borderId="0" xfId="0" applyNumberFormat="1" applyFont="1" applyFill="1"/>
    <xf numFmtId="164" fontId="15" fillId="0" borderId="0" xfId="0" applyNumberFormat="1" applyFont="1" applyFill="1"/>
    <xf numFmtId="0" fontId="18" fillId="0" borderId="1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/>
    <xf numFmtId="0" fontId="19" fillId="0" borderId="5" xfId="3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7" xfId="3" applyFont="1" applyFill="1" applyBorder="1" applyAlignment="1">
      <alignment horizontal="left"/>
    </xf>
    <xf numFmtId="0" fontId="15" fillId="0" borderId="14" xfId="0" applyFont="1" applyFill="1" applyBorder="1"/>
    <xf numFmtId="0" fontId="15" fillId="0" borderId="9" xfId="0" applyFont="1" applyFill="1" applyBorder="1"/>
    <xf numFmtId="0" fontId="15" fillId="0" borderId="10" xfId="0" applyFont="1" applyFill="1" applyBorder="1"/>
    <xf numFmtId="0" fontId="15" fillId="0" borderId="6" xfId="3" applyFont="1" applyFill="1" applyBorder="1" applyAlignment="1">
      <alignment horizontal="left"/>
    </xf>
    <xf numFmtId="3" fontId="15" fillId="0" borderId="9" xfId="0" applyNumberFormat="1" applyFont="1" applyFill="1" applyBorder="1"/>
    <xf numFmtId="3" fontId="15" fillId="0" borderId="10" xfId="0" applyNumberFormat="1" applyFont="1" applyFill="1" applyBorder="1"/>
    <xf numFmtId="0" fontId="19" fillId="0" borderId="33" xfId="0" applyFont="1" applyFill="1" applyBorder="1" applyAlignment="1">
      <alignment horizontal="left"/>
    </xf>
    <xf numFmtId="0" fontId="15" fillId="0" borderId="6" xfId="3" applyFont="1" applyFill="1" applyBorder="1"/>
    <xf numFmtId="0" fontId="15" fillId="0" borderId="14" xfId="0" applyFont="1" applyFill="1" applyBorder="1" applyAlignment="1">
      <alignment horizontal="left"/>
    </xf>
    <xf numFmtId="0" fontId="15" fillId="0" borderId="19" xfId="0" applyFont="1" applyFill="1" applyBorder="1"/>
    <xf numFmtId="0" fontId="19" fillId="0" borderId="39" xfId="0" applyFont="1" applyFill="1" applyBorder="1" applyAlignment="1">
      <alignment horizontal="left"/>
    </xf>
    <xf numFmtId="0" fontId="15" fillId="0" borderId="41" xfId="0" applyFont="1" applyFill="1" applyBorder="1" applyAlignment="1">
      <alignment horizontal="left"/>
    </xf>
    <xf numFmtId="0" fontId="15" fillId="0" borderId="21" xfId="0" applyFont="1" applyFill="1" applyBorder="1"/>
    <xf numFmtId="3" fontId="15" fillId="0" borderId="22" xfId="0" applyNumberFormat="1" applyFont="1" applyFill="1" applyBorder="1"/>
    <xf numFmtId="0" fontId="15" fillId="0" borderId="22" xfId="0" applyFont="1" applyFill="1" applyBorder="1"/>
    <xf numFmtId="3" fontId="15" fillId="0" borderId="43" xfId="0" applyNumberFormat="1" applyFont="1" applyFill="1" applyBorder="1"/>
    <xf numFmtId="0" fontId="15" fillId="0" borderId="37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15" fillId="0" borderId="12" xfId="0" applyFont="1" applyFill="1" applyBorder="1"/>
    <xf numFmtId="3" fontId="15" fillId="0" borderId="3" xfId="3" applyNumberFormat="1" applyFont="1" applyFill="1" applyBorder="1"/>
    <xf numFmtId="3" fontId="15" fillId="0" borderId="30" xfId="0" applyNumberFormat="1" applyFont="1" applyFill="1" applyBorder="1"/>
    <xf numFmtId="3" fontId="15" fillId="0" borderId="4" xfId="0" applyNumberFormat="1" applyFont="1" applyFill="1" applyBorder="1"/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/>
    <xf numFmtId="3" fontId="15" fillId="0" borderId="16" xfId="3" applyNumberFormat="1" applyFont="1" applyFill="1" applyBorder="1"/>
    <xf numFmtId="164" fontId="15" fillId="0" borderId="16" xfId="0" applyNumberFormat="1" applyFont="1" applyFill="1" applyBorder="1"/>
    <xf numFmtId="3" fontId="15" fillId="0" borderId="17" xfId="0" applyNumberFormat="1" applyFont="1" applyFill="1" applyBorder="1"/>
    <xf numFmtId="0" fontId="15" fillId="0" borderId="34" xfId="0" applyFont="1" applyFill="1" applyBorder="1" applyAlignment="1">
      <alignment horizontal="left"/>
    </xf>
    <xf numFmtId="164" fontId="15" fillId="0" borderId="18" xfId="0" applyNumberFormat="1" applyFont="1" applyFill="1" applyBorder="1"/>
    <xf numFmtId="0" fontId="15" fillId="0" borderId="13" xfId="0" applyFont="1" applyFill="1" applyBorder="1" applyAlignment="1">
      <alignment horizontal="left"/>
    </xf>
    <xf numFmtId="0" fontId="19" fillId="0" borderId="40" xfId="0" applyFont="1" applyFill="1" applyBorder="1" applyAlignment="1">
      <alignment horizontal="left"/>
    </xf>
    <xf numFmtId="0" fontId="15" fillId="0" borderId="58" xfId="0" applyFont="1" applyFill="1" applyBorder="1"/>
    <xf numFmtId="3" fontId="19" fillId="0" borderId="23" xfId="3" applyNumberFormat="1" applyFont="1" applyFill="1" applyBorder="1"/>
    <xf numFmtId="164" fontId="19" fillId="0" borderId="22" xfId="0" applyNumberFormat="1" applyFont="1" applyFill="1" applyBorder="1"/>
    <xf numFmtId="3" fontId="19" fillId="0" borderId="43" xfId="0" applyNumberFormat="1" applyFont="1" applyFill="1" applyBorder="1"/>
    <xf numFmtId="0" fontId="15" fillId="0" borderId="30" xfId="0" applyFont="1" applyFill="1" applyBorder="1" applyAlignment="1">
      <alignment horizontal="left"/>
    </xf>
    <xf numFmtId="3" fontId="15" fillId="0" borderId="30" xfId="3" applyNumberFormat="1" applyFont="1" applyFill="1" applyBorder="1"/>
    <xf numFmtId="164" fontId="15" fillId="0" borderId="30" xfId="0" applyNumberFormat="1" applyFont="1" applyFill="1" applyBorder="1"/>
    <xf numFmtId="3" fontId="15" fillId="0" borderId="31" xfId="3" applyNumberFormat="1" applyFont="1" applyFill="1" applyBorder="1"/>
    <xf numFmtId="3" fontId="19" fillId="0" borderId="22" xfId="3" applyNumberFormat="1" applyFont="1" applyFill="1" applyBorder="1"/>
    <xf numFmtId="164" fontId="19" fillId="0" borderId="23" xfId="0" applyNumberFormat="1" applyFont="1" applyFill="1" applyBorder="1"/>
    <xf numFmtId="3" fontId="15" fillId="0" borderId="16" xfId="0" applyNumberFormat="1" applyFont="1" applyFill="1" applyBorder="1"/>
    <xf numFmtId="3" fontId="15" fillId="0" borderId="32" xfId="0" applyNumberFormat="1" applyFont="1" applyFill="1" applyBorder="1"/>
    <xf numFmtId="3" fontId="15" fillId="0" borderId="18" xfId="0" applyNumberFormat="1" applyFont="1" applyFill="1" applyBorder="1"/>
    <xf numFmtId="0" fontId="15" fillId="0" borderId="0" xfId="0" applyFont="1" applyFill="1" applyBorder="1"/>
    <xf numFmtId="164" fontId="19" fillId="0" borderId="9" xfId="0" applyNumberFormat="1" applyFont="1" applyFill="1" applyBorder="1"/>
    <xf numFmtId="3" fontId="19" fillId="0" borderId="10" xfId="0" applyNumberFormat="1" applyFont="1" applyFill="1" applyBorder="1"/>
    <xf numFmtId="0" fontId="15" fillId="0" borderId="60" xfId="0" applyFont="1" applyFill="1" applyBorder="1" applyAlignment="1">
      <alignment horizontal="left"/>
    </xf>
    <xf numFmtId="0" fontId="18" fillId="0" borderId="34" xfId="0" applyFont="1" applyFill="1" applyBorder="1" applyAlignment="1">
      <alignment horizontal="left"/>
    </xf>
    <xf numFmtId="3" fontId="15" fillId="0" borderId="17" xfId="3" applyNumberFormat="1" applyFont="1" applyFill="1" applyBorder="1"/>
    <xf numFmtId="3" fontId="19" fillId="0" borderId="18" xfId="3" applyNumberFormat="1" applyFont="1" applyFill="1" applyBorder="1"/>
    <xf numFmtId="0" fontId="19" fillId="0" borderId="34" xfId="0" applyFont="1" applyFill="1" applyBorder="1" applyAlignment="1">
      <alignment horizontal="left"/>
    </xf>
    <xf numFmtId="0" fontId="15" fillId="0" borderId="15" xfId="0" applyFont="1" applyFill="1" applyBorder="1"/>
    <xf numFmtId="3" fontId="19" fillId="0" borderId="24" xfId="0" applyNumberFormat="1" applyFont="1" applyFill="1" applyBorder="1"/>
    <xf numFmtId="0" fontId="19" fillId="0" borderId="13" xfId="0" applyFont="1" applyFill="1" applyBorder="1" applyAlignment="1">
      <alignment horizontal="left"/>
    </xf>
    <xf numFmtId="0" fontId="19" fillId="0" borderId="58" xfId="0" applyFont="1" applyFill="1" applyBorder="1" applyAlignment="1">
      <alignment horizontal="left"/>
    </xf>
    <xf numFmtId="0" fontId="19" fillId="0" borderId="58" xfId="0" applyFont="1" applyFill="1" applyBorder="1"/>
    <xf numFmtId="0" fontId="15" fillId="0" borderId="61" xfId="0" applyFont="1" applyFill="1" applyBorder="1" applyAlignment="1">
      <alignment horizontal="left"/>
    </xf>
    <xf numFmtId="0" fontId="15" fillId="0" borderId="38" xfId="0" applyFont="1" applyFill="1" applyBorder="1"/>
    <xf numFmtId="0" fontId="15" fillId="0" borderId="19" xfId="0" applyFont="1" applyFill="1" applyBorder="1" applyAlignment="1">
      <alignment horizontal="left"/>
    </xf>
    <xf numFmtId="0" fontId="19" fillId="0" borderId="63" xfId="0" applyFont="1" applyFill="1" applyBorder="1" applyAlignment="1">
      <alignment horizontal="left"/>
    </xf>
    <xf numFmtId="0" fontId="15" fillId="0" borderId="41" xfId="0" applyFont="1" applyFill="1" applyBorder="1"/>
    <xf numFmtId="0" fontId="15" fillId="0" borderId="30" xfId="0" applyFont="1" applyFill="1" applyBorder="1"/>
    <xf numFmtId="0" fontId="19" fillId="0" borderId="23" xfId="0" applyFont="1" applyFill="1" applyBorder="1" applyAlignment="1">
      <alignment horizontal="left"/>
    </xf>
    <xf numFmtId="0" fontId="15" fillId="0" borderId="23" xfId="0" applyFont="1" applyFill="1" applyBorder="1"/>
    <xf numFmtId="0" fontId="15" fillId="0" borderId="7" xfId="0" applyFont="1" applyFill="1" applyBorder="1" applyAlignment="1">
      <alignment horizontal="left"/>
    </xf>
    <xf numFmtId="0" fontId="40" fillId="0" borderId="16" xfId="0" applyFont="1" applyFill="1" applyBorder="1"/>
    <xf numFmtId="0" fontId="40" fillId="0" borderId="17" xfId="0" applyFont="1" applyFill="1" applyBorder="1"/>
    <xf numFmtId="3" fontId="15" fillId="0" borderId="31" xfId="0" applyNumberFormat="1" applyFont="1" applyFill="1" applyBorder="1"/>
    <xf numFmtId="0" fontId="15" fillId="0" borderId="3" xfId="0" applyFont="1" applyFill="1" applyBorder="1" applyAlignment="1">
      <alignment horizontal="left"/>
    </xf>
    <xf numFmtId="0" fontId="15" fillId="0" borderId="61" xfId="0" applyFont="1" applyFill="1" applyBorder="1"/>
    <xf numFmtId="3" fontId="15" fillId="0" borderId="3" xfId="0" applyNumberFormat="1" applyFont="1" applyFill="1" applyBorder="1"/>
    <xf numFmtId="164" fontId="15" fillId="0" borderId="3" xfId="0" applyNumberFormat="1" applyFont="1" applyFill="1" applyBorder="1"/>
    <xf numFmtId="3" fontId="15" fillId="0" borderId="9" xfId="3" applyNumberFormat="1" applyFont="1" applyFill="1" applyBorder="1"/>
    <xf numFmtId="3" fontId="19" fillId="0" borderId="23" xfId="0" applyNumberFormat="1" applyFont="1" applyFill="1" applyBorder="1"/>
    <xf numFmtId="3" fontId="15" fillId="0" borderId="18" xfId="3" applyNumberFormat="1" applyFont="1" applyFill="1" applyBorder="1"/>
    <xf numFmtId="0" fontId="15" fillId="0" borderId="15" xfId="0" applyFont="1" applyFill="1" applyBorder="1" applyAlignment="1">
      <alignment horizontal="left"/>
    </xf>
    <xf numFmtId="0" fontId="15" fillId="0" borderId="25" xfId="0" applyFont="1" applyFill="1" applyBorder="1"/>
    <xf numFmtId="164" fontId="15" fillId="0" borderId="25" xfId="0" applyNumberFormat="1" applyFont="1" applyFill="1" applyBorder="1"/>
    <xf numFmtId="3" fontId="15" fillId="0" borderId="25" xfId="3" applyNumberFormat="1" applyFont="1" applyFill="1" applyBorder="1"/>
    <xf numFmtId="3" fontId="15" fillId="0" borderId="44" xfId="3" applyNumberFormat="1" applyFont="1" applyFill="1" applyBorder="1"/>
    <xf numFmtId="0" fontId="19" fillId="0" borderId="55" xfId="0" applyFont="1" applyFill="1" applyBorder="1" applyAlignment="1">
      <alignment horizontal="left"/>
    </xf>
    <xf numFmtId="0" fontId="15" fillId="0" borderId="62" xfId="0" applyFont="1" applyFill="1" applyBorder="1" applyAlignment="1">
      <alignment horizontal="left"/>
    </xf>
    <xf numFmtId="3" fontId="19" fillId="0" borderId="22" xfId="0" applyNumberFormat="1" applyFont="1" applyFill="1" applyBorder="1"/>
    <xf numFmtId="0" fontId="15" fillId="0" borderId="62" xfId="0" applyFont="1" applyFill="1" applyBorder="1"/>
    <xf numFmtId="0" fontId="3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10" fillId="0" borderId="48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left"/>
    </xf>
    <xf numFmtId="0" fontId="21" fillId="0" borderId="27" xfId="0" applyFont="1" applyFill="1" applyBorder="1"/>
    <xf numFmtId="3" fontId="21" fillId="0" borderId="28" xfId="0" applyNumberFormat="1" applyFont="1" applyFill="1" applyBorder="1"/>
    <xf numFmtId="164" fontId="21" fillId="0" borderId="28" xfId="0" applyNumberFormat="1" applyFont="1" applyFill="1" applyBorder="1"/>
    <xf numFmtId="3" fontId="21" fillId="0" borderId="29" xfId="0" applyNumberFormat="1" applyFont="1" applyFill="1" applyBorder="1"/>
    <xf numFmtId="0" fontId="41" fillId="0" borderId="0" xfId="0" applyFont="1" applyFill="1"/>
    <xf numFmtId="0" fontId="9" fillId="0" borderId="55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3" fontId="3" fillId="0" borderId="43" xfId="0" applyNumberFormat="1" applyFont="1" applyFill="1" applyBorder="1"/>
    <xf numFmtId="0" fontId="33" fillId="0" borderId="58" xfId="0" applyFont="1" applyFill="1" applyBorder="1" applyAlignment="1">
      <alignment horizontal="left"/>
    </xf>
    <xf numFmtId="0" fontId="33" fillId="0" borderId="58" xfId="0" applyFont="1" applyFill="1" applyBorder="1"/>
    <xf numFmtId="3" fontId="26" fillId="0" borderId="22" xfId="0" applyNumberFormat="1" applyFont="1" applyFill="1" applyBorder="1"/>
    <xf numFmtId="3" fontId="26" fillId="0" borderId="43" xfId="0" applyNumberFormat="1" applyFont="1" applyFill="1" applyBorder="1"/>
    <xf numFmtId="0" fontId="33" fillId="0" borderId="0" xfId="0" applyFont="1" applyFill="1" applyBorder="1" applyAlignment="1">
      <alignment horizontal="left"/>
    </xf>
    <xf numFmtId="0" fontId="26" fillId="0" borderId="58" xfId="0" applyFont="1" applyFill="1" applyBorder="1"/>
    <xf numFmtId="164" fontId="33" fillId="0" borderId="0" xfId="0" applyNumberFormat="1" applyFont="1" applyFill="1"/>
    <xf numFmtId="0" fontId="7" fillId="0" borderId="58" xfId="0" applyFont="1" applyFill="1" applyBorder="1" applyAlignment="1">
      <alignment horizontal="left"/>
    </xf>
    <xf numFmtId="0" fontId="14" fillId="0" borderId="49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3" fontId="29" fillId="0" borderId="15" xfId="0" applyNumberFormat="1" applyFont="1" applyFill="1" applyBorder="1"/>
    <xf numFmtId="3" fontId="29" fillId="0" borderId="32" xfId="0" applyNumberFormat="1" applyFont="1" applyFill="1" applyBorder="1"/>
    <xf numFmtId="0" fontId="33" fillId="0" borderId="53" xfId="0" applyFont="1" applyFill="1" applyBorder="1" applyAlignment="1">
      <alignment horizontal="left"/>
    </xf>
    <xf numFmtId="0" fontId="26" fillId="0" borderId="28" xfId="0" applyFont="1" applyFill="1" applyBorder="1" applyAlignment="1">
      <alignment horizontal="left"/>
    </xf>
    <xf numFmtId="0" fontId="29" fillId="0" borderId="56" xfId="0" applyFont="1" applyFill="1" applyBorder="1" applyAlignment="1">
      <alignment horizontal="left"/>
    </xf>
    <xf numFmtId="0" fontId="3" fillId="0" borderId="55" xfId="0" applyFont="1" applyFill="1" applyBorder="1" applyAlignment="1">
      <alignment horizontal="left"/>
    </xf>
    <xf numFmtId="0" fontId="3" fillId="0" borderId="1" xfId="0" applyFont="1" applyFill="1" applyBorder="1"/>
    <xf numFmtId="0" fontId="33" fillId="0" borderId="27" xfId="0" applyFont="1" applyFill="1" applyBorder="1"/>
    <xf numFmtId="0" fontId="3" fillId="0" borderId="11" xfId="0" applyFont="1" applyFill="1" applyBorder="1" applyAlignment="1">
      <alignment horizontal="left"/>
    </xf>
    <xf numFmtId="0" fontId="10" fillId="0" borderId="34" xfId="0" applyFont="1" applyFill="1" applyBorder="1" applyAlignment="1"/>
    <xf numFmtId="0" fontId="10" fillId="0" borderId="13" xfId="0" applyFont="1" applyFill="1" applyBorder="1" applyAlignment="1"/>
    <xf numFmtId="0" fontId="10" fillId="0" borderId="25" xfId="0" applyFont="1" applyFill="1" applyBorder="1" applyAlignment="1">
      <alignment horizontal="left"/>
    </xf>
    <xf numFmtId="165" fontId="3" fillId="0" borderId="25" xfId="0" applyNumberFormat="1" applyFont="1" applyFill="1" applyBorder="1" applyAlignment="1"/>
    <xf numFmtId="0" fontId="10" fillId="0" borderId="23" xfId="0" applyFont="1" applyFill="1" applyBorder="1" applyAlignment="1">
      <alignment horizontal="left"/>
    </xf>
    <xf numFmtId="164" fontId="26" fillId="0" borderId="22" xfId="0" applyNumberFormat="1" applyFont="1" applyFill="1" applyBorder="1"/>
    <xf numFmtId="3" fontId="26" fillId="0" borderId="0" xfId="0" applyNumberFormat="1" applyFont="1" applyFill="1" applyBorder="1" applyAlignment="1">
      <alignment horizontal="right"/>
    </xf>
    <xf numFmtId="0" fontId="42" fillId="0" borderId="0" xfId="0" applyFont="1" applyFill="1"/>
    <xf numFmtId="0" fontId="7" fillId="0" borderId="37" xfId="0" applyFont="1" applyFill="1" applyBorder="1" applyAlignment="1">
      <alignment horizontal="left"/>
    </xf>
    <xf numFmtId="3" fontId="3" fillId="0" borderId="30" xfId="2" applyNumberFormat="1" applyFont="1" applyFill="1" applyBorder="1"/>
    <xf numFmtId="3" fontId="3" fillId="0" borderId="31" xfId="2" applyNumberFormat="1" applyFont="1" applyFill="1" applyBorder="1"/>
    <xf numFmtId="3" fontId="3" fillId="0" borderId="16" xfId="2" applyNumberFormat="1" applyFont="1" applyFill="1" applyBorder="1"/>
    <xf numFmtId="3" fontId="3" fillId="0" borderId="17" xfId="2" applyNumberFormat="1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20" xfId="0" applyFont="1" applyFill="1" applyBorder="1" applyAlignment="1">
      <alignment horizontal="left"/>
    </xf>
    <xf numFmtId="3" fontId="8" fillId="0" borderId="22" xfId="2" applyNumberFormat="1" applyFont="1" applyFill="1" applyBorder="1"/>
    <xf numFmtId="3" fontId="3" fillId="0" borderId="25" xfId="2" applyNumberFormat="1" applyFont="1" applyFill="1" applyBorder="1"/>
    <xf numFmtId="3" fontId="3" fillId="0" borderId="44" xfId="2" applyNumberFormat="1" applyFont="1" applyFill="1" applyBorder="1"/>
    <xf numFmtId="0" fontId="3" fillId="0" borderId="16" xfId="2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left"/>
    </xf>
    <xf numFmtId="0" fontId="3" fillId="0" borderId="41" xfId="0" applyFont="1" applyFill="1" applyBorder="1"/>
    <xf numFmtId="3" fontId="8" fillId="0" borderId="23" xfId="2" applyNumberFormat="1" applyFont="1" applyFill="1" applyBorder="1"/>
    <xf numFmtId="3" fontId="3" fillId="0" borderId="3" xfId="2" applyNumberFormat="1" applyFont="1" applyFill="1" applyBorder="1"/>
    <xf numFmtId="3" fontId="3" fillId="0" borderId="4" xfId="2" applyNumberFormat="1" applyFont="1" applyFill="1" applyBorder="1"/>
    <xf numFmtId="3" fontId="3" fillId="0" borderId="18" xfId="2" applyNumberFormat="1" applyFont="1" applyFill="1" applyBorder="1"/>
    <xf numFmtId="3" fontId="3" fillId="0" borderId="32" xfId="2" applyNumberFormat="1" applyFont="1" applyFill="1" applyBorder="1"/>
    <xf numFmtId="0" fontId="11" fillId="0" borderId="13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3" fontId="11" fillId="0" borderId="18" xfId="2" applyNumberFormat="1" applyFont="1" applyFill="1" applyBorder="1"/>
    <xf numFmtId="3" fontId="11" fillId="0" borderId="32" xfId="2" applyNumberFormat="1" applyFont="1" applyFill="1" applyBorder="1"/>
    <xf numFmtId="0" fontId="8" fillId="0" borderId="23" xfId="0" applyFont="1" applyFill="1" applyBorder="1"/>
    <xf numFmtId="0" fontId="8" fillId="0" borderId="42" xfId="0" applyFont="1" applyFill="1" applyBorder="1" applyAlignment="1">
      <alignment horizontal="left"/>
    </xf>
    <xf numFmtId="0" fontId="33" fillId="0" borderId="27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5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5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58" xfId="0" applyFont="1" applyFill="1" applyBorder="1" applyAlignment="1">
      <alignment horizontal="left"/>
    </xf>
    <xf numFmtId="3" fontId="29" fillId="0" borderId="25" xfId="0" applyNumberFormat="1" applyFont="1" applyFill="1" applyBorder="1"/>
    <xf numFmtId="0" fontId="3" fillId="0" borderId="57" xfId="0" applyFont="1" applyFill="1" applyBorder="1"/>
    <xf numFmtId="0" fontId="3" fillId="0" borderId="55" xfId="0" applyFont="1" applyFill="1" applyBorder="1"/>
    <xf numFmtId="0" fontId="10" fillId="0" borderId="27" xfId="0" applyFont="1" applyFill="1" applyBorder="1" applyAlignment="1">
      <alignment horizontal="left"/>
    </xf>
    <xf numFmtId="0" fontId="26" fillId="0" borderId="36" xfId="0" applyFont="1" applyFill="1" applyBorder="1"/>
    <xf numFmtId="0" fontId="10" fillId="0" borderId="0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8" fillId="0" borderId="27" xfId="0" applyFont="1" applyFill="1" applyBorder="1"/>
    <xf numFmtId="0" fontId="2" fillId="0" borderId="0" xfId="0" applyFont="1" applyFill="1" applyBorder="1" applyAlignment="1">
      <alignment horizontal="left"/>
    </xf>
    <xf numFmtId="0" fontId="19" fillId="0" borderId="33" xfId="3" applyFont="1" applyFill="1" applyBorder="1" applyAlignment="1">
      <alignment horizontal="left"/>
    </xf>
    <xf numFmtId="0" fontId="0" fillId="0" borderId="9" xfId="0" applyBorder="1"/>
    <xf numFmtId="0" fontId="0" fillId="0" borderId="22" xfId="0" applyBorder="1"/>
    <xf numFmtId="3" fontId="3" fillId="3" borderId="16" xfId="2" applyNumberFormat="1" applyFont="1" applyFill="1" applyBorder="1"/>
    <xf numFmtId="0" fontId="0" fillId="0" borderId="34" xfId="0" applyBorder="1"/>
    <xf numFmtId="0" fontId="0" fillId="0" borderId="13" xfId="0" applyBorder="1"/>
    <xf numFmtId="3" fontId="3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/>
    <xf numFmtId="1" fontId="3" fillId="0" borderId="30" xfId="0" applyNumberFormat="1" applyFont="1" applyFill="1" applyBorder="1"/>
    <xf numFmtId="0" fontId="14" fillId="0" borderId="57" xfId="0" applyFont="1" applyFill="1" applyBorder="1" applyAlignment="1">
      <alignment horizontal="right"/>
    </xf>
    <xf numFmtId="0" fontId="29" fillId="0" borderId="21" xfId="0" applyFont="1" applyFill="1" applyBorder="1" applyAlignment="1">
      <alignment horizontal="left"/>
    </xf>
    <xf numFmtId="3" fontId="29" fillId="0" borderId="23" xfId="0" applyNumberFormat="1" applyFont="1" applyFill="1" applyBorder="1" applyAlignment="1">
      <alignment horizontal="right"/>
    </xf>
    <xf numFmtId="1" fontId="29" fillId="0" borderId="23" xfId="0" applyNumberFormat="1" applyFont="1" applyFill="1" applyBorder="1" applyAlignment="1">
      <alignment horizontal="right"/>
    </xf>
    <xf numFmtId="3" fontId="29" fillId="0" borderId="24" xfId="0" applyNumberFormat="1" applyFont="1" applyFill="1" applyBorder="1" applyAlignment="1">
      <alignment horizontal="right"/>
    </xf>
    <xf numFmtId="0" fontId="3" fillId="0" borderId="64" xfId="0" applyFont="1" applyFill="1" applyBorder="1"/>
    <xf numFmtId="0" fontId="3" fillId="0" borderId="18" xfId="2" applyFont="1" applyFill="1" applyBorder="1"/>
    <xf numFmtId="0" fontId="3" fillId="0" borderId="32" xfId="2" applyFont="1" applyFill="1" applyBorder="1"/>
    <xf numFmtId="0" fontId="8" fillId="0" borderId="23" xfId="0" applyFont="1" applyFill="1" applyBorder="1" applyAlignment="1">
      <alignment horizontal="left"/>
    </xf>
    <xf numFmtId="3" fontId="43" fillId="0" borderId="0" xfId="0" applyNumberFormat="1" applyFont="1" applyFill="1" applyBorder="1"/>
    <xf numFmtId="164" fontId="10" fillId="0" borderId="28" xfId="0" applyNumberFormat="1" applyFont="1" applyFill="1" applyBorder="1"/>
    <xf numFmtId="49" fontId="3" fillId="0" borderId="0" xfId="0" applyNumberFormat="1" applyFont="1" applyFill="1" applyAlignment="1">
      <alignment horizontal="center"/>
    </xf>
    <xf numFmtId="0" fontId="10" fillId="0" borderId="42" xfId="0" applyFont="1" applyFill="1" applyBorder="1" applyAlignment="1">
      <alignment horizontal="left"/>
    </xf>
    <xf numFmtId="0" fontId="26" fillId="0" borderId="40" xfId="0" applyFont="1" applyFill="1" applyBorder="1"/>
    <xf numFmtId="0" fontId="0" fillId="0" borderId="10" xfId="0" applyBorder="1"/>
    <xf numFmtId="0" fontId="3" fillId="0" borderId="66" xfId="0" applyFont="1" applyFill="1" applyBorder="1" applyAlignment="1">
      <alignment horizontal="left"/>
    </xf>
    <xf numFmtId="0" fontId="3" fillId="0" borderId="63" xfId="0" applyFont="1" applyFill="1" applyBorder="1"/>
    <xf numFmtId="0" fontId="7" fillId="0" borderId="30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2" fillId="0" borderId="23" xfId="0" applyFont="1" applyFill="1" applyBorder="1"/>
    <xf numFmtId="3" fontId="2" fillId="0" borderId="24" xfId="0" applyNumberFormat="1" applyFont="1" applyFill="1" applyBorder="1"/>
    <xf numFmtId="0" fontId="0" fillId="0" borderId="50" xfId="0" applyBorder="1"/>
    <xf numFmtId="0" fontId="10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3" fontId="3" fillId="0" borderId="30" xfId="0" applyNumberFormat="1" applyFont="1" applyFill="1" applyBorder="1" applyAlignment="1">
      <alignment horizontal="right"/>
    </xf>
    <xf numFmtId="3" fontId="3" fillId="0" borderId="9" xfId="2" applyNumberFormat="1" applyFont="1" applyFill="1" applyBorder="1"/>
    <xf numFmtId="3" fontId="10" fillId="0" borderId="16" xfId="2" applyNumberFormat="1" applyFont="1" applyFill="1" applyBorder="1"/>
    <xf numFmtId="0" fontId="8" fillId="0" borderId="49" xfId="0" applyFont="1" applyFill="1" applyBorder="1" applyAlignment="1">
      <alignment horizontal="left"/>
    </xf>
    <xf numFmtId="165" fontId="3" fillId="0" borderId="30" xfId="0" applyNumberFormat="1" applyFont="1" applyFill="1" applyBorder="1"/>
    <xf numFmtId="0" fontId="2" fillId="0" borderId="63" xfId="0" applyFont="1" applyFill="1" applyBorder="1" applyAlignment="1">
      <alignment horizontal="left"/>
    </xf>
    <xf numFmtId="0" fontId="8" fillId="0" borderId="21" xfId="0" applyFont="1" applyFill="1" applyBorder="1"/>
    <xf numFmtId="3" fontId="10" fillId="0" borderId="23" xfId="0" applyNumberFormat="1" applyFont="1" applyFill="1" applyBorder="1"/>
    <xf numFmtId="3" fontId="10" fillId="0" borderId="24" xfId="0" applyNumberFormat="1" applyFont="1" applyFill="1" applyBorder="1"/>
    <xf numFmtId="0" fontId="10" fillId="0" borderId="15" xfId="0" applyFont="1" applyFill="1" applyBorder="1" applyAlignment="1">
      <alignment horizontal="left"/>
    </xf>
    <xf numFmtId="0" fontId="0" fillId="0" borderId="58" xfId="0" applyBorder="1"/>
    <xf numFmtId="0" fontId="0" fillId="0" borderId="67" xfId="0" applyBorder="1"/>
    <xf numFmtId="0" fontId="3" fillId="0" borderId="39" xfId="0" applyFont="1" applyFill="1" applyBorder="1" applyAlignment="1">
      <alignment horizontal="left"/>
    </xf>
    <xf numFmtId="0" fontId="8" fillId="0" borderId="63" xfId="0" applyFont="1" applyFill="1" applyBorder="1"/>
    <xf numFmtId="3" fontId="8" fillId="0" borderId="23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3" fillId="0" borderId="58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wrapText="1"/>
    </xf>
    <xf numFmtId="0" fontId="3" fillId="0" borderId="23" xfId="0" applyFont="1" applyFill="1" applyBorder="1" applyAlignment="1">
      <alignment horizontal="right"/>
    </xf>
    <xf numFmtId="3" fontId="8" fillId="0" borderId="30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14" fillId="0" borderId="35" xfId="0" applyFont="1" applyFill="1" applyBorder="1"/>
    <xf numFmtId="0" fontId="14" fillId="0" borderId="0" xfId="0" applyFont="1" applyFill="1" applyBorder="1"/>
    <xf numFmtId="0" fontId="8" fillId="0" borderId="2" xfId="0" applyFont="1" applyFill="1" applyBorder="1" applyAlignment="1"/>
    <xf numFmtId="0" fontId="3" fillId="0" borderId="14" xfId="0" applyFont="1" applyFill="1" applyBorder="1" applyAlignment="1"/>
    <xf numFmtId="3" fontId="2" fillId="0" borderId="23" xfId="0" applyNumberFormat="1" applyFont="1" applyFill="1" applyBorder="1"/>
    <xf numFmtId="164" fontId="2" fillId="0" borderId="23" xfId="0" applyNumberFormat="1" applyFont="1" applyFill="1" applyBorder="1"/>
    <xf numFmtId="0" fontId="11" fillId="3" borderId="16" xfId="0" applyFont="1" applyFill="1" applyBorder="1"/>
    <xf numFmtId="164" fontId="11" fillId="3" borderId="16" xfId="0" applyNumberFormat="1" applyFont="1" applyFill="1" applyBorder="1"/>
    <xf numFmtId="3" fontId="11" fillId="3" borderId="17" xfId="0" applyNumberFormat="1" applyFont="1" applyFill="1" applyBorder="1"/>
    <xf numFmtId="0" fontId="8" fillId="0" borderId="53" xfId="0" applyFont="1" applyFill="1" applyBorder="1" applyAlignment="1">
      <alignment horizontal="left"/>
    </xf>
    <xf numFmtId="0" fontId="3" fillId="0" borderId="27" xfId="0" applyFont="1" applyFill="1" applyBorder="1" applyAlignment="1"/>
    <xf numFmtId="164" fontId="8" fillId="0" borderId="28" xfId="0" applyNumberFormat="1" applyFont="1" applyFill="1" applyBorder="1"/>
    <xf numFmtId="3" fontId="8" fillId="0" borderId="29" xfId="0" applyNumberFormat="1" applyFont="1" applyFill="1" applyBorder="1"/>
    <xf numFmtId="0" fontId="3" fillId="0" borderId="0" xfId="0" applyFont="1" applyFill="1" applyBorder="1" applyAlignment="1"/>
    <xf numFmtId="0" fontId="0" fillId="0" borderId="0" xfId="0" applyFont="1" applyFill="1" applyAlignment="1"/>
    <xf numFmtId="0" fontId="8" fillId="0" borderId="12" xfId="0" applyFont="1" applyFill="1" applyBorder="1" applyAlignment="1"/>
    <xf numFmtId="0" fontId="6" fillId="0" borderId="58" xfId="0" applyFont="1" applyFill="1" applyBorder="1" applyAlignment="1"/>
    <xf numFmtId="49" fontId="10" fillId="0" borderId="50" xfId="0" applyNumberFormat="1" applyFont="1" applyFill="1" applyBorder="1" applyAlignment="1">
      <alignment horizontal="right"/>
    </xf>
    <xf numFmtId="49" fontId="10" fillId="0" borderId="8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8" fillId="0" borderId="53" xfId="0" applyFont="1" applyFill="1" applyBorder="1"/>
    <xf numFmtId="0" fontId="3" fillId="0" borderId="27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4" fillId="0" borderId="2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3" fillId="0" borderId="59" xfId="0" applyFont="1" applyFill="1" applyBorder="1"/>
    <xf numFmtId="0" fontId="29" fillId="0" borderId="26" xfId="0" applyFont="1" applyFill="1" applyBorder="1" applyAlignment="1">
      <alignment horizontal="left"/>
    </xf>
    <xf numFmtId="0" fontId="29" fillId="0" borderId="27" xfId="0" applyFont="1" applyFill="1" applyBorder="1" applyAlignment="1">
      <alignment horizontal="left"/>
    </xf>
    <xf numFmtId="0" fontId="29" fillId="0" borderId="27" xfId="0" applyFont="1" applyFill="1" applyBorder="1"/>
    <xf numFmtId="3" fontId="29" fillId="0" borderId="28" xfId="0" applyNumberFormat="1" applyFont="1" applyFill="1" applyBorder="1" applyAlignment="1">
      <alignment horizontal="right"/>
    </xf>
    <xf numFmtId="3" fontId="29" fillId="0" borderId="29" xfId="0" applyNumberFormat="1" applyFont="1" applyFill="1" applyBorder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6" fillId="0" borderId="56" xfId="0" applyFont="1" applyFill="1" applyBorder="1"/>
    <xf numFmtId="0" fontId="11" fillId="0" borderId="61" xfId="0" applyFont="1" applyFill="1" applyBorder="1" applyAlignment="1">
      <alignment horizontal="left"/>
    </xf>
    <xf numFmtId="0" fontId="10" fillId="0" borderId="55" xfId="0" applyFont="1" applyFill="1" applyBorder="1"/>
    <xf numFmtId="0" fontId="6" fillId="0" borderId="58" xfId="0" applyFont="1" applyFill="1" applyBorder="1" applyAlignment="1">
      <alignment horizontal="left"/>
    </xf>
    <xf numFmtId="0" fontId="8" fillId="0" borderId="41" xfId="0" applyFont="1" applyFill="1" applyBorder="1"/>
    <xf numFmtId="49" fontId="10" fillId="0" borderId="60" xfId="0" applyNumberFormat="1" applyFont="1" applyFill="1" applyBorder="1" applyAlignment="1">
      <alignment horizontal="left"/>
    </xf>
    <xf numFmtId="49" fontId="10" fillId="0" borderId="7" xfId="0" applyNumberFormat="1" applyFont="1" applyFill="1" applyBorder="1" applyAlignment="1">
      <alignment horizontal="left"/>
    </xf>
    <xf numFmtId="49" fontId="10" fillId="0" borderId="6" xfId="0" applyNumberFormat="1" applyFont="1" applyFill="1" applyBorder="1" applyAlignment="1">
      <alignment horizontal="left"/>
    </xf>
    <xf numFmtId="0" fontId="3" fillId="0" borderId="21" xfId="0" applyFont="1" applyFill="1" applyBorder="1" applyAlignment="1"/>
    <xf numFmtId="3" fontId="3" fillId="0" borderId="16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0" fontId="28" fillId="0" borderId="57" xfId="0" applyFont="1" applyFill="1" applyBorder="1"/>
    <xf numFmtId="0" fontId="28" fillId="0" borderId="21" xfId="0" applyFont="1" applyFill="1" applyBorder="1" applyAlignment="1">
      <alignment horizontal="left"/>
    </xf>
    <xf numFmtId="0" fontId="2" fillId="0" borderId="41" xfId="0" applyFont="1" applyFill="1" applyBorder="1"/>
    <xf numFmtId="3" fontId="2" fillId="0" borderId="23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3" fillId="0" borderId="31" xfId="0" applyNumberFormat="1" applyFont="1" applyFill="1" applyBorder="1" applyAlignment="1">
      <alignment horizontal="right"/>
    </xf>
    <xf numFmtId="0" fontId="15" fillId="0" borderId="65" xfId="0" applyFont="1" applyFill="1" applyBorder="1"/>
    <xf numFmtId="0" fontId="28" fillId="0" borderId="57" xfId="0" applyFont="1" applyFill="1" applyBorder="1" applyAlignment="1">
      <alignment horizontal="right"/>
    </xf>
    <xf numFmtId="166" fontId="3" fillId="0" borderId="30" xfId="0" applyNumberFormat="1" applyFont="1" applyFill="1" applyBorder="1"/>
    <xf numFmtId="0" fontId="3" fillId="0" borderId="30" xfId="3" applyFont="1" applyFill="1" applyBorder="1"/>
    <xf numFmtId="0" fontId="3" fillId="0" borderId="15" xfId="3" applyFont="1" applyFill="1" applyBorder="1"/>
    <xf numFmtId="0" fontId="3" fillId="0" borderId="66" xfId="3" applyFont="1" applyFill="1" applyBorder="1"/>
    <xf numFmtId="0" fontId="45" fillId="0" borderId="57" xfId="0" applyFont="1" applyFill="1" applyBorder="1"/>
    <xf numFmtId="0" fontId="45" fillId="0" borderId="21" xfId="0" applyFont="1" applyFill="1" applyBorder="1" applyAlignment="1">
      <alignment horizontal="left"/>
    </xf>
    <xf numFmtId="0" fontId="2" fillId="0" borderId="63" xfId="0" applyFont="1" applyFill="1" applyBorder="1"/>
    <xf numFmtId="3" fontId="2" fillId="0" borderId="22" xfId="0" applyNumberFormat="1" applyFont="1" applyFill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0" fontId="3" fillId="0" borderId="16" xfId="3" applyFont="1" applyFill="1" applyBorder="1"/>
    <xf numFmtId="0" fontId="3" fillId="0" borderId="65" xfId="3" applyFont="1" applyFill="1" applyBorder="1"/>
    <xf numFmtId="3" fontId="10" fillId="0" borderId="30" xfId="0" applyNumberFormat="1" applyFont="1" applyFill="1" applyBorder="1" applyAlignment="1">
      <alignment horizontal="right"/>
    </xf>
    <xf numFmtId="3" fontId="10" fillId="0" borderId="31" xfId="0" applyNumberFormat="1" applyFont="1" applyFill="1" applyBorder="1" applyAlignment="1">
      <alignment horizontal="right"/>
    </xf>
    <xf numFmtId="0" fontId="10" fillId="0" borderId="2" xfId="0" applyFont="1" applyFill="1" applyBorder="1"/>
    <xf numFmtId="3" fontId="10" fillId="0" borderId="18" xfId="0" applyNumberFormat="1" applyFont="1" applyFill="1" applyBorder="1" applyAlignment="1">
      <alignment horizontal="right"/>
    </xf>
    <xf numFmtId="0" fontId="3" fillId="0" borderId="66" xfId="0" applyFont="1" applyFill="1" applyBorder="1"/>
    <xf numFmtId="0" fontId="15" fillId="0" borderId="14" xfId="1" applyFont="1" applyBorder="1"/>
    <xf numFmtId="0" fontId="28" fillId="0" borderId="48" xfId="0" applyFont="1" applyFill="1" applyBorder="1"/>
    <xf numFmtId="0" fontId="28" fillId="0" borderId="19" xfId="0" applyFont="1" applyFill="1" applyBorder="1" applyAlignment="1">
      <alignment horizontal="left"/>
    </xf>
    <xf numFmtId="0" fontId="36" fillId="0" borderId="53" xfId="0" applyFont="1" applyFill="1" applyBorder="1" applyAlignment="1">
      <alignment horizontal="right"/>
    </xf>
    <xf numFmtId="0" fontId="36" fillId="0" borderId="35" xfId="0" applyFont="1" applyFill="1" applyBorder="1" applyAlignment="1">
      <alignment horizontal="left"/>
    </xf>
    <xf numFmtId="0" fontId="31" fillId="0" borderId="27" xfId="0" applyFont="1" applyFill="1" applyBorder="1"/>
    <xf numFmtId="3" fontId="31" fillId="0" borderId="28" xfId="0" applyNumberFormat="1" applyFont="1" applyFill="1" applyBorder="1" applyAlignment="1">
      <alignment horizontal="right"/>
    </xf>
    <xf numFmtId="164" fontId="31" fillId="0" borderId="28" xfId="0" applyNumberFormat="1" applyFont="1" applyFill="1" applyBorder="1"/>
    <xf numFmtId="3" fontId="31" fillId="0" borderId="29" xfId="0" applyNumberFormat="1" applyFont="1" applyFill="1" applyBorder="1" applyAlignment="1">
      <alignment horizontal="right"/>
    </xf>
    <xf numFmtId="0" fontId="28" fillId="0" borderId="0" xfId="0" applyFont="1" applyFill="1"/>
    <xf numFmtId="0" fontId="3" fillId="0" borderId="2" xfId="0" applyFont="1" applyFill="1" applyBorder="1" applyAlignment="1">
      <alignment horizontal="center"/>
    </xf>
    <xf numFmtId="0" fontId="8" fillId="0" borderId="57" xfId="0" applyFont="1" applyFill="1" applyBorder="1"/>
    <xf numFmtId="0" fontId="3" fillId="0" borderId="41" xfId="0" applyFont="1" applyFill="1" applyBorder="1" applyAlignment="1">
      <alignment horizontal="center"/>
    </xf>
    <xf numFmtId="0" fontId="26" fillId="0" borderId="55" xfId="0" applyFont="1" applyFill="1" applyBorder="1"/>
    <xf numFmtId="0" fontId="3" fillId="0" borderId="31" xfId="0" applyFont="1" applyFill="1" applyBorder="1"/>
    <xf numFmtId="165" fontId="3" fillId="0" borderId="18" xfId="0" applyNumberFormat="1" applyFont="1" applyFill="1" applyBorder="1"/>
    <xf numFmtId="0" fontId="3" fillId="0" borderId="32" xfId="0" applyFont="1" applyFill="1" applyBorder="1"/>
    <xf numFmtId="0" fontId="6" fillId="0" borderId="6" xfId="0" applyFont="1" applyFill="1" applyBorder="1" applyAlignment="1">
      <alignment horizontal="left"/>
    </xf>
    <xf numFmtId="0" fontId="0" fillId="0" borderId="0" xfId="0" applyBorder="1"/>
    <xf numFmtId="3" fontId="3" fillId="0" borderId="31" xfId="3" applyNumberFormat="1" applyFont="1" applyFill="1" applyBorder="1"/>
    <xf numFmtId="0" fontId="10" fillId="0" borderId="3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3" fontId="3" fillId="0" borderId="17" xfId="3" applyNumberFormat="1" applyFont="1" applyFill="1" applyBorder="1"/>
    <xf numFmtId="0" fontId="10" fillId="0" borderId="1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6" fillId="0" borderId="33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6" fillId="0" borderId="16" xfId="0" applyFont="1" applyFill="1" applyBorder="1"/>
    <xf numFmtId="0" fontId="10" fillId="0" borderId="34" xfId="0" applyFont="1" applyFill="1" applyBorder="1" applyAlignment="1">
      <alignment horizontal="right"/>
    </xf>
    <xf numFmtId="3" fontId="10" fillId="0" borderId="0" xfId="0" applyNumberFormat="1" applyFont="1" applyFill="1" applyBorder="1"/>
    <xf numFmtId="0" fontId="3" fillId="0" borderId="33" xfId="0" applyFont="1" applyFill="1" applyBorder="1" applyAlignment="1">
      <alignment horizontal="right"/>
    </xf>
    <xf numFmtId="164" fontId="3" fillId="0" borderId="60" xfId="0" applyNumberFormat="1" applyFont="1" applyFill="1" applyBorder="1"/>
    <xf numFmtId="0" fontId="3" fillId="0" borderId="57" xfId="0" applyFont="1" applyFill="1" applyBorder="1" applyAlignment="1">
      <alignment horizontal="left"/>
    </xf>
    <xf numFmtId="164" fontId="29" fillId="0" borderId="21" xfId="0" applyNumberFormat="1" applyFont="1" applyFill="1" applyBorder="1"/>
    <xf numFmtId="164" fontId="26" fillId="0" borderId="42" xfId="0" applyNumberFormat="1" applyFont="1" applyFill="1" applyBorder="1"/>
    <xf numFmtId="0" fontId="3" fillId="0" borderId="62" xfId="0" applyFont="1" applyFill="1" applyBorder="1" applyAlignment="1">
      <alignment horizontal="left"/>
    </xf>
    <xf numFmtId="0" fontId="14" fillId="0" borderId="57" xfId="0" applyFont="1" applyFill="1" applyBorder="1"/>
    <xf numFmtId="0" fontId="14" fillId="0" borderId="4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0" fillId="0" borderId="0" xfId="0" applyFill="1" applyAlignment="1">
      <alignment horizontal="left"/>
    </xf>
    <xf numFmtId="0" fontId="3" fillId="0" borderId="43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29" fillId="0" borderId="58" xfId="0" applyFont="1" applyFill="1" applyBorder="1" applyAlignment="1">
      <alignment horizontal="left"/>
    </xf>
    <xf numFmtId="0" fontId="47" fillId="0" borderId="0" xfId="0" applyFont="1" applyFill="1"/>
    <xf numFmtId="8" fontId="3" fillId="0" borderId="0" xfId="0" applyNumberFormat="1" applyFont="1" applyFill="1"/>
    <xf numFmtId="0" fontId="26" fillId="0" borderId="20" xfId="0" applyFont="1" applyFill="1" applyBorder="1" applyAlignment="1">
      <alignment horizontal="left"/>
    </xf>
    <xf numFmtId="164" fontId="29" fillId="0" borderId="18" xfId="0" applyNumberFormat="1" applyFont="1" applyFill="1" applyBorder="1"/>
    <xf numFmtId="164" fontId="2" fillId="0" borderId="18" xfId="0" applyNumberFormat="1" applyFont="1" applyFill="1" applyBorder="1"/>
    <xf numFmtId="0" fontId="26" fillId="0" borderId="27" xfId="0" applyFont="1" applyFill="1" applyBorder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48" fillId="0" borderId="0" xfId="0" applyFont="1"/>
    <xf numFmtId="3" fontId="48" fillId="0" borderId="0" xfId="0" applyNumberFormat="1" applyFont="1"/>
    <xf numFmtId="3" fontId="48" fillId="0" borderId="0" xfId="0" applyNumberFormat="1" applyFont="1" applyAlignment="1">
      <alignment horizontal="right"/>
    </xf>
    <xf numFmtId="3" fontId="49" fillId="0" borderId="26" xfId="1" applyNumberFormat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49" fontId="49" fillId="0" borderId="36" xfId="1" applyNumberFormat="1" applyFont="1" applyBorder="1" applyAlignment="1">
      <alignment horizontal="center" vertical="center"/>
    </xf>
    <xf numFmtId="3" fontId="50" fillId="0" borderId="68" xfId="1" applyNumberFormat="1" applyFont="1" applyBorder="1" applyAlignment="1">
      <alignment horizontal="center" vertical="center"/>
    </xf>
    <xf numFmtId="3" fontId="49" fillId="0" borderId="35" xfId="1" applyNumberFormat="1" applyFont="1" applyBorder="1" applyAlignment="1">
      <alignment horizontal="center" vertical="center" wrapText="1"/>
    </xf>
    <xf numFmtId="3" fontId="50" fillId="0" borderId="29" xfId="1" applyNumberFormat="1" applyFont="1" applyBorder="1" applyAlignment="1">
      <alignment horizontal="center" vertical="center"/>
    </xf>
    <xf numFmtId="0" fontId="48" fillId="0" borderId="37" xfId="1" applyFont="1" applyBorder="1" applyAlignment="1">
      <alignment horizontal="left"/>
    </xf>
    <xf numFmtId="0" fontId="48" fillId="0" borderId="30" xfId="1" applyFont="1" applyBorder="1" applyAlignment="1">
      <alignment horizontal="center"/>
    </xf>
    <xf numFmtId="49" fontId="48" fillId="0" borderId="30" xfId="1" applyNumberFormat="1" applyFont="1" applyBorder="1" applyAlignment="1">
      <alignment horizontal="center"/>
    </xf>
    <xf numFmtId="0" fontId="50" fillId="0" borderId="31" xfId="1" applyFont="1" applyFill="1" applyBorder="1"/>
    <xf numFmtId="167" fontId="49" fillId="0" borderId="69" xfId="1" applyNumberFormat="1" applyFont="1" applyBorder="1" applyAlignment="1">
      <alignment horizontal="right"/>
    </xf>
    <xf numFmtId="167" fontId="51" fillId="0" borderId="37" xfId="1" applyNumberFormat="1" applyFont="1" applyBorder="1" applyAlignment="1">
      <alignment horizontal="right"/>
    </xf>
    <xf numFmtId="167" fontId="48" fillId="0" borderId="31" xfId="1" applyNumberFormat="1" applyFont="1" applyBorder="1" applyAlignment="1">
      <alignment horizontal="right"/>
    </xf>
    <xf numFmtId="0" fontId="48" fillId="0" borderId="33" xfId="1" applyFont="1" applyBorder="1" applyAlignment="1">
      <alignment horizontal="left"/>
    </xf>
    <xf numFmtId="49" fontId="48" fillId="0" borderId="16" xfId="1" applyNumberFormat="1" applyFont="1" applyFill="1" applyBorder="1" applyAlignment="1">
      <alignment horizontal="center"/>
    </xf>
    <xf numFmtId="49" fontId="48" fillId="0" borderId="70" xfId="1" applyNumberFormat="1" applyFont="1" applyFill="1" applyBorder="1" applyAlignment="1">
      <alignment horizontal="center"/>
    </xf>
    <xf numFmtId="10" fontId="50" fillId="0" borderId="17" xfId="1" applyNumberFormat="1" applyFont="1" applyFill="1" applyBorder="1" applyAlignment="1">
      <alignment horizontal="left"/>
    </xf>
    <xf numFmtId="167" fontId="48" fillId="0" borderId="71" xfId="1" applyNumberFormat="1" applyFont="1" applyFill="1" applyBorder="1" applyAlignment="1">
      <alignment horizontal="right"/>
    </xf>
    <xf numFmtId="167" fontId="51" fillId="0" borderId="33" xfId="1" applyNumberFormat="1" applyFont="1" applyBorder="1" applyAlignment="1">
      <alignment horizontal="right"/>
    </xf>
    <xf numFmtId="167" fontId="48" fillId="0" borderId="17" xfId="1" applyNumberFormat="1" applyFont="1" applyBorder="1" applyAlignment="1">
      <alignment horizontal="right"/>
    </xf>
    <xf numFmtId="0" fontId="48" fillId="0" borderId="33" xfId="1" applyFont="1" applyBorder="1" applyAlignment="1"/>
    <xf numFmtId="14" fontId="48" fillId="0" borderId="16" xfId="1" applyNumberFormat="1" applyFont="1" applyBorder="1" applyAlignment="1">
      <alignment horizontal="center"/>
    </xf>
    <xf numFmtId="49" fontId="48" fillId="0" borderId="18" xfId="1" applyNumberFormat="1" applyFont="1" applyFill="1" applyBorder="1" applyAlignment="1">
      <alignment horizontal="center"/>
    </xf>
    <xf numFmtId="0" fontId="48" fillId="0" borderId="18" xfId="1" applyFont="1" applyFill="1" applyBorder="1" applyAlignment="1">
      <alignment horizontal="left"/>
    </xf>
    <xf numFmtId="167" fontId="51" fillId="0" borderId="19" xfId="1" applyNumberFormat="1" applyFont="1" applyFill="1" applyBorder="1" applyAlignment="1">
      <alignment horizontal="right"/>
    </xf>
    <xf numFmtId="167" fontId="48" fillId="0" borderId="17" xfId="1" applyNumberFormat="1" applyFont="1" applyFill="1" applyBorder="1" applyAlignment="1">
      <alignment horizontal="right"/>
    </xf>
    <xf numFmtId="49" fontId="48" fillId="0" borderId="16" xfId="1" applyNumberFormat="1" applyFont="1" applyBorder="1" applyAlignment="1">
      <alignment horizontal="center"/>
    </xf>
    <xf numFmtId="0" fontId="15" fillId="0" borderId="17" xfId="1" applyFont="1" applyFill="1" applyBorder="1"/>
    <xf numFmtId="0" fontId="15" fillId="0" borderId="16" xfId="1" applyFont="1" applyFill="1" applyBorder="1"/>
    <xf numFmtId="167" fontId="51" fillId="0" borderId="19" xfId="1" applyNumberFormat="1" applyFont="1" applyBorder="1" applyAlignment="1">
      <alignment horizontal="right"/>
    </xf>
    <xf numFmtId="0" fontId="48" fillId="0" borderId="33" xfId="1" applyFont="1" applyFill="1" applyBorder="1" applyAlignment="1">
      <alignment horizontal="left"/>
    </xf>
    <xf numFmtId="14" fontId="48" fillId="0" borderId="16" xfId="1" applyNumberFormat="1" applyFont="1" applyFill="1" applyBorder="1" applyAlignment="1">
      <alignment horizontal="center"/>
    </xf>
    <xf numFmtId="0" fontId="48" fillId="0" borderId="16" xfId="1" applyFont="1" applyBorder="1" applyAlignment="1">
      <alignment horizontal="center"/>
    </xf>
    <xf numFmtId="10" fontId="50" fillId="0" borderId="16" xfId="1" applyNumberFormat="1" applyFont="1" applyBorder="1" applyAlignment="1">
      <alignment horizontal="right"/>
    </xf>
    <xf numFmtId="167" fontId="2" fillId="0" borderId="71" xfId="0" applyNumberFormat="1" applyFont="1" applyFill="1" applyBorder="1"/>
    <xf numFmtId="167" fontId="49" fillId="0" borderId="16" xfId="1" applyNumberFormat="1" applyFont="1" applyBorder="1" applyAlignment="1">
      <alignment horizontal="right"/>
    </xf>
    <xf numFmtId="167" fontId="50" fillId="0" borderId="17" xfId="1" applyNumberFormat="1" applyFont="1" applyBorder="1" applyAlignment="1">
      <alignment horizontal="right"/>
    </xf>
    <xf numFmtId="0" fontId="48" fillId="0" borderId="9" xfId="1" applyFont="1" applyBorder="1" applyAlignment="1">
      <alignment horizontal="center"/>
    </xf>
    <xf numFmtId="10" fontId="48" fillId="0" borderId="16" xfId="1" applyNumberFormat="1" applyFont="1" applyBorder="1" applyAlignment="1">
      <alignment horizontal="left"/>
    </xf>
    <xf numFmtId="0" fontId="3" fillId="0" borderId="71" xfId="0" applyFont="1" applyFill="1" applyBorder="1"/>
    <xf numFmtId="167" fontId="49" fillId="0" borderId="19" xfId="1" applyNumberFormat="1" applyFont="1" applyBorder="1" applyAlignment="1">
      <alignment horizontal="right"/>
    </xf>
    <xf numFmtId="0" fontId="50" fillId="0" borderId="16" xfId="1" applyFont="1" applyBorder="1"/>
    <xf numFmtId="49" fontId="48" fillId="0" borderId="18" xfId="1" applyNumberFormat="1" applyFont="1" applyBorder="1" applyAlignment="1">
      <alignment horizontal="center"/>
    </xf>
    <xf numFmtId="0" fontId="48" fillId="0" borderId="18" xfId="1" applyFont="1" applyBorder="1" applyAlignment="1">
      <alignment horizontal="left"/>
    </xf>
    <xf numFmtId="0" fontId="48" fillId="3" borderId="33" xfId="1" applyFont="1" applyFill="1" applyBorder="1" applyAlignment="1">
      <alignment horizontal="left"/>
    </xf>
    <xf numFmtId="14" fontId="48" fillId="3" borderId="16" xfId="1" applyNumberFormat="1" applyFont="1" applyFill="1" applyBorder="1" applyAlignment="1">
      <alignment horizontal="center"/>
    </xf>
    <xf numFmtId="49" fontId="48" fillId="3" borderId="18" xfId="1" applyNumberFormat="1" applyFont="1" applyFill="1" applyBorder="1" applyAlignment="1">
      <alignment horizontal="center"/>
    </xf>
    <xf numFmtId="0" fontId="50" fillId="3" borderId="18" xfId="1" applyFont="1" applyFill="1" applyBorder="1" applyAlignment="1">
      <alignment horizontal="right"/>
    </xf>
    <xf numFmtId="167" fontId="50" fillId="3" borderId="71" xfId="1" applyNumberFormat="1" applyFont="1" applyFill="1" applyBorder="1" applyAlignment="1">
      <alignment horizontal="right"/>
    </xf>
    <xf numFmtId="167" fontId="49" fillId="3" borderId="16" xfId="1" applyNumberFormat="1" applyFont="1" applyFill="1" applyBorder="1" applyAlignment="1">
      <alignment horizontal="right"/>
    </xf>
    <xf numFmtId="167" fontId="50" fillId="3" borderId="17" xfId="1" applyNumberFormat="1" applyFont="1" applyFill="1" applyBorder="1" applyAlignment="1">
      <alignment horizontal="right"/>
    </xf>
    <xf numFmtId="167" fontId="50" fillId="0" borderId="17" xfId="1" applyNumberFormat="1" applyFont="1" applyFill="1" applyBorder="1" applyAlignment="1">
      <alignment horizontal="right"/>
    </xf>
    <xf numFmtId="0" fontId="48" fillId="0" borderId="18" xfId="1" applyFont="1" applyBorder="1" applyAlignment="1">
      <alignment horizontal="right"/>
    </xf>
    <xf numFmtId="2" fontId="48" fillId="0" borderId="17" xfId="1" applyNumberFormat="1" applyFont="1" applyBorder="1" applyAlignment="1">
      <alignment horizontal="right"/>
    </xf>
    <xf numFmtId="2" fontId="48" fillId="0" borderId="17" xfId="1" applyNumberFormat="1" applyFont="1" applyFill="1" applyBorder="1" applyAlignment="1">
      <alignment horizontal="right"/>
    </xf>
    <xf numFmtId="0" fontId="50" fillId="0" borderId="18" xfId="1" applyFont="1" applyBorder="1" applyAlignment="1">
      <alignment horizontal="right"/>
    </xf>
    <xf numFmtId="167" fontId="50" fillId="0" borderId="71" xfId="1" applyNumberFormat="1" applyFont="1" applyBorder="1" applyAlignment="1">
      <alignment horizontal="right"/>
    </xf>
    <xf numFmtId="167" fontId="49" fillId="0" borderId="19" xfId="1" applyNumberFormat="1" applyFont="1" applyFill="1" applyBorder="1" applyAlignment="1">
      <alignment horizontal="right"/>
    </xf>
    <xf numFmtId="0" fontId="3" fillId="0" borderId="72" xfId="0" applyFont="1" applyFill="1" applyBorder="1"/>
    <xf numFmtId="49" fontId="48" fillId="0" borderId="16" xfId="1" applyNumberFormat="1" applyFont="1" applyBorder="1" applyAlignment="1">
      <alignment horizontal="center" wrapText="1"/>
    </xf>
    <xf numFmtId="0" fontId="48" fillId="0" borderId="16" xfId="1" applyFont="1" applyFill="1" applyBorder="1" applyAlignment="1">
      <alignment horizontal="center"/>
    </xf>
    <xf numFmtId="49" fontId="48" fillId="0" borderId="16" xfId="1" applyNumberFormat="1" applyFont="1" applyFill="1" applyBorder="1" applyAlignment="1">
      <alignment horizontal="center" wrapText="1"/>
    </xf>
    <xf numFmtId="167" fontId="49" fillId="0" borderId="16" xfId="1" applyNumberFormat="1" applyFont="1" applyFill="1" applyBorder="1" applyAlignment="1">
      <alignment horizontal="right"/>
    </xf>
    <xf numFmtId="0" fontId="48" fillId="3" borderId="16" xfId="1" applyFont="1" applyFill="1" applyBorder="1" applyAlignment="1">
      <alignment horizontal="center"/>
    </xf>
    <xf numFmtId="49" fontId="48" fillId="3" borderId="16" xfId="1" applyNumberFormat="1" applyFont="1" applyFill="1" applyBorder="1" applyAlignment="1">
      <alignment horizontal="center" wrapText="1"/>
    </xf>
    <xf numFmtId="10" fontId="50" fillId="3" borderId="16" xfId="1" applyNumberFormat="1" applyFont="1" applyFill="1" applyBorder="1" applyAlignment="1">
      <alignment horizontal="right"/>
    </xf>
    <xf numFmtId="0" fontId="48" fillId="0" borderId="39" xfId="1" applyFont="1" applyBorder="1" applyAlignment="1">
      <alignment horizontal="left"/>
    </xf>
    <xf numFmtId="0" fontId="48" fillId="0" borderId="23" xfId="1" applyFont="1" applyBorder="1" applyAlignment="1">
      <alignment horizontal="center"/>
    </xf>
    <xf numFmtId="49" fontId="48" fillId="0" borderId="23" xfId="1" applyNumberFormat="1" applyFont="1" applyBorder="1" applyAlignment="1">
      <alignment horizontal="center"/>
    </xf>
    <xf numFmtId="0" fontId="52" fillId="0" borderId="23" xfId="1" applyFont="1" applyBorder="1"/>
    <xf numFmtId="167" fontId="53" fillId="0" borderId="23" xfId="1" applyNumberFormat="1" applyFont="1" applyBorder="1" applyAlignment="1">
      <alignment horizontal="right"/>
    </xf>
    <xf numFmtId="167" fontId="52" fillId="0" borderId="44" xfId="1" applyNumberFormat="1" applyFont="1" applyBorder="1" applyAlignment="1">
      <alignment horizontal="right"/>
    </xf>
    <xf numFmtId="0" fontId="48" fillId="0" borderId="26" xfId="1" applyFont="1" applyBorder="1" applyAlignment="1">
      <alignment horizontal="left"/>
    </xf>
    <xf numFmtId="0" fontId="48" fillId="0" borderId="28" xfId="1" applyFont="1" applyBorder="1" applyAlignment="1">
      <alignment horizontal="center"/>
    </xf>
    <xf numFmtId="49" fontId="48" fillId="0" borderId="28" xfId="1" applyNumberFormat="1" applyFont="1" applyBorder="1" applyAlignment="1">
      <alignment horizontal="center"/>
    </xf>
    <xf numFmtId="0" fontId="50" fillId="0" borderId="28" xfId="1" applyFont="1" applyFill="1" applyBorder="1"/>
    <xf numFmtId="0" fontId="3" fillId="0" borderId="68" xfId="0" applyFont="1" applyFill="1" applyBorder="1"/>
    <xf numFmtId="167" fontId="51" fillId="0" borderId="35" xfId="1" applyNumberFormat="1" applyFont="1" applyBorder="1" applyAlignment="1">
      <alignment horizontal="right"/>
    </xf>
    <xf numFmtId="167" fontId="48" fillId="0" borderId="29" xfId="1" applyNumberFormat="1" applyFont="1" applyBorder="1" applyAlignment="1">
      <alignment horizontal="right"/>
    </xf>
    <xf numFmtId="0" fontId="48" fillId="0" borderId="5" xfId="1" applyFont="1" applyBorder="1" applyAlignment="1">
      <alignment horizontal="left"/>
    </xf>
    <xf numFmtId="49" fontId="48" fillId="0" borderId="73" xfId="1" applyNumberFormat="1" applyFont="1" applyBorder="1" applyAlignment="1">
      <alignment horizontal="right"/>
    </xf>
    <xf numFmtId="10" fontId="50" fillId="0" borderId="18" xfId="1" applyNumberFormat="1" applyFont="1" applyFill="1" applyBorder="1" applyAlignment="1">
      <alignment horizontal="left"/>
    </xf>
    <xf numFmtId="0" fontId="3" fillId="0" borderId="69" xfId="0" applyFont="1" applyFill="1" applyBorder="1"/>
    <xf numFmtId="167" fontId="51" fillId="0" borderId="7" xfId="1" applyNumberFormat="1" applyFont="1" applyBorder="1" applyAlignment="1">
      <alignment horizontal="right"/>
    </xf>
    <xf numFmtId="167" fontId="48" fillId="0" borderId="32" xfId="1" applyNumberFormat="1" applyFont="1" applyBorder="1" applyAlignment="1">
      <alignment horizontal="right"/>
    </xf>
    <xf numFmtId="49" fontId="48" fillId="0" borderId="9" xfId="1" applyNumberFormat="1" applyFont="1" applyBorder="1" applyAlignment="1">
      <alignment horizontal="right"/>
    </xf>
    <xf numFmtId="0" fontId="50" fillId="0" borderId="18" xfId="1" applyFont="1" applyFill="1" applyBorder="1"/>
    <xf numFmtId="10" fontId="50" fillId="0" borderId="16" xfId="1" applyNumberFormat="1" applyFont="1" applyFill="1" applyBorder="1" applyAlignment="1">
      <alignment horizontal="left"/>
    </xf>
    <xf numFmtId="167" fontId="50" fillId="3" borderId="52" xfId="1" applyNumberFormat="1" applyFont="1" applyFill="1" applyBorder="1" applyAlignment="1">
      <alignment horizontal="right"/>
    </xf>
    <xf numFmtId="3" fontId="50" fillId="0" borderId="33" xfId="1" applyNumberFormat="1" applyFont="1" applyBorder="1" applyAlignment="1">
      <alignment horizontal="left"/>
    </xf>
    <xf numFmtId="0" fontId="48" fillId="0" borderId="16" xfId="1" applyFont="1" applyBorder="1"/>
    <xf numFmtId="0" fontId="48" fillId="0" borderId="18" xfId="1" applyFont="1" applyBorder="1"/>
    <xf numFmtId="49" fontId="51" fillId="0" borderId="74" xfId="1" applyNumberFormat="1" applyFont="1" applyBorder="1" applyAlignment="1">
      <alignment horizontal="right"/>
    </xf>
    <xf numFmtId="167" fontId="51" fillId="0" borderId="16" xfId="1" applyNumberFormat="1" applyFont="1" applyFill="1" applyBorder="1" applyAlignment="1">
      <alignment horizontal="right"/>
    </xf>
    <xf numFmtId="3" fontId="50" fillId="0" borderId="33" xfId="1" applyNumberFormat="1" applyFont="1" applyFill="1" applyBorder="1" applyAlignment="1">
      <alignment horizontal="left"/>
    </xf>
    <xf numFmtId="49" fontId="51" fillId="0" borderId="75" xfId="1" applyNumberFormat="1" applyFont="1" applyFill="1" applyBorder="1" applyAlignment="1">
      <alignment horizontal="right"/>
    </xf>
    <xf numFmtId="0" fontId="48" fillId="0" borderId="18" xfId="1" applyFont="1" applyFill="1" applyBorder="1"/>
    <xf numFmtId="167" fontId="48" fillId="0" borderId="44" xfId="1" applyNumberFormat="1" applyFont="1" applyFill="1" applyBorder="1" applyAlignment="1">
      <alignment horizontal="right"/>
    </xf>
    <xf numFmtId="49" fontId="51" fillId="0" borderId="18" xfId="1" applyNumberFormat="1" applyFont="1" applyFill="1" applyBorder="1" applyAlignment="1">
      <alignment horizontal="right"/>
    </xf>
    <xf numFmtId="49" fontId="48" fillId="3" borderId="16" xfId="1" applyNumberFormat="1" applyFont="1" applyFill="1" applyBorder="1" applyAlignment="1">
      <alignment horizontal="center"/>
    </xf>
    <xf numFmtId="167" fontId="50" fillId="3" borderId="44" xfId="1" applyNumberFormat="1" applyFont="1" applyFill="1" applyBorder="1" applyAlignment="1">
      <alignment horizontal="right"/>
    </xf>
    <xf numFmtId="167" fontId="50" fillId="0" borderId="44" xfId="1" applyNumberFormat="1" applyFont="1" applyBorder="1" applyAlignment="1">
      <alignment horizontal="right"/>
    </xf>
    <xf numFmtId="0" fontId="50" fillId="0" borderId="15" xfId="1" applyFont="1" applyBorder="1"/>
    <xf numFmtId="49" fontId="48" fillId="0" borderId="23" xfId="1" applyNumberFormat="1" applyFont="1" applyBorder="1" applyAlignment="1">
      <alignment horizontal="left"/>
    </xf>
    <xf numFmtId="10" fontId="48" fillId="0" borderId="16" xfId="1" applyNumberFormat="1" applyFont="1" applyBorder="1"/>
    <xf numFmtId="167" fontId="51" fillId="0" borderId="23" xfId="1" applyNumberFormat="1" applyFont="1" applyBorder="1" applyAlignment="1">
      <alignment horizontal="right"/>
    </xf>
    <xf numFmtId="167" fontId="48" fillId="0" borderId="44" xfId="1" applyNumberFormat="1" applyFont="1" applyBorder="1" applyAlignment="1">
      <alignment horizontal="right"/>
    </xf>
    <xf numFmtId="49" fontId="48" fillId="0" borderId="36" xfId="1" applyNumberFormat="1" applyFont="1" applyBorder="1" applyAlignment="1">
      <alignment horizontal="center"/>
    </xf>
    <xf numFmtId="10" fontId="19" fillId="0" borderId="28" xfId="1" applyNumberFormat="1" applyFont="1" applyBorder="1"/>
    <xf numFmtId="167" fontId="2" fillId="0" borderId="68" xfId="0" applyNumberFormat="1" applyFont="1" applyFill="1" applyBorder="1" applyAlignment="1"/>
    <xf numFmtId="167" fontId="18" fillId="0" borderId="22" xfId="1" applyNumberFormat="1" applyFont="1" applyBorder="1" applyAlignment="1">
      <alignment horizontal="right"/>
    </xf>
    <xf numFmtId="167" fontId="19" fillId="0" borderId="29" xfId="1" applyNumberFormat="1" applyFont="1" applyBorder="1" applyAlignment="1">
      <alignment horizontal="right"/>
    </xf>
    <xf numFmtId="0" fontId="3" fillId="0" borderId="0" xfId="1" applyFont="1" applyFill="1" applyAlignment="1"/>
    <xf numFmtId="0" fontId="25" fillId="0" borderId="0" xfId="1" applyFont="1" applyFill="1" applyAlignment="1"/>
    <xf numFmtId="0" fontId="14" fillId="0" borderId="0" xfId="1" applyFont="1" applyFill="1" applyAlignment="1">
      <alignment horizontal="right"/>
    </xf>
    <xf numFmtId="0" fontId="54" fillId="0" borderId="0" xfId="1" applyFont="1" applyFill="1"/>
    <xf numFmtId="0" fontId="3" fillId="0" borderId="0" xfId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8" fillId="0" borderId="26" xfId="1" applyFont="1" applyFill="1" applyBorder="1"/>
    <xf numFmtId="0" fontId="18" fillId="0" borderId="28" xfId="1" applyFont="1" applyFill="1" applyBorder="1" applyAlignment="1">
      <alignment horizontal="center" vertical="center" wrapText="1"/>
    </xf>
    <xf numFmtId="0" fontId="18" fillId="0" borderId="36" xfId="1" applyFont="1" applyFill="1" applyBorder="1" applyAlignment="1">
      <alignment horizontal="center" vertical="center" wrapText="1"/>
    </xf>
    <xf numFmtId="0" fontId="18" fillId="2" borderId="68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 wrapText="1"/>
    </xf>
    <xf numFmtId="0" fontId="18" fillId="0" borderId="29" xfId="1" applyFont="1" applyFill="1" applyBorder="1" applyAlignment="1">
      <alignment horizontal="center" wrapText="1"/>
    </xf>
    <xf numFmtId="0" fontId="19" fillId="0" borderId="13" xfId="1" applyFont="1" applyFill="1" applyBorder="1"/>
    <xf numFmtId="0" fontId="19" fillId="0" borderId="9" xfId="1" applyFont="1" applyFill="1" applyBorder="1" applyAlignment="1">
      <alignment horizontal="center"/>
    </xf>
    <xf numFmtId="0" fontId="19" fillId="0" borderId="76" xfId="1" applyFont="1" applyFill="1" applyBorder="1" applyAlignment="1">
      <alignment horizontal="center"/>
    </xf>
    <xf numFmtId="0" fontId="19" fillId="0" borderId="10" xfId="1" applyFont="1" applyFill="1" applyBorder="1" applyAlignment="1">
      <alignment horizontal="center"/>
    </xf>
    <xf numFmtId="0" fontId="19" fillId="2" borderId="72" xfId="1" applyFont="1" applyFill="1" applyBorder="1" applyAlignment="1">
      <alignment horizontal="center"/>
    </xf>
    <xf numFmtId="0" fontId="19" fillId="0" borderId="38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5" fillId="0" borderId="33" xfId="1" applyFont="1" applyFill="1" applyBorder="1"/>
    <xf numFmtId="3" fontId="15" fillId="0" borderId="16" xfId="1" applyNumberFormat="1" applyFont="1" applyFill="1" applyBorder="1"/>
    <xf numFmtId="3" fontId="15" fillId="0" borderId="65" xfId="1" applyNumberFormat="1" applyFont="1" applyFill="1" applyBorder="1"/>
    <xf numFmtId="3" fontId="15" fillId="0" borderId="25" xfId="1" applyNumberFormat="1" applyFont="1" applyFill="1" applyBorder="1"/>
    <xf numFmtId="3" fontId="15" fillId="0" borderId="66" xfId="1" applyNumberFormat="1" applyFont="1" applyFill="1" applyBorder="1"/>
    <xf numFmtId="3" fontId="15" fillId="0" borderId="44" xfId="1" applyNumberFormat="1" applyFont="1" applyFill="1" applyBorder="1"/>
    <xf numFmtId="3" fontId="15" fillId="2" borderId="77" xfId="1" applyNumberFormat="1" applyFont="1" applyFill="1" applyBorder="1"/>
    <xf numFmtId="3" fontId="15" fillId="0" borderId="19" xfId="1" applyNumberFormat="1" applyFont="1" applyFill="1" applyBorder="1"/>
    <xf numFmtId="3" fontId="15" fillId="0" borderId="17" xfId="1" applyNumberFormat="1" applyFont="1" applyFill="1" applyBorder="1"/>
    <xf numFmtId="0" fontId="15" fillId="0" borderId="34" xfId="1" applyFont="1" applyFill="1" applyBorder="1"/>
    <xf numFmtId="3" fontId="15" fillId="0" borderId="15" xfId="1" applyNumberFormat="1" applyFont="1" applyFill="1" applyBorder="1"/>
    <xf numFmtId="3" fontId="15" fillId="2" borderId="71" xfId="1" applyNumberFormat="1" applyFont="1" applyFill="1" applyBorder="1"/>
    <xf numFmtId="0" fontId="19" fillId="0" borderId="39" xfId="1" applyFont="1" applyFill="1" applyBorder="1"/>
    <xf numFmtId="3" fontId="19" fillId="0" borderId="23" xfId="1" applyNumberFormat="1" applyFont="1" applyFill="1" applyBorder="1"/>
    <xf numFmtId="3" fontId="19" fillId="0" borderId="63" xfId="1" applyNumberFormat="1" applyFont="1" applyFill="1" applyBorder="1"/>
    <xf numFmtId="3" fontId="19" fillId="0" borderId="24" xfId="1" applyNumberFormat="1" applyFont="1" applyFill="1" applyBorder="1"/>
    <xf numFmtId="3" fontId="19" fillId="2" borderId="78" xfId="1" applyNumberFormat="1" applyFont="1" applyFill="1" applyBorder="1"/>
    <xf numFmtId="3" fontId="19" fillId="0" borderId="9" xfId="1" applyNumberFormat="1" applyFont="1" applyFill="1" applyBorder="1"/>
    <xf numFmtId="3" fontId="19" fillId="0" borderId="76" xfId="1" applyNumberFormat="1" applyFont="1" applyFill="1" applyBorder="1"/>
    <xf numFmtId="3" fontId="19" fillId="0" borderId="10" xfId="1" applyNumberFormat="1" applyFont="1" applyFill="1" applyBorder="1"/>
    <xf numFmtId="0" fontId="39" fillId="0" borderId="39" xfId="1" applyFont="1" applyFill="1" applyBorder="1"/>
    <xf numFmtId="3" fontId="39" fillId="0" borderId="23" xfId="1" applyNumberFormat="1" applyFont="1" applyFill="1" applyBorder="1"/>
    <xf numFmtId="3" fontId="39" fillId="0" borderId="63" xfId="1" applyNumberFormat="1" applyFont="1" applyFill="1" applyBorder="1"/>
    <xf numFmtId="3" fontId="39" fillId="0" borderId="24" xfId="1" applyNumberFormat="1" applyFont="1" applyFill="1" applyBorder="1"/>
    <xf numFmtId="3" fontId="39" fillId="2" borderId="78" xfId="1" applyNumberFormat="1" applyFont="1" applyFill="1" applyBorder="1"/>
    <xf numFmtId="0" fontId="15" fillId="0" borderId="37" xfId="1" applyFont="1" applyFill="1" applyBorder="1"/>
    <xf numFmtId="3" fontId="15" fillId="0" borderId="30" xfId="1" applyNumberFormat="1" applyFont="1" applyFill="1" applyBorder="1"/>
    <xf numFmtId="3" fontId="15" fillId="0" borderId="62" xfId="1" applyNumberFormat="1" applyFont="1" applyFill="1" applyBorder="1"/>
    <xf numFmtId="3" fontId="15" fillId="0" borderId="31" xfId="1" applyNumberFormat="1" applyFont="1" applyFill="1" applyBorder="1"/>
    <xf numFmtId="3" fontId="15" fillId="2" borderId="69" xfId="1" applyNumberFormat="1" applyFont="1" applyFill="1" applyBorder="1"/>
    <xf numFmtId="0" fontId="15" fillId="0" borderId="5" xfId="1" applyFont="1" applyFill="1" applyBorder="1"/>
    <xf numFmtId="3" fontId="15" fillId="0" borderId="64" xfId="1" applyNumberFormat="1" applyFont="1" applyFill="1" applyBorder="1"/>
    <xf numFmtId="0" fontId="15" fillId="0" borderId="39" xfId="1" applyFont="1" applyFill="1" applyBorder="1"/>
    <xf numFmtId="3" fontId="15" fillId="0" borderId="21" xfId="1" applyNumberFormat="1" applyFont="1" applyFill="1" applyBorder="1"/>
    <xf numFmtId="3" fontId="15" fillId="0" borderId="41" xfId="1" applyNumberFormat="1" applyFont="1" applyFill="1" applyBorder="1"/>
    <xf numFmtId="3" fontId="15" fillId="0" borderId="23" xfId="1" applyNumberFormat="1" applyFont="1" applyFill="1" applyBorder="1"/>
    <xf numFmtId="3" fontId="15" fillId="0" borderId="63" xfId="1" applyNumberFormat="1" applyFont="1" applyFill="1" applyBorder="1"/>
    <xf numFmtId="3" fontId="15" fillId="0" borderId="24" xfId="1" applyNumberFormat="1" applyFont="1" applyFill="1" applyBorder="1"/>
    <xf numFmtId="3" fontId="15" fillId="2" borderId="78" xfId="1" applyNumberFormat="1" applyFont="1" applyFill="1" applyBorder="1"/>
    <xf numFmtId="3" fontId="15" fillId="3" borderId="23" xfId="1" applyNumberFormat="1" applyFont="1" applyFill="1" applyBorder="1"/>
    <xf numFmtId="0" fontId="39" fillId="0" borderId="13" xfId="1" applyFont="1" applyFill="1" applyBorder="1"/>
    <xf numFmtId="3" fontId="39" fillId="0" borderId="9" xfId="1" applyNumberFormat="1" applyFont="1" applyFill="1" applyBorder="1"/>
    <xf numFmtId="3" fontId="39" fillId="0" borderId="76" xfId="1" applyNumberFormat="1" applyFont="1" applyFill="1" applyBorder="1"/>
    <xf numFmtId="3" fontId="39" fillId="0" borderId="10" xfId="1" applyNumberFormat="1" applyFont="1" applyFill="1" applyBorder="1"/>
    <xf numFmtId="3" fontId="39" fillId="2" borderId="72" xfId="1" applyNumberFormat="1" applyFont="1" applyFill="1" applyBorder="1"/>
    <xf numFmtId="3" fontId="39" fillId="0" borderId="36" xfId="1" applyNumberFormat="1" applyFont="1" applyFill="1" applyBorder="1"/>
    <xf numFmtId="3" fontId="39" fillId="0" borderId="28" xfId="1" applyNumberFormat="1" applyFont="1" applyFill="1" applyBorder="1"/>
    <xf numFmtId="0" fontId="19" fillId="0" borderId="11" xfId="1" applyFont="1" applyFill="1" applyBorder="1"/>
    <xf numFmtId="3" fontId="39" fillId="0" borderId="3" xfId="1" applyNumberFormat="1" applyFont="1" applyFill="1" applyBorder="1"/>
    <xf numFmtId="3" fontId="39" fillId="0" borderId="38" xfId="1" applyNumberFormat="1" applyFont="1" applyFill="1" applyBorder="1"/>
    <xf numFmtId="3" fontId="39" fillId="0" borderId="4" xfId="1" applyNumberFormat="1" applyFont="1" applyFill="1" applyBorder="1"/>
    <xf numFmtId="3" fontId="39" fillId="2" borderId="79" xfId="1" applyNumberFormat="1" applyFont="1" applyFill="1" applyBorder="1"/>
    <xf numFmtId="0" fontId="19" fillId="0" borderId="33" xfId="1" applyFont="1" applyFill="1" applyBorder="1"/>
    <xf numFmtId="3" fontId="19" fillId="0" borderId="16" xfId="1" applyNumberFormat="1" applyFont="1" applyFill="1" applyBorder="1"/>
    <xf numFmtId="3" fontId="19" fillId="0" borderId="15" xfId="1" applyNumberFormat="1" applyFont="1" applyFill="1" applyBorder="1"/>
    <xf numFmtId="3" fontId="19" fillId="0" borderId="17" xfId="1" applyNumberFormat="1" applyFont="1" applyFill="1" applyBorder="1"/>
    <xf numFmtId="3" fontId="19" fillId="2" borderId="71" xfId="1" applyNumberFormat="1" applyFont="1" applyFill="1" applyBorder="1"/>
    <xf numFmtId="0" fontId="15" fillId="0" borderId="33" xfId="1" applyFont="1" applyFill="1" applyBorder="1" applyAlignment="1">
      <alignment wrapText="1"/>
    </xf>
    <xf numFmtId="0" fontId="19" fillId="0" borderId="34" xfId="1" applyFont="1" applyFill="1" applyBorder="1"/>
    <xf numFmtId="3" fontId="19" fillId="0" borderId="25" xfId="1" applyNumberFormat="1" applyFont="1" applyFill="1" applyBorder="1"/>
    <xf numFmtId="3" fontId="19" fillId="0" borderId="66" xfId="1" applyNumberFormat="1" applyFont="1" applyFill="1" applyBorder="1"/>
    <xf numFmtId="3" fontId="19" fillId="0" borderId="44" xfId="1" applyNumberFormat="1" applyFont="1" applyFill="1" applyBorder="1"/>
    <xf numFmtId="3" fontId="19" fillId="2" borderId="77" xfId="1" applyNumberFormat="1" applyFont="1" applyFill="1" applyBorder="1"/>
    <xf numFmtId="0" fontId="19" fillId="0" borderId="53" xfId="1" applyFont="1" applyFill="1" applyBorder="1" applyAlignment="1">
      <alignment wrapText="1"/>
    </xf>
    <xf numFmtId="3" fontId="19" fillId="0" borderId="28" xfId="1" applyNumberFormat="1" applyFont="1" applyFill="1" applyBorder="1"/>
    <xf numFmtId="3" fontId="19" fillId="0" borderId="36" xfId="1" applyNumberFormat="1" applyFont="1" applyFill="1" applyBorder="1"/>
    <xf numFmtId="3" fontId="19" fillId="0" borderId="29" xfId="1" applyNumberFormat="1" applyFont="1" applyFill="1" applyBorder="1"/>
    <xf numFmtId="3" fontId="19" fillId="2" borderId="68" xfId="1" applyNumberFormat="1" applyFont="1" applyFill="1" applyBorder="1"/>
    <xf numFmtId="0" fontId="19" fillId="0" borderId="0" xfId="1" applyFont="1" applyFill="1" applyBorder="1" applyAlignment="1">
      <alignment wrapText="1"/>
    </xf>
    <xf numFmtId="3" fontId="19" fillId="0" borderId="0" xfId="1" applyNumberFormat="1" applyFont="1" applyFill="1" applyBorder="1"/>
    <xf numFmtId="0" fontId="15" fillId="0" borderId="0" xfId="1" applyFont="1" applyFill="1" applyBorder="1"/>
    <xf numFmtId="3" fontId="44" fillId="0" borderId="17" xfId="0" applyNumberFormat="1" applyFont="1" applyFill="1" applyBorder="1"/>
    <xf numFmtId="0" fontId="55" fillId="0" borderId="13" xfId="0" applyFont="1" applyFill="1" applyBorder="1" applyAlignment="1">
      <alignment horizontal="left"/>
    </xf>
    <xf numFmtId="0" fontId="55" fillId="0" borderId="7" xfId="0" applyFont="1" applyFill="1" applyBorder="1" applyAlignment="1">
      <alignment horizontal="left"/>
    </xf>
    <xf numFmtId="0" fontId="55" fillId="0" borderId="6" xfId="0" applyFont="1" applyFill="1" applyBorder="1"/>
    <xf numFmtId="3" fontId="55" fillId="0" borderId="18" xfId="2" applyNumberFormat="1" applyFont="1" applyFill="1" applyBorder="1"/>
    <xf numFmtId="164" fontId="55" fillId="0" borderId="16" xfId="0" applyNumberFormat="1" applyFont="1" applyFill="1" applyBorder="1"/>
    <xf numFmtId="3" fontId="55" fillId="0" borderId="32" xfId="2" applyNumberFormat="1" applyFont="1" applyFill="1" applyBorder="1"/>
    <xf numFmtId="0" fontId="55" fillId="0" borderId="0" xfId="0" applyFont="1" applyFill="1"/>
    <xf numFmtId="3" fontId="56" fillId="0" borderId="24" xfId="0" applyNumberFormat="1" applyFont="1" applyFill="1" applyBorder="1"/>
    <xf numFmtId="0" fontId="11" fillId="0" borderId="16" xfId="0" applyFont="1" applyFill="1" applyBorder="1" applyAlignment="1">
      <alignment horizontal="right"/>
    </xf>
    <xf numFmtId="3" fontId="11" fillId="0" borderId="16" xfId="1" applyNumberFormat="1" applyFont="1" applyFill="1" applyBorder="1"/>
    <xf numFmtId="3" fontId="11" fillId="0" borderId="15" xfId="1" applyNumberFormat="1" applyFont="1" applyFill="1" applyBorder="1"/>
    <xf numFmtId="3" fontId="11" fillId="0" borderId="17" xfId="1" applyNumberFormat="1" applyFont="1" applyFill="1" applyBorder="1"/>
    <xf numFmtId="3" fontId="10" fillId="0" borderId="16" xfId="1" applyNumberFormat="1" applyFont="1" applyFill="1" applyBorder="1"/>
    <xf numFmtId="3" fontId="10" fillId="0" borderId="15" xfId="1" applyNumberFormat="1" applyFont="1" applyFill="1" applyBorder="1"/>
    <xf numFmtId="3" fontId="10" fillId="0" borderId="17" xfId="1" applyNumberFormat="1" applyFont="1" applyFill="1" applyBorder="1"/>
    <xf numFmtId="3" fontId="19" fillId="7" borderId="72" xfId="1" applyNumberFormat="1" applyFont="1" applyFill="1" applyBorder="1"/>
    <xf numFmtId="3" fontId="10" fillId="7" borderId="71" xfId="1" applyNumberFormat="1" applyFont="1" applyFill="1" applyBorder="1"/>
    <xf numFmtId="3" fontId="11" fillId="7" borderId="71" xfId="1" applyNumberFormat="1" applyFont="1" applyFill="1" applyBorder="1"/>
    <xf numFmtId="0" fontId="14" fillId="0" borderId="0" xfId="0" applyFont="1" applyFill="1" applyBorder="1" applyAlignment="1">
      <alignment horizontal="right"/>
    </xf>
    <xf numFmtId="0" fontId="29" fillId="0" borderId="0" xfId="0" applyFont="1" applyFill="1" applyBorder="1" applyAlignment="1"/>
    <xf numFmtId="3" fontId="19" fillId="0" borderId="0" xfId="3" applyNumberFormat="1" applyFont="1" applyFill="1" applyBorder="1"/>
    <xf numFmtId="164" fontId="19" fillId="0" borderId="0" xfId="0" applyNumberFormat="1" applyFont="1" applyFill="1" applyBorder="1"/>
    <xf numFmtId="3" fontId="19" fillId="0" borderId="0" xfId="0" applyNumberFormat="1" applyFont="1" applyFill="1" applyBorder="1"/>
    <xf numFmtId="0" fontId="21" fillId="0" borderId="0" xfId="0" applyFont="1" applyFill="1" applyBorder="1"/>
    <xf numFmtId="3" fontId="21" fillId="0" borderId="0" xfId="0" applyNumberFormat="1" applyFont="1" applyFill="1" applyBorder="1"/>
    <xf numFmtId="164" fontId="21" fillId="0" borderId="0" xfId="0" applyNumberFormat="1" applyFont="1" applyFill="1" applyBorder="1"/>
    <xf numFmtId="0" fontId="29" fillId="0" borderId="25" xfId="0" applyFont="1" applyFill="1" applyBorder="1"/>
    <xf numFmtId="3" fontId="29" fillId="0" borderId="44" xfId="0" applyNumberFormat="1" applyFont="1" applyFill="1" applyBorder="1"/>
    <xf numFmtId="0" fontId="10" fillId="0" borderId="21" xfId="0" applyFont="1" applyFill="1" applyBorder="1" applyAlignment="1">
      <alignment horizontal="left"/>
    </xf>
    <xf numFmtId="0" fontId="28" fillId="0" borderId="45" xfId="0" applyFont="1" applyFill="1" applyBorder="1"/>
    <xf numFmtId="0" fontId="28" fillId="0" borderId="64" xfId="0" applyFont="1" applyFill="1" applyBorder="1" applyAlignment="1">
      <alignment horizontal="left"/>
    </xf>
    <xf numFmtId="0" fontId="2" fillId="0" borderId="65" xfId="0" applyFont="1" applyFill="1" applyBorder="1"/>
    <xf numFmtId="3" fontId="2" fillId="0" borderId="25" xfId="0" applyNumberFormat="1" applyFont="1" applyFill="1" applyBorder="1" applyAlignment="1">
      <alignment horizontal="right"/>
    </xf>
    <xf numFmtId="164" fontId="2" fillId="0" borderId="25" xfId="0" applyNumberFormat="1" applyFont="1" applyFill="1" applyBorder="1"/>
    <xf numFmtId="3" fontId="2" fillId="0" borderId="44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0" fontId="6" fillId="0" borderId="16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0" fontId="14" fillId="0" borderId="16" xfId="0" applyFont="1" applyFill="1" applyBorder="1"/>
    <xf numFmtId="0" fontId="14" fillId="0" borderId="33" xfId="0" applyFont="1" applyFill="1" applyBorder="1" applyAlignment="1">
      <alignment horizontal="left"/>
    </xf>
    <xf numFmtId="0" fontId="10" fillId="0" borderId="50" xfId="0" applyFont="1" applyFill="1" applyBorder="1" applyAlignment="1">
      <alignment horizontal="right"/>
    </xf>
    <xf numFmtId="3" fontId="10" fillId="0" borderId="54" xfId="0" applyNumberFormat="1" applyFont="1" applyFill="1" applyBorder="1"/>
    <xf numFmtId="0" fontId="0" fillId="0" borderId="54" xfId="0" applyBorder="1"/>
    <xf numFmtId="3" fontId="3" fillId="0" borderId="4" xfId="0" applyNumberFormat="1" applyFont="1" applyFill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/>
    </xf>
    <xf numFmtId="3" fontId="30" fillId="0" borderId="16" xfId="0" applyNumberFormat="1" applyFont="1" applyFill="1" applyBorder="1"/>
    <xf numFmtId="164" fontId="30" fillId="0" borderId="16" xfId="0" applyNumberFormat="1" applyFont="1" applyFill="1" applyBorder="1"/>
    <xf numFmtId="3" fontId="30" fillId="0" borderId="17" xfId="0" applyNumberFormat="1" applyFont="1" applyFill="1" applyBorder="1"/>
    <xf numFmtId="0" fontId="8" fillId="0" borderId="62" xfId="0" applyFont="1" applyFill="1" applyBorder="1"/>
    <xf numFmtId="3" fontId="8" fillId="3" borderId="30" xfId="0" applyNumberFormat="1" applyFont="1" applyFill="1" applyBorder="1"/>
    <xf numFmtId="3" fontId="3" fillId="8" borderId="17" xfId="0" applyNumberFormat="1" applyFont="1" applyFill="1" applyBorder="1" applyAlignment="1">
      <alignment horizontal="right" vertical="center"/>
    </xf>
    <xf numFmtId="3" fontId="3" fillId="8" borderId="43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/>
    <xf numFmtId="0" fontId="20" fillId="0" borderId="16" xfId="1" applyFont="1" applyFill="1" applyBorder="1"/>
    <xf numFmtId="167" fontId="48" fillId="8" borderId="17" xfId="1" applyNumberFormat="1" applyFont="1" applyFill="1" applyBorder="1" applyAlignment="1">
      <alignment horizontal="right"/>
    </xf>
    <xf numFmtId="167" fontId="57" fillId="8" borderId="17" xfId="1" applyNumberFormat="1" applyFont="1" applyFill="1" applyBorder="1" applyAlignment="1">
      <alignment horizontal="right"/>
    </xf>
    <xf numFmtId="3" fontId="3" fillId="0" borderId="18" xfId="2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60" xfId="0" applyFont="1" applyFill="1" applyBorder="1"/>
    <xf numFmtId="3" fontId="8" fillId="0" borderId="10" xfId="0" applyNumberFormat="1" applyFont="1" applyFill="1" applyBorder="1"/>
    <xf numFmtId="0" fontId="10" fillId="0" borderId="3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9" fontId="28" fillId="0" borderId="48" xfId="0" applyNumberFormat="1" applyFont="1" applyFill="1" applyBorder="1" applyAlignment="1">
      <alignment horizontal="right"/>
    </xf>
    <xf numFmtId="49" fontId="28" fillId="0" borderId="19" xfId="0" applyNumberFormat="1" applyFont="1" applyFill="1" applyBorder="1" applyAlignment="1">
      <alignment horizontal="right"/>
    </xf>
    <xf numFmtId="3" fontId="3" fillId="0" borderId="0" xfId="2" applyNumberFormat="1" applyFont="1" applyFill="1" applyBorder="1"/>
    <xf numFmtId="0" fontId="3" fillId="0" borderId="3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1" fillId="0" borderId="0" xfId="0" applyFont="1" applyFill="1" applyBorder="1"/>
    <xf numFmtId="3" fontId="31" fillId="0" borderId="0" xfId="0" applyNumberFormat="1" applyFont="1" applyFill="1" applyBorder="1" applyAlignment="1">
      <alignment horizontal="right"/>
    </xf>
    <xf numFmtId="164" fontId="31" fillId="0" borderId="0" xfId="0" applyNumberFormat="1" applyFont="1" applyFill="1" applyBorder="1"/>
    <xf numFmtId="0" fontId="0" fillId="0" borderId="0" xfId="0" applyFont="1"/>
    <xf numFmtId="0" fontId="18" fillId="0" borderId="29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/>
    </xf>
    <xf numFmtId="0" fontId="10" fillId="0" borderId="13" xfId="0" applyFont="1" applyFill="1" applyBorder="1"/>
    <xf numFmtId="0" fontId="10" fillId="0" borderId="3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9" fontId="14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/>
    </xf>
    <xf numFmtId="49" fontId="10" fillId="0" borderId="49" xfId="0" applyNumberFormat="1" applyFont="1" applyFill="1" applyBorder="1" applyAlignment="1">
      <alignment horizontal="right"/>
    </xf>
    <xf numFmtId="49" fontId="10" fillId="0" borderId="7" xfId="0" applyNumberFormat="1" applyFont="1" applyFill="1" applyBorder="1" applyAlignment="1">
      <alignment horizontal="right"/>
    </xf>
    <xf numFmtId="49" fontId="10" fillId="0" borderId="48" xfId="0" applyNumberFormat="1" applyFont="1" applyFill="1" applyBorder="1" applyAlignment="1">
      <alignment horizontal="right"/>
    </xf>
    <xf numFmtId="49" fontId="10" fillId="0" borderId="19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/>
    </xf>
    <xf numFmtId="49" fontId="3" fillId="0" borderId="60" xfId="0" applyNumberFormat="1" applyFont="1" applyFill="1" applyBorder="1" applyAlignment="1">
      <alignment horizontal="right"/>
    </xf>
    <xf numFmtId="49" fontId="3" fillId="0" borderId="48" xfId="0" applyNumberFormat="1" applyFont="1" applyFill="1" applyBorder="1" applyAlignment="1">
      <alignment horizontal="right"/>
    </xf>
    <xf numFmtId="49" fontId="3" fillId="0" borderId="19" xfId="0" applyNumberFormat="1" applyFont="1" applyFill="1" applyBorder="1" applyAlignment="1">
      <alignment horizontal="right"/>
    </xf>
    <xf numFmtId="0" fontId="10" fillId="0" borderId="4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right"/>
    </xf>
    <xf numFmtId="49" fontId="10" fillId="0" borderId="60" xfId="0" applyNumberFormat="1" applyFont="1" applyFill="1" applyBorder="1" applyAlignment="1">
      <alignment horizontal="right"/>
    </xf>
    <xf numFmtId="0" fontId="10" fillId="0" borderId="48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4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49" fontId="4" fillId="0" borderId="0" xfId="3" applyNumberFormat="1" applyFont="1" applyFill="1" applyBorder="1" applyAlignment="1">
      <alignment horizontal="center"/>
    </xf>
    <xf numFmtId="49" fontId="14" fillId="0" borderId="1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60" xfId="0" applyFont="1" applyFill="1" applyBorder="1" applyAlignment="1">
      <alignment horizontal="right"/>
    </xf>
    <xf numFmtId="0" fontId="10" fillId="0" borderId="37" xfId="0" applyFont="1" applyFill="1" applyBorder="1" applyAlignment="1">
      <alignment horizontal="right"/>
    </xf>
    <xf numFmtId="0" fontId="10" fillId="0" borderId="30" xfId="0" applyFont="1" applyFill="1" applyBorder="1" applyAlignment="1">
      <alignment horizontal="right"/>
    </xf>
    <xf numFmtId="0" fontId="3" fillId="0" borderId="45" xfId="0" applyFont="1" applyFill="1" applyBorder="1" applyAlignment="1">
      <alignment horizontal="right"/>
    </xf>
    <xf numFmtId="0" fontId="3" fillId="0" borderId="64" xfId="0" applyFont="1" applyFill="1" applyBorder="1" applyAlignment="1">
      <alignment horizontal="right"/>
    </xf>
    <xf numFmtId="0" fontId="3" fillId="0" borderId="57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10" fillId="0" borderId="48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right"/>
    </xf>
    <xf numFmtId="49" fontId="28" fillId="0" borderId="48" xfId="0" applyNumberFormat="1" applyFont="1" applyFill="1" applyBorder="1" applyAlignment="1">
      <alignment horizontal="right"/>
    </xf>
    <xf numFmtId="49" fontId="28" fillId="0" borderId="19" xfId="0" applyNumberFormat="1" applyFont="1" applyFill="1" applyBorder="1" applyAlignment="1">
      <alignment horizontal="right"/>
    </xf>
    <xf numFmtId="0" fontId="28" fillId="0" borderId="49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right"/>
    </xf>
    <xf numFmtId="0" fontId="28" fillId="0" borderId="48" xfId="0" applyFont="1" applyFill="1" applyBorder="1" applyAlignment="1">
      <alignment horizontal="right"/>
    </xf>
    <xf numFmtId="0" fontId="28" fillId="0" borderId="19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right"/>
    </xf>
    <xf numFmtId="0" fontId="28" fillId="0" borderId="60" xfId="0" applyFont="1" applyFill="1" applyBorder="1" applyAlignment="1">
      <alignment horizontal="right"/>
    </xf>
    <xf numFmtId="49" fontId="28" fillId="0" borderId="1" xfId="0" applyNumberFormat="1" applyFont="1" applyFill="1" applyBorder="1" applyAlignment="1">
      <alignment horizontal="right"/>
    </xf>
    <xf numFmtId="49" fontId="28" fillId="0" borderId="60" xfId="0" applyNumberFormat="1" applyFont="1" applyFill="1" applyBorder="1" applyAlignment="1">
      <alignment horizontal="right"/>
    </xf>
    <xf numFmtId="49" fontId="28" fillId="0" borderId="33" xfId="0" applyNumberFormat="1" applyFont="1" applyFill="1" applyBorder="1" applyAlignment="1">
      <alignment horizontal="right"/>
    </xf>
    <xf numFmtId="49" fontId="28" fillId="0" borderId="16" xfId="0" applyNumberFormat="1" applyFont="1" applyFill="1" applyBorder="1" applyAlignment="1">
      <alignment horizontal="right"/>
    </xf>
    <xf numFmtId="49" fontId="28" fillId="0" borderId="37" xfId="0" applyNumberFormat="1" applyFont="1" applyFill="1" applyBorder="1" applyAlignment="1">
      <alignment horizontal="right"/>
    </xf>
    <xf numFmtId="49" fontId="28" fillId="0" borderId="30" xfId="0" applyNumberFormat="1" applyFont="1" applyFill="1" applyBorder="1" applyAlignment="1">
      <alignment horizontal="right"/>
    </xf>
    <xf numFmtId="0" fontId="3" fillId="0" borderId="5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49" fontId="28" fillId="0" borderId="49" xfId="0" applyNumberFormat="1" applyFont="1" applyFill="1" applyBorder="1" applyAlignment="1">
      <alignment horizontal="right"/>
    </xf>
    <xf numFmtId="49" fontId="28" fillId="0" borderId="7" xfId="0" applyNumberFormat="1" applyFont="1" applyFill="1" applyBorder="1" applyAlignment="1">
      <alignment horizontal="right"/>
    </xf>
    <xf numFmtId="49" fontId="14" fillId="0" borderId="65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4">
    <cellStyle name="Normální" xfId="0" builtinId="0"/>
    <cellStyle name="Normální 2" xfId="1"/>
    <cellStyle name="Normální 3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%20ROZPO&#268;TU/MHMP,%20ROZBORY,%20ROZPO&#268;ET/Excel%20E/Rozpo&#269;et/2019/P&#345;&#237;prava%20rozpo&#269;tu%20od%2022.%2011.%202018/veden&#237;/po%20p&#345;ipom&#237;nk&#225;ch%20odbor&#367;%2012.%2012.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e 1"/>
      <sheetName val="RNP 2"/>
      <sheetName val="Dotace 3"/>
      <sheetName val="Výdaje 4-5"/>
      <sheetName val="11 6"/>
      <sheetName val="12 7"/>
      <sheetName val="21 8-10"/>
      <sheetName val="31 11-12"/>
      <sheetName val="41 13-14"/>
      <sheetName val="41 15-17"/>
      <sheetName val="41 18"/>
      <sheetName val="42 19"/>
      <sheetName val="51 20-23"/>
      <sheetName val="53 24"/>
      <sheetName val="61 25-26"/>
      <sheetName val="62 27-28"/>
      <sheetName val="63 29-30"/>
      <sheetName val="64 31-35"/>
      <sheetName val="65 36-37"/>
      <sheetName val="81 38-39"/>
      <sheetName val="82 40-41"/>
      <sheetName val="82 42-44"/>
      <sheetName val="91 45-48"/>
      <sheetName val="10 49-50"/>
      <sheetName val="Rezerva 51"/>
      <sheetName val="Výhled 52"/>
    </sheetNames>
    <sheetDataSet>
      <sheetData sheetId="0" refreshError="1">
        <row r="46">
          <cell r="H46">
            <v>73292</v>
          </cell>
        </row>
        <row r="47">
          <cell r="H47">
            <v>354471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70"/>
  <sheetViews>
    <sheetView zoomScaleNormal="100" zoomScaleSheetLayoutView="100" workbookViewId="0">
      <selection activeCell="O15" sqref="O15"/>
    </sheetView>
  </sheetViews>
  <sheetFormatPr defaultColWidth="5.28515625" defaultRowHeight="12.75" x14ac:dyDescent="0.2"/>
  <cols>
    <col min="1" max="1" width="5.28515625" style="1"/>
    <col min="2" max="2" width="5.7109375" style="2" customWidth="1"/>
    <col min="3" max="3" width="31.42578125" style="3" customWidth="1"/>
    <col min="4" max="5" width="8.85546875" style="4" bestFit="1" customWidth="1"/>
    <col min="6" max="6" width="10.140625" style="4" bestFit="1" customWidth="1"/>
    <col min="7" max="7" width="8.5703125" style="4" bestFit="1" customWidth="1"/>
    <col min="8" max="8" width="9.42578125" style="4" customWidth="1"/>
    <col min="9" max="9" width="5.28515625" style="4"/>
    <col min="10" max="10" width="6.140625" style="4" bestFit="1" customWidth="1"/>
    <col min="11" max="11" width="6.5703125" style="4" bestFit="1" customWidth="1"/>
    <col min="12" max="16384" width="5.28515625" style="4"/>
  </cols>
  <sheetData>
    <row r="1" spans="1:8" ht="15" x14ac:dyDescent="0.25">
      <c r="H1" s="5" t="s">
        <v>783</v>
      </c>
    </row>
    <row r="2" spans="1:8" ht="19.5" thickBot="1" x14ac:dyDescent="0.35">
      <c r="A2" s="6" t="s">
        <v>784</v>
      </c>
      <c r="B2" s="7"/>
      <c r="F2" s="8"/>
      <c r="G2" s="9"/>
      <c r="H2" s="10" t="s">
        <v>785</v>
      </c>
    </row>
    <row r="3" spans="1:8" ht="13.5" x14ac:dyDescent="0.25">
      <c r="A3" s="11" t="s">
        <v>786</v>
      </c>
      <c r="B3" s="12"/>
      <c r="C3" s="13"/>
      <c r="D3" s="14" t="s">
        <v>787</v>
      </c>
      <c r="E3" s="14" t="s">
        <v>788</v>
      </c>
      <c r="F3" s="14" t="s">
        <v>789</v>
      </c>
      <c r="G3" s="14" t="s">
        <v>790</v>
      </c>
      <c r="H3" s="15" t="s">
        <v>791</v>
      </c>
    </row>
    <row r="4" spans="1:8" ht="14.25" thickBot="1" x14ac:dyDescent="0.3">
      <c r="A4" s="16">
        <v>6330</v>
      </c>
      <c r="B4" s="17" t="s">
        <v>792</v>
      </c>
      <c r="C4" s="18"/>
      <c r="D4" s="19">
        <v>2018</v>
      </c>
      <c r="E4" s="20">
        <v>2018</v>
      </c>
      <c r="F4" s="20" t="s">
        <v>793</v>
      </c>
      <c r="G4" s="20" t="s">
        <v>794</v>
      </c>
      <c r="H4" s="21">
        <v>2019</v>
      </c>
    </row>
    <row r="5" spans="1:8" ht="13.5" x14ac:dyDescent="0.25">
      <c r="A5" s="22"/>
      <c r="B5" s="23" t="s">
        <v>795</v>
      </c>
      <c r="C5" s="24"/>
      <c r="D5" s="14"/>
      <c r="E5" s="14"/>
      <c r="F5" s="14"/>
      <c r="G5" s="14"/>
      <c r="H5" s="15"/>
    </row>
    <row r="6" spans="1:8" x14ac:dyDescent="0.2">
      <c r="A6" s="25"/>
      <c r="B6" s="26"/>
      <c r="C6" s="27" t="s">
        <v>796</v>
      </c>
      <c r="D6" s="28">
        <f>D7+D8+D14+D15+D16</f>
        <v>98600</v>
      </c>
      <c r="E6" s="28">
        <f>E7+E8+E14+E15+E16</f>
        <v>98600</v>
      </c>
      <c r="F6" s="28">
        <f>F7+F8+F14+F15+F16</f>
        <v>83801</v>
      </c>
      <c r="G6" s="29">
        <f>F6/E6*100</f>
        <v>84.990872210953356</v>
      </c>
      <c r="H6" s="30">
        <f>H8+H15+H16</f>
        <v>96900</v>
      </c>
    </row>
    <row r="7" spans="1:8" x14ac:dyDescent="0.2">
      <c r="A7" s="31"/>
      <c r="B7" s="17">
        <v>1332</v>
      </c>
      <c r="C7" s="32" t="s">
        <v>797</v>
      </c>
      <c r="D7" s="33">
        <v>0</v>
      </c>
      <c r="E7" s="33">
        <v>0</v>
      </c>
      <c r="F7" s="33">
        <v>0</v>
      </c>
      <c r="G7" s="34">
        <v>0</v>
      </c>
      <c r="H7" s="35">
        <v>0</v>
      </c>
    </row>
    <row r="8" spans="1:8" x14ac:dyDescent="0.2">
      <c r="A8" s="31"/>
      <c r="B8" s="17" t="s">
        <v>798</v>
      </c>
      <c r="C8" s="32" t="s">
        <v>799</v>
      </c>
      <c r="D8" s="33">
        <f>SUM(D9:D13)</f>
        <v>21900</v>
      </c>
      <c r="E8" s="33">
        <f>SUM(E9:E13)</f>
        <v>21900</v>
      </c>
      <c r="F8" s="33">
        <f>SUM(F9:F13)</f>
        <v>18000</v>
      </c>
      <c r="G8" s="34">
        <f t="shared" ref="G8:G13" si="0">F8/E8*100</f>
        <v>82.191780821917803</v>
      </c>
      <c r="H8" s="35">
        <f>SUM(H9:H13)</f>
        <v>21900</v>
      </c>
    </row>
    <row r="9" spans="1:8" x14ac:dyDescent="0.2">
      <c r="A9" s="31"/>
      <c r="B9" s="36" t="s">
        <v>800</v>
      </c>
      <c r="C9" s="37" t="s">
        <v>801</v>
      </c>
      <c r="D9" s="38">
        <v>2500</v>
      </c>
      <c r="E9" s="38">
        <v>2500</v>
      </c>
      <c r="F9" s="38">
        <v>2417</v>
      </c>
      <c r="G9" s="39">
        <f t="shared" si="0"/>
        <v>96.679999999999993</v>
      </c>
      <c r="H9" s="40">
        <v>2500</v>
      </c>
    </row>
    <row r="10" spans="1:8" x14ac:dyDescent="0.2">
      <c r="A10" s="31"/>
      <c r="B10" s="36"/>
      <c r="C10" s="41" t="s">
        <v>802</v>
      </c>
      <c r="D10" s="38">
        <v>300</v>
      </c>
      <c r="E10" s="38">
        <v>300</v>
      </c>
      <c r="F10" s="38">
        <v>653</v>
      </c>
      <c r="G10" s="39">
        <f t="shared" si="0"/>
        <v>217.66666666666669</v>
      </c>
      <c r="H10" s="40">
        <v>700</v>
      </c>
    </row>
    <row r="11" spans="1:8" x14ac:dyDescent="0.2">
      <c r="A11" s="31"/>
      <c r="B11" s="36"/>
      <c r="C11" s="41" t="s">
        <v>803</v>
      </c>
      <c r="D11" s="38">
        <v>16000</v>
      </c>
      <c r="E11" s="38">
        <v>16000</v>
      </c>
      <c r="F11" s="38">
        <v>13623</v>
      </c>
      <c r="G11" s="39">
        <f t="shared" si="0"/>
        <v>85.143749999999997</v>
      </c>
      <c r="H11" s="40">
        <v>16000</v>
      </c>
    </row>
    <row r="12" spans="1:8" x14ac:dyDescent="0.2">
      <c r="A12" s="31"/>
      <c r="B12" s="36"/>
      <c r="C12" s="41" t="s">
        <v>804</v>
      </c>
      <c r="D12" s="38">
        <v>2000</v>
      </c>
      <c r="E12" s="38">
        <v>2000</v>
      </c>
      <c r="F12" s="38">
        <v>28</v>
      </c>
      <c r="G12" s="39">
        <f t="shared" si="0"/>
        <v>1.4000000000000001</v>
      </c>
      <c r="H12" s="40">
        <v>1600</v>
      </c>
    </row>
    <row r="13" spans="1:8" x14ac:dyDescent="0.2">
      <c r="A13" s="31"/>
      <c r="B13" s="36"/>
      <c r="C13" s="41" t="s">
        <v>805</v>
      </c>
      <c r="D13" s="38">
        <v>1100</v>
      </c>
      <c r="E13" s="38">
        <v>1100</v>
      </c>
      <c r="F13" s="38">
        <v>1279</v>
      </c>
      <c r="G13" s="39">
        <f t="shared" si="0"/>
        <v>116.27272727272728</v>
      </c>
      <c r="H13" s="40">
        <v>1100</v>
      </c>
    </row>
    <row r="14" spans="1:8" x14ac:dyDescent="0.2">
      <c r="A14" s="31"/>
      <c r="B14" s="42">
        <v>1359</v>
      </c>
      <c r="C14" s="32" t="s">
        <v>806</v>
      </c>
      <c r="D14" s="33">
        <v>0</v>
      </c>
      <c r="E14" s="33">
        <v>0</v>
      </c>
      <c r="F14" s="33">
        <v>0</v>
      </c>
      <c r="G14" s="43">
        <v>0</v>
      </c>
      <c r="H14" s="35">
        <v>0</v>
      </c>
    </row>
    <row r="15" spans="1:8" x14ac:dyDescent="0.2">
      <c r="A15" s="31"/>
      <c r="B15" s="42">
        <v>1361</v>
      </c>
      <c r="C15" s="32" t="s">
        <v>807</v>
      </c>
      <c r="D15" s="33">
        <v>11700</v>
      </c>
      <c r="E15" s="33">
        <v>11700</v>
      </c>
      <c r="F15" s="33">
        <v>8682</v>
      </c>
      <c r="G15" s="43">
        <f>F15/E15*100</f>
        <v>74.205128205128204</v>
      </c>
      <c r="H15" s="35">
        <v>10000</v>
      </c>
    </row>
    <row r="16" spans="1:8" ht="13.5" thickBot="1" x14ac:dyDescent="0.25">
      <c r="A16" s="44"/>
      <c r="B16" s="45">
        <v>1511</v>
      </c>
      <c r="C16" s="46" t="s">
        <v>808</v>
      </c>
      <c r="D16" s="47">
        <v>65000</v>
      </c>
      <c r="E16" s="47">
        <v>65000</v>
      </c>
      <c r="F16" s="47">
        <v>57119</v>
      </c>
      <c r="G16" s="48">
        <f>F16/E16*100</f>
        <v>87.875384615384604</v>
      </c>
      <c r="H16" s="49">
        <v>65000</v>
      </c>
    </row>
    <row r="17" spans="1:10" x14ac:dyDescent="0.2">
      <c r="A17" s="25"/>
      <c r="B17" s="26"/>
      <c r="C17" s="27" t="s">
        <v>809</v>
      </c>
      <c r="D17" s="28">
        <f>SUM(D18:D30)</f>
        <v>8485</v>
      </c>
      <c r="E17" s="28">
        <f>SUM(E18:E30)</f>
        <v>8491</v>
      </c>
      <c r="F17" s="28">
        <f>SUM(F18:F30)</f>
        <v>10602</v>
      </c>
      <c r="G17" s="29">
        <f>F17/E17*100</f>
        <v>124.86161818395949</v>
      </c>
      <c r="H17" s="30">
        <f>SUM(H18:H30)</f>
        <v>20270</v>
      </c>
    </row>
    <row r="18" spans="1:10" x14ac:dyDescent="0.2">
      <c r="A18" s="31"/>
      <c r="B18" s="17">
        <v>2111</v>
      </c>
      <c r="C18" s="32" t="s">
        <v>810</v>
      </c>
      <c r="D18" s="33">
        <v>50</v>
      </c>
      <c r="E18" s="33">
        <v>50</v>
      </c>
      <c r="F18" s="50">
        <v>46</v>
      </c>
      <c r="G18" s="34">
        <f>F18/E18*100</f>
        <v>92</v>
      </c>
      <c r="H18" s="1217">
        <v>50</v>
      </c>
    </row>
    <row r="19" spans="1:10" x14ac:dyDescent="0.2">
      <c r="A19" s="31"/>
      <c r="B19" s="17">
        <v>2119</v>
      </c>
      <c r="C19" s="32" t="s">
        <v>811</v>
      </c>
      <c r="D19" s="33">
        <v>25</v>
      </c>
      <c r="E19" s="33">
        <v>25</v>
      </c>
      <c r="F19" s="50">
        <v>61</v>
      </c>
      <c r="G19" s="34">
        <v>0</v>
      </c>
      <c r="H19" s="1217">
        <v>25</v>
      </c>
    </row>
    <row r="20" spans="1:10" x14ac:dyDescent="0.2">
      <c r="A20" s="31"/>
      <c r="B20" s="17">
        <v>2122</v>
      </c>
      <c r="C20" s="32" t="s">
        <v>812</v>
      </c>
      <c r="D20" s="33">
        <v>4000</v>
      </c>
      <c r="E20" s="33">
        <v>4000</v>
      </c>
      <c r="F20" s="50">
        <v>0</v>
      </c>
      <c r="G20" s="34">
        <v>0</v>
      </c>
      <c r="H20" s="1217">
        <v>16000</v>
      </c>
    </row>
    <row r="21" spans="1:10" x14ac:dyDescent="0.2">
      <c r="A21" s="31"/>
      <c r="B21" s="17">
        <v>2123</v>
      </c>
      <c r="C21" s="32" t="s">
        <v>813</v>
      </c>
      <c r="D21" s="33">
        <v>0</v>
      </c>
      <c r="E21" s="33">
        <v>0</v>
      </c>
      <c r="F21" s="50">
        <v>222</v>
      </c>
      <c r="G21" s="34"/>
      <c r="H21" s="1217">
        <v>0</v>
      </c>
    </row>
    <row r="22" spans="1:10" x14ac:dyDescent="0.2">
      <c r="A22" s="31"/>
      <c r="B22" s="51">
        <v>2141</v>
      </c>
      <c r="C22" s="32" t="s">
        <v>814</v>
      </c>
      <c r="D22" s="33">
        <v>700</v>
      </c>
      <c r="E22" s="33">
        <v>700</v>
      </c>
      <c r="F22" s="50">
        <v>684</v>
      </c>
      <c r="G22" s="34">
        <f t="shared" ref="G22:G29" si="1">F22/E22*100</f>
        <v>97.714285714285708</v>
      </c>
      <c r="H22" s="1217">
        <v>700</v>
      </c>
      <c r="J22" s="8"/>
    </row>
    <row r="23" spans="1:10" x14ac:dyDescent="0.2">
      <c r="A23" s="31"/>
      <c r="B23" s="17">
        <v>2212</v>
      </c>
      <c r="C23" s="32" t="s">
        <v>815</v>
      </c>
      <c r="D23" s="33">
        <v>2715</v>
      </c>
      <c r="E23" s="33">
        <v>2715</v>
      </c>
      <c r="F23" s="50">
        <v>1726</v>
      </c>
      <c r="G23" s="34">
        <f t="shared" si="1"/>
        <v>63.572744014732962</v>
      </c>
      <c r="H23" s="1217">
        <v>2500</v>
      </c>
    </row>
    <row r="24" spans="1:10" x14ac:dyDescent="0.2">
      <c r="A24" s="31"/>
      <c r="B24" s="17">
        <v>2229</v>
      </c>
      <c r="C24" s="32" t="s">
        <v>816</v>
      </c>
      <c r="D24" s="33">
        <v>10</v>
      </c>
      <c r="E24" s="33">
        <v>16</v>
      </c>
      <c r="F24" s="50">
        <v>144</v>
      </c>
      <c r="G24" s="34">
        <f t="shared" si="1"/>
        <v>900</v>
      </c>
      <c r="H24" s="1217">
        <v>10</v>
      </c>
    </row>
    <row r="25" spans="1:10" x14ac:dyDescent="0.2">
      <c r="A25" s="31"/>
      <c r="B25" s="17">
        <v>2321</v>
      </c>
      <c r="C25" s="32" t="s">
        <v>817</v>
      </c>
      <c r="D25" s="33">
        <v>0</v>
      </c>
      <c r="E25" s="33">
        <v>0</v>
      </c>
      <c r="F25" s="50">
        <v>23</v>
      </c>
      <c r="G25" s="34"/>
      <c r="H25" s="1217">
        <v>0</v>
      </c>
    </row>
    <row r="26" spans="1:10" x14ac:dyDescent="0.2">
      <c r="A26" s="31"/>
      <c r="B26" s="17">
        <v>2322</v>
      </c>
      <c r="C26" s="32" t="s">
        <v>818</v>
      </c>
      <c r="D26" s="33">
        <v>520</v>
      </c>
      <c r="E26" s="33">
        <v>520</v>
      </c>
      <c r="F26" s="50">
        <v>901</v>
      </c>
      <c r="G26" s="34">
        <f t="shared" si="1"/>
        <v>173.26923076923077</v>
      </c>
      <c r="H26" s="1217">
        <v>520</v>
      </c>
    </row>
    <row r="27" spans="1:10" x14ac:dyDescent="0.2">
      <c r="A27" s="31"/>
      <c r="B27" s="17">
        <v>2324</v>
      </c>
      <c r="C27" s="52" t="s">
        <v>819</v>
      </c>
      <c r="D27" s="33">
        <v>435</v>
      </c>
      <c r="E27" s="33">
        <v>435</v>
      </c>
      <c r="F27" s="50">
        <v>2301</v>
      </c>
      <c r="G27" s="34">
        <f t="shared" si="1"/>
        <v>528.9655172413793</v>
      </c>
      <c r="H27" s="1217">
        <v>435</v>
      </c>
    </row>
    <row r="28" spans="1:10" x14ac:dyDescent="0.2">
      <c r="A28" s="31"/>
      <c r="B28" s="53">
        <v>2328</v>
      </c>
      <c r="C28" s="52" t="s">
        <v>820</v>
      </c>
      <c r="D28" s="33">
        <v>20</v>
      </c>
      <c r="E28" s="33">
        <v>20</v>
      </c>
      <c r="F28" s="50">
        <v>4735</v>
      </c>
      <c r="G28" s="34">
        <f t="shared" si="1"/>
        <v>23675</v>
      </c>
      <c r="H28" s="1217">
        <v>20</v>
      </c>
    </row>
    <row r="29" spans="1:10" x14ac:dyDescent="0.2">
      <c r="A29" s="31"/>
      <c r="B29" s="54">
        <v>2329</v>
      </c>
      <c r="C29" s="52" t="s">
        <v>821</v>
      </c>
      <c r="D29" s="33">
        <v>10</v>
      </c>
      <c r="E29" s="33">
        <v>10</v>
      </c>
      <c r="F29" s="50">
        <v>-241</v>
      </c>
      <c r="G29" s="34">
        <f t="shared" si="1"/>
        <v>-2410</v>
      </c>
      <c r="H29" s="1217">
        <v>10</v>
      </c>
    </row>
    <row r="30" spans="1:10" ht="13.5" thickBot="1" x14ac:dyDescent="0.25">
      <c r="A30" s="55"/>
      <c r="B30" s="54">
        <v>2460</v>
      </c>
      <c r="C30" s="56" t="s">
        <v>822</v>
      </c>
      <c r="D30" s="57">
        <v>0</v>
      </c>
      <c r="E30" s="57">
        <v>0</v>
      </c>
      <c r="F30" s="58">
        <v>0</v>
      </c>
      <c r="G30" s="59">
        <v>0</v>
      </c>
      <c r="H30" s="1218">
        <v>0</v>
      </c>
    </row>
    <row r="31" spans="1:10" ht="13.5" thickBot="1" x14ac:dyDescent="0.25">
      <c r="A31" s="60"/>
      <c r="B31" s="61"/>
      <c r="C31" s="62" t="s">
        <v>823</v>
      </c>
      <c r="D31" s="63">
        <f>D17+D6</f>
        <v>107085</v>
      </c>
      <c r="E31" s="63">
        <f>E17+E6</f>
        <v>107091</v>
      </c>
      <c r="F31" s="63">
        <f>F6+F17</f>
        <v>94403</v>
      </c>
      <c r="G31" s="64">
        <f>F31/E31*100</f>
        <v>88.152132298699243</v>
      </c>
      <c r="H31" s="65">
        <f>H17+H6</f>
        <v>117170</v>
      </c>
    </row>
    <row r="32" spans="1:10" hidden="1" x14ac:dyDescent="0.2">
      <c r="A32" s="22"/>
      <c r="B32" s="66"/>
      <c r="C32" s="67" t="s">
        <v>824</v>
      </c>
      <c r="D32" s="68">
        <f>SUM(D33:D42)</f>
        <v>0</v>
      </c>
      <c r="E32" s="68">
        <f>SUM(E33:E42)</f>
        <v>0</v>
      </c>
      <c r="F32" s="68">
        <f>SUM(F33:F42)</f>
        <v>0</v>
      </c>
      <c r="G32" s="69">
        <v>0</v>
      </c>
      <c r="H32" s="70">
        <f>SUM(H33:H42)</f>
        <v>0</v>
      </c>
    </row>
    <row r="33" spans="1:8" hidden="1" x14ac:dyDescent="0.2">
      <c r="A33" s="31"/>
      <c r="B33" s="17">
        <v>4111</v>
      </c>
      <c r="C33" s="32" t="s">
        <v>825</v>
      </c>
      <c r="D33" s="33">
        <v>0</v>
      </c>
      <c r="E33" s="33">
        <v>0</v>
      </c>
      <c r="F33" s="33">
        <v>0</v>
      </c>
      <c r="G33" s="34">
        <v>0</v>
      </c>
      <c r="H33" s="35">
        <v>0</v>
      </c>
    </row>
    <row r="34" spans="1:8" hidden="1" x14ac:dyDescent="0.2">
      <c r="A34" s="31"/>
      <c r="B34" s="17">
        <v>4112</v>
      </c>
      <c r="C34" s="32" t="s">
        <v>826</v>
      </c>
      <c r="D34" s="71">
        <v>0</v>
      </c>
      <c r="E34" s="71">
        <v>0</v>
      </c>
      <c r="F34" s="33">
        <v>0</v>
      </c>
      <c r="G34" s="34">
        <v>0</v>
      </c>
      <c r="H34" s="72">
        <v>0</v>
      </c>
    </row>
    <row r="35" spans="1:8" hidden="1" x14ac:dyDescent="0.2">
      <c r="A35" s="31"/>
      <c r="B35" s="17">
        <v>4116</v>
      </c>
      <c r="C35" s="32" t="s">
        <v>827</v>
      </c>
      <c r="D35" s="73">
        <v>0</v>
      </c>
      <c r="E35" s="73">
        <v>0</v>
      </c>
      <c r="F35" s="33">
        <v>0</v>
      </c>
      <c r="G35" s="34">
        <v>0</v>
      </c>
      <c r="H35" s="74">
        <v>0</v>
      </c>
    </row>
    <row r="36" spans="1:8" hidden="1" x14ac:dyDescent="0.2">
      <c r="A36" s="31"/>
      <c r="B36" s="17">
        <v>4121</v>
      </c>
      <c r="C36" s="32" t="s">
        <v>828</v>
      </c>
      <c r="D36" s="73">
        <v>0</v>
      </c>
      <c r="E36" s="73">
        <v>0</v>
      </c>
      <c r="F36" s="33">
        <v>0</v>
      </c>
      <c r="G36" s="34">
        <v>0</v>
      </c>
      <c r="H36" s="72">
        <v>0</v>
      </c>
    </row>
    <row r="37" spans="1:8" hidden="1" x14ac:dyDescent="0.2">
      <c r="A37" s="31"/>
      <c r="B37" s="17">
        <v>4122</v>
      </c>
      <c r="C37" s="32" t="s">
        <v>829</v>
      </c>
      <c r="D37" s="73">
        <v>0</v>
      </c>
      <c r="E37" s="73">
        <v>0</v>
      </c>
      <c r="F37" s="33">
        <v>0</v>
      </c>
      <c r="G37" s="34">
        <v>0</v>
      </c>
      <c r="H37" s="74">
        <v>0</v>
      </c>
    </row>
    <row r="38" spans="1:8" hidden="1" x14ac:dyDescent="0.2">
      <c r="A38" s="31"/>
      <c r="B38" s="17">
        <v>4211</v>
      </c>
      <c r="C38" s="32" t="s">
        <v>830</v>
      </c>
      <c r="D38" s="73">
        <v>0</v>
      </c>
      <c r="E38" s="73">
        <v>0</v>
      </c>
      <c r="F38" s="33">
        <v>0</v>
      </c>
      <c r="G38" s="34">
        <v>0</v>
      </c>
      <c r="H38" s="74">
        <v>0</v>
      </c>
    </row>
    <row r="39" spans="1:8" hidden="1" x14ac:dyDescent="0.2">
      <c r="A39" s="31"/>
      <c r="B39" s="17">
        <v>4213</v>
      </c>
      <c r="C39" s="32" t="s">
        <v>831</v>
      </c>
      <c r="D39" s="73">
        <v>0</v>
      </c>
      <c r="E39" s="73">
        <v>0</v>
      </c>
      <c r="F39" s="33">
        <v>0</v>
      </c>
      <c r="G39" s="34">
        <v>0</v>
      </c>
      <c r="H39" s="74">
        <v>0</v>
      </c>
    </row>
    <row r="40" spans="1:8" hidden="1" x14ac:dyDescent="0.2">
      <c r="A40" s="31"/>
      <c r="B40" s="17">
        <v>4221</v>
      </c>
      <c r="C40" s="32" t="s">
        <v>832</v>
      </c>
      <c r="D40" s="73">
        <v>0</v>
      </c>
      <c r="E40" s="73">
        <v>0</v>
      </c>
      <c r="F40" s="33">
        <v>0</v>
      </c>
      <c r="G40" s="34">
        <v>0</v>
      </c>
      <c r="H40" s="35">
        <v>0</v>
      </c>
    </row>
    <row r="41" spans="1:8" hidden="1" x14ac:dyDescent="0.2">
      <c r="A41" s="31"/>
      <c r="B41" s="17">
        <v>4222</v>
      </c>
      <c r="C41" s="32" t="s">
        <v>833</v>
      </c>
      <c r="D41" s="73">
        <v>0</v>
      </c>
      <c r="E41" s="73">
        <v>0</v>
      </c>
      <c r="F41" s="33">
        <v>0</v>
      </c>
      <c r="G41" s="34">
        <v>0</v>
      </c>
      <c r="H41" s="74">
        <v>0</v>
      </c>
    </row>
    <row r="42" spans="1:8" ht="13.5" hidden="1" thickBot="1" x14ac:dyDescent="0.25">
      <c r="A42" s="44"/>
      <c r="B42" s="17">
        <v>4229</v>
      </c>
      <c r="C42" s="32" t="s">
        <v>834</v>
      </c>
      <c r="D42" s="57">
        <v>0</v>
      </c>
      <c r="E42" s="57">
        <v>0</v>
      </c>
      <c r="F42" s="73">
        <v>0</v>
      </c>
      <c r="G42" s="75">
        <v>0</v>
      </c>
      <c r="H42" s="74">
        <v>0</v>
      </c>
    </row>
    <row r="43" spans="1:8" x14ac:dyDescent="0.2">
      <c r="A43" s="25"/>
      <c r="B43" s="26"/>
      <c r="C43" s="27" t="s">
        <v>835</v>
      </c>
      <c r="D43" s="28">
        <f>SUM(D44:D45)</f>
        <v>851889</v>
      </c>
      <c r="E43" s="28">
        <f>SUM(E44:E45)</f>
        <v>1051762</v>
      </c>
      <c r="F43" s="28">
        <f>SUM(F44:F45)</f>
        <v>637949</v>
      </c>
      <c r="G43" s="29">
        <f t="shared" ref="G43:G53" si="2">F43/E43*100</f>
        <v>60.655262312196101</v>
      </c>
      <c r="H43" s="30">
        <f>H45+H44</f>
        <v>527763</v>
      </c>
    </row>
    <row r="44" spans="1:8" x14ac:dyDescent="0.2">
      <c r="A44" s="76">
        <v>6330</v>
      </c>
      <c r="B44" s="17">
        <v>4131</v>
      </c>
      <c r="C44" s="32" t="s">
        <v>836</v>
      </c>
      <c r="D44" s="77">
        <v>440000</v>
      </c>
      <c r="E44" s="77">
        <v>440000</v>
      </c>
      <c r="F44" s="77">
        <v>200000</v>
      </c>
      <c r="G44" s="34">
        <f>F44/E44*100</f>
        <v>45.454545454545453</v>
      </c>
      <c r="H44" s="35">
        <v>100000</v>
      </c>
    </row>
    <row r="45" spans="1:8" x14ac:dyDescent="0.2">
      <c r="A45" s="16"/>
      <c r="B45" s="17">
        <v>4137</v>
      </c>
      <c r="C45" s="32" t="s">
        <v>837</v>
      </c>
      <c r="D45" s="77">
        <f>SUM(D46:D48)</f>
        <v>411889</v>
      </c>
      <c r="E45" s="77">
        <f>SUM(E46:E48)</f>
        <v>611762</v>
      </c>
      <c r="F45" s="77">
        <f>SUM(F46:F48)</f>
        <v>437949</v>
      </c>
      <c r="G45" s="34">
        <f>F45/E45*100</f>
        <v>71.588133947515544</v>
      </c>
      <c r="H45" s="35">
        <f>SUM(H46:H48)</f>
        <v>427763</v>
      </c>
    </row>
    <row r="46" spans="1:8" x14ac:dyDescent="0.2">
      <c r="A46" s="78" t="s">
        <v>838</v>
      </c>
      <c r="B46" s="79">
        <v>900</v>
      </c>
      <c r="C46" s="80" t="s">
        <v>839</v>
      </c>
      <c r="D46" s="81">
        <v>65764</v>
      </c>
      <c r="E46" s="81">
        <v>65764</v>
      </c>
      <c r="F46" s="81">
        <v>49320</v>
      </c>
      <c r="G46" s="82">
        <f>F46/E46*100</f>
        <v>74.995438233684084</v>
      </c>
      <c r="H46" s="83">
        <v>73292</v>
      </c>
    </row>
    <row r="47" spans="1:8" x14ac:dyDescent="0.2">
      <c r="A47" s="78"/>
      <c r="B47" s="79">
        <v>921</v>
      </c>
      <c r="C47" s="84" t="s">
        <v>840</v>
      </c>
      <c r="D47" s="81">
        <v>346125</v>
      </c>
      <c r="E47" s="81">
        <v>346125</v>
      </c>
      <c r="F47" s="81">
        <v>230752</v>
      </c>
      <c r="G47" s="82">
        <f>F47/E47*100</f>
        <v>66.667244492596595</v>
      </c>
      <c r="H47" s="83">
        <v>354471</v>
      </c>
    </row>
    <row r="48" spans="1:8" ht="13.5" thickBot="1" x14ac:dyDescent="0.25">
      <c r="A48" s="85"/>
      <c r="B48" s="79"/>
      <c r="C48" s="84" t="s">
        <v>841</v>
      </c>
      <c r="D48" s="81">
        <v>0</v>
      </c>
      <c r="E48" s="81">
        <v>199873</v>
      </c>
      <c r="F48" s="81">
        <v>157877</v>
      </c>
      <c r="G48" s="82">
        <f>F48/E48*100</f>
        <v>78.988657797701549</v>
      </c>
      <c r="H48" s="83">
        <v>0</v>
      </c>
    </row>
    <row r="49" spans="1:11" ht="13.5" thickBot="1" x14ac:dyDescent="0.25">
      <c r="A49" s="60"/>
      <c r="B49" s="61"/>
      <c r="C49" s="86" t="s">
        <v>842</v>
      </c>
      <c r="D49" s="87">
        <f>SUM(D43,D32)</f>
        <v>851889</v>
      </c>
      <c r="E49" s="87">
        <f>SUM(E43,E32)</f>
        <v>1051762</v>
      </c>
      <c r="F49" s="87">
        <f>SUM(F43,F32)</f>
        <v>637949</v>
      </c>
      <c r="G49" s="64">
        <f t="shared" si="2"/>
        <v>60.655262312196101</v>
      </c>
      <c r="H49" s="88">
        <f>H43</f>
        <v>527763</v>
      </c>
    </row>
    <row r="50" spans="1:11" ht="13.5" thickBot="1" x14ac:dyDescent="0.25">
      <c r="A50" s="89"/>
      <c r="B50" s="90"/>
      <c r="C50" s="91" t="s">
        <v>843</v>
      </c>
      <c r="D50" s="92">
        <f>SUM(D49,D31)</f>
        <v>958974</v>
      </c>
      <c r="E50" s="92">
        <f>SUM(E49,E31)</f>
        <v>1158853</v>
      </c>
      <c r="F50" s="92">
        <f>SUM(F49,F31)</f>
        <v>732352</v>
      </c>
      <c r="G50" s="93">
        <f t="shared" si="2"/>
        <v>63.196281150413384</v>
      </c>
      <c r="H50" s="94">
        <f>H31+H49</f>
        <v>644933</v>
      </c>
    </row>
    <row r="51" spans="1:11" x14ac:dyDescent="0.2">
      <c r="A51" s="22"/>
      <c r="B51" s="17" t="s">
        <v>844</v>
      </c>
      <c r="C51" s="32" t="s">
        <v>845</v>
      </c>
      <c r="D51" s="77">
        <f>'Výdaje 4-5'!B75</f>
        <v>683070</v>
      </c>
      <c r="E51" s="77">
        <f>'Výdaje 4-5'!C75</f>
        <v>821781</v>
      </c>
      <c r="F51" s="77">
        <f>'Výdaje 4-5'!D75</f>
        <v>474647</v>
      </c>
      <c r="G51" s="95">
        <f t="shared" si="2"/>
        <v>57.75833220772931</v>
      </c>
      <c r="H51" s="96">
        <f>'Výdaje 4-5'!F75</f>
        <v>814309</v>
      </c>
    </row>
    <row r="52" spans="1:11" ht="13.5" thickBot="1" x14ac:dyDescent="0.25">
      <c r="A52" s="44"/>
      <c r="B52" s="45" t="s">
        <v>846</v>
      </c>
      <c r="C52" s="32" t="s">
        <v>847</v>
      </c>
      <c r="D52" s="77">
        <f>'Výdaje 4-5'!B76</f>
        <v>430596</v>
      </c>
      <c r="E52" s="77">
        <f>'Výdaje 4-5'!C76</f>
        <v>510108</v>
      </c>
      <c r="F52" s="77">
        <f>'Výdaje 4-5'!D76</f>
        <v>102804</v>
      </c>
      <c r="G52" s="75">
        <f t="shared" si="2"/>
        <v>20.153379284386837</v>
      </c>
      <c r="H52" s="96">
        <f>'Výdaje 4-5'!F76</f>
        <v>601528</v>
      </c>
    </row>
    <row r="53" spans="1:11" ht="13.5" thickBot="1" x14ac:dyDescent="0.25">
      <c r="A53" s="89"/>
      <c r="B53" s="97"/>
      <c r="C53" s="98" t="s">
        <v>848</v>
      </c>
      <c r="D53" s="92">
        <f>SUM(D51:D52)</f>
        <v>1113666</v>
      </c>
      <c r="E53" s="92">
        <f>SUM(E51:E52)</f>
        <v>1331889</v>
      </c>
      <c r="F53" s="92">
        <f>SUM(F51:F52)</f>
        <v>577451</v>
      </c>
      <c r="G53" s="93">
        <f t="shared" si="2"/>
        <v>43.355790159690486</v>
      </c>
      <c r="H53" s="94">
        <f>SUM(H51:H52)</f>
        <v>1415837</v>
      </c>
    </row>
    <row r="54" spans="1:11" ht="13.5" thickBot="1" x14ac:dyDescent="0.25">
      <c r="A54" s="99"/>
      <c r="B54" s="100"/>
      <c r="C54" s="101" t="s">
        <v>849</v>
      </c>
      <c r="D54" s="102">
        <f>SUM(D50,-D53)</f>
        <v>-154692</v>
      </c>
      <c r="E54" s="102">
        <f>SUM(E50,-E53)</f>
        <v>-173036</v>
      </c>
      <c r="F54" s="102">
        <f>SUM(F50,-F53)</f>
        <v>154901</v>
      </c>
      <c r="G54" s="103"/>
      <c r="H54" s="104">
        <f>H50-H53</f>
        <v>-770904</v>
      </c>
    </row>
    <row r="55" spans="1:11" x14ac:dyDescent="0.2">
      <c r="A55" s="105"/>
      <c r="B55" s="106">
        <v>8115</v>
      </c>
      <c r="C55" s="107" t="s">
        <v>850</v>
      </c>
      <c r="D55" s="108">
        <v>252688</v>
      </c>
      <c r="E55" s="108"/>
      <c r="F55" s="108"/>
      <c r="G55" s="109"/>
      <c r="H55" s="1209">
        <v>760686</v>
      </c>
    </row>
    <row r="56" spans="1:11" x14ac:dyDescent="0.2">
      <c r="A56" s="76"/>
      <c r="B56" s="42">
        <v>8115</v>
      </c>
      <c r="C56" s="110" t="s">
        <v>851</v>
      </c>
      <c r="D56" s="877">
        <v>9315</v>
      </c>
      <c r="E56" s="33"/>
      <c r="F56" s="33"/>
      <c r="G56" s="34"/>
      <c r="H56" s="35">
        <f>'91 40-43'!H94+'91 40-43'!H122+'91 40-43'!H146</f>
        <v>9315</v>
      </c>
      <c r="K56" s="8"/>
    </row>
    <row r="57" spans="1:11" ht="13.5" thickBot="1" x14ac:dyDescent="0.25">
      <c r="A57" s="111"/>
      <c r="B57" s="112">
        <v>8115</v>
      </c>
      <c r="C57" s="113" t="s">
        <v>852</v>
      </c>
      <c r="D57" s="57">
        <v>1739</v>
      </c>
      <c r="E57" s="57"/>
      <c r="F57" s="57"/>
      <c r="G57" s="114"/>
      <c r="H57" s="131">
        <f>'Rezerva 46'!H41+'Rezerva 46'!H42</f>
        <v>903</v>
      </c>
    </row>
    <row r="58" spans="1:11" ht="13.5" thickBot="1" x14ac:dyDescent="0.25">
      <c r="A58" s="44"/>
      <c r="B58" s="100"/>
      <c r="C58" s="101" t="s">
        <v>853</v>
      </c>
      <c r="D58" s="115">
        <f>SUM(D54:D57)</f>
        <v>109050</v>
      </c>
      <c r="E58" s="115"/>
      <c r="F58" s="102"/>
      <c r="G58" s="103"/>
      <c r="H58" s="1210">
        <f>H54+H55+H56+H57</f>
        <v>0</v>
      </c>
    </row>
    <row r="59" spans="1:11" x14ac:dyDescent="0.2">
      <c r="B59" s="7"/>
      <c r="C59" s="4"/>
    </row>
    <row r="60" spans="1:11" x14ac:dyDescent="0.2">
      <c r="B60" s="7"/>
      <c r="C60" s="4"/>
    </row>
    <row r="61" spans="1:11" x14ac:dyDescent="0.2">
      <c r="B61" s="7"/>
      <c r="C61" s="4"/>
    </row>
    <row r="70" spans="1:8" ht="15" x14ac:dyDescent="0.25">
      <c r="A70" s="1247" t="s">
        <v>854</v>
      </c>
      <c r="B70" s="1247"/>
      <c r="C70" s="1247"/>
      <c r="D70" s="1247"/>
      <c r="E70" s="1247"/>
      <c r="F70" s="1247"/>
      <c r="G70" s="1247"/>
      <c r="H70" s="1247"/>
    </row>
  </sheetData>
  <mergeCells count="1">
    <mergeCell ref="A70:H70"/>
  </mergeCells>
  <phoneticPr fontId="0" type="noConversion"/>
  <printOptions horizontalCentered="1"/>
  <pageMargins left="0.7" right="0.7" top="0.75" bottom="0.75" header="0.3" footer="0.3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77"/>
  <sheetViews>
    <sheetView topLeftCell="A107" zoomScaleNormal="100" workbookViewId="0">
      <selection activeCell="C71" sqref="C71"/>
    </sheetView>
  </sheetViews>
  <sheetFormatPr defaultColWidth="9.28515625" defaultRowHeight="12.75" x14ac:dyDescent="0.2"/>
  <cols>
    <col min="1" max="1" width="5.7109375" style="7" customWidth="1"/>
    <col min="2" max="2" width="5.7109375" style="560" customWidth="1"/>
    <col min="3" max="3" width="30.28515625" style="4" customWidth="1"/>
    <col min="4" max="5" width="8.42578125" style="4" bestFit="1" customWidth="1"/>
    <col min="6" max="6" width="10.140625" style="4" customWidth="1"/>
    <col min="7" max="7" width="8.5703125" style="4" bestFit="1" customWidth="1"/>
    <col min="8" max="8" width="9.5703125" style="4" customWidth="1"/>
    <col min="9" max="9" width="7.28515625" style="4" customWidth="1"/>
    <col min="10" max="16384" width="9.28515625" style="4"/>
  </cols>
  <sheetData>
    <row r="1" spans="1:8" ht="15.75" x14ac:dyDescent="0.25">
      <c r="A1" s="331" t="s">
        <v>1137</v>
      </c>
      <c r="B1" s="493"/>
      <c r="C1" s="430"/>
      <c r="F1" s="8"/>
      <c r="G1" s="9"/>
    </row>
    <row r="2" spans="1:8" ht="13.5" thickBot="1" x14ac:dyDescent="0.25">
      <c r="A2" s="240"/>
      <c r="B2" s="493"/>
      <c r="C2" s="430"/>
      <c r="F2" s="8"/>
      <c r="G2" s="9"/>
      <c r="H2" s="10" t="s">
        <v>785</v>
      </c>
    </row>
    <row r="3" spans="1:8" ht="13.5" x14ac:dyDescent="0.25">
      <c r="A3" s="189" t="s">
        <v>1138</v>
      </c>
      <c r="B3" s="494"/>
      <c r="C3" s="495"/>
      <c r="D3" s="14" t="s">
        <v>787</v>
      </c>
      <c r="E3" s="14" t="s">
        <v>788</v>
      </c>
      <c r="F3" s="14" t="s">
        <v>789</v>
      </c>
      <c r="G3" s="14" t="s">
        <v>790</v>
      </c>
      <c r="H3" s="15" t="s">
        <v>791</v>
      </c>
    </row>
    <row r="4" spans="1:8" ht="14.25" thickBot="1" x14ac:dyDescent="0.3">
      <c r="A4" s="383"/>
      <c r="B4" s="496"/>
      <c r="C4" s="244"/>
      <c r="D4" s="20">
        <v>2018</v>
      </c>
      <c r="E4" s="20">
        <v>2018</v>
      </c>
      <c r="F4" s="20" t="s">
        <v>793</v>
      </c>
      <c r="G4" s="20" t="s">
        <v>794</v>
      </c>
      <c r="H4" s="21">
        <v>2019</v>
      </c>
    </row>
    <row r="5" spans="1:8" ht="13.5" x14ac:dyDescent="0.25">
      <c r="A5" s="497"/>
      <c r="B5" s="498" t="s">
        <v>795</v>
      </c>
      <c r="C5" s="13"/>
      <c r="D5" s="246"/>
      <c r="E5" s="246"/>
      <c r="F5" s="246"/>
      <c r="G5" s="246"/>
      <c r="H5" s="247"/>
    </row>
    <row r="6" spans="1:8" hidden="1" x14ac:dyDescent="0.2">
      <c r="A6" s="502"/>
      <c r="B6" s="503"/>
      <c r="C6" s="52" t="s">
        <v>1140</v>
      </c>
      <c r="D6" s="73">
        <v>0</v>
      </c>
      <c r="E6" s="73">
        <v>0</v>
      </c>
      <c r="F6" s="73">
        <v>0</v>
      </c>
      <c r="G6" s="34">
        <v>0</v>
      </c>
      <c r="H6" s="277">
        <v>0</v>
      </c>
    </row>
    <row r="7" spans="1:8" x14ac:dyDescent="0.2">
      <c r="A7" s="504" t="s">
        <v>1304</v>
      </c>
      <c r="B7" s="503"/>
      <c r="C7" s="52" t="s">
        <v>1141</v>
      </c>
      <c r="D7" s="73">
        <v>430</v>
      </c>
      <c r="E7" s="73">
        <v>430</v>
      </c>
      <c r="F7" s="73">
        <v>430</v>
      </c>
      <c r="G7" s="34">
        <f t="shared" ref="G7:G32" si="0">F7/E7*100</f>
        <v>100</v>
      </c>
      <c r="H7" s="277">
        <v>0</v>
      </c>
    </row>
    <row r="8" spans="1:8" x14ac:dyDescent="0.2">
      <c r="A8" s="504" t="s">
        <v>1142</v>
      </c>
      <c r="B8" s="503"/>
      <c r="C8" s="261" t="s">
        <v>1143</v>
      </c>
      <c r="D8" s="73">
        <v>470</v>
      </c>
      <c r="E8" s="73">
        <v>470</v>
      </c>
      <c r="F8" s="73">
        <v>420</v>
      </c>
      <c r="G8" s="34">
        <f t="shared" si="0"/>
        <v>89.361702127659569</v>
      </c>
      <c r="H8" s="277">
        <v>0</v>
      </c>
    </row>
    <row r="9" spans="1:8" x14ac:dyDescent="0.2">
      <c r="A9" s="504" t="s">
        <v>1144</v>
      </c>
      <c r="B9" s="503"/>
      <c r="C9" s="261" t="s">
        <v>1145</v>
      </c>
      <c r="D9" s="73">
        <v>7150</v>
      </c>
      <c r="E9" s="73">
        <v>7150</v>
      </c>
      <c r="F9" s="73">
        <v>3047</v>
      </c>
      <c r="G9" s="34">
        <f t="shared" si="0"/>
        <v>42.615384615384613</v>
      </c>
      <c r="H9" s="277">
        <v>8853</v>
      </c>
    </row>
    <row r="10" spans="1:8" x14ac:dyDescent="0.2">
      <c r="A10" s="504" t="s">
        <v>1146</v>
      </c>
      <c r="B10" s="503"/>
      <c r="C10" s="505" t="s">
        <v>1147</v>
      </c>
      <c r="D10" s="73">
        <v>3400</v>
      </c>
      <c r="E10" s="73">
        <v>3400</v>
      </c>
      <c r="F10" s="73">
        <v>2847</v>
      </c>
      <c r="G10" s="34">
        <f t="shared" si="0"/>
        <v>83.735294117647058</v>
      </c>
      <c r="H10" s="277">
        <v>0</v>
      </c>
    </row>
    <row r="11" spans="1:8" x14ac:dyDescent="0.2">
      <c r="A11" s="506" t="s">
        <v>1148</v>
      </c>
      <c r="B11" s="503"/>
      <c r="C11" s="505" t="s">
        <v>1149</v>
      </c>
      <c r="D11" s="73">
        <v>100</v>
      </c>
      <c r="E11" s="73">
        <v>100</v>
      </c>
      <c r="F11" s="73">
        <v>100</v>
      </c>
      <c r="G11" s="34">
        <f t="shared" si="0"/>
        <v>100</v>
      </c>
      <c r="H11" s="277">
        <v>0</v>
      </c>
    </row>
    <row r="12" spans="1:8" x14ac:dyDescent="0.2">
      <c r="A12" s="506" t="s">
        <v>1150</v>
      </c>
      <c r="B12" s="503"/>
      <c r="C12" s="505" t="s">
        <v>1290</v>
      </c>
      <c r="D12" s="73">
        <v>7500</v>
      </c>
      <c r="E12" s="73">
        <v>7500</v>
      </c>
      <c r="F12" s="73">
        <v>4828</v>
      </c>
      <c r="G12" s="34">
        <f t="shared" si="0"/>
        <v>64.373333333333335</v>
      </c>
      <c r="H12" s="277">
        <v>5370</v>
      </c>
    </row>
    <row r="13" spans="1:8" x14ac:dyDescent="0.2">
      <c r="A13" s="243">
        <v>3111</v>
      </c>
      <c r="B13" s="499">
        <v>5331</v>
      </c>
      <c r="C13" s="500" t="s">
        <v>1139</v>
      </c>
      <c r="D13" s="125">
        <f>SUM(D6:D12)</f>
        <v>19050</v>
      </c>
      <c r="E13" s="125">
        <f>SUM(E6:E12)</f>
        <v>19050</v>
      </c>
      <c r="F13" s="125">
        <f>SUM(F6:F12)</f>
        <v>11672</v>
      </c>
      <c r="G13" s="69">
        <f t="shared" ref="G13" si="1">F13/E13*100</f>
        <v>61.270341207349077</v>
      </c>
      <c r="H13" s="501">
        <f>SUM(H6:H12)</f>
        <v>14223</v>
      </c>
    </row>
    <row r="14" spans="1:8" x14ac:dyDescent="0.2">
      <c r="A14" s="504" t="s">
        <v>943</v>
      </c>
      <c r="B14" s="503">
        <v>1</v>
      </c>
      <c r="C14" s="52" t="s">
        <v>1151</v>
      </c>
      <c r="D14" s="73">
        <v>1650</v>
      </c>
      <c r="E14" s="73">
        <v>1650</v>
      </c>
      <c r="F14" s="73">
        <v>1237</v>
      </c>
      <c r="G14" s="34">
        <f t="shared" si="0"/>
        <v>74.969696969696969</v>
      </c>
      <c r="H14" s="277">
        <v>1750</v>
      </c>
    </row>
    <row r="15" spans="1:8" x14ac:dyDescent="0.2">
      <c r="A15" s="307"/>
      <c r="B15" s="503">
        <v>2</v>
      </c>
      <c r="C15" s="18" t="s">
        <v>1152</v>
      </c>
      <c r="D15" s="73">
        <v>3200</v>
      </c>
      <c r="E15" s="73">
        <v>3200</v>
      </c>
      <c r="F15" s="73">
        <v>2400</v>
      </c>
      <c r="G15" s="34">
        <f>F15/E15*100</f>
        <v>75</v>
      </c>
      <c r="H15" s="277">
        <v>3300</v>
      </c>
    </row>
    <row r="16" spans="1:8" x14ac:dyDescent="0.2">
      <c r="A16" s="307"/>
      <c r="B16" s="503">
        <v>3</v>
      </c>
      <c r="C16" s="18" t="s">
        <v>1153</v>
      </c>
      <c r="D16" s="73">
        <v>1810</v>
      </c>
      <c r="E16" s="73">
        <v>1810</v>
      </c>
      <c r="F16" s="73">
        <v>1357</v>
      </c>
      <c r="G16" s="34">
        <f t="shared" si="0"/>
        <v>74.972375690607734</v>
      </c>
      <c r="H16" s="277">
        <v>1900</v>
      </c>
    </row>
    <row r="17" spans="1:8" x14ac:dyDescent="0.2">
      <c r="A17" s="502"/>
      <c r="B17" s="503">
        <v>5</v>
      </c>
      <c r="C17" s="52" t="s">
        <v>1154</v>
      </c>
      <c r="D17" s="73">
        <v>1500</v>
      </c>
      <c r="E17" s="73">
        <v>1500</v>
      </c>
      <c r="F17" s="73">
        <v>1125</v>
      </c>
      <c r="G17" s="34">
        <f t="shared" si="0"/>
        <v>75</v>
      </c>
      <c r="H17" s="277">
        <v>1530</v>
      </c>
    </row>
    <row r="18" spans="1:8" x14ac:dyDescent="0.2">
      <c r="A18" s="502"/>
      <c r="B18" s="503">
        <v>6</v>
      </c>
      <c r="C18" s="52" t="s">
        <v>1155</v>
      </c>
      <c r="D18" s="73">
        <v>3880</v>
      </c>
      <c r="E18" s="73">
        <v>3880</v>
      </c>
      <c r="F18" s="73">
        <v>2910</v>
      </c>
      <c r="G18" s="34">
        <f t="shared" si="0"/>
        <v>75</v>
      </c>
      <c r="H18" s="277">
        <v>3900</v>
      </c>
    </row>
    <row r="19" spans="1:8" x14ac:dyDescent="0.2">
      <c r="A19" s="502"/>
      <c r="B19" s="503">
        <v>8</v>
      </c>
      <c r="C19" s="52" t="s">
        <v>1156</v>
      </c>
      <c r="D19" s="73">
        <v>1380</v>
      </c>
      <c r="E19" s="73">
        <v>1380</v>
      </c>
      <c r="F19" s="73">
        <v>1035</v>
      </c>
      <c r="G19" s="34">
        <f t="shared" si="0"/>
        <v>75</v>
      </c>
      <c r="H19" s="277">
        <v>1500</v>
      </c>
    </row>
    <row r="20" spans="1:8" x14ac:dyDescent="0.2">
      <c r="A20" s="502"/>
      <c r="B20" s="503">
        <v>9</v>
      </c>
      <c r="C20" s="52" t="s">
        <v>1157</v>
      </c>
      <c r="D20" s="73">
        <v>2630</v>
      </c>
      <c r="E20" s="73">
        <v>2630</v>
      </c>
      <c r="F20" s="73">
        <v>1973</v>
      </c>
      <c r="G20" s="34">
        <f t="shared" si="0"/>
        <v>75.019011406844101</v>
      </c>
      <c r="H20" s="277">
        <v>2650</v>
      </c>
    </row>
    <row r="21" spans="1:8" x14ac:dyDescent="0.2">
      <c r="A21" s="502"/>
      <c r="B21" s="503">
        <v>10</v>
      </c>
      <c r="C21" s="52" t="s">
        <v>1158</v>
      </c>
      <c r="D21" s="73">
        <v>3420</v>
      </c>
      <c r="E21" s="73">
        <v>4020</v>
      </c>
      <c r="F21" s="73">
        <v>3165</v>
      </c>
      <c r="G21" s="34">
        <f t="shared" si="0"/>
        <v>78.731343283582092</v>
      </c>
      <c r="H21" s="277">
        <v>3600</v>
      </c>
    </row>
    <row r="22" spans="1:8" x14ac:dyDescent="0.2">
      <c r="A22" s="502"/>
      <c r="B22" s="503">
        <v>11</v>
      </c>
      <c r="C22" s="52" t="s">
        <v>1159</v>
      </c>
      <c r="D22" s="73">
        <v>2460</v>
      </c>
      <c r="E22" s="73">
        <v>2460</v>
      </c>
      <c r="F22" s="73">
        <v>1845</v>
      </c>
      <c r="G22" s="34">
        <f t="shared" si="0"/>
        <v>75</v>
      </c>
      <c r="H22" s="277">
        <v>2460</v>
      </c>
    </row>
    <row r="23" spans="1:8" x14ac:dyDescent="0.2">
      <c r="A23" s="502"/>
      <c r="B23" s="503">
        <v>13</v>
      </c>
      <c r="C23" s="52" t="s">
        <v>1160</v>
      </c>
      <c r="D23" s="73">
        <v>3700</v>
      </c>
      <c r="E23" s="73">
        <v>3700</v>
      </c>
      <c r="F23" s="73">
        <v>2775</v>
      </c>
      <c r="G23" s="34">
        <f t="shared" si="0"/>
        <v>75</v>
      </c>
      <c r="H23" s="277">
        <v>3700</v>
      </c>
    </row>
    <row r="24" spans="1:8" x14ac:dyDescent="0.2">
      <c r="A24" s="502"/>
      <c r="B24" s="503">
        <v>15</v>
      </c>
      <c r="C24" s="52" t="s">
        <v>1161</v>
      </c>
      <c r="D24" s="73">
        <v>3740</v>
      </c>
      <c r="E24" s="73">
        <v>3740</v>
      </c>
      <c r="F24" s="73">
        <v>2805</v>
      </c>
      <c r="G24" s="34">
        <f t="shared" si="0"/>
        <v>75</v>
      </c>
      <c r="H24" s="277">
        <v>3900</v>
      </c>
    </row>
    <row r="25" spans="1:8" x14ac:dyDescent="0.2">
      <c r="A25" s="502"/>
      <c r="B25" s="503">
        <v>18</v>
      </c>
      <c r="C25" s="52" t="s">
        <v>1162</v>
      </c>
      <c r="D25" s="73">
        <v>2930</v>
      </c>
      <c r="E25" s="73">
        <v>2930</v>
      </c>
      <c r="F25" s="73">
        <v>2197</v>
      </c>
      <c r="G25" s="34">
        <f t="shared" si="0"/>
        <v>74.982935153583625</v>
      </c>
      <c r="H25" s="277">
        <v>3000</v>
      </c>
    </row>
    <row r="26" spans="1:8" x14ac:dyDescent="0.2">
      <c r="A26" s="502"/>
      <c r="B26" s="503">
        <v>19</v>
      </c>
      <c r="C26" s="52" t="s">
        <v>1163</v>
      </c>
      <c r="D26" s="73">
        <v>1850</v>
      </c>
      <c r="E26" s="73">
        <v>1850</v>
      </c>
      <c r="F26" s="73">
        <v>1387</v>
      </c>
      <c r="G26" s="34">
        <f t="shared" si="0"/>
        <v>74.972972972972968</v>
      </c>
      <c r="H26" s="277">
        <v>1850</v>
      </c>
    </row>
    <row r="27" spans="1:8" x14ac:dyDescent="0.2">
      <c r="A27" s="502"/>
      <c r="B27" s="503">
        <v>20</v>
      </c>
      <c r="C27" s="52" t="s">
        <v>1164</v>
      </c>
      <c r="D27" s="73">
        <v>4000</v>
      </c>
      <c r="E27" s="73">
        <v>4000</v>
      </c>
      <c r="F27" s="73">
        <v>3000</v>
      </c>
      <c r="G27" s="34">
        <f t="shared" si="0"/>
        <v>75</v>
      </c>
      <c r="H27" s="277">
        <v>4100</v>
      </c>
    </row>
    <row r="28" spans="1:8" x14ac:dyDescent="0.2">
      <c r="A28" s="502"/>
      <c r="B28" s="503">
        <v>21</v>
      </c>
      <c r="C28" s="52" t="s">
        <v>1165</v>
      </c>
      <c r="D28" s="73">
        <v>1590</v>
      </c>
      <c r="E28" s="73">
        <v>1590</v>
      </c>
      <c r="F28" s="73">
        <v>1193</v>
      </c>
      <c r="G28" s="34">
        <f t="shared" si="0"/>
        <v>75.031446540880509</v>
      </c>
      <c r="H28" s="277">
        <v>1590</v>
      </c>
    </row>
    <row r="29" spans="1:8" x14ac:dyDescent="0.2">
      <c r="A29" s="502"/>
      <c r="B29" s="503">
        <v>22</v>
      </c>
      <c r="C29" s="52" t="s">
        <v>1166</v>
      </c>
      <c r="D29" s="73">
        <v>1660</v>
      </c>
      <c r="E29" s="73">
        <v>1660</v>
      </c>
      <c r="F29" s="73">
        <v>1245</v>
      </c>
      <c r="G29" s="34">
        <f t="shared" si="0"/>
        <v>75</v>
      </c>
      <c r="H29" s="277">
        <v>1700</v>
      </c>
    </row>
    <row r="30" spans="1:8" x14ac:dyDescent="0.2">
      <c r="A30" s="502"/>
      <c r="B30" s="503">
        <v>23</v>
      </c>
      <c r="C30" s="52" t="s">
        <v>1167</v>
      </c>
      <c r="D30" s="73">
        <v>1160</v>
      </c>
      <c r="E30" s="73">
        <v>1160</v>
      </c>
      <c r="F30" s="73">
        <v>870</v>
      </c>
      <c r="G30" s="34">
        <f t="shared" si="0"/>
        <v>75</v>
      </c>
      <c r="H30" s="277">
        <v>1180</v>
      </c>
    </row>
    <row r="31" spans="1:8" x14ac:dyDescent="0.2">
      <c r="A31" s="502"/>
      <c r="B31" s="503">
        <v>26</v>
      </c>
      <c r="C31" s="52" t="s">
        <v>1168</v>
      </c>
      <c r="D31" s="73">
        <v>1550</v>
      </c>
      <c r="E31" s="73">
        <v>1550</v>
      </c>
      <c r="F31" s="73">
        <v>1163</v>
      </c>
      <c r="G31" s="34">
        <f t="shared" si="0"/>
        <v>75.032258064516128</v>
      </c>
      <c r="H31" s="277">
        <v>1550</v>
      </c>
    </row>
    <row r="32" spans="1:8" x14ac:dyDescent="0.2">
      <c r="A32" s="502"/>
      <c r="B32" s="503">
        <v>27</v>
      </c>
      <c r="C32" s="52" t="s">
        <v>1169</v>
      </c>
      <c r="D32" s="73">
        <v>2400</v>
      </c>
      <c r="E32" s="73">
        <v>2400</v>
      </c>
      <c r="F32" s="73">
        <v>1800</v>
      </c>
      <c r="G32" s="34">
        <f t="shared" si="0"/>
        <v>75</v>
      </c>
      <c r="H32" s="277">
        <v>2500</v>
      </c>
    </row>
    <row r="33" spans="1:8" x14ac:dyDescent="0.2">
      <c r="A33" s="502"/>
      <c r="B33" s="503">
        <v>28</v>
      </c>
      <c r="C33" s="52" t="s">
        <v>1170</v>
      </c>
      <c r="D33" s="73">
        <v>1920</v>
      </c>
      <c r="E33" s="73">
        <v>1920</v>
      </c>
      <c r="F33" s="73">
        <v>1440</v>
      </c>
      <c r="G33" s="34">
        <f>F33/E33*100</f>
        <v>75</v>
      </c>
      <c r="H33" s="277">
        <v>2000</v>
      </c>
    </row>
    <row r="34" spans="1:8" x14ac:dyDescent="0.2">
      <c r="A34" s="507">
        <v>3111</v>
      </c>
      <c r="B34" s="508">
        <v>5331</v>
      </c>
      <c r="C34" s="509" t="s">
        <v>1139</v>
      </c>
      <c r="D34" s="510">
        <f>SUM(D14:D33)</f>
        <v>48430</v>
      </c>
      <c r="E34" s="510">
        <f>SUM(E14:E33)</f>
        <v>49030</v>
      </c>
      <c r="F34" s="510">
        <f>SUM(F14:F33)</f>
        <v>36922</v>
      </c>
      <c r="G34" s="511">
        <f t="shared" ref="G34" si="2">F34/E34*100</f>
        <v>75.304915357944111</v>
      </c>
      <c r="H34" s="512">
        <f>SUM(H14:H33)</f>
        <v>49660</v>
      </c>
    </row>
    <row r="35" spans="1:8" s="516" customFormat="1" ht="15" thickBot="1" x14ac:dyDescent="0.25">
      <c r="A35" s="513"/>
      <c r="B35" s="514" t="s">
        <v>897</v>
      </c>
      <c r="C35" s="515"/>
      <c r="D35" s="220">
        <f>D13+D34</f>
        <v>67480</v>
      </c>
      <c r="E35" s="220">
        <f t="shared" ref="E35:F35" si="3">E13+E34</f>
        <v>68080</v>
      </c>
      <c r="F35" s="220">
        <f t="shared" si="3"/>
        <v>48594</v>
      </c>
      <c r="G35" s="221">
        <f>F35/E35*100</f>
        <v>71.377790834312577</v>
      </c>
      <c r="H35" s="222">
        <f>H13+H34</f>
        <v>63883</v>
      </c>
    </row>
    <row r="36" spans="1:8" s="516" customFormat="1" ht="14.25" x14ac:dyDescent="0.2">
      <c r="A36" s="433">
        <v>3111</v>
      </c>
      <c r="B36" s="517">
        <v>5336</v>
      </c>
      <c r="C36" s="518" t="s">
        <v>1171</v>
      </c>
      <c r="D36" s="519"/>
      <c r="E36" s="519"/>
      <c r="F36" s="519"/>
      <c r="G36" s="520"/>
      <c r="H36" s="521"/>
    </row>
    <row r="37" spans="1:8" x14ac:dyDescent="0.2">
      <c r="A37" s="522" t="s">
        <v>1172</v>
      </c>
      <c r="B37" s="523"/>
      <c r="C37" s="32" t="s">
        <v>1173</v>
      </c>
      <c r="D37" s="73">
        <v>0</v>
      </c>
      <c r="E37" s="73">
        <v>169</v>
      </c>
      <c r="F37" s="73">
        <v>169</v>
      </c>
      <c r="G37" s="34">
        <f>F37/E37*100</f>
        <v>100</v>
      </c>
      <c r="H37" s="277">
        <v>0</v>
      </c>
    </row>
    <row r="38" spans="1:8" x14ac:dyDescent="0.2">
      <c r="A38" s="504" t="s">
        <v>1174</v>
      </c>
      <c r="B38" s="503"/>
      <c r="C38" s="52" t="s">
        <v>1175</v>
      </c>
      <c r="D38" s="73">
        <v>0</v>
      </c>
      <c r="E38" s="73">
        <v>12515</v>
      </c>
      <c r="F38" s="73">
        <v>9044</v>
      </c>
      <c r="G38" s="34">
        <f>F38/E38*100</f>
        <v>72.265281662005592</v>
      </c>
      <c r="H38" s="277">
        <v>0</v>
      </c>
    </row>
    <row r="39" spans="1:8" x14ac:dyDescent="0.2">
      <c r="A39" s="1271" t="s">
        <v>1176</v>
      </c>
      <c r="B39" s="1272"/>
      <c r="C39" s="261" t="s">
        <v>1177</v>
      </c>
      <c r="D39" s="73">
        <v>0</v>
      </c>
      <c r="E39" s="73">
        <v>126</v>
      </c>
      <c r="F39" s="73">
        <v>126</v>
      </c>
      <c r="G39" s="34">
        <f>F39/E39*100</f>
        <v>100</v>
      </c>
      <c r="H39" s="277">
        <v>0</v>
      </c>
    </row>
    <row r="40" spans="1:8" s="352" customFormat="1" ht="12.75" hidden="1" customHeight="1" x14ac:dyDescent="0.25">
      <c r="A40" s="1271" t="s">
        <v>1178</v>
      </c>
      <c r="B40" s="1272"/>
      <c r="C40" s="261" t="s">
        <v>1179</v>
      </c>
      <c r="D40" s="73">
        <v>0</v>
      </c>
      <c r="E40" s="73">
        <v>0</v>
      </c>
      <c r="F40" s="73">
        <v>0</v>
      </c>
      <c r="G40" s="34">
        <v>0</v>
      </c>
      <c r="H40" s="277">
        <v>0</v>
      </c>
    </row>
    <row r="41" spans="1:8" s="352" customFormat="1" ht="12.75" customHeight="1" x14ac:dyDescent="0.25">
      <c r="A41" s="1271" t="s">
        <v>1180</v>
      </c>
      <c r="B41" s="1272"/>
      <c r="C41" s="261" t="s">
        <v>1181</v>
      </c>
      <c r="D41" s="73">
        <v>0</v>
      </c>
      <c r="E41" s="73">
        <v>269</v>
      </c>
      <c r="F41" s="73">
        <v>269</v>
      </c>
      <c r="G41" s="34">
        <f t="shared" ref="G41:G49" si="4">F41/E41*100</f>
        <v>100</v>
      </c>
      <c r="H41" s="277">
        <v>0</v>
      </c>
    </row>
    <row r="42" spans="1:8" ht="12.75" customHeight="1" x14ac:dyDescent="0.2">
      <c r="A42" s="1271" t="s">
        <v>1182</v>
      </c>
      <c r="B42" s="1272"/>
      <c r="C42" s="261" t="s">
        <v>1183</v>
      </c>
      <c r="D42" s="73">
        <v>0</v>
      </c>
      <c r="E42" s="73">
        <v>259</v>
      </c>
      <c r="F42" s="73">
        <v>259</v>
      </c>
      <c r="G42" s="34">
        <f t="shared" si="4"/>
        <v>100</v>
      </c>
      <c r="H42" s="277">
        <v>0</v>
      </c>
    </row>
    <row r="43" spans="1:8" ht="12.75" customHeight="1" x14ac:dyDescent="0.2">
      <c r="A43" s="1271" t="s">
        <v>1184</v>
      </c>
      <c r="B43" s="1272"/>
      <c r="C43" s="261" t="s">
        <v>1185</v>
      </c>
      <c r="D43" s="73">
        <v>0</v>
      </c>
      <c r="E43" s="73">
        <v>256</v>
      </c>
      <c r="F43" s="73">
        <v>256</v>
      </c>
      <c r="G43" s="34">
        <f t="shared" si="4"/>
        <v>100</v>
      </c>
      <c r="H43" s="277">
        <v>0</v>
      </c>
    </row>
    <row r="44" spans="1:8" ht="12.75" customHeight="1" x14ac:dyDescent="0.2">
      <c r="A44" s="1271" t="s">
        <v>1186</v>
      </c>
      <c r="B44" s="1272"/>
      <c r="C44" s="261" t="s">
        <v>1187</v>
      </c>
      <c r="D44" s="73">
        <v>0</v>
      </c>
      <c r="E44" s="73">
        <v>255</v>
      </c>
      <c r="F44" s="73">
        <v>255</v>
      </c>
      <c r="G44" s="34">
        <f t="shared" si="4"/>
        <v>100</v>
      </c>
      <c r="H44" s="277">
        <v>0</v>
      </c>
    </row>
    <row r="45" spans="1:8" ht="12.75" customHeight="1" x14ac:dyDescent="0.2">
      <c r="A45" s="1271" t="s">
        <v>1188</v>
      </c>
      <c r="B45" s="1272"/>
      <c r="C45" s="261" t="s">
        <v>1189</v>
      </c>
      <c r="D45" s="33">
        <v>0</v>
      </c>
      <c r="E45" s="33">
        <v>172</v>
      </c>
      <c r="F45" s="33">
        <v>172</v>
      </c>
      <c r="G45" s="34">
        <f t="shared" si="4"/>
        <v>100</v>
      </c>
      <c r="H45" s="251">
        <v>0</v>
      </c>
    </row>
    <row r="46" spans="1:8" ht="12.75" customHeight="1" x14ac:dyDescent="0.2">
      <c r="A46" s="1271" t="s">
        <v>1190</v>
      </c>
      <c r="B46" s="1272"/>
      <c r="C46" s="261" t="s">
        <v>1191</v>
      </c>
      <c r="D46" s="73">
        <v>0</v>
      </c>
      <c r="E46" s="73">
        <v>266</v>
      </c>
      <c r="F46" s="73">
        <v>266</v>
      </c>
      <c r="G46" s="34">
        <f t="shared" si="4"/>
        <v>100</v>
      </c>
      <c r="H46" s="277">
        <v>0</v>
      </c>
    </row>
    <row r="47" spans="1:8" ht="12.75" customHeight="1" x14ac:dyDescent="0.2">
      <c r="A47" s="1271" t="s">
        <v>1192</v>
      </c>
      <c r="B47" s="1272"/>
      <c r="C47" s="261" t="s">
        <v>1193</v>
      </c>
      <c r="D47" s="73">
        <v>0</v>
      </c>
      <c r="E47" s="73">
        <v>178</v>
      </c>
      <c r="F47" s="73">
        <v>178</v>
      </c>
      <c r="G47" s="34">
        <f t="shared" si="4"/>
        <v>100</v>
      </c>
      <c r="H47" s="277">
        <v>0</v>
      </c>
    </row>
    <row r="48" spans="1:8" ht="12.75" customHeight="1" x14ac:dyDescent="0.2">
      <c r="A48" s="1271" t="s">
        <v>1133</v>
      </c>
      <c r="B48" s="1272"/>
      <c r="C48" s="261" t="s">
        <v>1194</v>
      </c>
      <c r="D48" s="73">
        <v>0</v>
      </c>
      <c r="E48" s="73">
        <v>236</v>
      </c>
      <c r="F48" s="73">
        <v>236</v>
      </c>
      <c r="G48" s="34">
        <f t="shared" si="4"/>
        <v>100</v>
      </c>
      <c r="H48" s="277">
        <v>0</v>
      </c>
    </row>
    <row r="49" spans="1:8" ht="12.75" customHeight="1" x14ac:dyDescent="0.2">
      <c r="A49" s="1271" t="s">
        <v>1195</v>
      </c>
      <c r="B49" s="1272"/>
      <c r="C49" s="261" t="s">
        <v>1196</v>
      </c>
      <c r="D49" s="33">
        <v>0</v>
      </c>
      <c r="E49" s="33">
        <v>163</v>
      </c>
      <c r="F49" s="33">
        <v>0</v>
      </c>
      <c r="G49" s="34">
        <f t="shared" si="4"/>
        <v>0</v>
      </c>
      <c r="H49" s="251">
        <v>0</v>
      </c>
    </row>
    <row r="50" spans="1:8" ht="12.75" customHeight="1" x14ac:dyDescent="0.2">
      <c r="A50" s="1271" t="s">
        <v>1197</v>
      </c>
      <c r="B50" s="1272"/>
      <c r="C50" s="261" t="s">
        <v>1198</v>
      </c>
      <c r="D50" s="73">
        <v>0</v>
      </c>
      <c r="E50" s="73">
        <v>369</v>
      </c>
      <c r="F50" s="73">
        <v>0</v>
      </c>
      <c r="G50" s="34">
        <f>F50/E50*100</f>
        <v>0</v>
      </c>
      <c r="H50" s="277">
        <v>0</v>
      </c>
    </row>
    <row r="51" spans="1:8" ht="12.75" customHeight="1" x14ac:dyDescent="0.2">
      <c r="A51" s="1271" t="s">
        <v>1199</v>
      </c>
      <c r="B51" s="1272"/>
      <c r="C51" s="261" t="s">
        <v>1200</v>
      </c>
      <c r="D51" s="73">
        <v>0</v>
      </c>
      <c r="E51" s="73">
        <v>469</v>
      </c>
      <c r="F51" s="73">
        <v>0</v>
      </c>
      <c r="G51" s="34">
        <f>F51/E51*100</f>
        <v>0</v>
      </c>
      <c r="H51" s="277">
        <v>0</v>
      </c>
    </row>
    <row r="52" spans="1:8" ht="12.75" customHeight="1" x14ac:dyDescent="0.2">
      <c r="A52" s="1271" t="s">
        <v>1201</v>
      </c>
      <c r="B52" s="1272"/>
      <c r="C52" s="261" t="s">
        <v>1202</v>
      </c>
      <c r="D52" s="73">
        <v>0</v>
      </c>
      <c r="E52" s="73">
        <v>205</v>
      </c>
      <c r="F52" s="73">
        <v>0</v>
      </c>
      <c r="G52" s="34">
        <f>F52/E52*100</f>
        <v>0</v>
      </c>
      <c r="H52" s="277">
        <v>0</v>
      </c>
    </row>
    <row r="53" spans="1:8" ht="15.75" thickBot="1" x14ac:dyDescent="0.3">
      <c r="A53" s="524"/>
      <c r="B53" s="525" t="s">
        <v>897</v>
      </c>
      <c r="C53" s="347"/>
      <c r="D53" s="348">
        <f>SUM(D37:D38)</f>
        <v>0</v>
      </c>
      <c r="E53" s="348">
        <f>SUM(E37:E52)</f>
        <v>15907</v>
      </c>
      <c r="F53" s="348">
        <f>SUM(F37:F52)</f>
        <v>11230</v>
      </c>
      <c r="G53" s="221">
        <f>F53/E53*100</f>
        <v>70.597850003143265</v>
      </c>
      <c r="H53" s="351">
        <f>SUM(H37:H44)</f>
        <v>0</v>
      </c>
    </row>
    <row r="54" spans="1:8" ht="15" x14ac:dyDescent="0.25">
      <c r="A54" s="858"/>
      <c r="B54" s="1185"/>
      <c r="C54" s="835"/>
      <c r="D54" s="489"/>
      <c r="E54" s="489"/>
      <c r="F54" s="489"/>
      <c r="G54" s="218"/>
      <c r="H54" s="489"/>
    </row>
    <row r="55" spans="1:8" ht="15" x14ac:dyDescent="0.25">
      <c r="A55" s="858"/>
      <c r="B55" s="1185"/>
      <c r="C55" s="835"/>
      <c r="D55" s="489"/>
      <c r="E55" s="489"/>
      <c r="F55" s="489"/>
      <c r="G55" s="218"/>
      <c r="H55" s="489"/>
    </row>
    <row r="56" spans="1:8" ht="10.5" customHeight="1" x14ac:dyDescent="0.25">
      <c r="A56" s="858"/>
      <c r="B56" s="1185"/>
      <c r="C56" s="835"/>
      <c r="D56" s="489"/>
      <c r="E56" s="489"/>
      <c r="F56" s="489"/>
      <c r="G56" s="218"/>
      <c r="H56" s="489"/>
    </row>
    <row r="57" spans="1:8" ht="15.75" customHeight="1" thickBot="1" x14ac:dyDescent="0.3">
      <c r="A57" s="1249" t="s">
        <v>1203</v>
      </c>
      <c r="B57" s="1249"/>
      <c r="C57" s="1249"/>
      <c r="D57" s="1249"/>
      <c r="E57" s="1249"/>
      <c r="F57" s="1249"/>
      <c r="G57" s="1249"/>
      <c r="H57" s="1249"/>
    </row>
    <row r="58" spans="1:8" x14ac:dyDescent="0.2">
      <c r="A58" s="1227" t="s">
        <v>1204</v>
      </c>
      <c r="B58" s="517"/>
      <c r="C58" s="1228" t="s">
        <v>1318</v>
      </c>
      <c r="D58" s="246">
        <v>130</v>
      </c>
      <c r="E58" s="246">
        <v>90</v>
      </c>
      <c r="F58" s="246">
        <v>32</v>
      </c>
      <c r="G58" s="204">
        <f>F58/E58*100</f>
        <v>35.555555555555557</v>
      </c>
      <c r="H58" s="247">
        <v>0</v>
      </c>
    </row>
    <row r="59" spans="1:8" x14ac:dyDescent="0.2">
      <c r="A59" s="1225" t="s">
        <v>1205</v>
      </c>
      <c r="B59" s="503"/>
      <c r="C59" s="52" t="s">
        <v>1206</v>
      </c>
      <c r="D59" s="73">
        <v>980</v>
      </c>
      <c r="E59" s="73">
        <v>980</v>
      </c>
      <c r="F59" s="73">
        <v>980</v>
      </c>
      <c r="G59" s="34">
        <f>F59/E59*100</f>
        <v>100</v>
      </c>
      <c r="H59" s="277">
        <v>0</v>
      </c>
    </row>
    <row r="60" spans="1:8" x14ac:dyDescent="0.2">
      <c r="A60" s="1225" t="s">
        <v>1207</v>
      </c>
      <c r="B60" s="503"/>
      <c r="C60" s="505" t="s">
        <v>1208</v>
      </c>
      <c r="D60" s="73">
        <v>1260</v>
      </c>
      <c r="E60" s="73">
        <v>1360</v>
      </c>
      <c r="F60" s="73">
        <v>1360</v>
      </c>
      <c r="G60" s="34">
        <f t="shared" ref="G60:G82" si="5">F60/E60*100</f>
        <v>100</v>
      </c>
      <c r="H60" s="277">
        <v>0</v>
      </c>
    </row>
    <row r="61" spans="1:8" x14ac:dyDescent="0.2">
      <c r="A61" s="1225" t="s">
        <v>1209</v>
      </c>
      <c r="B61" s="503"/>
      <c r="C61" s="52" t="s">
        <v>1210</v>
      </c>
      <c r="D61" s="73">
        <v>1400</v>
      </c>
      <c r="E61" s="73">
        <v>1400</v>
      </c>
      <c r="F61" s="73">
        <v>945</v>
      </c>
      <c r="G61" s="34">
        <f t="shared" si="5"/>
        <v>67.5</v>
      </c>
      <c r="H61" s="277">
        <v>0</v>
      </c>
    </row>
    <row r="62" spans="1:8" x14ac:dyDescent="0.2">
      <c r="A62" s="1225" t="s">
        <v>1211</v>
      </c>
      <c r="B62" s="503"/>
      <c r="C62" s="52" t="s">
        <v>1212</v>
      </c>
      <c r="D62" s="73">
        <v>10000</v>
      </c>
      <c r="E62" s="73">
        <v>8374</v>
      </c>
      <c r="F62" s="73">
        <v>0</v>
      </c>
      <c r="G62" s="34">
        <f t="shared" si="5"/>
        <v>0</v>
      </c>
      <c r="H62" s="277">
        <v>16995</v>
      </c>
    </row>
    <row r="63" spans="1:8" x14ac:dyDescent="0.2">
      <c r="A63" s="1225" t="s">
        <v>1213</v>
      </c>
      <c r="B63" s="503"/>
      <c r="C63" s="261" t="s">
        <v>1214</v>
      </c>
      <c r="D63" s="73">
        <v>4580</v>
      </c>
      <c r="E63" s="73">
        <v>4786</v>
      </c>
      <c r="F63" s="73">
        <v>2505</v>
      </c>
      <c r="G63" s="34">
        <f t="shared" si="5"/>
        <v>52.340158796489767</v>
      </c>
      <c r="H63" s="277">
        <v>8193</v>
      </c>
    </row>
    <row r="64" spans="1:8" x14ac:dyDescent="0.2">
      <c r="A64" s="1225" t="s">
        <v>1215</v>
      </c>
      <c r="B64" s="503"/>
      <c r="C64" s="505" t="s">
        <v>1216</v>
      </c>
      <c r="D64" s="73">
        <v>300</v>
      </c>
      <c r="E64" s="73">
        <v>300</v>
      </c>
      <c r="F64" s="73">
        <v>62</v>
      </c>
      <c r="G64" s="34">
        <f t="shared" si="5"/>
        <v>20.666666666666668</v>
      </c>
      <c r="H64" s="277">
        <v>0</v>
      </c>
    </row>
    <row r="65" spans="1:8" x14ac:dyDescent="0.2">
      <c r="A65" s="1225" t="s">
        <v>1217</v>
      </c>
      <c r="B65" s="503"/>
      <c r="C65" s="261" t="s">
        <v>1291</v>
      </c>
      <c r="D65" s="73">
        <v>1320</v>
      </c>
      <c r="E65" s="73">
        <v>1627</v>
      </c>
      <c r="F65" s="73">
        <v>1616</v>
      </c>
      <c r="G65" s="34">
        <f t="shared" si="5"/>
        <v>99.323909035033807</v>
      </c>
      <c r="H65" s="277">
        <v>4130</v>
      </c>
    </row>
    <row r="66" spans="1:8" x14ac:dyDescent="0.2">
      <c r="A66" s="1225" t="s">
        <v>1218</v>
      </c>
      <c r="B66" s="523"/>
      <c r="C66" s="261" t="s">
        <v>1219</v>
      </c>
      <c r="D66" s="73">
        <v>500</v>
      </c>
      <c r="E66" s="73">
        <v>800</v>
      </c>
      <c r="F66" s="73">
        <v>704</v>
      </c>
      <c r="G66" s="34">
        <f t="shared" si="5"/>
        <v>88</v>
      </c>
      <c r="H66" s="277">
        <v>0</v>
      </c>
    </row>
    <row r="67" spans="1:8" x14ac:dyDescent="0.2">
      <c r="A67" s="1225" t="s">
        <v>1220</v>
      </c>
      <c r="B67" s="503"/>
      <c r="C67" s="261" t="s">
        <v>1221</v>
      </c>
      <c r="D67" s="33">
        <v>400</v>
      </c>
      <c r="E67" s="33">
        <v>400</v>
      </c>
      <c r="F67" s="33">
        <v>400</v>
      </c>
      <c r="G67" s="34">
        <f t="shared" si="5"/>
        <v>100</v>
      </c>
      <c r="H67" s="251">
        <v>0</v>
      </c>
    </row>
    <row r="68" spans="1:8" x14ac:dyDescent="0.2">
      <c r="A68" s="507">
        <v>3113</v>
      </c>
      <c r="B68" s="508">
        <v>5331</v>
      </c>
      <c r="C68" s="509" t="s">
        <v>1139</v>
      </c>
      <c r="D68" s="510">
        <f>SUM(D58:D67)</f>
        <v>20870</v>
      </c>
      <c r="E68" s="510">
        <f>SUM(E58:E67)</f>
        <v>20117</v>
      </c>
      <c r="F68" s="510">
        <f>SUM(F58:F67)</f>
        <v>8604</v>
      </c>
      <c r="G68" s="511">
        <f>F68/E68*100</f>
        <v>42.769796689367197</v>
      </c>
      <c r="H68" s="512">
        <f>SUM(H58:H67)</f>
        <v>29318</v>
      </c>
    </row>
    <row r="69" spans="1:8" x14ac:dyDescent="0.2">
      <c r="A69" s="504" t="s">
        <v>943</v>
      </c>
      <c r="B69" s="503">
        <v>30</v>
      </c>
      <c r="C69" s="52" t="s">
        <v>1222</v>
      </c>
      <c r="D69" s="73">
        <v>5100</v>
      </c>
      <c r="E69" s="73">
        <v>5100</v>
      </c>
      <c r="F69" s="73">
        <v>3825</v>
      </c>
      <c r="G69" s="34">
        <f t="shared" si="5"/>
        <v>75</v>
      </c>
      <c r="H69" s="277">
        <v>5000</v>
      </c>
    </row>
    <row r="70" spans="1:8" x14ac:dyDescent="0.2">
      <c r="A70" s="502"/>
      <c r="B70" s="503">
        <v>31</v>
      </c>
      <c r="C70" s="52" t="s">
        <v>1320</v>
      </c>
      <c r="D70" s="73">
        <v>6200</v>
      </c>
      <c r="E70" s="73">
        <v>6200</v>
      </c>
      <c r="F70" s="73">
        <v>4650</v>
      </c>
      <c r="G70" s="34">
        <f t="shared" si="5"/>
        <v>75</v>
      </c>
      <c r="H70" s="277">
        <v>6200</v>
      </c>
    </row>
    <row r="71" spans="1:8" x14ac:dyDescent="0.2">
      <c r="A71" s="502"/>
      <c r="B71" s="503">
        <v>33</v>
      </c>
      <c r="C71" s="52" t="s">
        <v>1223</v>
      </c>
      <c r="D71" s="73">
        <v>7290</v>
      </c>
      <c r="E71" s="73">
        <v>7290</v>
      </c>
      <c r="F71" s="73">
        <v>5467</v>
      </c>
      <c r="G71" s="34">
        <f t="shared" si="5"/>
        <v>74.993141289437588</v>
      </c>
      <c r="H71" s="277">
        <v>7290</v>
      </c>
    </row>
    <row r="72" spans="1:8" x14ac:dyDescent="0.2">
      <c r="A72" s="502"/>
      <c r="B72" s="503">
        <v>34</v>
      </c>
      <c r="C72" s="52" t="s">
        <v>1224</v>
      </c>
      <c r="D72" s="73">
        <v>5640</v>
      </c>
      <c r="E72" s="73">
        <v>5640</v>
      </c>
      <c r="F72" s="73">
        <v>4230</v>
      </c>
      <c r="G72" s="34">
        <f t="shared" si="5"/>
        <v>75</v>
      </c>
      <c r="H72" s="277">
        <v>5700</v>
      </c>
    </row>
    <row r="73" spans="1:8" x14ac:dyDescent="0.2">
      <c r="A73" s="502"/>
      <c r="B73" s="503">
        <v>36</v>
      </c>
      <c r="C73" s="52" t="s">
        <v>1225</v>
      </c>
      <c r="D73" s="73">
        <v>5020</v>
      </c>
      <c r="E73" s="73">
        <v>5020</v>
      </c>
      <c r="F73" s="73">
        <v>3765</v>
      </c>
      <c r="G73" s="34">
        <f t="shared" si="5"/>
        <v>75</v>
      </c>
      <c r="H73" s="277">
        <v>5100</v>
      </c>
    </row>
    <row r="74" spans="1:8" x14ac:dyDescent="0.2">
      <c r="A74" s="502"/>
      <c r="B74" s="503">
        <v>37</v>
      </c>
      <c r="C74" s="52" t="s">
        <v>1226</v>
      </c>
      <c r="D74" s="73">
        <v>5700</v>
      </c>
      <c r="E74" s="73">
        <v>5700</v>
      </c>
      <c r="F74" s="73">
        <v>4275</v>
      </c>
      <c r="G74" s="34">
        <f t="shared" si="5"/>
        <v>75</v>
      </c>
      <c r="H74" s="277">
        <v>5800</v>
      </c>
    </row>
    <row r="75" spans="1:8" x14ac:dyDescent="0.2">
      <c r="A75" s="502"/>
      <c r="B75" s="503">
        <v>38</v>
      </c>
      <c r="C75" s="52" t="s">
        <v>1227</v>
      </c>
      <c r="D75" s="73">
        <v>4590</v>
      </c>
      <c r="E75" s="73">
        <v>4590</v>
      </c>
      <c r="F75" s="73">
        <v>3442</v>
      </c>
      <c r="G75" s="34">
        <f t="shared" si="5"/>
        <v>74.989106753812635</v>
      </c>
      <c r="H75" s="277">
        <v>4700</v>
      </c>
    </row>
    <row r="76" spans="1:8" x14ac:dyDescent="0.2">
      <c r="A76" s="502"/>
      <c r="B76" s="503">
        <v>39</v>
      </c>
      <c r="C76" s="52" t="s">
        <v>1228</v>
      </c>
      <c r="D76" s="73">
        <v>6970</v>
      </c>
      <c r="E76" s="73">
        <v>7270</v>
      </c>
      <c r="F76" s="73">
        <v>7270</v>
      </c>
      <c r="G76" s="34">
        <f t="shared" si="5"/>
        <v>100</v>
      </c>
      <c r="H76" s="277">
        <v>7200</v>
      </c>
    </row>
    <row r="77" spans="1:8" s="352" customFormat="1" ht="12.75" customHeight="1" x14ac:dyDescent="0.25">
      <c r="A77" s="502"/>
      <c r="B77" s="503">
        <v>41</v>
      </c>
      <c r="C77" s="52" t="s">
        <v>1229</v>
      </c>
      <c r="D77" s="73">
        <v>6500</v>
      </c>
      <c r="E77" s="73">
        <v>6500</v>
      </c>
      <c r="F77" s="73">
        <v>4875</v>
      </c>
      <c r="G77" s="34">
        <f t="shared" si="5"/>
        <v>75</v>
      </c>
      <c r="H77" s="277">
        <v>6500</v>
      </c>
    </row>
    <row r="78" spans="1:8" x14ac:dyDescent="0.2">
      <c r="A78" s="502"/>
      <c r="B78" s="503">
        <v>42</v>
      </c>
      <c r="C78" s="52" t="s">
        <v>1230</v>
      </c>
      <c r="D78" s="73">
        <v>6160</v>
      </c>
      <c r="E78" s="73">
        <v>6160</v>
      </c>
      <c r="F78" s="73">
        <v>4620</v>
      </c>
      <c r="G78" s="34">
        <f t="shared" si="5"/>
        <v>75</v>
      </c>
      <c r="H78" s="277">
        <v>6200</v>
      </c>
    </row>
    <row r="79" spans="1:8" x14ac:dyDescent="0.2">
      <c r="A79" s="502"/>
      <c r="B79" s="503">
        <v>43</v>
      </c>
      <c r="C79" s="52" t="s">
        <v>1231</v>
      </c>
      <c r="D79" s="73">
        <v>4660</v>
      </c>
      <c r="E79" s="73">
        <v>4660</v>
      </c>
      <c r="F79" s="73">
        <v>3495</v>
      </c>
      <c r="G79" s="34">
        <f t="shared" si="5"/>
        <v>75</v>
      </c>
      <c r="H79" s="277">
        <v>4700</v>
      </c>
    </row>
    <row r="80" spans="1:8" s="352" customFormat="1" ht="12.75" customHeight="1" x14ac:dyDescent="0.25">
      <c r="A80" s="502"/>
      <c r="B80" s="503">
        <v>44</v>
      </c>
      <c r="C80" s="52" t="s">
        <v>1232</v>
      </c>
      <c r="D80" s="73">
        <v>5630</v>
      </c>
      <c r="E80" s="73">
        <v>5630</v>
      </c>
      <c r="F80" s="73">
        <v>4223</v>
      </c>
      <c r="G80" s="34">
        <f t="shared" si="5"/>
        <v>75.008880994671401</v>
      </c>
      <c r="H80" s="277">
        <v>5700</v>
      </c>
    </row>
    <row r="81" spans="1:8" x14ac:dyDescent="0.2">
      <c r="A81" s="502"/>
      <c r="B81" s="526">
        <v>45</v>
      </c>
      <c r="C81" s="527" t="s">
        <v>1233</v>
      </c>
      <c r="D81" s="337">
        <v>7090</v>
      </c>
      <c r="E81" s="337">
        <v>7090</v>
      </c>
      <c r="F81" s="337">
        <v>5317</v>
      </c>
      <c r="G81" s="399">
        <f t="shared" si="5"/>
        <v>74.992947813822283</v>
      </c>
      <c r="H81" s="277">
        <v>7100</v>
      </c>
    </row>
    <row r="82" spans="1:8" x14ac:dyDescent="0.2">
      <c r="A82" s="1273" t="s">
        <v>1234</v>
      </c>
      <c r="B82" s="1274"/>
      <c r="C82" s="52" t="s">
        <v>1235</v>
      </c>
      <c r="D82" s="33">
        <v>0</v>
      </c>
      <c r="E82" s="33">
        <v>16</v>
      </c>
      <c r="F82" s="33">
        <v>0</v>
      </c>
      <c r="G82" s="34">
        <f t="shared" si="5"/>
        <v>0</v>
      </c>
      <c r="H82" s="277">
        <v>0</v>
      </c>
    </row>
    <row r="83" spans="1:8" x14ac:dyDescent="0.2">
      <c r="A83" s="1273" t="s">
        <v>1236</v>
      </c>
      <c r="B83" s="1274"/>
      <c r="C83" s="52" t="s">
        <v>1237</v>
      </c>
      <c r="D83" s="33">
        <v>0</v>
      </c>
      <c r="E83" s="33">
        <v>121</v>
      </c>
      <c r="F83" s="33">
        <v>0</v>
      </c>
      <c r="G83" s="34">
        <f>F83/E83*100</f>
        <v>0</v>
      </c>
      <c r="H83" s="277">
        <v>0</v>
      </c>
    </row>
    <row r="84" spans="1:8" x14ac:dyDescent="0.2">
      <c r="A84" s="507">
        <v>3113</v>
      </c>
      <c r="B84" s="508">
        <v>5331</v>
      </c>
      <c r="C84" s="509" t="s">
        <v>1139</v>
      </c>
      <c r="D84" s="510">
        <f>SUM(D69:D83)</f>
        <v>76550</v>
      </c>
      <c r="E84" s="510">
        <f>SUM(E69:E83)</f>
        <v>76987</v>
      </c>
      <c r="F84" s="510">
        <f>SUM(F69:F83)</f>
        <v>59454</v>
      </c>
      <c r="G84" s="511">
        <f t="shared" ref="G84" si="6">F84/E84*100</f>
        <v>77.226025173081169</v>
      </c>
      <c r="H84" s="512">
        <f>SUM(H69:H83)</f>
        <v>77190</v>
      </c>
    </row>
    <row r="85" spans="1:8" s="516" customFormat="1" ht="15" thickBot="1" x14ac:dyDescent="0.25">
      <c r="A85" s="513"/>
      <c r="B85" s="514" t="s">
        <v>897</v>
      </c>
      <c r="C85" s="528"/>
      <c r="D85" s="529">
        <f>D68+D84</f>
        <v>97420</v>
      </c>
      <c r="E85" s="529">
        <f t="shared" ref="E85:F85" si="7">E68+E84</f>
        <v>97104</v>
      </c>
      <c r="F85" s="529">
        <f t="shared" si="7"/>
        <v>68058</v>
      </c>
      <c r="G85" s="530">
        <f>F85/E85*100</f>
        <v>70.087740978744435</v>
      </c>
      <c r="H85" s="531">
        <f>H68+H84</f>
        <v>106508</v>
      </c>
    </row>
    <row r="86" spans="1:8" s="516" customFormat="1" ht="14.25" x14ac:dyDescent="0.2">
      <c r="A86" s="532">
        <v>3113</v>
      </c>
      <c r="B86" s="533">
        <v>5336</v>
      </c>
      <c r="C86" s="534" t="s">
        <v>1171</v>
      </c>
      <c r="D86" s="535"/>
      <c r="E86" s="535"/>
      <c r="F86" s="535"/>
      <c r="G86" s="536"/>
      <c r="H86" s="537"/>
    </row>
    <row r="87" spans="1:8" hidden="1" x14ac:dyDescent="0.2">
      <c r="A87" s="538" t="s">
        <v>1238</v>
      </c>
      <c r="B87" s="499"/>
      <c r="C87" s="52" t="s">
        <v>1239</v>
      </c>
      <c r="D87" s="33">
        <v>0</v>
      </c>
      <c r="E87" s="33">
        <v>0</v>
      </c>
      <c r="F87" s="33">
        <v>0</v>
      </c>
      <c r="G87" s="34">
        <v>0</v>
      </c>
      <c r="H87" s="251">
        <v>0</v>
      </c>
    </row>
    <row r="88" spans="1:8" hidden="1" x14ac:dyDescent="0.2">
      <c r="A88" s="538" t="s">
        <v>1238</v>
      </c>
      <c r="B88" s="499"/>
      <c r="C88" s="32" t="s">
        <v>1240</v>
      </c>
      <c r="D88" s="73">
        <v>0</v>
      </c>
      <c r="E88" s="73">
        <v>0</v>
      </c>
      <c r="F88" s="73">
        <v>0</v>
      </c>
      <c r="G88" s="34">
        <v>0</v>
      </c>
      <c r="H88" s="277">
        <v>0</v>
      </c>
    </row>
    <row r="89" spans="1:8" x14ac:dyDescent="0.2">
      <c r="A89" s="539" t="s">
        <v>1241</v>
      </c>
      <c r="B89" s="540"/>
      <c r="C89" s="541" t="s">
        <v>1242</v>
      </c>
      <c r="D89" s="73">
        <v>0</v>
      </c>
      <c r="E89" s="73">
        <v>644</v>
      </c>
      <c r="F89" s="73">
        <v>644</v>
      </c>
      <c r="G89" s="34">
        <f>F89/E89*100</f>
        <v>100</v>
      </c>
      <c r="H89" s="277">
        <v>0</v>
      </c>
    </row>
    <row r="90" spans="1:8" x14ac:dyDescent="0.2">
      <c r="A90" s="539" t="s">
        <v>1243</v>
      </c>
      <c r="B90" s="540"/>
      <c r="C90" s="542" t="s">
        <v>1244</v>
      </c>
      <c r="D90" s="73">
        <v>0</v>
      </c>
      <c r="E90" s="73">
        <v>8875</v>
      </c>
      <c r="F90" s="73">
        <v>3776</v>
      </c>
      <c r="G90" s="34">
        <f>F90/E90*100</f>
        <v>42.546478873239437</v>
      </c>
      <c r="H90" s="277">
        <v>0</v>
      </c>
    </row>
    <row r="91" spans="1:8" hidden="1" x14ac:dyDescent="0.2">
      <c r="A91" s="539" t="s">
        <v>1245</v>
      </c>
      <c r="B91" s="540"/>
      <c r="C91" s="542" t="s">
        <v>1246</v>
      </c>
      <c r="D91" s="73">
        <v>0</v>
      </c>
      <c r="E91" s="73">
        <v>0</v>
      </c>
      <c r="F91" s="73">
        <v>0</v>
      </c>
      <c r="G91" s="34">
        <v>0</v>
      </c>
      <c r="H91" s="277">
        <v>0</v>
      </c>
    </row>
    <row r="92" spans="1:8" x14ac:dyDescent="0.2">
      <c r="A92" s="543" t="s">
        <v>1247</v>
      </c>
      <c r="B92" s="540"/>
      <c r="C92" s="542" t="s">
        <v>1248</v>
      </c>
      <c r="D92" s="73">
        <v>0</v>
      </c>
      <c r="E92" s="73">
        <v>28</v>
      </c>
      <c r="F92" s="73">
        <v>28</v>
      </c>
      <c r="G92" s="34">
        <f>F92/E92*100</f>
        <v>100</v>
      </c>
      <c r="H92" s="277">
        <v>0</v>
      </c>
    </row>
    <row r="93" spans="1:8" x14ac:dyDescent="0.2">
      <c r="A93" s="543" t="s">
        <v>1249</v>
      </c>
      <c r="B93" s="540"/>
      <c r="C93" s="542" t="s">
        <v>1250</v>
      </c>
      <c r="D93" s="73">
        <v>0</v>
      </c>
      <c r="E93" s="73">
        <v>405</v>
      </c>
      <c r="F93" s="73">
        <v>365</v>
      </c>
      <c r="G93" s="34">
        <f>F93/E93*100</f>
        <v>90.123456790123456</v>
      </c>
      <c r="H93" s="277">
        <v>0</v>
      </c>
    </row>
    <row r="94" spans="1:8" hidden="1" x14ac:dyDescent="0.2">
      <c r="A94" s="544" t="s">
        <v>1251</v>
      </c>
      <c r="B94" s="545"/>
      <c r="C94" s="542" t="s">
        <v>1252</v>
      </c>
      <c r="D94" s="73">
        <v>0</v>
      </c>
      <c r="E94" s="73">
        <v>0</v>
      </c>
      <c r="F94" s="73">
        <v>0</v>
      </c>
      <c r="G94" s="34">
        <v>0</v>
      </c>
      <c r="H94" s="277">
        <v>0</v>
      </c>
    </row>
    <row r="95" spans="1:8" hidden="1" x14ac:dyDescent="0.2">
      <c r="A95" s="543" t="s">
        <v>1253</v>
      </c>
      <c r="B95" s="546"/>
      <c r="C95" s="542" t="s">
        <v>1254</v>
      </c>
      <c r="D95" s="73">
        <v>0</v>
      </c>
      <c r="E95" s="73">
        <v>0</v>
      </c>
      <c r="F95" s="73">
        <v>0</v>
      </c>
      <c r="G95" s="34">
        <v>0</v>
      </c>
      <c r="H95" s="277">
        <v>0</v>
      </c>
    </row>
    <row r="96" spans="1:8" hidden="1" x14ac:dyDescent="0.2">
      <c r="A96" s="543" t="s">
        <v>1253</v>
      </c>
      <c r="B96" s="546"/>
      <c r="C96" s="542" t="s">
        <v>1255</v>
      </c>
      <c r="D96" s="73">
        <v>0</v>
      </c>
      <c r="E96" s="73">
        <v>0</v>
      </c>
      <c r="F96" s="73">
        <v>0</v>
      </c>
      <c r="G96" s="34">
        <v>0</v>
      </c>
      <c r="H96" s="277">
        <v>0</v>
      </c>
    </row>
    <row r="97" spans="1:8" hidden="1" x14ac:dyDescent="0.2">
      <c r="A97" s="543" t="s">
        <v>1253</v>
      </c>
      <c r="B97" s="546"/>
      <c r="C97" s="542" t="s">
        <v>1256</v>
      </c>
      <c r="D97" s="73">
        <v>0</v>
      </c>
      <c r="E97" s="73">
        <v>0</v>
      </c>
      <c r="F97" s="73">
        <v>0</v>
      </c>
      <c r="G97" s="34">
        <v>0</v>
      </c>
      <c r="H97" s="277">
        <v>0</v>
      </c>
    </row>
    <row r="98" spans="1:8" x14ac:dyDescent="0.2">
      <c r="A98" s="1269" t="s">
        <v>1131</v>
      </c>
      <c r="B98" s="1270"/>
      <c r="C98" s="261" t="s">
        <v>1257</v>
      </c>
      <c r="D98" s="73">
        <v>0</v>
      </c>
      <c r="E98" s="73">
        <v>453</v>
      </c>
      <c r="F98" s="73">
        <v>453</v>
      </c>
      <c r="G98" s="34">
        <f>F98/E98*100</f>
        <v>100</v>
      </c>
      <c r="H98" s="277">
        <v>0</v>
      </c>
    </row>
    <row r="99" spans="1:8" x14ac:dyDescent="0.2">
      <c r="A99" s="1269" t="s">
        <v>1258</v>
      </c>
      <c r="B99" s="1270"/>
      <c r="C99" s="542" t="s">
        <v>1259</v>
      </c>
      <c r="D99" s="73">
        <v>0</v>
      </c>
      <c r="E99" s="73">
        <v>532</v>
      </c>
      <c r="F99" s="73">
        <v>532</v>
      </c>
      <c r="G99" s="34">
        <f t="shared" ref="G99:G111" si="8">F99/E99*100</f>
        <v>100</v>
      </c>
      <c r="H99" s="277">
        <v>0</v>
      </c>
    </row>
    <row r="100" spans="1:8" x14ac:dyDescent="0.2">
      <c r="A100" s="1269" t="s">
        <v>1260</v>
      </c>
      <c r="B100" s="1270"/>
      <c r="C100" s="261" t="s">
        <v>1261</v>
      </c>
      <c r="D100" s="73">
        <v>0</v>
      </c>
      <c r="E100" s="73">
        <v>303</v>
      </c>
      <c r="F100" s="73">
        <v>303</v>
      </c>
      <c r="G100" s="34">
        <f t="shared" si="8"/>
        <v>100</v>
      </c>
      <c r="H100" s="277">
        <v>0</v>
      </c>
    </row>
    <row r="101" spans="1:8" x14ac:dyDescent="0.2">
      <c r="A101" s="1269" t="s">
        <v>1262</v>
      </c>
      <c r="B101" s="1270"/>
      <c r="C101" s="261" t="s">
        <v>1263</v>
      </c>
      <c r="D101" s="73">
        <v>0</v>
      </c>
      <c r="E101" s="73">
        <v>267</v>
      </c>
      <c r="F101" s="73">
        <v>267</v>
      </c>
      <c r="G101" s="34">
        <f t="shared" si="8"/>
        <v>100</v>
      </c>
      <c r="H101" s="277">
        <v>0</v>
      </c>
    </row>
    <row r="102" spans="1:8" x14ac:dyDescent="0.2">
      <c r="A102" s="1269" t="s">
        <v>1264</v>
      </c>
      <c r="B102" s="1270"/>
      <c r="C102" s="542" t="s">
        <v>1265</v>
      </c>
      <c r="D102" s="73">
        <v>0</v>
      </c>
      <c r="E102" s="73">
        <v>504</v>
      </c>
      <c r="F102" s="73">
        <v>504</v>
      </c>
      <c r="G102" s="34">
        <f t="shared" si="8"/>
        <v>100</v>
      </c>
      <c r="H102" s="277">
        <v>0</v>
      </c>
    </row>
    <row r="103" spans="1:8" x14ac:dyDescent="0.2">
      <c r="A103" s="1269" t="s">
        <v>1266</v>
      </c>
      <c r="B103" s="1270"/>
      <c r="C103" s="261" t="s">
        <v>1267</v>
      </c>
      <c r="D103" s="73">
        <v>0</v>
      </c>
      <c r="E103" s="73">
        <v>603</v>
      </c>
      <c r="F103" s="73">
        <v>603</v>
      </c>
      <c r="G103" s="34">
        <f t="shared" si="8"/>
        <v>100</v>
      </c>
      <c r="H103" s="277">
        <v>0</v>
      </c>
    </row>
    <row r="104" spans="1:8" x14ac:dyDescent="0.2">
      <c r="A104" s="1269" t="s">
        <v>1268</v>
      </c>
      <c r="B104" s="1270"/>
      <c r="C104" s="261" t="s">
        <v>1269</v>
      </c>
      <c r="D104" s="73">
        <v>0</v>
      </c>
      <c r="E104" s="73">
        <v>208</v>
      </c>
      <c r="F104" s="73">
        <v>208</v>
      </c>
      <c r="G104" s="34">
        <f t="shared" si="8"/>
        <v>100</v>
      </c>
      <c r="H104" s="277">
        <v>0</v>
      </c>
    </row>
    <row r="105" spans="1:8" x14ac:dyDescent="0.2">
      <c r="A105" s="1269" t="s">
        <v>1270</v>
      </c>
      <c r="B105" s="1270"/>
      <c r="C105" s="542" t="s">
        <v>1271</v>
      </c>
      <c r="D105" s="73">
        <v>0</v>
      </c>
      <c r="E105" s="73">
        <v>346</v>
      </c>
      <c r="F105" s="73">
        <v>346</v>
      </c>
      <c r="G105" s="34">
        <f t="shared" si="8"/>
        <v>100</v>
      </c>
      <c r="H105" s="277">
        <v>0</v>
      </c>
    </row>
    <row r="106" spans="1:8" x14ac:dyDescent="0.2">
      <c r="A106" s="1269" t="s">
        <v>1272</v>
      </c>
      <c r="B106" s="1270"/>
      <c r="C106" s="542" t="s">
        <v>1273</v>
      </c>
      <c r="D106" s="33">
        <v>0</v>
      </c>
      <c r="E106" s="33">
        <v>541</v>
      </c>
      <c r="F106" s="33">
        <v>541</v>
      </c>
      <c r="G106" s="34">
        <f t="shared" si="8"/>
        <v>100</v>
      </c>
      <c r="H106" s="277">
        <v>0</v>
      </c>
    </row>
    <row r="107" spans="1:8" x14ac:dyDescent="0.2">
      <c r="A107" s="1269" t="s">
        <v>1274</v>
      </c>
      <c r="B107" s="1270"/>
      <c r="C107" s="542" t="s">
        <v>1275</v>
      </c>
      <c r="D107" s="73">
        <v>0</v>
      </c>
      <c r="E107" s="73">
        <v>211</v>
      </c>
      <c r="F107" s="73">
        <v>0</v>
      </c>
      <c r="G107" s="34">
        <f t="shared" si="8"/>
        <v>0</v>
      </c>
      <c r="H107" s="277">
        <v>0</v>
      </c>
    </row>
    <row r="108" spans="1:8" x14ac:dyDescent="0.2">
      <c r="A108" s="1269" t="s">
        <v>1276</v>
      </c>
      <c r="B108" s="1270"/>
      <c r="C108" s="542" t="s">
        <v>1277</v>
      </c>
      <c r="D108" s="33">
        <v>0</v>
      </c>
      <c r="E108" s="33">
        <v>231</v>
      </c>
      <c r="F108" s="33">
        <v>0</v>
      </c>
      <c r="G108" s="34">
        <f t="shared" si="8"/>
        <v>0</v>
      </c>
      <c r="H108" s="251">
        <v>0</v>
      </c>
    </row>
    <row r="109" spans="1:8" x14ac:dyDescent="0.2">
      <c r="A109" s="1271" t="s">
        <v>1234</v>
      </c>
      <c r="B109" s="1272"/>
      <c r="C109" s="261" t="s">
        <v>1279</v>
      </c>
      <c r="D109" s="33">
        <v>0</v>
      </c>
      <c r="E109" s="33">
        <v>147</v>
      </c>
      <c r="F109" s="33">
        <v>0</v>
      </c>
      <c r="G109" s="34">
        <f t="shared" si="8"/>
        <v>0</v>
      </c>
      <c r="H109" s="251">
        <v>0</v>
      </c>
    </row>
    <row r="110" spans="1:8" x14ac:dyDescent="0.2">
      <c r="A110" s="1271" t="s">
        <v>1236</v>
      </c>
      <c r="B110" s="1272"/>
      <c r="C110" s="261" t="s">
        <v>1280</v>
      </c>
      <c r="D110" s="73">
        <v>0</v>
      </c>
      <c r="E110" s="73">
        <v>1237</v>
      </c>
      <c r="F110" s="73">
        <v>0</v>
      </c>
      <c r="G110" s="34">
        <f t="shared" si="8"/>
        <v>0</v>
      </c>
      <c r="H110" s="277">
        <v>0</v>
      </c>
    </row>
    <row r="111" spans="1:8" x14ac:dyDescent="0.2">
      <c r="A111" s="1271" t="s">
        <v>1281</v>
      </c>
      <c r="B111" s="1272"/>
      <c r="C111" s="261" t="s">
        <v>1282</v>
      </c>
      <c r="D111" s="73">
        <v>0</v>
      </c>
      <c r="E111" s="73">
        <v>656</v>
      </c>
      <c r="F111" s="73">
        <v>0</v>
      </c>
      <c r="G111" s="34">
        <f t="shared" si="8"/>
        <v>0</v>
      </c>
      <c r="H111" s="277">
        <v>0</v>
      </c>
    </row>
    <row r="112" spans="1:8" x14ac:dyDescent="0.2">
      <c r="A112" s="1271" t="s">
        <v>1283</v>
      </c>
      <c r="B112" s="1272"/>
      <c r="C112" s="261" t="s">
        <v>1284</v>
      </c>
      <c r="D112" s="73">
        <v>0</v>
      </c>
      <c r="E112" s="73">
        <v>180</v>
      </c>
      <c r="F112" s="73">
        <v>0</v>
      </c>
      <c r="G112" s="34">
        <f>F112/E112*100</f>
        <v>0</v>
      </c>
      <c r="H112" s="277">
        <v>0</v>
      </c>
    </row>
    <row r="113" spans="1:8" x14ac:dyDescent="0.2">
      <c r="A113" s="1271" t="s">
        <v>1285</v>
      </c>
      <c r="B113" s="1272"/>
      <c r="C113" s="261" t="s">
        <v>0</v>
      </c>
      <c r="D113" s="73">
        <v>0</v>
      </c>
      <c r="E113" s="73">
        <v>313</v>
      </c>
      <c r="F113" s="73">
        <v>0</v>
      </c>
      <c r="G113" s="34">
        <f>F113/E113*100</f>
        <v>0</v>
      </c>
      <c r="H113" s="277">
        <v>0</v>
      </c>
    </row>
    <row r="114" spans="1:8" x14ac:dyDescent="0.2">
      <c r="A114" s="1271" t="s">
        <v>1</v>
      </c>
      <c r="B114" s="1272"/>
      <c r="C114" s="261" t="s">
        <v>2</v>
      </c>
      <c r="D114" s="73">
        <v>0</v>
      </c>
      <c r="E114" s="73">
        <v>562</v>
      </c>
      <c r="F114" s="73">
        <v>0</v>
      </c>
      <c r="G114" s="34">
        <f>F114/E114*100</f>
        <v>0</v>
      </c>
      <c r="H114" s="277">
        <v>0</v>
      </c>
    </row>
    <row r="115" spans="1:8" s="352" customFormat="1" ht="15.75" thickBot="1" x14ac:dyDescent="0.3">
      <c r="A115" s="547"/>
      <c r="B115" s="548" t="s">
        <v>897</v>
      </c>
      <c r="C115" s="549"/>
      <c r="D115" s="529">
        <f>SUM(D86:D96)</f>
        <v>0</v>
      </c>
      <c r="E115" s="529">
        <f>SUM(E87:E114)</f>
        <v>17246</v>
      </c>
      <c r="F115" s="529">
        <f>SUM(F87:F114)</f>
        <v>8570</v>
      </c>
      <c r="G115" s="530">
        <f>F115/E115*100</f>
        <v>49.692682361127218</v>
      </c>
      <c r="H115" s="531">
        <f>SUM(H87:H97)</f>
        <v>0</v>
      </c>
    </row>
    <row r="116" spans="1:8" s="352" customFormat="1" ht="15" x14ac:dyDescent="0.25"/>
    <row r="117" spans="1:8" s="352" customFormat="1" ht="15" x14ac:dyDescent="0.25"/>
    <row r="118" spans="1:8" s="352" customFormat="1" ht="15" x14ac:dyDescent="0.25"/>
    <row r="119" spans="1:8" s="352" customFormat="1" ht="15.75" thickBot="1" x14ac:dyDescent="0.3">
      <c r="A119" s="1249" t="s">
        <v>1278</v>
      </c>
      <c r="B119" s="1249"/>
      <c r="C119" s="1249"/>
      <c r="D119" s="1249"/>
      <c r="E119" s="1249"/>
      <c r="F119" s="1249"/>
      <c r="G119" s="1249"/>
      <c r="H119" s="1249"/>
    </row>
    <row r="120" spans="1:8" ht="14.25" x14ac:dyDescent="0.2">
      <c r="A120" s="455">
        <v>3141</v>
      </c>
      <c r="B120" s="517">
        <v>5331</v>
      </c>
      <c r="C120" s="518" t="s">
        <v>1139</v>
      </c>
      <c r="D120" s="519"/>
      <c r="E120" s="519"/>
      <c r="F120" s="246"/>
      <c r="G120" s="246"/>
      <c r="H120" s="247"/>
    </row>
    <row r="121" spans="1:8" x14ac:dyDescent="0.2">
      <c r="A121" s="504" t="s">
        <v>3</v>
      </c>
      <c r="B121" s="503"/>
      <c r="C121" s="261" t="s">
        <v>4</v>
      </c>
      <c r="D121" s="33">
        <v>2410</v>
      </c>
      <c r="E121" s="33">
        <v>2665</v>
      </c>
      <c r="F121" s="33">
        <v>628</v>
      </c>
      <c r="G121" s="34">
        <f>F121/E121*100</f>
        <v>23.564727954971858</v>
      </c>
      <c r="H121" s="251">
        <v>639</v>
      </c>
    </row>
    <row r="122" spans="1:8" x14ac:dyDescent="0.2">
      <c r="A122" s="504" t="s">
        <v>5</v>
      </c>
      <c r="B122" s="503"/>
      <c r="C122" s="244" t="s">
        <v>6</v>
      </c>
      <c r="D122" s="33">
        <v>0</v>
      </c>
      <c r="E122" s="33">
        <v>0</v>
      </c>
      <c r="F122" s="33">
        <v>0</v>
      </c>
      <c r="G122" s="34">
        <v>0</v>
      </c>
      <c r="H122" s="251">
        <v>2400</v>
      </c>
    </row>
    <row r="123" spans="1:8" x14ac:dyDescent="0.2">
      <c r="A123" s="504" t="s">
        <v>7</v>
      </c>
      <c r="B123" s="503"/>
      <c r="C123" s="18" t="s">
        <v>1319</v>
      </c>
      <c r="D123" s="33">
        <v>27600</v>
      </c>
      <c r="E123" s="33">
        <v>27600</v>
      </c>
      <c r="F123" s="33">
        <v>20700</v>
      </c>
      <c r="G123" s="34">
        <f>F123/E123*100</f>
        <v>75</v>
      </c>
      <c r="H123" s="251">
        <v>29978</v>
      </c>
    </row>
    <row r="124" spans="1:8" x14ac:dyDescent="0.2">
      <c r="A124" s="504" t="s">
        <v>1243</v>
      </c>
      <c r="B124" s="550">
        <v>5336</v>
      </c>
      <c r="C124" s="116" t="s">
        <v>8</v>
      </c>
      <c r="D124" s="128">
        <v>0</v>
      </c>
      <c r="E124" s="128">
        <v>1419</v>
      </c>
      <c r="F124" s="128">
        <v>607</v>
      </c>
      <c r="G124" s="399">
        <v>0</v>
      </c>
      <c r="H124" s="446">
        <v>0</v>
      </c>
    </row>
    <row r="125" spans="1:8" s="352" customFormat="1" ht="15.75" thickBot="1" x14ac:dyDescent="0.3">
      <c r="A125" s="524"/>
      <c r="B125" s="551"/>
      <c r="C125" s="552" t="s">
        <v>9</v>
      </c>
      <c r="D125" s="302">
        <f>SUM(D121:D124)</f>
        <v>30010</v>
      </c>
      <c r="E125" s="302">
        <f>SUM(E121:E124)</f>
        <v>31684</v>
      </c>
      <c r="F125" s="302">
        <f>SUM(F121:F124)</f>
        <v>21935</v>
      </c>
      <c r="G125" s="350">
        <f>F125/E125*100</f>
        <v>69.23052644868072</v>
      </c>
      <c r="H125" s="360">
        <f>SUM(H121:H124)</f>
        <v>33017</v>
      </c>
    </row>
    <row r="126" spans="1:8" hidden="1" x14ac:dyDescent="0.2">
      <c r="A126" s="455">
        <v>3141</v>
      </c>
      <c r="B126" s="508">
        <v>5336</v>
      </c>
      <c r="C126" s="509" t="s">
        <v>1171</v>
      </c>
      <c r="D126" s="246"/>
      <c r="E126" s="246"/>
      <c r="F126" s="246"/>
      <c r="G126" s="246"/>
      <c r="H126" s="247"/>
    </row>
    <row r="127" spans="1:8" hidden="1" x14ac:dyDescent="0.2">
      <c r="A127" s="504" t="s">
        <v>1243</v>
      </c>
      <c r="B127" s="503"/>
      <c r="C127" s="261" t="s">
        <v>10</v>
      </c>
      <c r="D127" s="33">
        <v>0</v>
      </c>
      <c r="E127" s="33">
        <v>0</v>
      </c>
      <c r="F127" s="33">
        <v>0</v>
      </c>
      <c r="G127" s="34">
        <v>0</v>
      </c>
      <c r="H127" s="251">
        <v>0</v>
      </c>
    </row>
    <row r="128" spans="1:8" s="352" customFormat="1" ht="15.75" hidden="1" thickBot="1" x14ac:dyDescent="0.3">
      <c r="A128" s="524"/>
      <c r="B128" s="551"/>
      <c r="C128" s="553" t="s">
        <v>9</v>
      </c>
      <c r="D128" s="302">
        <f>SUM(D126:D127)</f>
        <v>0</v>
      </c>
      <c r="E128" s="302">
        <f>SUM(E126:E127)</f>
        <v>0</v>
      </c>
      <c r="F128" s="302">
        <f>SUM(F127)</f>
        <v>0</v>
      </c>
      <c r="G128" s="350">
        <v>0</v>
      </c>
      <c r="H128" s="360">
        <f>SUM(H126:H127)</f>
        <v>0</v>
      </c>
    </row>
    <row r="129" spans="1:8" s="352" customFormat="1" ht="15" x14ac:dyDescent="0.25">
      <c r="A129" s="455">
        <v>3314</v>
      </c>
      <c r="B129" s="1243">
        <v>5339</v>
      </c>
      <c r="C129" s="52" t="s">
        <v>11</v>
      </c>
      <c r="D129" s="33">
        <v>0</v>
      </c>
      <c r="E129" s="33">
        <v>1979</v>
      </c>
      <c r="F129" s="33">
        <v>1127</v>
      </c>
      <c r="G129" s="34">
        <f t="shared" ref="G129:G134" si="9">F129/E129*100</f>
        <v>56.94795351187468</v>
      </c>
      <c r="H129" s="554">
        <v>1500</v>
      </c>
    </row>
    <row r="130" spans="1:8" s="352" customFormat="1" ht="15.75" thickBot="1" x14ac:dyDescent="0.3">
      <c r="A130" s="390"/>
      <c r="B130" s="357"/>
      <c r="C130" s="469" t="s">
        <v>897</v>
      </c>
      <c r="D130" s="302">
        <f>SUM(D129)</f>
        <v>0</v>
      </c>
      <c r="E130" s="302">
        <f>SUM(E129:E129)</f>
        <v>1979</v>
      </c>
      <c r="F130" s="302">
        <f>SUM(F129:F129)</f>
        <v>1127</v>
      </c>
      <c r="G130" s="350">
        <f t="shared" si="9"/>
        <v>56.94795351187468</v>
      </c>
      <c r="H130" s="531">
        <f>SUM(H129)</f>
        <v>1500</v>
      </c>
    </row>
    <row r="131" spans="1:8" x14ac:dyDescent="0.2">
      <c r="A131" s="455">
        <v>3319</v>
      </c>
      <c r="B131" s="555">
        <v>5331</v>
      </c>
      <c r="C131" s="13" t="s">
        <v>12</v>
      </c>
      <c r="D131" s="246">
        <v>3050</v>
      </c>
      <c r="E131" s="246">
        <v>3050</v>
      </c>
      <c r="F131" s="246">
        <v>2287</v>
      </c>
      <c r="G131" s="204">
        <f t="shared" si="9"/>
        <v>74.983606557377044</v>
      </c>
      <c r="H131" s="247">
        <v>4800</v>
      </c>
    </row>
    <row r="132" spans="1:8" x14ac:dyDescent="0.2">
      <c r="A132" s="556" t="s">
        <v>13</v>
      </c>
      <c r="B132" s="503"/>
      <c r="C132" s="52" t="s">
        <v>1317</v>
      </c>
      <c r="D132" s="33">
        <v>180</v>
      </c>
      <c r="E132" s="33">
        <v>180</v>
      </c>
      <c r="F132" s="33">
        <v>83</v>
      </c>
      <c r="G132" s="34">
        <f t="shared" si="9"/>
        <v>46.111111111111114</v>
      </c>
      <c r="H132" s="251">
        <v>180</v>
      </c>
    </row>
    <row r="133" spans="1:8" ht="15.75" thickBot="1" x14ac:dyDescent="0.3">
      <c r="A133" s="524"/>
      <c r="B133" s="557" t="s">
        <v>897</v>
      </c>
      <c r="C133" s="347"/>
      <c r="D133" s="348">
        <f>SUM(D131:D132)</f>
        <v>3230</v>
      </c>
      <c r="E133" s="348">
        <f>E131+E132</f>
        <v>3230</v>
      </c>
      <c r="F133" s="348">
        <f>SUM(F131:F132)</f>
        <v>2370</v>
      </c>
      <c r="G133" s="371">
        <f t="shared" si="9"/>
        <v>73.374613003095973</v>
      </c>
      <c r="H133" s="351">
        <f>SUM(H131:H132)</f>
        <v>4980</v>
      </c>
    </row>
    <row r="134" spans="1:8" ht="16.5" thickBot="1" x14ac:dyDescent="0.3">
      <c r="A134" s="492"/>
      <c r="B134" s="558" t="s">
        <v>14</v>
      </c>
      <c r="C134" s="559"/>
      <c r="D134" s="235">
        <f>SUM(D133,D128,D125,D115,D85,D53,D35,D130)</f>
        <v>198140</v>
      </c>
      <c r="E134" s="235">
        <f>SUM(E133,E128,E125,E115,E85,E53,E35,E130)</f>
        <v>235230</v>
      </c>
      <c r="F134" s="235">
        <f>SUM(F133,F128,F125,F115,F85,F53,F35,F130)</f>
        <v>161884</v>
      </c>
      <c r="G134" s="269">
        <f t="shared" si="9"/>
        <v>68.819453301024524</v>
      </c>
      <c r="H134" s="237">
        <f>SUM(H133,H128,H125,H115,H85,H53,H35,H130)</f>
        <v>209888</v>
      </c>
    </row>
    <row r="140" spans="1:8" x14ac:dyDescent="0.2">
      <c r="A140" s="4"/>
      <c r="B140" s="4"/>
    </row>
    <row r="143" spans="1:8" x14ac:dyDescent="0.2">
      <c r="A143" s="4"/>
      <c r="B143" s="4"/>
    </row>
    <row r="144" spans="1:8" x14ac:dyDescent="0.2">
      <c r="A144" s="4"/>
      <c r="B144" s="4"/>
    </row>
    <row r="165" spans="1:2" x14ac:dyDescent="0.2">
      <c r="A165" s="4"/>
      <c r="B165" s="4"/>
    </row>
    <row r="177" spans="1:8" ht="15" x14ac:dyDescent="0.25">
      <c r="A177" s="1249" t="s">
        <v>15</v>
      </c>
      <c r="B177" s="1249"/>
      <c r="C177" s="1249"/>
      <c r="D177" s="1249"/>
      <c r="E177" s="1249"/>
      <c r="F177" s="1249"/>
      <c r="G177" s="1249"/>
      <c r="H177" s="1249"/>
    </row>
  </sheetData>
  <mergeCells count="36">
    <mergeCell ref="A44:B44"/>
    <mergeCell ref="A45:B45"/>
    <mergeCell ref="A39:B39"/>
    <mergeCell ref="A40:B40"/>
    <mergeCell ref="A41:B41"/>
    <mergeCell ref="A42:B42"/>
    <mergeCell ref="A43:B43"/>
    <mergeCell ref="A46:B46"/>
    <mergeCell ref="A47:B47"/>
    <mergeCell ref="A100:B100"/>
    <mergeCell ref="A101:B101"/>
    <mergeCell ref="A51:B51"/>
    <mergeCell ref="A52:B52"/>
    <mergeCell ref="A57:H57"/>
    <mergeCell ref="A82:B82"/>
    <mergeCell ref="A83:B83"/>
    <mergeCell ref="A98:B98"/>
    <mergeCell ref="A48:B48"/>
    <mergeCell ref="A49:B49"/>
    <mergeCell ref="A50:B50"/>
    <mergeCell ref="A99:B99"/>
    <mergeCell ref="A177:H177"/>
    <mergeCell ref="A105:B105"/>
    <mergeCell ref="A106:B106"/>
    <mergeCell ref="A107:B107"/>
    <mergeCell ref="A108:B108"/>
    <mergeCell ref="A119:H119"/>
    <mergeCell ref="A109:B109"/>
    <mergeCell ref="A110:B110"/>
    <mergeCell ref="A111:B111"/>
    <mergeCell ref="A102:B102"/>
    <mergeCell ref="A103:B103"/>
    <mergeCell ref="A113:B113"/>
    <mergeCell ref="A114:B114"/>
    <mergeCell ref="A104:B104"/>
    <mergeCell ref="A112:B11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3"/>
  <sheetViews>
    <sheetView topLeftCell="A16" zoomScaleNormal="100" workbookViewId="0">
      <selection activeCell="F40" sqref="F40"/>
    </sheetView>
  </sheetViews>
  <sheetFormatPr defaultColWidth="9.28515625" defaultRowHeight="12.75" x14ac:dyDescent="0.2"/>
  <cols>
    <col min="1" max="1" width="7" style="4" customWidth="1"/>
    <col min="2" max="2" width="5.85546875" style="4" customWidth="1"/>
    <col min="3" max="3" width="26.710937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3.5" thickBot="1" x14ac:dyDescent="0.25">
      <c r="A1" s="278"/>
      <c r="B1" s="112"/>
      <c r="C1" s="561"/>
      <c r="F1" s="279"/>
      <c r="G1" s="380"/>
      <c r="H1" s="10" t="s">
        <v>785</v>
      </c>
    </row>
    <row r="2" spans="1:8" ht="15" x14ac:dyDescent="0.25">
      <c r="A2" s="271" t="s">
        <v>896</v>
      </c>
      <c r="B2" s="452"/>
      <c r="C2" s="273"/>
      <c r="D2" s="14" t="s">
        <v>787</v>
      </c>
      <c r="E2" s="14" t="s">
        <v>788</v>
      </c>
      <c r="F2" s="14" t="s">
        <v>789</v>
      </c>
      <c r="G2" s="14" t="s">
        <v>790</v>
      </c>
      <c r="H2" s="15" t="s">
        <v>791</v>
      </c>
    </row>
    <row r="3" spans="1:8" ht="14.25" thickBot="1" x14ac:dyDescent="0.3">
      <c r="A3" s="274"/>
      <c r="B3" s="562"/>
      <c r="C3" s="276"/>
      <c r="D3" s="123">
        <v>2018</v>
      </c>
      <c r="E3" s="123">
        <v>2018</v>
      </c>
      <c r="F3" s="123" t="s">
        <v>793</v>
      </c>
      <c r="G3" s="123" t="s">
        <v>794</v>
      </c>
      <c r="H3" s="124">
        <v>2019</v>
      </c>
    </row>
    <row r="4" spans="1:8" x14ac:dyDescent="0.2">
      <c r="A4" s="248">
        <v>3111</v>
      </c>
      <c r="B4" s="563">
        <v>6351</v>
      </c>
      <c r="C4" s="564" t="s">
        <v>16</v>
      </c>
      <c r="D4" s="246">
        <v>1220</v>
      </c>
      <c r="E4" s="246">
        <v>1220</v>
      </c>
      <c r="F4" s="246">
        <v>1020</v>
      </c>
      <c r="G4" s="211">
        <f>F4/E4*100</f>
        <v>83.606557377049185</v>
      </c>
      <c r="H4" s="247">
        <v>0</v>
      </c>
    </row>
    <row r="5" spans="1:8" x14ac:dyDescent="0.2">
      <c r="A5" s="248">
        <v>3113</v>
      </c>
      <c r="B5" s="565">
        <v>6351</v>
      </c>
      <c r="C5" s="564" t="s">
        <v>16</v>
      </c>
      <c r="D5" s="33">
        <v>380</v>
      </c>
      <c r="E5" s="33">
        <v>436</v>
      </c>
      <c r="F5" s="33">
        <v>250</v>
      </c>
      <c r="G5" s="43">
        <v>0</v>
      </c>
      <c r="H5" s="251">
        <v>0</v>
      </c>
    </row>
    <row r="6" spans="1:8" x14ac:dyDescent="0.2">
      <c r="A6" s="248">
        <v>3113</v>
      </c>
      <c r="B6" s="565">
        <v>6356</v>
      </c>
      <c r="C6" s="564" t="s">
        <v>17</v>
      </c>
      <c r="D6" s="33">
        <v>0</v>
      </c>
      <c r="E6" s="33">
        <v>3037</v>
      </c>
      <c r="F6" s="33">
        <v>0</v>
      </c>
      <c r="G6" s="43">
        <v>0</v>
      </c>
      <c r="H6" s="251">
        <v>0</v>
      </c>
    </row>
    <row r="7" spans="1:8" x14ac:dyDescent="0.2">
      <c r="A7" s="248">
        <v>3141</v>
      </c>
      <c r="B7" s="563">
        <v>6351</v>
      </c>
      <c r="C7" s="564" t="s">
        <v>16</v>
      </c>
      <c r="D7" s="33">
        <v>0</v>
      </c>
      <c r="E7" s="33">
        <v>0</v>
      </c>
      <c r="F7" s="33">
        <v>0</v>
      </c>
      <c r="G7" s="43">
        <v>0</v>
      </c>
      <c r="H7" s="251">
        <v>1600</v>
      </c>
    </row>
    <row r="8" spans="1:8" ht="13.5" thickBot="1" x14ac:dyDescent="0.25">
      <c r="A8" s="248">
        <v>3314</v>
      </c>
      <c r="B8" s="565">
        <v>6359</v>
      </c>
      <c r="C8" s="564" t="s">
        <v>18</v>
      </c>
      <c r="D8" s="33">
        <v>0</v>
      </c>
      <c r="E8" s="33">
        <v>256</v>
      </c>
      <c r="F8" s="33">
        <v>256</v>
      </c>
      <c r="G8" s="43">
        <f>F8/E8*100</f>
        <v>100</v>
      </c>
      <c r="H8" s="251">
        <v>0</v>
      </c>
    </row>
    <row r="9" spans="1:8" ht="16.5" thickBot="1" x14ac:dyDescent="0.3">
      <c r="A9" s="266" t="s">
        <v>939</v>
      </c>
      <c r="B9" s="267"/>
      <c r="C9" s="268"/>
      <c r="D9" s="235">
        <f>SUM(D4:D5)</f>
        <v>1600</v>
      </c>
      <c r="E9" s="235">
        <f>SUM(E4:E8)</f>
        <v>4949</v>
      </c>
      <c r="F9" s="235">
        <f>SUM(F4:F8)</f>
        <v>1526</v>
      </c>
      <c r="G9" s="378">
        <f>F9/E9*100</f>
        <v>30.834512022630832</v>
      </c>
      <c r="H9" s="237">
        <f>SUM(H4:H8)</f>
        <v>1600</v>
      </c>
    </row>
    <row r="10" spans="1:8" x14ac:dyDescent="0.2">
      <c r="A10" s="278"/>
      <c r="B10" s="112"/>
      <c r="C10" s="561"/>
      <c r="D10" s="279"/>
      <c r="E10" s="279"/>
      <c r="F10" s="279"/>
      <c r="G10" s="380"/>
      <c r="H10" s="279"/>
    </row>
    <row r="11" spans="1:8" x14ac:dyDescent="0.2">
      <c r="A11" s="278"/>
      <c r="B11" s="112"/>
      <c r="C11" s="561"/>
      <c r="D11" s="279"/>
      <c r="E11" s="279"/>
      <c r="F11" s="279"/>
      <c r="G11" s="380"/>
      <c r="H11" s="279"/>
    </row>
    <row r="12" spans="1:8" x14ac:dyDescent="0.2">
      <c r="A12" s="278"/>
      <c r="B12" s="112"/>
      <c r="C12" s="561"/>
      <c r="D12" s="279"/>
      <c r="E12" s="279"/>
      <c r="F12" s="279"/>
      <c r="G12" s="380"/>
      <c r="H12" s="279"/>
    </row>
    <row r="13" spans="1:8" x14ac:dyDescent="0.2">
      <c r="A13" s="278"/>
      <c r="B13" s="112"/>
      <c r="C13" s="561"/>
      <c r="D13" s="279"/>
      <c r="E13" s="279"/>
      <c r="F13" s="279"/>
      <c r="G13" s="380"/>
      <c r="H13" s="279"/>
    </row>
    <row r="14" spans="1:8" ht="16.5" thickBot="1" x14ac:dyDescent="0.3">
      <c r="A14" s="566" t="s">
        <v>940</v>
      </c>
      <c r="B14" s="567"/>
      <c r="C14" s="333"/>
      <c r="D14" s="568"/>
      <c r="E14" s="568"/>
      <c r="F14" s="568"/>
      <c r="G14" s="333"/>
      <c r="H14" s="568"/>
    </row>
    <row r="15" spans="1:8" ht="13.5" x14ac:dyDescent="0.25">
      <c r="A15" s="282" t="s">
        <v>941</v>
      </c>
      <c r="B15" s="458"/>
      <c r="C15" s="284" t="s">
        <v>942</v>
      </c>
      <c r="D15" s="14" t="s">
        <v>787</v>
      </c>
      <c r="E15" s="14" t="s">
        <v>788</v>
      </c>
      <c r="F15" s="14" t="s">
        <v>789</v>
      </c>
      <c r="G15" s="14" t="s">
        <v>790</v>
      </c>
      <c r="H15" s="15" t="s">
        <v>791</v>
      </c>
    </row>
    <row r="16" spans="1:8" ht="14.25" thickBot="1" x14ac:dyDescent="0.3">
      <c r="A16" s="285"/>
      <c r="B16" s="459" t="s">
        <v>943</v>
      </c>
      <c r="C16" s="287"/>
      <c r="D16" s="123">
        <v>2018</v>
      </c>
      <c r="E16" s="123">
        <v>2018</v>
      </c>
      <c r="F16" s="123" t="s">
        <v>793</v>
      </c>
      <c r="G16" s="123" t="s">
        <v>794</v>
      </c>
      <c r="H16" s="124">
        <v>2019</v>
      </c>
    </row>
    <row r="17" spans="1:9" x14ac:dyDescent="0.2">
      <c r="A17" s="1265" t="s">
        <v>19</v>
      </c>
      <c r="B17" s="1266"/>
      <c r="C17" s="569" t="s">
        <v>20</v>
      </c>
      <c r="D17" s="33">
        <v>140</v>
      </c>
      <c r="E17" s="33">
        <v>140</v>
      </c>
      <c r="F17" s="33">
        <v>140</v>
      </c>
      <c r="G17" s="43">
        <f>F17/E17*100</f>
        <v>100</v>
      </c>
      <c r="H17" s="251">
        <v>0</v>
      </c>
    </row>
    <row r="18" spans="1:9" x14ac:dyDescent="0.2">
      <c r="A18" s="1252" t="s">
        <v>21</v>
      </c>
      <c r="B18" s="1253"/>
      <c r="C18" s="244" t="s">
        <v>22</v>
      </c>
      <c r="D18" s="33">
        <v>1020</v>
      </c>
      <c r="E18" s="33">
        <v>1020</v>
      </c>
      <c r="F18" s="33">
        <v>880</v>
      </c>
      <c r="G18" s="43">
        <f>F18/E18*100</f>
        <v>86.274509803921575</v>
      </c>
      <c r="H18" s="251">
        <v>0</v>
      </c>
    </row>
    <row r="19" spans="1:9" x14ac:dyDescent="0.2">
      <c r="A19" s="1252" t="s">
        <v>23</v>
      </c>
      <c r="B19" s="1253"/>
      <c r="C19" s="244" t="s">
        <v>24</v>
      </c>
      <c r="D19" s="33">
        <v>60</v>
      </c>
      <c r="E19" s="33">
        <v>60</v>
      </c>
      <c r="F19" s="33">
        <v>0</v>
      </c>
      <c r="G19" s="468">
        <v>0</v>
      </c>
      <c r="H19" s="251">
        <v>0</v>
      </c>
    </row>
    <row r="20" spans="1:9" ht="15" x14ac:dyDescent="0.25">
      <c r="A20" s="570"/>
      <c r="B20" s="571"/>
      <c r="C20" s="572" t="s">
        <v>25</v>
      </c>
      <c r="D20" s="573">
        <f>SUM(D17:D19)</f>
        <v>1220</v>
      </c>
      <c r="E20" s="573">
        <f>SUM(E17:E19)</f>
        <v>1220</v>
      </c>
      <c r="F20" s="573">
        <f>SUM(F17:F18)</f>
        <v>1020</v>
      </c>
      <c r="G20" s="574">
        <f>F20/E20*100</f>
        <v>83.606557377049185</v>
      </c>
      <c r="H20" s="575">
        <f>SUM(H17:H19)</f>
        <v>0</v>
      </c>
    </row>
    <row r="21" spans="1:9" x14ac:dyDescent="0.2">
      <c r="A21" s="1252" t="s">
        <v>26</v>
      </c>
      <c r="B21" s="1253"/>
      <c r="C21" s="244" t="s">
        <v>27</v>
      </c>
      <c r="D21" s="33">
        <v>250</v>
      </c>
      <c r="E21" s="33">
        <v>250</v>
      </c>
      <c r="F21" s="33">
        <v>250</v>
      </c>
      <c r="G21" s="43">
        <v>0</v>
      </c>
      <c r="H21" s="251">
        <v>0</v>
      </c>
    </row>
    <row r="22" spans="1:9" hidden="1" x14ac:dyDescent="0.2">
      <c r="A22" s="1252" t="s">
        <v>28</v>
      </c>
      <c r="B22" s="1253"/>
      <c r="C22" s="244" t="s">
        <v>29</v>
      </c>
      <c r="D22" s="33">
        <v>0</v>
      </c>
      <c r="E22" s="33">
        <v>0</v>
      </c>
      <c r="F22" s="33">
        <v>0</v>
      </c>
      <c r="G22" s="43">
        <v>0</v>
      </c>
      <c r="H22" s="251">
        <v>0</v>
      </c>
    </row>
    <row r="23" spans="1:9" x14ac:dyDescent="0.2">
      <c r="A23" s="1252" t="s">
        <v>30</v>
      </c>
      <c r="B23" s="1253"/>
      <c r="C23" s="244" t="s">
        <v>31</v>
      </c>
      <c r="D23" s="33">
        <v>130</v>
      </c>
      <c r="E23" s="33">
        <v>130</v>
      </c>
      <c r="F23" s="33">
        <v>0</v>
      </c>
      <c r="G23" s="43">
        <v>0</v>
      </c>
      <c r="H23" s="251">
        <v>0</v>
      </c>
    </row>
    <row r="24" spans="1:9" x14ac:dyDescent="0.2">
      <c r="A24" s="1257" t="s">
        <v>32</v>
      </c>
      <c r="B24" s="1258"/>
      <c r="C24" s="261" t="s">
        <v>33</v>
      </c>
      <c r="D24" s="73">
        <v>0</v>
      </c>
      <c r="E24" s="73">
        <v>56</v>
      </c>
      <c r="F24" s="73">
        <v>0</v>
      </c>
      <c r="G24" s="34">
        <f>F24/E24*100</f>
        <v>0</v>
      </c>
      <c r="H24" s="277">
        <v>0</v>
      </c>
    </row>
    <row r="25" spans="1:9" ht="14.25" x14ac:dyDescent="0.2">
      <c r="A25" s="576"/>
      <c r="B25" s="577"/>
      <c r="C25" s="572" t="s">
        <v>34</v>
      </c>
      <c r="D25" s="573">
        <f>SUM(D21:D23)</f>
        <v>380</v>
      </c>
      <c r="E25" s="573">
        <f>SUM(E21:E24)</f>
        <v>436</v>
      </c>
      <c r="F25" s="573">
        <f>SUM(F21:F23)</f>
        <v>250</v>
      </c>
      <c r="G25" s="574">
        <f>F25/E25*100</f>
        <v>57.339449541284402</v>
      </c>
      <c r="H25" s="575">
        <f>SUM(H21:H23)</f>
        <v>0</v>
      </c>
    </row>
    <row r="26" spans="1:9" x14ac:dyDescent="0.2">
      <c r="A26" s="1257" t="s">
        <v>32</v>
      </c>
      <c r="B26" s="1258"/>
      <c r="C26" s="261" t="s">
        <v>1279</v>
      </c>
      <c r="D26" s="73">
        <v>0</v>
      </c>
      <c r="E26" s="73">
        <v>2089</v>
      </c>
      <c r="F26" s="73">
        <v>0</v>
      </c>
      <c r="G26" s="34">
        <f>F26/E26*100</f>
        <v>0</v>
      </c>
      <c r="H26" s="277">
        <v>0</v>
      </c>
    </row>
    <row r="27" spans="1:9" x14ac:dyDescent="0.2">
      <c r="A27" s="1257" t="s">
        <v>35</v>
      </c>
      <c r="B27" s="1258"/>
      <c r="C27" s="261" t="s">
        <v>1280</v>
      </c>
      <c r="D27" s="73">
        <v>0</v>
      </c>
      <c r="E27" s="73">
        <v>948</v>
      </c>
      <c r="F27" s="73">
        <v>0</v>
      </c>
      <c r="G27" s="34">
        <f>F27/E27*100</f>
        <v>0</v>
      </c>
      <c r="H27" s="277">
        <v>0</v>
      </c>
    </row>
    <row r="28" spans="1:9" ht="15" x14ac:dyDescent="0.25">
      <c r="A28" s="570"/>
      <c r="B28" s="571"/>
      <c r="C28" s="572" t="s">
        <v>36</v>
      </c>
      <c r="D28" s="573">
        <f>SUM(D26:D27)</f>
        <v>0</v>
      </c>
      <c r="E28" s="573">
        <f>SUM(E26:E27)</f>
        <v>3037</v>
      </c>
      <c r="F28" s="573">
        <f>SUM(F26:F27)</f>
        <v>0</v>
      </c>
      <c r="G28" s="574">
        <v>0</v>
      </c>
      <c r="H28" s="578">
        <f>SUM(H26:H27)</f>
        <v>0</v>
      </c>
    </row>
    <row r="29" spans="1:9" x14ac:dyDescent="0.2">
      <c r="A29" s="1252" t="s">
        <v>37</v>
      </c>
      <c r="B29" s="1253"/>
      <c r="C29" s="569" t="s">
        <v>38</v>
      </c>
      <c r="D29" s="33">
        <v>0</v>
      </c>
      <c r="E29" s="33">
        <v>0</v>
      </c>
      <c r="F29" s="33">
        <v>0</v>
      </c>
      <c r="G29" s="43">
        <v>0</v>
      </c>
      <c r="H29" s="251">
        <v>1600</v>
      </c>
    </row>
    <row r="30" spans="1:9" ht="15" x14ac:dyDescent="0.25">
      <c r="A30" s="570"/>
      <c r="B30" s="418"/>
      <c r="C30" s="294" t="s">
        <v>39</v>
      </c>
      <c r="D30" s="573">
        <f>SUM(D29:D29)</f>
        <v>0</v>
      </c>
      <c r="E30" s="573">
        <f>SUM(E29:E29)</f>
        <v>0</v>
      </c>
      <c r="F30" s="573">
        <f>SUM(F29:F29)</f>
        <v>0</v>
      </c>
      <c r="G30" s="297">
        <v>0</v>
      </c>
      <c r="H30" s="575">
        <f>H29</f>
        <v>1600</v>
      </c>
      <c r="I30" s="352"/>
    </row>
    <row r="31" spans="1:9" ht="12.75" customHeight="1" x14ac:dyDescent="0.25">
      <c r="A31" s="1275">
        <v>218016</v>
      </c>
      <c r="B31" s="1276"/>
      <c r="C31" s="261" t="s">
        <v>40</v>
      </c>
      <c r="D31" s="33">
        <v>0</v>
      </c>
      <c r="E31" s="33">
        <v>256</v>
      </c>
      <c r="F31" s="33">
        <v>256</v>
      </c>
      <c r="G31" s="34">
        <f>F31/E31*100</f>
        <v>100</v>
      </c>
      <c r="H31" s="251">
        <v>0</v>
      </c>
      <c r="I31" s="352"/>
    </row>
    <row r="32" spans="1:9" ht="15.75" thickBot="1" x14ac:dyDescent="0.3">
      <c r="A32" s="570"/>
      <c r="B32" s="571"/>
      <c r="C32" s="572" t="s">
        <v>41</v>
      </c>
      <c r="D32" s="573">
        <f>SUM(D31)</f>
        <v>0</v>
      </c>
      <c r="E32" s="573">
        <f>SUM(E31)</f>
        <v>256</v>
      </c>
      <c r="F32" s="573">
        <f>SUM(F31)</f>
        <v>256</v>
      </c>
      <c r="G32" s="574">
        <f>F32/E32*100</f>
        <v>100</v>
      </c>
      <c r="H32" s="578">
        <f>SUM(H31)</f>
        <v>0</v>
      </c>
      <c r="I32" s="352"/>
    </row>
    <row r="33" spans="1:9" ht="16.5" thickBot="1" x14ac:dyDescent="0.3">
      <c r="A33" s="579"/>
      <c r="B33" s="304"/>
      <c r="C33" s="305" t="s">
        <v>897</v>
      </c>
      <c r="D33" s="580">
        <f>D20+D28+D30+D25</f>
        <v>1600</v>
      </c>
      <c r="E33" s="580">
        <f>E30+E28+E20+E32+E25</f>
        <v>4949</v>
      </c>
      <c r="F33" s="580">
        <f>F28+F20+F30+F32+F25</f>
        <v>1526</v>
      </c>
      <c r="G33" s="378">
        <f>F33/E33*100</f>
        <v>30.834512022630832</v>
      </c>
      <c r="H33" s="581">
        <f>H30+H28+H20+H25</f>
        <v>1600</v>
      </c>
      <c r="I33" s="333"/>
    </row>
    <row r="34" spans="1:9" x14ac:dyDescent="0.2">
      <c r="A34" s="278"/>
      <c r="B34" s="112"/>
      <c r="C34" s="188"/>
      <c r="D34" s="279"/>
      <c r="E34" s="279"/>
      <c r="F34" s="279"/>
      <c r="G34" s="380"/>
      <c r="H34" s="279"/>
    </row>
    <row r="35" spans="1:9" x14ac:dyDescent="0.2">
      <c r="A35" s="278"/>
      <c r="B35" s="112"/>
      <c r="C35" s="188"/>
      <c r="D35" s="279"/>
      <c r="E35" s="279"/>
      <c r="F35" s="279"/>
      <c r="G35" s="380"/>
      <c r="H35" s="279"/>
    </row>
    <row r="38" spans="1:9" ht="19.5" thickBot="1" x14ac:dyDescent="0.35">
      <c r="A38" s="6" t="s">
        <v>42</v>
      </c>
      <c r="B38" s="7"/>
      <c r="D38" s="8"/>
      <c r="E38" s="8"/>
      <c r="F38" s="8"/>
      <c r="G38" s="9"/>
      <c r="H38" s="8"/>
    </row>
    <row r="39" spans="1:9" ht="13.5" x14ac:dyDescent="0.25">
      <c r="A39" s="306"/>
      <c r="B39" s="106"/>
      <c r="C39" s="24"/>
      <c r="D39" s="14" t="s">
        <v>787</v>
      </c>
      <c r="E39" s="14" t="s">
        <v>788</v>
      </c>
      <c r="F39" s="14" t="s">
        <v>789</v>
      </c>
      <c r="G39" s="14" t="s">
        <v>790</v>
      </c>
      <c r="H39" s="15" t="s">
        <v>791</v>
      </c>
    </row>
    <row r="40" spans="1:9" ht="14.25" thickBot="1" x14ac:dyDescent="0.3">
      <c r="A40" s="307"/>
      <c r="B40" s="112"/>
      <c r="C40" s="188"/>
      <c r="D40" s="123">
        <v>2018</v>
      </c>
      <c r="E40" s="123">
        <v>2018</v>
      </c>
      <c r="F40" s="123" t="s">
        <v>793</v>
      </c>
      <c r="G40" s="123" t="s">
        <v>794</v>
      </c>
      <c r="H40" s="124">
        <v>2019</v>
      </c>
    </row>
    <row r="41" spans="1:9" x14ac:dyDescent="0.2">
      <c r="A41" s="433" t="s">
        <v>895</v>
      </c>
      <c r="B41" s="582"/>
      <c r="C41" s="67"/>
      <c r="D41" s="68">
        <f>'41 13-14'!D61</f>
        <v>9418</v>
      </c>
      <c r="E41" s="68">
        <f>'41 13-14'!E61</f>
        <v>9064</v>
      </c>
      <c r="F41" s="68">
        <f>'41 13-14'!F61</f>
        <v>2418</v>
      </c>
      <c r="G41" s="435">
        <f>F41/E41*100</f>
        <v>26.676963812886147</v>
      </c>
      <c r="H41" s="436">
        <f>'41 13-14'!H61</f>
        <v>5099</v>
      </c>
    </row>
    <row r="42" spans="1:9" x14ac:dyDescent="0.2">
      <c r="A42" s="248" t="s">
        <v>902</v>
      </c>
      <c r="B42" s="53"/>
      <c r="C42" s="52"/>
      <c r="D42" s="510">
        <f>'41 15-17'!D134</f>
        <v>198140</v>
      </c>
      <c r="E42" s="510">
        <f>'41 15-17'!E134</f>
        <v>235230</v>
      </c>
      <c r="F42" s="510">
        <f>'41 15-17'!F134</f>
        <v>161884</v>
      </c>
      <c r="G42" s="511">
        <f>F42/E42*100</f>
        <v>68.819453301024524</v>
      </c>
      <c r="H42" s="512">
        <f>'41 15-17'!H134</f>
        <v>209888</v>
      </c>
    </row>
    <row r="43" spans="1:9" ht="13.5" thickBot="1" x14ac:dyDescent="0.25">
      <c r="A43" s="487" t="s">
        <v>43</v>
      </c>
      <c r="B43" s="53"/>
      <c r="C43" s="52"/>
      <c r="D43" s="314">
        <f>'41 18'!D33</f>
        <v>1600</v>
      </c>
      <c r="E43" s="314">
        <f>'41 18'!E33</f>
        <v>4949</v>
      </c>
      <c r="F43" s="314">
        <f>'41 18'!F33</f>
        <v>1526</v>
      </c>
      <c r="G43" s="511">
        <f>F43/E43*100</f>
        <v>30.834512022630832</v>
      </c>
      <c r="H43" s="316">
        <f>'41 18'!H33</f>
        <v>1600</v>
      </c>
    </row>
    <row r="44" spans="1:9" ht="16.5" thickBot="1" x14ac:dyDescent="0.3">
      <c r="A44" s="583" t="s">
        <v>44</v>
      </c>
      <c r="B44" s="584"/>
      <c r="C44" s="585"/>
      <c r="D44" s="580">
        <f>SUM(D41:D43)</f>
        <v>209158</v>
      </c>
      <c r="E44" s="580">
        <f>SUM(E41:E43)</f>
        <v>249243</v>
      </c>
      <c r="F44" s="580">
        <f>SUM(F41:F43)</f>
        <v>165828</v>
      </c>
      <c r="G44" s="269">
        <f>F44/E44*100</f>
        <v>66.53266089719672</v>
      </c>
      <c r="H44" s="581">
        <f>SUM(H41:H43)</f>
        <v>216587</v>
      </c>
    </row>
    <row r="53" spans="1:8" ht="15" x14ac:dyDescent="0.25">
      <c r="A53" s="1247" t="s">
        <v>45</v>
      </c>
      <c r="B53" s="1247"/>
      <c r="C53" s="1247"/>
      <c r="D53" s="1247"/>
      <c r="E53" s="1247"/>
      <c r="F53" s="1247"/>
      <c r="G53" s="1247"/>
      <c r="H53" s="1247"/>
    </row>
  </sheetData>
  <mergeCells count="12">
    <mergeCell ref="A31:B31"/>
    <mergeCell ref="A53:H53"/>
    <mergeCell ref="A17:B17"/>
    <mergeCell ref="A18:B18"/>
    <mergeCell ref="A19:B19"/>
    <mergeCell ref="A21:B21"/>
    <mergeCell ref="A22:B22"/>
    <mergeCell ref="A23:B23"/>
    <mergeCell ref="A24:B24"/>
    <mergeCell ref="A26:B26"/>
    <mergeCell ref="A27:B27"/>
    <mergeCell ref="A29:B2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7"/>
  <sheetViews>
    <sheetView zoomScaleNormal="100" workbookViewId="0">
      <selection activeCell="J33" sqref="J33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5.5703125" customWidth="1"/>
    <col min="5" max="5" width="6.28515625" customWidth="1"/>
    <col min="6" max="6" width="10.28515625" customWidth="1"/>
    <col min="7" max="7" width="8.5703125" customWidth="1"/>
    <col min="8" max="8" width="10.28515625" customWidth="1"/>
  </cols>
  <sheetData>
    <row r="1" spans="1:8" ht="15" x14ac:dyDescent="0.25">
      <c r="H1" s="238" t="s">
        <v>46</v>
      </c>
    </row>
    <row r="2" spans="1:8" ht="18.75" x14ac:dyDescent="0.3">
      <c r="A2" s="6" t="s">
        <v>47</v>
      </c>
      <c r="B2" s="239"/>
      <c r="C2" s="185"/>
      <c r="D2" s="185"/>
      <c r="E2" s="185"/>
      <c r="F2" s="185"/>
      <c r="G2" s="185"/>
      <c r="H2" s="185"/>
    </row>
    <row r="3" spans="1:8" ht="18.75" x14ac:dyDescent="0.3">
      <c r="A3" s="239"/>
      <c r="B3" s="239"/>
      <c r="C3" s="185"/>
      <c r="D3" s="185"/>
      <c r="E3" s="185"/>
      <c r="F3" s="185"/>
      <c r="G3" s="185"/>
      <c r="H3" s="185"/>
    </row>
    <row r="4" spans="1:8" ht="15" thickBot="1" x14ac:dyDescent="0.25">
      <c r="A4" s="241" t="s">
        <v>912</v>
      </c>
      <c r="B4" s="7"/>
      <c r="C4" s="4"/>
      <c r="D4" s="4"/>
      <c r="E4" s="4"/>
      <c r="F4" s="8"/>
      <c r="G4" s="9"/>
      <c r="H4" s="10" t="s">
        <v>785</v>
      </c>
    </row>
    <row r="5" spans="1:8" ht="13.5" x14ac:dyDescent="0.25">
      <c r="A5" s="242" t="s">
        <v>786</v>
      </c>
      <c r="B5" s="318"/>
      <c r="C5" s="24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4.25" thickBot="1" x14ac:dyDescent="0.3">
      <c r="A6" s="248">
        <v>3299</v>
      </c>
      <c r="B6" s="17" t="s">
        <v>48</v>
      </c>
      <c r="C6" s="261"/>
      <c r="D6" s="20">
        <v>2018</v>
      </c>
      <c r="E6" s="20">
        <v>2018</v>
      </c>
      <c r="F6" s="20" t="s">
        <v>793</v>
      </c>
      <c r="G6" s="20" t="s">
        <v>794</v>
      </c>
      <c r="H6" s="124">
        <v>2019</v>
      </c>
    </row>
    <row r="7" spans="1:8" ht="13.5" x14ac:dyDescent="0.25">
      <c r="A7" s="245"/>
      <c r="B7" s="318" t="s">
        <v>795</v>
      </c>
      <c r="C7" s="13"/>
      <c r="D7" s="246"/>
      <c r="E7" s="246"/>
      <c r="F7" s="246"/>
      <c r="G7" s="246"/>
      <c r="H7" s="247"/>
    </row>
    <row r="8" spans="1:8" x14ac:dyDescent="0.2">
      <c r="A8" s="507">
        <v>3299</v>
      </c>
      <c r="B8" s="356">
        <v>5021</v>
      </c>
      <c r="C8" s="261" t="s">
        <v>49</v>
      </c>
      <c r="D8" s="73">
        <v>0</v>
      </c>
      <c r="E8" s="73">
        <v>1011</v>
      </c>
      <c r="F8" s="73">
        <v>1011</v>
      </c>
      <c r="G8" s="586">
        <f>F8/E8*100</f>
        <v>100</v>
      </c>
      <c r="H8" s="277">
        <v>0</v>
      </c>
    </row>
    <row r="9" spans="1:8" x14ac:dyDescent="0.2">
      <c r="A9" s="447"/>
      <c r="B9" s="356">
        <v>5031</v>
      </c>
      <c r="C9" s="244" t="s">
        <v>50</v>
      </c>
      <c r="D9" s="73">
        <v>0</v>
      </c>
      <c r="E9" s="73">
        <v>117</v>
      </c>
      <c r="F9" s="73">
        <v>115</v>
      </c>
      <c r="G9" s="586">
        <f t="shared" ref="G9:G14" si="0">F9/E9*100</f>
        <v>98.290598290598282</v>
      </c>
      <c r="H9" s="277">
        <v>0</v>
      </c>
    </row>
    <row r="10" spans="1:8" x14ac:dyDescent="0.2">
      <c r="A10" s="258"/>
      <c r="B10" s="356">
        <v>5032</v>
      </c>
      <c r="C10" s="244" t="s">
        <v>51</v>
      </c>
      <c r="D10" s="73">
        <v>0</v>
      </c>
      <c r="E10" s="73">
        <v>42</v>
      </c>
      <c r="F10" s="73">
        <v>41</v>
      </c>
      <c r="G10" s="586">
        <f t="shared" si="0"/>
        <v>97.61904761904762</v>
      </c>
      <c r="H10" s="277">
        <v>0</v>
      </c>
    </row>
    <row r="11" spans="1:8" x14ac:dyDescent="0.2">
      <c r="A11" s="258"/>
      <c r="B11" s="356">
        <v>5139</v>
      </c>
      <c r="C11" s="587" t="s">
        <v>52</v>
      </c>
      <c r="D11" s="503">
        <v>0</v>
      </c>
      <c r="E11" s="503">
        <v>5</v>
      </c>
      <c r="F11" s="503">
        <v>0</v>
      </c>
      <c r="G11" s="586">
        <f t="shared" si="0"/>
        <v>0</v>
      </c>
      <c r="H11" s="588">
        <v>0</v>
      </c>
    </row>
    <row r="12" spans="1:8" hidden="1" x14ac:dyDescent="0.2">
      <c r="A12" s="307"/>
      <c r="B12" s="356">
        <v>5163</v>
      </c>
      <c r="C12" s="587" t="s">
        <v>53</v>
      </c>
      <c r="D12" s="503">
        <v>0</v>
      </c>
      <c r="E12" s="503">
        <v>0</v>
      </c>
      <c r="F12" s="503">
        <v>0</v>
      </c>
      <c r="G12" s="586" t="e">
        <f t="shared" si="0"/>
        <v>#DIV/0!</v>
      </c>
      <c r="H12" s="588">
        <v>0</v>
      </c>
    </row>
    <row r="13" spans="1:8" x14ac:dyDescent="0.2">
      <c r="A13" s="307"/>
      <c r="B13" s="356">
        <v>5166</v>
      </c>
      <c r="C13" s="261" t="s">
        <v>54</v>
      </c>
      <c r="D13" s="33">
        <v>0</v>
      </c>
      <c r="E13" s="33">
        <v>102</v>
      </c>
      <c r="F13" s="33">
        <v>91</v>
      </c>
      <c r="G13" s="586">
        <f t="shared" si="0"/>
        <v>89.215686274509807</v>
      </c>
      <c r="H13" s="251">
        <v>0</v>
      </c>
    </row>
    <row r="14" spans="1:8" x14ac:dyDescent="0.2">
      <c r="A14" s="307"/>
      <c r="B14" s="356">
        <v>5169</v>
      </c>
      <c r="C14" s="261" t="s">
        <v>1116</v>
      </c>
      <c r="D14" s="33">
        <v>0</v>
      </c>
      <c r="E14" s="33">
        <v>166</v>
      </c>
      <c r="F14" s="33">
        <v>83</v>
      </c>
      <c r="G14" s="586">
        <f t="shared" si="0"/>
        <v>50</v>
      </c>
      <c r="H14" s="251">
        <v>0</v>
      </c>
    </row>
    <row r="15" spans="1:8" ht="13.5" thickBot="1" x14ac:dyDescent="0.25">
      <c r="A15" s="307"/>
      <c r="B15" s="356">
        <v>5175</v>
      </c>
      <c r="C15" s="261" t="s">
        <v>1125</v>
      </c>
      <c r="D15" s="33">
        <v>0</v>
      </c>
      <c r="E15" s="33">
        <v>22</v>
      </c>
      <c r="F15" s="33">
        <v>9</v>
      </c>
      <c r="G15" s="586">
        <f>F15/E15*100</f>
        <v>40.909090909090914</v>
      </c>
      <c r="H15" s="251">
        <v>0</v>
      </c>
    </row>
    <row r="16" spans="1:8" ht="16.5" thickBot="1" x14ac:dyDescent="0.3">
      <c r="A16" s="266" t="s">
        <v>935</v>
      </c>
      <c r="B16" s="267"/>
      <c r="C16" s="268"/>
      <c r="D16" s="235">
        <f>SUM(D8:D10)</f>
        <v>0</v>
      </c>
      <c r="E16" s="235">
        <f>SUM(E8:E15)</f>
        <v>1465</v>
      </c>
      <c r="F16" s="235">
        <f>SUM(F8:F15)</f>
        <v>1350</v>
      </c>
      <c r="G16" s="269">
        <f>F16/E16*100</f>
        <v>92.150170648464169</v>
      </c>
      <c r="H16" s="237">
        <f>SUM(H8:H10)</f>
        <v>0</v>
      </c>
    </row>
    <row r="57" spans="1:8" ht="15" x14ac:dyDescent="0.25">
      <c r="A57" s="1277" t="s">
        <v>55</v>
      </c>
      <c r="B57" s="1277"/>
      <c r="C57" s="1277"/>
      <c r="D57" s="1277"/>
      <c r="E57" s="1277"/>
      <c r="F57" s="1277"/>
      <c r="G57" s="1277"/>
      <c r="H57" s="1277"/>
    </row>
  </sheetData>
  <mergeCells count="1">
    <mergeCell ref="A57:H57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V227"/>
  <sheetViews>
    <sheetView topLeftCell="A166" zoomScaleNormal="100" workbookViewId="0">
      <selection activeCell="J195" sqref="J195"/>
    </sheetView>
  </sheetViews>
  <sheetFormatPr defaultColWidth="9.28515625" defaultRowHeight="12.75" x14ac:dyDescent="0.2"/>
  <cols>
    <col min="1" max="1" width="5" style="137" customWidth="1"/>
    <col min="2" max="2" width="4.7109375" style="137" customWidth="1"/>
    <col min="3" max="3" width="31.28515625" style="137" customWidth="1"/>
    <col min="4" max="4" width="9.28515625" style="137" customWidth="1"/>
    <col min="5" max="5" width="8.42578125" style="137" bestFit="1" customWidth="1"/>
    <col min="6" max="6" width="9.28515625" style="137" customWidth="1"/>
    <col min="7" max="7" width="8.28515625" style="137" customWidth="1"/>
    <col min="8" max="8" width="9.42578125" style="137" customWidth="1"/>
    <col min="9" max="16384" width="9.28515625" style="137"/>
  </cols>
  <sheetData>
    <row r="1" spans="1:9" ht="15" x14ac:dyDescent="0.25">
      <c r="H1" s="238" t="s">
        <v>56</v>
      </c>
    </row>
    <row r="2" spans="1:9" ht="18.75" x14ac:dyDescent="0.3">
      <c r="A2" s="589" t="s">
        <v>57</v>
      </c>
    </row>
    <row r="3" spans="1:9" ht="18.75" x14ac:dyDescent="0.3">
      <c r="A3" s="589"/>
      <c r="I3" s="590"/>
    </row>
    <row r="4" spans="1:9" ht="15" thickBot="1" x14ac:dyDescent="0.25">
      <c r="A4" s="591" t="s">
        <v>912</v>
      </c>
      <c r="B4" s="592"/>
      <c r="F4" s="593"/>
      <c r="G4" s="594"/>
      <c r="H4" s="590" t="s">
        <v>785</v>
      </c>
    </row>
    <row r="5" spans="1:9" ht="13.5" x14ac:dyDescent="0.25">
      <c r="A5" s="595" t="s">
        <v>786</v>
      </c>
      <c r="B5" s="596"/>
      <c r="C5" s="597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9" ht="13.5" x14ac:dyDescent="0.25">
      <c r="A6" s="598">
        <v>3115</v>
      </c>
      <c r="B6" s="599" t="s">
        <v>58</v>
      </c>
      <c r="C6" s="569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9" ht="13.5" x14ac:dyDescent="0.25">
      <c r="A7" s="598">
        <v>3131</v>
      </c>
      <c r="B7" s="599" t="s">
        <v>59</v>
      </c>
      <c r="C7" s="569"/>
      <c r="D7" s="20"/>
      <c r="E7" s="20"/>
      <c r="F7" s="20"/>
      <c r="G7" s="20"/>
      <c r="H7" s="21"/>
    </row>
    <row r="8" spans="1:9" ht="13.5" x14ac:dyDescent="0.25">
      <c r="A8" s="598">
        <v>3150</v>
      </c>
      <c r="B8" s="599" t="s">
        <v>60</v>
      </c>
      <c r="C8" s="569"/>
      <c r="D8" s="20"/>
      <c r="E8" s="20"/>
      <c r="F8" s="20"/>
      <c r="G8" s="20"/>
      <c r="H8" s="21"/>
    </row>
    <row r="9" spans="1:9" ht="13.5" x14ac:dyDescent="0.25">
      <c r="A9" s="598">
        <v>3211</v>
      </c>
      <c r="B9" s="600" t="s">
        <v>61</v>
      </c>
      <c r="C9" s="569"/>
      <c r="D9" s="20"/>
      <c r="E9" s="20"/>
      <c r="F9" s="20"/>
      <c r="G9" s="20"/>
      <c r="H9" s="21"/>
    </row>
    <row r="10" spans="1:9" x14ac:dyDescent="0.2">
      <c r="A10" s="154">
        <v>3511</v>
      </c>
      <c r="B10" s="599" t="s">
        <v>62</v>
      </c>
      <c r="C10" s="601"/>
      <c r="D10" s="602"/>
      <c r="E10" s="602"/>
      <c r="F10" s="602"/>
      <c r="G10" s="602"/>
      <c r="H10" s="603"/>
    </row>
    <row r="11" spans="1:9" x14ac:dyDescent="0.2">
      <c r="A11" s="154">
        <v>3512</v>
      </c>
      <c r="B11" s="599" t="s">
        <v>63</v>
      </c>
      <c r="C11" s="601"/>
      <c r="D11" s="602"/>
      <c r="E11" s="602"/>
      <c r="F11" s="602"/>
      <c r="G11" s="602"/>
      <c r="H11" s="603"/>
    </row>
    <row r="12" spans="1:9" x14ac:dyDescent="0.2">
      <c r="A12" s="154">
        <v>3513</v>
      </c>
      <c r="B12" s="599" t="s">
        <v>64</v>
      </c>
      <c r="C12" s="569"/>
      <c r="D12" s="602"/>
      <c r="E12" s="602"/>
      <c r="F12" s="602"/>
      <c r="G12" s="602"/>
      <c r="H12" s="603"/>
    </row>
    <row r="13" spans="1:9" x14ac:dyDescent="0.2">
      <c r="A13" s="598">
        <v>3515</v>
      </c>
      <c r="B13" s="604" t="s">
        <v>65</v>
      </c>
      <c r="C13" s="601"/>
      <c r="D13" s="602"/>
      <c r="E13" s="602"/>
      <c r="F13" s="602"/>
      <c r="G13" s="602"/>
      <c r="H13" s="603"/>
    </row>
    <row r="14" spans="1:9" x14ac:dyDescent="0.2">
      <c r="A14" s="598">
        <v>3522</v>
      </c>
      <c r="B14" s="604" t="s">
        <v>66</v>
      </c>
      <c r="C14" s="569"/>
      <c r="D14" s="602"/>
      <c r="E14" s="602"/>
      <c r="F14" s="602"/>
      <c r="G14" s="602"/>
      <c r="H14" s="603"/>
    </row>
    <row r="15" spans="1:9" x14ac:dyDescent="0.2">
      <c r="A15" s="154">
        <v>3524</v>
      </c>
      <c r="B15" s="599" t="s">
        <v>67</v>
      </c>
      <c r="C15" s="569"/>
      <c r="D15" s="605"/>
      <c r="E15" s="605"/>
      <c r="F15" s="605"/>
      <c r="G15" s="602"/>
      <c r="H15" s="606"/>
    </row>
    <row r="16" spans="1:9" x14ac:dyDescent="0.2">
      <c r="A16" s="154">
        <v>3525</v>
      </c>
      <c r="B16" s="599" t="s">
        <v>68</v>
      </c>
      <c r="C16" s="569"/>
      <c r="D16" s="605"/>
      <c r="E16" s="605"/>
      <c r="F16" s="605"/>
      <c r="G16" s="602"/>
      <c r="H16" s="606"/>
    </row>
    <row r="17" spans="1:8" x14ac:dyDescent="0.2">
      <c r="A17" s="154">
        <v>3539</v>
      </c>
      <c r="B17" s="599" t="s">
        <v>69</v>
      </c>
      <c r="C17" s="569"/>
      <c r="D17" s="605"/>
      <c r="E17" s="605"/>
      <c r="F17" s="605"/>
      <c r="G17" s="602"/>
      <c r="H17" s="606"/>
    </row>
    <row r="18" spans="1:8" x14ac:dyDescent="0.2">
      <c r="A18" s="154">
        <v>3541</v>
      </c>
      <c r="B18" s="599" t="s">
        <v>70</v>
      </c>
      <c r="C18" s="601"/>
      <c r="D18" s="605"/>
      <c r="E18" s="605"/>
      <c r="F18" s="605"/>
      <c r="G18" s="602"/>
      <c r="H18" s="606"/>
    </row>
    <row r="19" spans="1:8" x14ac:dyDescent="0.2">
      <c r="A19" s="154">
        <v>3569</v>
      </c>
      <c r="B19" s="599" t="s">
        <v>71</v>
      </c>
      <c r="C19" s="569"/>
      <c r="D19" s="605"/>
      <c r="E19" s="605"/>
      <c r="F19" s="605"/>
      <c r="G19" s="602"/>
      <c r="H19" s="606"/>
    </row>
    <row r="20" spans="1:8" x14ac:dyDescent="0.2">
      <c r="A20" s="154">
        <v>4312</v>
      </c>
      <c r="B20" s="599" t="s">
        <v>72</v>
      </c>
      <c r="C20" s="569"/>
      <c r="D20" s="605"/>
      <c r="E20" s="605"/>
      <c r="F20" s="605"/>
      <c r="G20" s="602"/>
      <c r="H20" s="606"/>
    </row>
    <row r="21" spans="1:8" x14ac:dyDescent="0.2">
      <c r="A21" s="154">
        <v>4329</v>
      </c>
      <c r="B21" s="599" t="s">
        <v>73</v>
      </c>
      <c r="C21" s="569"/>
      <c r="D21" s="605"/>
      <c r="E21" s="605"/>
      <c r="F21" s="605"/>
      <c r="G21" s="602"/>
      <c r="H21" s="606"/>
    </row>
    <row r="22" spans="1:8" x14ac:dyDescent="0.2">
      <c r="A22" s="154">
        <v>4339</v>
      </c>
      <c r="B22" s="599" t="s">
        <v>74</v>
      </c>
      <c r="C22" s="569"/>
      <c r="D22" s="605"/>
      <c r="E22" s="605"/>
      <c r="F22" s="605"/>
      <c r="G22" s="602"/>
      <c r="H22" s="606"/>
    </row>
    <row r="23" spans="1:8" x14ac:dyDescent="0.2">
      <c r="A23" s="154">
        <v>4342</v>
      </c>
      <c r="B23" s="599" t="s">
        <v>75</v>
      </c>
      <c r="C23" s="569"/>
      <c r="D23" s="605"/>
      <c r="E23" s="605"/>
      <c r="F23" s="605"/>
      <c r="G23" s="602"/>
      <c r="H23" s="606"/>
    </row>
    <row r="24" spans="1:8" x14ac:dyDescent="0.2">
      <c r="A24" s="607">
        <v>4350</v>
      </c>
      <c r="B24" s="599" t="s">
        <v>76</v>
      </c>
      <c r="C24" s="569"/>
      <c r="D24" s="605"/>
      <c r="E24" s="605"/>
      <c r="F24" s="605"/>
      <c r="G24" s="602"/>
      <c r="H24" s="606"/>
    </row>
    <row r="25" spans="1:8" x14ac:dyDescent="0.2">
      <c r="A25" s="607">
        <v>4351</v>
      </c>
      <c r="B25" s="599" t="s">
        <v>77</v>
      </c>
      <c r="C25" s="569"/>
      <c r="D25" s="605"/>
      <c r="E25" s="605"/>
      <c r="F25" s="605"/>
      <c r="G25" s="602"/>
      <c r="H25" s="606"/>
    </row>
    <row r="26" spans="1:8" x14ac:dyDescent="0.2">
      <c r="A26" s="607">
        <v>4357</v>
      </c>
      <c r="B26" s="599" t="s">
        <v>78</v>
      </c>
      <c r="C26" s="569"/>
      <c r="D26" s="605"/>
      <c r="E26" s="605"/>
      <c r="F26" s="605"/>
      <c r="G26" s="602"/>
      <c r="H26" s="606"/>
    </row>
    <row r="27" spans="1:8" x14ac:dyDescent="0.2">
      <c r="A27" s="154">
        <v>4359</v>
      </c>
      <c r="B27" s="599" t="s">
        <v>873</v>
      </c>
      <c r="C27" s="569"/>
      <c r="D27" s="605"/>
      <c r="E27" s="605"/>
      <c r="F27" s="605"/>
      <c r="G27" s="602"/>
      <c r="H27" s="606"/>
    </row>
    <row r="28" spans="1:8" x14ac:dyDescent="0.2">
      <c r="A28" s="154">
        <v>4375</v>
      </c>
      <c r="B28" s="599" t="s">
        <v>79</v>
      </c>
      <c r="C28" s="569"/>
      <c r="D28" s="605"/>
      <c r="E28" s="605"/>
      <c r="F28" s="605"/>
      <c r="G28" s="602"/>
      <c r="H28" s="606"/>
    </row>
    <row r="29" spans="1:8" x14ac:dyDescent="0.2">
      <c r="A29" s="598">
        <v>4378</v>
      </c>
      <c r="B29" s="604" t="s">
        <v>80</v>
      </c>
      <c r="C29" s="608"/>
      <c r="D29" s="605"/>
      <c r="E29" s="605"/>
      <c r="F29" s="605"/>
      <c r="G29" s="602"/>
      <c r="H29" s="606"/>
    </row>
    <row r="30" spans="1:8" x14ac:dyDescent="0.2">
      <c r="A30" s="598">
        <v>4379</v>
      </c>
      <c r="B30" s="599" t="s">
        <v>81</v>
      </c>
      <c r="C30" s="608"/>
      <c r="D30" s="605"/>
      <c r="E30" s="605"/>
      <c r="F30" s="605"/>
      <c r="G30" s="602"/>
      <c r="H30" s="606"/>
    </row>
    <row r="31" spans="1:8" x14ac:dyDescent="0.2">
      <c r="A31" s="154">
        <v>4399</v>
      </c>
      <c r="B31" s="599" t="s">
        <v>82</v>
      </c>
      <c r="C31" s="569"/>
      <c r="D31" s="605"/>
      <c r="E31" s="605"/>
      <c r="F31" s="605"/>
      <c r="G31" s="602"/>
      <c r="H31" s="606"/>
    </row>
    <row r="32" spans="1:8" x14ac:dyDescent="0.2">
      <c r="A32" s="607">
        <v>3632</v>
      </c>
      <c r="B32" s="609" t="s">
        <v>868</v>
      </c>
      <c r="C32" s="610"/>
      <c r="D32" s="605"/>
      <c r="E32" s="605"/>
      <c r="F32" s="605"/>
      <c r="G32" s="602"/>
      <c r="H32" s="606"/>
    </row>
    <row r="33" spans="1:8" x14ac:dyDescent="0.2">
      <c r="A33" s="607">
        <v>6330</v>
      </c>
      <c r="B33" s="609" t="s">
        <v>83</v>
      </c>
      <c r="C33" s="610"/>
      <c r="D33" s="605"/>
      <c r="E33" s="605"/>
      <c r="F33" s="605"/>
      <c r="G33" s="602"/>
      <c r="H33" s="606"/>
    </row>
    <row r="34" spans="1:8" ht="13.5" thickBot="1" x14ac:dyDescent="0.25">
      <c r="A34" s="611">
        <v>6409</v>
      </c>
      <c r="B34" s="612" t="s">
        <v>976</v>
      </c>
      <c r="C34" s="613"/>
      <c r="D34" s="614"/>
      <c r="E34" s="614"/>
      <c r="F34" s="614"/>
      <c r="G34" s="615"/>
      <c r="H34" s="616"/>
    </row>
    <row r="35" spans="1:8" ht="13.5" x14ac:dyDescent="0.25">
      <c r="A35" s="617"/>
      <c r="B35" s="618" t="s">
        <v>795</v>
      </c>
      <c r="C35" s="619"/>
      <c r="D35" s="620"/>
      <c r="E35" s="620"/>
      <c r="F35" s="620"/>
      <c r="G35" s="621"/>
      <c r="H35" s="622"/>
    </row>
    <row r="36" spans="1:8" x14ac:dyDescent="0.2">
      <c r="A36" s="607">
        <v>3115</v>
      </c>
      <c r="B36" s="623">
        <v>5336</v>
      </c>
      <c r="C36" s="624" t="s">
        <v>84</v>
      </c>
      <c r="D36" s="625">
        <v>0</v>
      </c>
      <c r="E36" s="625">
        <v>1824</v>
      </c>
      <c r="F36" s="625">
        <v>740</v>
      </c>
      <c r="G36" s="626">
        <f t="shared" ref="G36:G58" si="0">F36/E36*100</f>
        <v>40.570175438596493</v>
      </c>
      <c r="H36" s="627">
        <v>0</v>
      </c>
    </row>
    <row r="37" spans="1:8" x14ac:dyDescent="0.2">
      <c r="A37" s="628"/>
      <c r="B37" s="623">
        <v>5336</v>
      </c>
      <c r="C37" s="624" t="s">
        <v>85</v>
      </c>
      <c r="D37" s="625">
        <v>0</v>
      </c>
      <c r="E37" s="625">
        <v>1803</v>
      </c>
      <c r="F37" s="625">
        <v>728</v>
      </c>
      <c r="G37" s="629">
        <f t="shared" si="0"/>
        <v>40.377149195784803</v>
      </c>
      <c r="H37" s="627">
        <v>0</v>
      </c>
    </row>
    <row r="38" spans="1:8" x14ac:dyDescent="0.2">
      <c r="A38" s="630"/>
      <c r="B38" s="623">
        <v>5336</v>
      </c>
      <c r="C38" s="624" t="s">
        <v>86</v>
      </c>
      <c r="D38" s="625">
        <v>0</v>
      </c>
      <c r="E38" s="625">
        <v>1356</v>
      </c>
      <c r="F38" s="625">
        <v>582</v>
      </c>
      <c r="G38" s="629">
        <f t="shared" si="0"/>
        <v>42.920353982300888</v>
      </c>
      <c r="H38" s="627">
        <v>0</v>
      </c>
    </row>
    <row r="39" spans="1:8" ht="13.5" thickBot="1" x14ac:dyDescent="0.25">
      <c r="A39" s="160"/>
      <c r="B39" s="631" t="s">
        <v>897</v>
      </c>
      <c r="C39" s="632"/>
      <c r="D39" s="633">
        <f>SUM(D37:D38)</f>
        <v>0</v>
      </c>
      <c r="E39" s="633">
        <f>SUM(E36:E38)</f>
        <v>4983</v>
      </c>
      <c r="F39" s="633">
        <f>SUM(F36:F38)</f>
        <v>2050</v>
      </c>
      <c r="G39" s="634">
        <f t="shared" si="0"/>
        <v>41.139875576961671</v>
      </c>
      <c r="H39" s="635">
        <f>SUM(H37:H38)</f>
        <v>0</v>
      </c>
    </row>
    <row r="40" spans="1:8" x14ac:dyDescent="0.2">
      <c r="A40" s="140">
        <v>3131</v>
      </c>
      <c r="B40" s="636">
        <v>5339</v>
      </c>
      <c r="C40" s="597" t="s">
        <v>87</v>
      </c>
      <c r="D40" s="637">
        <v>0</v>
      </c>
      <c r="E40" s="637">
        <v>50</v>
      </c>
      <c r="F40" s="637">
        <v>50</v>
      </c>
      <c r="G40" s="638">
        <f t="shared" si="0"/>
        <v>100</v>
      </c>
      <c r="H40" s="639">
        <v>0</v>
      </c>
    </row>
    <row r="41" spans="1:8" ht="13.5" thickBot="1" x14ac:dyDescent="0.25">
      <c r="A41" s="142"/>
      <c r="B41" s="631" t="s">
        <v>897</v>
      </c>
      <c r="C41" s="632"/>
      <c r="D41" s="640">
        <f>SUM(D40)</f>
        <v>0</v>
      </c>
      <c r="E41" s="640">
        <f>SUM(E40)</f>
        <v>50</v>
      </c>
      <c r="F41" s="640">
        <f>SUM(F40)</f>
        <v>50</v>
      </c>
      <c r="G41" s="641">
        <f t="shared" si="0"/>
        <v>100</v>
      </c>
      <c r="H41" s="635">
        <f>SUM(H40:H40)</f>
        <v>0</v>
      </c>
    </row>
    <row r="42" spans="1:8" x14ac:dyDescent="0.2">
      <c r="A42" s="154">
        <v>3150</v>
      </c>
      <c r="B42" s="623">
        <v>5167</v>
      </c>
      <c r="C42" s="610" t="s">
        <v>88</v>
      </c>
      <c r="D42" s="642">
        <v>7</v>
      </c>
      <c r="E42" s="642">
        <v>7</v>
      </c>
      <c r="F42" s="625">
        <v>7</v>
      </c>
      <c r="G42" s="629">
        <f t="shared" si="0"/>
        <v>100</v>
      </c>
      <c r="H42" s="643">
        <v>4</v>
      </c>
    </row>
    <row r="43" spans="1:8" x14ac:dyDescent="0.2">
      <c r="A43" s="628"/>
      <c r="B43" s="623">
        <v>5491</v>
      </c>
      <c r="C43" s="601" t="s">
        <v>89</v>
      </c>
      <c r="D43" s="644">
        <v>7</v>
      </c>
      <c r="E43" s="644">
        <v>7</v>
      </c>
      <c r="F43" s="625">
        <v>5</v>
      </c>
      <c r="G43" s="629">
        <f t="shared" si="0"/>
        <v>71.428571428571431</v>
      </c>
      <c r="H43" s="643">
        <v>0</v>
      </c>
    </row>
    <row r="44" spans="1:8" ht="13.5" thickBot="1" x14ac:dyDescent="0.25">
      <c r="A44" s="160"/>
      <c r="B44" s="631" t="s">
        <v>897</v>
      </c>
      <c r="C44" s="645"/>
      <c r="D44" s="633">
        <f>SUM(D42:D43)</f>
        <v>14</v>
      </c>
      <c r="E44" s="633">
        <f>SUM(E42:E43)</f>
        <v>14</v>
      </c>
      <c r="F44" s="633">
        <f>SUM(F42:F43)</f>
        <v>12</v>
      </c>
      <c r="G44" s="646">
        <f t="shared" si="0"/>
        <v>85.714285714285708</v>
      </c>
      <c r="H44" s="647">
        <f>SUM(H42:H43)</f>
        <v>4</v>
      </c>
    </row>
    <row r="45" spans="1:8" x14ac:dyDescent="0.2">
      <c r="A45" s="140">
        <v>3211</v>
      </c>
      <c r="B45" s="648">
        <v>5167</v>
      </c>
      <c r="C45" s="597" t="s">
        <v>88</v>
      </c>
      <c r="D45" s="637">
        <v>300</v>
      </c>
      <c r="E45" s="637">
        <v>300</v>
      </c>
      <c r="F45" s="637">
        <v>246</v>
      </c>
      <c r="G45" s="638">
        <f t="shared" si="0"/>
        <v>82</v>
      </c>
      <c r="H45" s="639">
        <v>369</v>
      </c>
    </row>
    <row r="46" spans="1:8" ht="13.5" x14ac:dyDescent="0.25">
      <c r="A46" s="649"/>
      <c r="B46" s="623">
        <v>5491</v>
      </c>
      <c r="C46" s="601" t="s">
        <v>89</v>
      </c>
      <c r="D46" s="625">
        <v>60</v>
      </c>
      <c r="E46" s="625">
        <v>60</v>
      </c>
      <c r="F46" s="625">
        <v>25</v>
      </c>
      <c r="G46" s="626">
        <f t="shared" si="0"/>
        <v>41.666666666666671</v>
      </c>
      <c r="H46" s="650">
        <v>89</v>
      </c>
    </row>
    <row r="47" spans="1:8" ht="13.5" thickBot="1" x14ac:dyDescent="0.25">
      <c r="A47" s="142"/>
      <c r="B47" s="631" t="s">
        <v>897</v>
      </c>
      <c r="C47" s="632"/>
      <c r="D47" s="640">
        <f>SUM(D45:D46)</f>
        <v>360</v>
      </c>
      <c r="E47" s="640">
        <f>SUM(E45:E46)</f>
        <v>360</v>
      </c>
      <c r="F47" s="640">
        <f>SUM(F45:F46)</f>
        <v>271</v>
      </c>
      <c r="G47" s="641">
        <f t="shared" si="0"/>
        <v>75.277777777777771</v>
      </c>
      <c r="H47" s="635">
        <f>SUM(H45:H46)</f>
        <v>458</v>
      </c>
    </row>
    <row r="48" spans="1:8" x14ac:dyDescent="0.2">
      <c r="A48" s="607">
        <v>3511</v>
      </c>
      <c r="B48" s="623">
        <v>5169</v>
      </c>
      <c r="C48" s="601" t="s">
        <v>930</v>
      </c>
      <c r="D48" s="637">
        <v>4</v>
      </c>
      <c r="E48" s="637">
        <v>4</v>
      </c>
      <c r="F48" s="637">
        <v>0</v>
      </c>
      <c r="G48" s="626">
        <f t="shared" si="0"/>
        <v>0</v>
      </c>
      <c r="H48" s="639">
        <v>4</v>
      </c>
    </row>
    <row r="49" spans="1:8" ht="13.5" thickBot="1" x14ac:dyDescent="0.25">
      <c r="A49" s="142"/>
      <c r="B49" s="631" t="s">
        <v>897</v>
      </c>
      <c r="C49" s="632"/>
      <c r="D49" s="651">
        <f>SUM(D48)</f>
        <v>4</v>
      </c>
      <c r="E49" s="651">
        <f>SUM(E48)</f>
        <v>4</v>
      </c>
      <c r="F49" s="651">
        <f>SUM(F48)</f>
        <v>0</v>
      </c>
      <c r="G49" s="641">
        <f t="shared" si="0"/>
        <v>0</v>
      </c>
      <c r="H49" s="635">
        <f>SUM(H48:H48)</f>
        <v>4</v>
      </c>
    </row>
    <row r="50" spans="1:8" x14ac:dyDescent="0.2">
      <c r="A50" s="607">
        <v>3512</v>
      </c>
      <c r="B50" s="623">
        <v>5169</v>
      </c>
      <c r="C50" s="601" t="s">
        <v>90</v>
      </c>
      <c r="D50" s="637">
        <v>2400</v>
      </c>
      <c r="E50" s="637">
        <v>2400</v>
      </c>
      <c r="F50" s="637">
        <v>1800</v>
      </c>
      <c r="G50" s="638">
        <f>F50/E50*100</f>
        <v>75</v>
      </c>
      <c r="H50" s="639">
        <v>2400</v>
      </c>
    </row>
    <row r="51" spans="1:8" hidden="1" x14ac:dyDescent="0.2">
      <c r="A51" s="652"/>
      <c r="B51" s="623">
        <v>5212</v>
      </c>
      <c r="C51" s="653" t="s">
        <v>91</v>
      </c>
      <c r="D51" s="625">
        <v>0</v>
      </c>
      <c r="E51" s="625">
        <v>0</v>
      </c>
      <c r="F51" s="625">
        <v>0</v>
      </c>
      <c r="G51" s="626">
        <v>0</v>
      </c>
      <c r="H51" s="650">
        <v>0</v>
      </c>
    </row>
    <row r="52" spans="1:8" ht="13.5" thickBot="1" x14ac:dyDescent="0.25">
      <c r="A52" s="142"/>
      <c r="B52" s="631" t="s">
        <v>897</v>
      </c>
      <c r="C52" s="632"/>
      <c r="D52" s="633">
        <f>SUM(D50:D51)</f>
        <v>2400</v>
      </c>
      <c r="E52" s="633">
        <f>SUM(E50:E51)</f>
        <v>2400</v>
      </c>
      <c r="F52" s="633">
        <f>SUM(F50:F51)</f>
        <v>1800</v>
      </c>
      <c r="G52" s="641">
        <f t="shared" si="0"/>
        <v>75</v>
      </c>
      <c r="H52" s="654">
        <f>SUM(H50:H51)</f>
        <v>2400</v>
      </c>
    </row>
    <row r="53" spans="1:8" x14ac:dyDescent="0.2">
      <c r="A53" s="140">
        <v>3513</v>
      </c>
      <c r="B53" s="623">
        <v>5169</v>
      </c>
      <c r="C53" s="601" t="s">
        <v>92</v>
      </c>
      <c r="D53" s="637">
        <v>9499</v>
      </c>
      <c r="E53" s="637">
        <v>9499</v>
      </c>
      <c r="F53" s="637">
        <v>7124</v>
      </c>
      <c r="G53" s="638">
        <f t="shared" si="0"/>
        <v>74.997368144015169</v>
      </c>
      <c r="H53" s="639">
        <v>9499</v>
      </c>
    </row>
    <row r="54" spans="1:8" hidden="1" x14ac:dyDescent="0.2">
      <c r="A54" s="655"/>
      <c r="B54" s="623">
        <v>5213</v>
      </c>
      <c r="C54" s="653" t="s">
        <v>93</v>
      </c>
      <c r="D54" s="625">
        <v>0</v>
      </c>
      <c r="E54" s="625">
        <v>0</v>
      </c>
      <c r="F54" s="625">
        <v>0</v>
      </c>
      <c r="G54" s="626">
        <v>0</v>
      </c>
      <c r="H54" s="650">
        <v>0</v>
      </c>
    </row>
    <row r="55" spans="1:8" ht="13.5" thickBot="1" x14ac:dyDescent="0.25">
      <c r="A55" s="142"/>
      <c r="B55" s="656" t="s">
        <v>897</v>
      </c>
      <c r="C55" s="657"/>
      <c r="D55" s="633">
        <f>SUM(D53:D54)</f>
        <v>9499</v>
      </c>
      <c r="E55" s="633">
        <f>SUM(E53:E54)</f>
        <v>9499</v>
      </c>
      <c r="F55" s="633">
        <f>SUM(F53:F54)</f>
        <v>7124</v>
      </c>
      <c r="G55" s="641">
        <f t="shared" si="0"/>
        <v>74.997368144015169</v>
      </c>
      <c r="H55" s="654">
        <f>SUM(H53:H54)</f>
        <v>9499</v>
      </c>
    </row>
    <row r="56" spans="1:8" ht="15.75" thickBot="1" x14ac:dyDescent="0.3">
      <c r="A56" s="1278" t="s">
        <v>94</v>
      </c>
      <c r="B56" s="1278"/>
      <c r="C56" s="1278"/>
      <c r="D56" s="1278"/>
      <c r="E56" s="1278"/>
      <c r="F56" s="1278"/>
      <c r="G56" s="1278"/>
      <c r="H56" s="1278"/>
    </row>
    <row r="57" spans="1:8" x14ac:dyDescent="0.2">
      <c r="A57" s="140">
        <v>3515</v>
      </c>
      <c r="B57" s="636">
        <v>5169</v>
      </c>
      <c r="C57" s="597" t="s">
        <v>930</v>
      </c>
      <c r="D57" s="637">
        <v>2</v>
      </c>
      <c r="E57" s="637">
        <v>2</v>
      </c>
      <c r="F57" s="637">
        <v>0</v>
      </c>
      <c r="G57" s="638">
        <f t="shared" si="0"/>
        <v>0</v>
      </c>
      <c r="H57" s="639">
        <v>2</v>
      </c>
    </row>
    <row r="58" spans="1:8" ht="13.5" thickBot="1" x14ac:dyDescent="0.25">
      <c r="A58" s="142"/>
      <c r="B58" s="631" t="s">
        <v>897</v>
      </c>
      <c r="C58" s="632"/>
      <c r="D58" s="640">
        <f>SUM(D57)</f>
        <v>2</v>
      </c>
      <c r="E58" s="640">
        <f>SUM(E57)</f>
        <v>2</v>
      </c>
      <c r="F58" s="640">
        <f>SUM(F57)</f>
        <v>0</v>
      </c>
      <c r="G58" s="641">
        <f t="shared" si="0"/>
        <v>0</v>
      </c>
      <c r="H58" s="635">
        <f>SUM(H57:H57)</f>
        <v>2</v>
      </c>
    </row>
    <row r="59" spans="1:8" x14ac:dyDescent="0.2">
      <c r="A59" s="607">
        <v>3522</v>
      </c>
      <c r="B59" s="623">
        <v>5223</v>
      </c>
      <c r="C59" s="601" t="s">
        <v>95</v>
      </c>
      <c r="D59" s="637">
        <v>0</v>
      </c>
      <c r="E59" s="637">
        <v>64</v>
      </c>
      <c r="F59" s="637">
        <v>14</v>
      </c>
      <c r="G59" s="626">
        <f>F59/E59*100</f>
        <v>21.875</v>
      </c>
      <c r="H59" s="639">
        <v>0</v>
      </c>
    </row>
    <row r="60" spans="1:8" ht="13.5" thickBot="1" x14ac:dyDescent="0.25">
      <c r="A60" s="142"/>
      <c r="B60" s="631" t="s">
        <v>897</v>
      </c>
      <c r="C60" s="632"/>
      <c r="D60" s="640">
        <f>SUM(D59)</f>
        <v>0</v>
      </c>
      <c r="E60" s="640">
        <f>SUM(E59)</f>
        <v>64</v>
      </c>
      <c r="F60" s="640">
        <f>SUM(F59)</f>
        <v>14</v>
      </c>
      <c r="G60" s="641">
        <f>F60/E60*100</f>
        <v>21.875</v>
      </c>
      <c r="H60" s="635">
        <f>SUM(H59:H59)</f>
        <v>0</v>
      </c>
    </row>
    <row r="61" spans="1:8" x14ac:dyDescent="0.2">
      <c r="A61" s="140">
        <v>3524</v>
      </c>
      <c r="B61" s="658">
        <v>5331</v>
      </c>
      <c r="C61" s="659" t="s">
        <v>96</v>
      </c>
      <c r="D61" s="637">
        <v>7000</v>
      </c>
      <c r="E61" s="637">
        <v>7000</v>
      </c>
      <c r="F61" s="637">
        <v>4083</v>
      </c>
      <c r="G61" s="638">
        <f t="shared" ref="G61:G66" si="1">F61/E61*100</f>
        <v>58.328571428571429</v>
      </c>
      <c r="H61" s="639">
        <v>7600</v>
      </c>
    </row>
    <row r="62" spans="1:8" x14ac:dyDescent="0.2">
      <c r="A62" s="147" t="s">
        <v>943</v>
      </c>
      <c r="B62" s="660">
        <v>501</v>
      </c>
      <c r="C62" s="249" t="s">
        <v>97</v>
      </c>
      <c r="D62" s="625">
        <v>50</v>
      </c>
      <c r="E62" s="625">
        <v>50</v>
      </c>
      <c r="F62" s="625">
        <v>50</v>
      </c>
      <c r="G62" s="629">
        <f t="shared" si="1"/>
        <v>100</v>
      </c>
      <c r="H62" s="650">
        <v>50</v>
      </c>
    </row>
    <row r="63" spans="1:8" ht="13.5" thickBot="1" x14ac:dyDescent="0.25">
      <c r="A63" s="160"/>
      <c r="B63" s="661" t="s">
        <v>897</v>
      </c>
      <c r="C63" s="662"/>
      <c r="D63" s="640">
        <f>SUM(D61:D62)</f>
        <v>7050</v>
      </c>
      <c r="E63" s="640">
        <f>SUM(E61:E62)</f>
        <v>7050</v>
      </c>
      <c r="F63" s="640">
        <f>SUM(F61:F62)</f>
        <v>4133</v>
      </c>
      <c r="G63" s="641">
        <f t="shared" si="1"/>
        <v>58.62411347517731</v>
      </c>
      <c r="H63" s="654">
        <f>SUM(H61:H62)</f>
        <v>7650</v>
      </c>
    </row>
    <row r="64" spans="1:8" x14ac:dyDescent="0.2">
      <c r="A64" s="140">
        <v>3525</v>
      </c>
      <c r="B64" s="636">
        <v>5221</v>
      </c>
      <c r="C64" s="663" t="s">
        <v>98</v>
      </c>
      <c r="D64" s="637">
        <v>0</v>
      </c>
      <c r="E64" s="637">
        <v>269</v>
      </c>
      <c r="F64" s="637">
        <v>110</v>
      </c>
      <c r="G64" s="638">
        <f t="shared" si="1"/>
        <v>40.892193308550183</v>
      </c>
      <c r="H64" s="639">
        <v>0</v>
      </c>
    </row>
    <row r="65" spans="1:8" x14ac:dyDescent="0.2">
      <c r="A65" s="652"/>
      <c r="B65" s="623">
        <v>5222</v>
      </c>
      <c r="C65" s="653" t="s">
        <v>99</v>
      </c>
      <c r="D65" s="625">
        <v>0</v>
      </c>
      <c r="E65" s="625">
        <v>60</v>
      </c>
      <c r="F65" s="625">
        <v>10</v>
      </c>
      <c r="G65" s="626">
        <f t="shared" si="1"/>
        <v>16.666666666666664</v>
      </c>
      <c r="H65" s="650">
        <v>0</v>
      </c>
    </row>
    <row r="66" spans="1:8" ht="13.5" thickBot="1" x14ac:dyDescent="0.25">
      <c r="A66" s="160"/>
      <c r="B66" s="664" t="s">
        <v>897</v>
      </c>
      <c r="C66" s="665"/>
      <c r="D66" s="633">
        <f>D65</f>
        <v>0</v>
      </c>
      <c r="E66" s="633">
        <f>SUM(E64:E65)</f>
        <v>329</v>
      </c>
      <c r="F66" s="633">
        <f>SUM(F64:F65)</f>
        <v>120</v>
      </c>
      <c r="G66" s="641">
        <f t="shared" si="1"/>
        <v>36.474164133738604</v>
      </c>
      <c r="H66" s="654">
        <f>H65</f>
        <v>0</v>
      </c>
    </row>
    <row r="67" spans="1:8" x14ac:dyDescent="0.2">
      <c r="A67" s="140">
        <v>3539</v>
      </c>
      <c r="B67" s="636">
        <v>5166</v>
      </c>
      <c r="C67" s="456" t="s">
        <v>54</v>
      </c>
      <c r="D67" s="637">
        <v>50</v>
      </c>
      <c r="E67" s="637">
        <v>50</v>
      </c>
      <c r="F67" s="637">
        <v>0</v>
      </c>
      <c r="G67" s="638">
        <v>0</v>
      </c>
      <c r="H67" s="639">
        <v>50</v>
      </c>
    </row>
    <row r="68" spans="1:8" x14ac:dyDescent="0.2">
      <c r="A68" s="652"/>
      <c r="B68" s="666">
        <v>5169</v>
      </c>
      <c r="C68" s="569" t="s">
        <v>930</v>
      </c>
      <c r="D68" s="625">
        <v>500</v>
      </c>
      <c r="E68" s="625">
        <v>260</v>
      </c>
      <c r="F68" s="625">
        <v>0</v>
      </c>
      <c r="G68" s="626">
        <f t="shared" ref="G68:G74" si="2">F68/E68*100</f>
        <v>0</v>
      </c>
      <c r="H68" s="650">
        <v>0</v>
      </c>
    </row>
    <row r="69" spans="1:8" x14ac:dyDescent="0.2">
      <c r="A69" s="655"/>
      <c r="B69" s="623">
        <v>5194</v>
      </c>
      <c r="C69" s="601" t="s">
        <v>100</v>
      </c>
      <c r="D69" s="667">
        <v>0</v>
      </c>
      <c r="E69" s="667">
        <v>40</v>
      </c>
      <c r="F69" s="667">
        <v>31</v>
      </c>
      <c r="G69" s="626">
        <f t="shared" si="2"/>
        <v>77.5</v>
      </c>
      <c r="H69" s="668">
        <v>0</v>
      </c>
    </row>
    <row r="70" spans="1:8" x14ac:dyDescent="0.2">
      <c r="A70" s="655"/>
      <c r="B70" s="623">
        <v>5229</v>
      </c>
      <c r="C70" s="52" t="s">
        <v>101</v>
      </c>
      <c r="D70" s="625">
        <v>2500</v>
      </c>
      <c r="E70" s="625">
        <v>2007</v>
      </c>
      <c r="F70" s="625">
        <v>199</v>
      </c>
      <c r="G70" s="626">
        <f t="shared" si="2"/>
        <v>9.9152964623816651</v>
      </c>
      <c r="H70" s="650">
        <v>1500</v>
      </c>
    </row>
    <row r="71" spans="1:8" x14ac:dyDescent="0.2">
      <c r="A71" s="655"/>
      <c r="B71" s="623">
        <v>5339</v>
      </c>
      <c r="C71" s="601" t="s">
        <v>87</v>
      </c>
      <c r="D71" s="625">
        <v>0</v>
      </c>
      <c r="E71" s="625">
        <v>980</v>
      </c>
      <c r="F71" s="625">
        <v>950</v>
      </c>
      <c r="G71" s="626">
        <f t="shared" si="2"/>
        <v>96.938775510204081</v>
      </c>
      <c r="H71" s="650">
        <v>0</v>
      </c>
    </row>
    <row r="72" spans="1:8" ht="13.5" thickBot="1" x14ac:dyDescent="0.25">
      <c r="A72" s="160"/>
      <c r="B72" s="664" t="s">
        <v>897</v>
      </c>
      <c r="C72" s="665"/>
      <c r="D72" s="633">
        <f>SUM(D67:D70)</f>
        <v>3050</v>
      </c>
      <c r="E72" s="633">
        <f>SUM(E67:E70)</f>
        <v>2357</v>
      </c>
      <c r="F72" s="633">
        <f>SUM(F67:F71)</f>
        <v>1180</v>
      </c>
      <c r="G72" s="641">
        <f t="shared" si="2"/>
        <v>50.063640220619433</v>
      </c>
      <c r="H72" s="654">
        <f>SUM(H67:H70)</f>
        <v>1550</v>
      </c>
    </row>
    <row r="73" spans="1:8" x14ac:dyDescent="0.2">
      <c r="A73" s="140">
        <v>3541</v>
      </c>
      <c r="B73" s="648">
        <v>5136</v>
      </c>
      <c r="C73" s="597" t="s">
        <v>102</v>
      </c>
      <c r="D73" s="637">
        <v>2</v>
      </c>
      <c r="E73" s="637">
        <v>2</v>
      </c>
      <c r="F73" s="637">
        <v>0</v>
      </c>
      <c r="G73" s="638">
        <f t="shared" si="2"/>
        <v>0</v>
      </c>
      <c r="H73" s="639">
        <v>0</v>
      </c>
    </row>
    <row r="74" spans="1:8" x14ac:dyDescent="0.2">
      <c r="A74" s="655"/>
      <c r="B74" s="666">
        <v>5169</v>
      </c>
      <c r="C74" s="569" t="s">
        <v>930</v>
      </c>
      <c r="D74" s="625">
        <v>25</v>
      </c>
      <c r="E74" s="625">
        <v>25</v>
      </c>
      <c r="F74" s="625">
        <v>0</v>
      </c>
      <c r="G74" s="626">
        <f t="shared" si="2"/>
        <v>0</v>
      </c>
      <c r="H74" s="650">
        <v>25</v>
      </c>
    </row>
    <row r="75" spans="1:8" x14ac:dyDescent="0.2">
      <c r="A75" s="655"/>
      <c r="B75" s="666">
        <v>5169</v>
      </c>
      <c r="C75" s="569" t="s">
        <v>103</v>
      </c>
      <c r="D75" s="625">
        <v>0</v>
      </c>
      <c r="E75" s="625">
        <v>0</v>
      </c>
      <c r="F75" s="625">
        <v>0</v>
      </c>
      <c r="G75" s="626">
        <v>0</v>
      </c>
      <c r="H75" s="650">
        <v>0</v>
      </c>
    </row>
    <row r="76" spans="1:8" x14ac:dyDescent="0.2">
      <c r="A76" s="655"/>
      <c r="B76" s="666">
        <v>5169</v>
      </c>
      <c r="C76" s="569" t="s">
        <v>104</v>
      </c>
      <c r="D76" s="625">
        <v>0</v>
      </c>
      <c r="E76" s="625">
        <v>45</v>
      </c>
      <c r="F76" s="625">
        <v>0</v>
      </c>
      <c r="G76" s="626">
        <v>0</v>
      </c>
      <c r="H76" s="650">
        <v>0</v>
      </c>
    </row>
    <row r="77" spans="1:8" x14ac:dyDescent="0.2">
      <c r="A77" s="655"/>
      <c r="B77" s="623">
        <v>5194</v>
      </c>
      <c r="C77" s="601" t="s">
        <v>100</v>
      </c>
      <c r="D77" s="667">
        <v>7</v>
      </c>
      <c r="E77" s="667">
        <v>7</v>
      </c>
      <c r="F77" s="667">
        <v>0</v>
      </c>
      <c r="G77" s="626">
        <f t="shared" ref="G77:G86" si="3">F77/E77*100</f>
        <v>0</v>
      </c>
      <c r="H77" s="668">
        <v>7</v>
      </c>
    </row>
    <row r="78" spans="1:8" x14ac:dyDescent="0.2">
      <c r="A78" s="655"/>
      <c r="B78" s="623">
        <v>5194</v>
      </c>
      <c r="C78" s="601" t="s">
        <v>105</v>
      </c>
      <c r="D78" s="667">
        <v>0</v>
      </c>
      <c r="E78" s="667">
        <v>7</v>
      </c>
      <c r="F78" s="667">
        <v>7</v>
      </c>
      <c r="G78" s="626">
        <f t="shared" si="3"/>
        <v>100</v>
      </c>
      <c r="H78" s="668">
        <v>0</v>
      </c>
    </row>
    <row r="79" spans="1:8" x14ac:dyDescent="0.2">
      <c r="A79" s="655"/>
      <c r="B79" s="623">
        <v>5492</v>
      </c>
      <c r="C79" s="601" t="s">
        <v>1124</v>
      </c>
      <c r="D79" s="667">
        <v>6</v>
      </c>
      <c r="E79" s="667">
        <v>6</v>
      </c>
      <c r="F79" s="667">
        <v>1</v>
      </c>
      <c r="G79" s="626">
        <f t="shared" si="3"/>
        <v>16.666666666666664</v>
      </c>
      <c r="H79" s="668">
        <v>6</v>
      </c>
    </row>
    <row r="80" spans="1:8" x14ac:dyDescent="0.2">
      <c r="A80" s="655"/>
      <c r="B80" s="623">
        <v>5492</v>
      </c>
      <c r="C80" s="601" t="s">
        <v>106</v>
      </c>
      <c r="D80" s="667">
        <v>0</v>
      </c>
      <c r="E80" s="667">
        <v>8</v>
      </c>
      <c r="F80" s="667">
        <v>8</v>
      </c>
      <c r="G80" s="626">
        <f t="shared" si="3"/>
        <v>100</v>
      </c>
      <c r="H80" s="668">
        <v>0</v>
      </c>
    </row>
    <row r="81" spans="1:8" ht="13.5" thickBot="1" x14ac:dyDescent="0.25">
      <c r="A81" s="142"/>
      <c r="B81" s="631" t="s">
        <v>897</v>
      </c>
      <c r="C81" s="632"/>
      <c r="D81" s="633">
        <f>SUM(D73:D80)</f>
        <v>40</v>
      </c>
      <c r="E81" s="633">
        <f>SUM(E73:E80)</f>
        <v>100</v>
      </c>
      <c r="F81" s="633">
        <f>SUM(F73:F80)</f>
        <v>16</v>
      </c>
      <c r="G81" s="641">
        <f t="shared" si="3"/>
        <v>16</v>
      </c>
      <c r="H81" s="654">
        <f>SUM(H73:H80)</f>
        <v>38</v>
      </c>
    </row>
    <row r="82" spans="1:8" x14ac:dyDescent="0.2">
      <c r="A82" s="140">
        <v>3569</v>
      </c>
      <c r="B82" s="636">
        <v>5166</v>
      </c>
      <c r="C82" s="597" t="s">
        <v>107</v>
      </c>
      <c r="D82" s="621">
        <v>10</v>
      </c>
      <c r="E82" s="621">
        <v>110</v>
      </c>
      <c r="F82" s="637">
        <v>0</v>
      </c>
      <c r="G82" s="626">
        <f t="shared" si="3"/>
        <v>0</v>
      </c>
      <c r="H82" s="669">
        <v>60</v>
      </c>
    </row>
    <row r="83" spans="1:8" x14ac:dyDescent="0.2">
      <c r="A83" s="655"/>
      <c r="B83" s="623">
        <v>5169</v>
      </c>
      <c r="C83" s="601" t="s">
        <v>977</v>
      </c>
      <c r="D83" s="642">
        <v>10</v>
      </c>
      <c r="E83" s="642">
        <v>10</v>
      </c>
      <c r="F83" s="625">
        <v>0</v>
      </c>
      <c r="G83" s="626">
        <f t="shared" si="3"/>
        <v>0</v>
      </c>
      <c r="H83" s="627">
        <v>10</v>
      </c>
    </row>
    <row r="84" spans="1:8" x14ac:dyDescent="0.2">
      <c r="A84" s="655"/>
      <c r="B84" s="666">
        <v>5175</v>
      </c>
      <c r="C84" s="569" t="s">
        <v>1125</v>
      </c>
      <c r="D84" s="642">
        <v>20</v>
      </c>
      <c r="E84" s="642">
        <v>20</v>
      </c>
      <c r="F84" s="625">
        <v>14</v>
      </c>
      <c r="G84" s="626">
        <f t="shared" si="3"/>
        <v>70</v>
      </c>
      <c r="H84" s="627">
        <v>20</v>
      </c>
    </row>
    <row r="85" spans="1:8" x14ac:dyDescent="0.2">
      <c r="A85" s="655"/>
      <c r="B85" s="623">
        <v>5194</v>
      </c>
      <c r="C85" s="601" t="s">
        <v>100</v>
      </c>
      <c r="D85" s="642">
        <v>100</v>
      </c>
      <c r="E85" s="642">
        <v>100</v>
      </c>
      <c r="F85" s="625">
        <v>72</v>
      </c>
      <c r="G85" s="626">
        <f t="shared" si="3"/>
        <v>72</v>
      </c>
      <c r="H85" s="627">
        <v>80</v>
      </c>
    </row>
    <row r="86" spans="1:8" ht="13.5" thickBot="1" x14ac:dyDescent="0.25">
      <c r="A86" s="142"/>
      <c r="B86" s="631" t="s">
        <v>897</v>
      </c>
      <c r="C86" s="632"/>
      <c r="D86" s="633">
        <f>SUM(D82:D85)</f>
        <v>140</v>
      </c>
      <c r="E86" s="633">
        <f>SUM(E82:E85)</f>
        <v>240</v>
      </c>
      <c r="F86" s="633">
        <f>SUM(F82:F85)</f>
        <v>86</v>
      </c>
      <c r="G86" s="641">
        <f t="shared" si="3"/>
        <v>35.833333333333336</v>
      </c>
      <c r="H86" s="635">
        <f>SUM(H82:H85)</f>
        <v>170</v>
      </c>
    </row>
    <row r="87" spans="1:8" x14ac:dyDescent="0.2">
      <c r="A87" s="455">
        <v>4312</v>
      </c>
      <c r="B87" s="670">
        <v>5166</v>
      </c>
      <c r="C87" s="671" t="s">
        <v>108</v>
      </c>
      <c r="D87" s="672">
        <v>0</v>
      </c>
      <c r="E87" s="672">
        <v>0</v>
      </c>
      <c r="F87" s="637">
        <v>0</v>
      </c>
      <c r="G87" s="673">
        <v>0</v>
      </c>
      <c r="H87" s="622">
        <v>0</v>
      </c>
    </row>
    <row r="88" spans="1:8" x14ac:dyDescent="0.2">
      <c r="A88" s="307"/>
      <c r="B88" s="623">
        <v>5166</v>
      </c>
      <c r="C88" s="610" t="s">
        <v>109</v>
      </c>
      <c r="D88" s="642">
        <v>335</v>
      </c>
      <c r="E88" s="642">
        <v>335</v>
      </c>
      <c r="F88" s="674">
        <v>146</v>
      </c>
      <c r="G88" s="626">
        <f>F88/E88*100</f>
        <v>43.582089552238806</v>
      </c>
      <c r="H88" s="627">
        <v>300</v>
      </c>
    </row>
    <row r="89" spans="1:8" ht="13.5" thickBot="1" x14ac:dyDescent="0.25">
      <c r="A89" s="142"/>
      <c r="B89" s="631" t="s">
        <v>897</v>
      </c>
      <c r="C89" s="632"/>
      <c r="D89" s="675">
        <f>SUM(D87:D88)</f>
        <v>335</v>
      </c>
      <c r="E89" s="675">
        <f>SUM(E87:E88)</f>
        <v>335</v>
      </c>
      <c r="F89" s="675">
        <f>SUM(F87:F88)</f>
        <v>146</v>
      </c>
      <c r="G89" s="641">
        <f>F89/E89*100</f>
        <v>43.582089552238806</v>
      </c>
      <c r="H89" s="635">
        <f>SUM(H87:H88)</f>
        <v>300</v>
      </c>
    </row>
    <row r="90" spans="1:8" x14ac:dyDescent="0.2">
      <c r="A90" s="140">
        <v>4329</v>
      </c>
      <c r="B90" s="636">
        <v>5194</v>
      </c>
      <c r="C90" s="597" t="s">
        <v>100</v>
      </c>
      <c r="D90" s="621">
        <v>30</v>
      </c>
      <c r="E90" s="621">
        <v>30</v>
      </c>
      <c r="F90" s="637">
        <v>8</v>
      </c>
      <c r="G90" s="638">
        <f t="shared" ref="G90:G105" si="4">F90/E90*100</f>
        <v>26.666666666666668</v>
      </c>
      <c r="H90" s="669">
        <v>20</v>
      </c>
    </row>
    <row r="91" spans="1:8" hidden="1" x14ac:dyDescent="0.2">
      <c r="A91" s="655"/>
      <c r="B91" s="623">
        <v>5221</v>
      </c>
      <c r="C91" s="624" t="s">
        <v>98</v>
      </c>
      <c r="D91" s="644">
        <v>0</v>
      </c>
      <c r="E91" s="644">
        <v>0</v>
      </c>
      <c r="F91" s="676">
        <v>0</v>
      </c>
      <c r="G91" s="629">
        <v>0</v>
      </c>
      <c r="H91" s="643">
        <v>0</v>
      </c>
    </row>
    <row r="92" spans="1:8" x14ac:dyDescent="0.2">
      <c r="A92" s="655"/>
      <c r="B92" s="677">
        <v>5492</v>
      </c>
      <c r="C92" s="653" t="s">
        <v>1124</v>
      </c>
      <c r="D92" s="642">
        <v>80</v>
      </c>
      <c r="E92" s="642">
        <v>80</v>
      </c>
      <c r="F92" s="625">
        <v>0</v>
      </c>
      <c r="G92" s="626">
        <f t="shared" si="4"/>
        <v>0</v>
      </c>
      <c r="H92" s="627">
        <v>90</v>
      </c>
    </row>
    <row r="93" spans="1:8" ht="13.5" thickBot="1" x14ac:dyDescent="0.25">
      <c r="A93" s="142"/>
      <c r="B93" s="631" t="s">
        <v>897</v>
      </c>
      <c r="C93" s="632"/>
      <c r="D93" s="640">
        <f>SUM(D90:D92)</f>
        <v>110</v>
      </c>
      <c r="E93" s="640">
        <f>SUM(E90:E92)</f>
        <v>110</v>
      </c>
      <c r="F93" s="640">
        <f>SUM(F90:F92)</f>
        <v>8</v>
      </c>
      <c r="G93" s="641">
        <f t="shared" si="4"/>
        <v>7.2727272727272725</v>
      </c>
      <c r="H93" s="635">
        <f>SUM(H90:H92)</f>
        <v>110</v>
      </c>
    </row>
    <row r="94" spans="1:8" x14ac:dyDescent="0.2">
      <c r="A94" s="140">
        <v>4339</v>
      </c>
      <c r="B94" s="636">
        <v>5136</v>
      </c>
      <c r="C94" s="597" t="s">
        <v>110</v>
      </c>
      <c r="D94" s="621">
        <v>87</v>
      </c>
      <c r="E94" s="621">
        <v>87</v>
      </c>
      <c r="F94" s="663">
        <v>0</v>
      </c>
      <c r="G94" s="638">
        <f t="shared" si="4"/>
        <v>0</v>
      </c>
      <c r="H94" s="669">
        <v>87</v>
      </c>
    </row>
    <row r="95" spans="1:8" x14ac:dyDescent="0.2">
      <c r="A95" s="655"/>
      <c r="B95" s="623">
        <v>5166</v>
      </c>
      <c r="C95" s="569" t="s">
        <v>111</v>
      </c>
      <c r="D95" s="33">
        <v>357</v>
      </c>
      <c r="E95" s="33">
        <v>357</v>
      </c>
      <c r="F95" s="624">
        <v>0</v>
      </c>
      <c r="G95" s="626">
        <f t="shared" si="4"/>
        <v>0</v>
      </c>
      <c r="H95" s="251">
        <v>357</v>
      </c>
    </row>
    <row r="96" spans="1:8" x14ac:dyDescent="0.2">
      <c r="A96" s="655"/>
      <c r="B96" s="623">
        <v>5167</v>
      </c>
      <c r="C96" s="569" t="s">
        <v>112</v>
      </c>
      <c r="D96" s="128">
        <v>5</v>
      </c>
      <c r="E96" s="128">
        <v>5</v>
      </c>
      <c r="F96" s="624">
        <v>0</v>
      </c>
      <c r="G96" s="626">
        <v>0</v>
      </c>
      <c r="H96" s="446">
        <v>5</v>
      </c>
    </row>
    <row r="97" spans="1:8" x14ac:dyDescent="0.2">
      <c r="A97" s="655"/>
      <c r="B97" s="623">
        <v>5167</v>
      </c>
      <c r="C97" s="569" t="s">
        <v>113</v>
      </c>
      <c r="D97" s="128">
        <v>535</v>
      </c>
      <c r="E97" s="128">
        <v>859</v>
      </c>
      <c r="F97" s="624">
        <v>46</v>
      </c>
      <c r="G97" s="626">
        <f t="shared" si="4"/>
        <v>5.3550640279394646</v>
      </c>
      <c r="H97" s="446">
        <v>613</v>
      </c>
    </row>
    <row r="98" spans="1:8" x14ac:dyDescent="0.2">
      <c r="A98" s="655"/>
      <c r="B98" s="666">
        <v>5169</v>
      </c>
      <c r="C98" s="569" t="s">
        <v>1116</v>
      </c>
      <c r="D98" s="128">
        <v>7</v>
      </c>
      <c r="E98" s="128">
        <v>7</v>
      </c>
      <c r="F98" s="624">
        <v>0</v>
      </c>
      <c r="G98" s="626">
        <v>0</v>
      </c>
      <c r="H98" s="446">
        <v>14</v>
      </c>
    </row>
    <row r="99" spans="1:8" x14ac:dyDescent="0.2">
      <c r="A99" s="655"/>
      <c r="B99" s="666">
        <v>5169</v>
      </c>
      <c r="C99" s="569" t="s">
        <v>114</v>
      </c>
      <c r="D99" s="642">
        <v>1134</v>
      </c>
      <c r="E99" s="642">
        <v>1306</v>
      </c>
      <c r="F99" s="642">
        <v>25</v>
      </c>
      <c r="G99" s="626">
        <f t="shared" si="4"/>
        <v>1.914241960183767</v>
      </c>
      <c r="H99" s="627">
        <v>900</v>
      </c>
    </row>
    <row r="100" spans="1:8" x14ac:dyDescent="0.2">
      <c r="A100" s="655"/>
      <c r="B100" s="666">
        <v>5175</v>
      </c>
      <c r="C100" s="569" t="s">
        <v>1125</v>
      </c>
      <c r="D100" s="642">
        <v>10</v>
      </c>
      <c r="E100" s="642">
        <v>10</v>
      </c>
      <c r="F100" s="642">
        <v>0</v>
      </c>
      <c r="G100" s="626">
        <v>0</v>
      </c>
      <c r="H100" s="627">
        <v>10</v>
      </c>
    </row>
    <row r="101" spans="1:8" x14ac:dyDescent="0.2">
      <c r="A101" s="655"/>
      <c r="B101" s="666">
        <v>5221</v>
      </c>
      <c r="C101" s="624" t="s">
        <v>98</v>
      </c>
      <c r="D101" s="642">
        <v>0</v>
      </c>
      <c r="E101" s="642">
        <v>50</v>
      </c>
      <c r="F101" s="642">
        <v>50</v>
      </c>
      <c r="G101" s="626">
        <f>F101/E101*100</f>
        <v>100</v>
      </c>
      <c r="H101" s="627">
        <v>0</v>
      </c>
    </row>
    <row r="102" spans="1:8" x14ac:dyDescent="0.2">
      <c r="A102" s="655"/>
      <c r="B102" s="666">
        <v>5222</v>
      </c>
      <c r="C102" s="653" t="s">
        <v>99</v>
      </c>
      <c r="D102" s="642">
        <v>0</v>
      </c>
      <c r="E102" s="642">
        <v>50</v>
      </c>
      <c r="F102" s="642">
        <v>50</v>
      </c>
      <c r="G102" s="626">
        <f>F102/E102*100</f>
        <v>100</v>
      </c>
      <c r="H102" s="627">
        <v>0</v>
      </c>
    </row>
    <row r="103" spans="1:8" x14ac:dyDescent="0.2">
      <c r="A103" s="655"/>
      <c r="B103" s="356">
        <v>5229</v>
      </c>
      <c r="C103" s="249" t="s">
        <v>101</v>
      </c>
      <c r="D103" s="642">
        <v>300</v>
      </c>
      <c r="E103" s="642">
        <v>150</v>
      </c>
      <c r="F103" s="625">
        <v>150</v>
      </c>
      <c r="G103" s="626">
        <f t="shared" si="4"/>
        <v>100</v>
      </c>
      <c r="H103" s="627">
        <v>200</v>
      </c>
    </row>
    <row r="104" spans="1:8" x14ac:dyDescent="0.2">
      <c r="A104" s="655"/>
      <c r="B104" s="623">
        <v>5492</v>
      </c>
      <c r="C104" s="624" t="s">
        <v>115</v>
      </c>
      <c r="D104" s="642">
        <v>990</v>
      </c>
      <c r="E104" s="642">
        <v>990</v>
      </c>
      <c r="F104" s="676">
        <v>375</v>
      </c>
      <c r="G104" s="626">
        <f t="shared" si="4"/>
        <v>37.878787878787875</v>
      </c>
      <c r="H104" s="627">
        <v>890</v>
      </c>
    </row>
    <row r="105" spans="1:8" ht="13.5" thickBot="1" x14ac:dyDescent="0.25">
      <c r="A105" s="142"/>
      <c r="B105" s="631" t="s">
        <v>897</v>
      </c>
      <c r="C105" s="632"/>
      <c r="D105" s="633">
        <f>SUM(D94:D104)</f>
        <v>3425</v>
      </c>
      <c r="E105" s="633">
        <f>SUM(E94:E104)</f>
        <v>3871</v>
      </c>
      <c r="F105" s="633">
        <f>SUM(F94:F104)</f>
        <v>696</v>
      </c>
      <c r="G105" s="641">
        <f t="shared" si="4"/>
        <v>17.979850167915266</v>
      </c>
      <c r="H105" s="635">
        <f>SUM(H94:H104)</f>
        <v>3076</v>
      </c>
    </row>
    <row r="106" spans="1:8" x14ac:dyDescent="0.2">
      <c r="A106" s="140">
        <v>4342</v>
      </c>
      <c r="B106" s="636">
        <v>5164</v>
      </c>
      <c r="C106" s="597" t="s">
        <v>116</v>
      </c>
      <c r="D106" s="621">
        <v>10</v>
      </c>
      <c r="E106" s="621">
        <v>10</v>
      </c>
      <c r="F106" s="621">
        <v>0</v>
      </c>
      <c r="G106" s="638">
        <v>0</v>
      </c>
      <c r="H106" s="669">
        <v>0</v>
      </c>
    </row>
    <row r="107" spans="1:8" x14ac:dyDescent="0.2">
      <c r="A107" s="652"/>
      <c r="B107" s="623">
        <v>5167</v>
      </c>
      <c r="C107" s="601" t="s">
        <v>112</v>
      </c>
      <c r="D107" s="642">
        <v>80</v>
      </c>
      <c r="E107" s="642">
        <v>80</v>
      </c>
      <c r="F107" s="624">
        <v>0</v>
      </c>
      <c r="G107" s="626">
        <v>0</v>
      </c>
      <c r="H107" s="627">
        <v>0</v>
      </c>
    </row>
    <row r="108" spans="1:8" hidden="1" x14ac:dyDescent="0.2">
      <c r="A108" s="655"/>
      <c r="B108" s="623">
        <v>5167</v>
      </c>
      <c r="C108" s="569" t="s">
        <v>117</v>
      </c>
      <c r="D108" s="33">
        <v>0</v>
      </c>
      <c r="E108" s="33">
        <v>0</v>
      </c>
      <c r="F108" s="624">
        <v>0</v>
      </c>
      <c r="G108" s="626">
        <v>0</v>
      </c>
      <c r="H108" s="251">
        <v>0</v>
      </c>
    </row>
    <row r="109" spans="1:8" x14ac:dyDescent="0.2">
      <c r="A109" s="655"/>
      <c r="B109" s="623">
        <v>5194</v>
      </c>
      <c r="C109" s="624" t="s">
        <v>1119</v>
      </c>
      <c r="D109" s="33">
        <v>10</v>
      </c>
      <c r="E109" s="33">
        <v>10</v>
      </c>
      <c r="F109" s="678">
        <v>0</v>
      </c>
      <c r="G109" s="679">
        <v>0</v>
      </c>
      <c r="H109" s="251">
        <v>0</v>
      </c>
    </row>
    <row r="110" spans="1:8" ht="13.5" thickBot="1" x14ac:dyDescent="0.25">
      <c r="A110" s="142"/>
      <c r="B110" s="631" t="s">
        <v>897</v>
      </c>
      <c r="C110" s="632"/>
      <c r="D110" s="640">
        <f>SUM(D106:D109)</f>
        <v>100</v>
      </c>
      <c r="E110" s="633">
        <f>SUM(E106:E109)</f>
        <v>100</v>
      </c>
      <c r="F110" s="633">
        <f>SUM(F107:F109)</f>
        <v>0</v>
      </c>
      <c r="G110" s="641">
        <v>0</v>
      </c>
      <c r="H110" s="654">
        <f>SUM(H106:H109)</f>
        <v>0</v>
      </c>
    </row>
    <row r="111" spans="1:8" x14ac:dyDescent="0.2">
      <c r="A111" s="165"/>
      <c r="B111" s="165"/>
      <c r="C111" s="645"/>
      <c r="D111" s="1186"/>
      <c r="E111" s="1186"/>
      <c r="F111" s="1186"/>
      <c r="G111" s="1187"/>
      <c r="H111" s="1188"/>
    </row>
    <row r="112" spans="1:8" x14ac:dyDescent="0.2">
      <c r="A112" s="645"/>
      <c r="B112" s="645"/>
      <c r="C112" s="645"/>
      <c r="D112" s="645"/>
      <c r="E112" s="645"/>
      <c r="F112" s="645"/>
      <c r="G112" s="645"/>
      <c r="H112" s="645"/>
    </row>
    <row r="113" spans="1:10" ht="15.75" thickBot="1" x14ac:dyDescent="0.3">
      <c r="A113" s="1249" t="s">
        <v>118</v>
      </c>
      <c r="B113" s="1249"/>
      <c r="C113" s="1249"/>
      <c r="D113" s="1249"/>
      <c r="E113" s="1249"/>
      <c r="F113" s="1249"/>
      <c r="G113" s="1249"/>
      <c r="H113" s="1249"/>
    </row>
    <row r="114" spans="1:10" x14ac:dyDescent="0.2">
      <c r="A114" s="140">
        <v>4350</v>
      </c>
      <c r="B114" s="636">
        <v>5336</v>
      </c>
      <c r="C114" s="597" t="s">
        <v>119</v>
      </c>
      <c r="D114" s="621">
        <v>0</v>
      </c>
      <c r="E114" s="621">
        <v>3283</v>
      </c>
      <c r="F114" s="621">
        <v>3283</v>
      </c>
      <c r="G114" s="638">
        <f>F114/E114*100</f>
        <v>100</v>
      </c>
      <c r="H114" s="669">
        <v>0</v>
      </c>
    </row>
    <row r="115" spans="1:10" x14ac:dyDescent="0.2">
      <c r="A115" s="655"/>
      <c r="B115" s="623">
        <v>5336</v>
      </c>
      <c r="C115" s="601" t="s">
        <v>120</v>
      </c>
      <c r="D115" s="642">
        <v>0</v>
      </c>
      <c r="E115" s="642">
        <v>5634</v>
      </c>
      <c r="F115" s="642">
        <v>5634</v>
      </c>
      <c r="G115" s="626">
        <f>F115/E115*100</f>
        <v>100</v>
      </c>
      <c r="H115" s="627">
        <v>0</v>
      </c>
    </row>
    <row r="116" spans="1:10" ht="13.5" thickBot="1" x14ac:dyDescent="0.25">
      <c r="A116" s="142"/>
      <c r="B116" s="631" t="s">
        <v>897</v>
      </c>
      <c r="C116" s="632"/>
      <c r="D116" s="633">
        <v>0</v>
      </c>
      <c r="E116" s="633">
        <f>SUM(E114:E115)</f>
        <v>8917</v>
      </c>
      <c r="F116" s="633">
        <f>SUM(F114:F115)</f>
        <v>8917</v>
      </c>
      <c r="G116" s="641">
        <f>F116/E116*100</f>
        <v>100</v>
      </c>
      <c r="H116" s="635">
        <f>H114</f>
        <v>0</v>
      </c>
    </row>
    <row r="117" spans="1:10" x14ac:dyDescent="0.2">
      <c r="A117" s="140">
        <v>4351</v>
      </c>
      <c r="B117" s="636">
        <v>5331</v>
      </c>
      <c r="C117" s="663" t="s">
        <v>121</v>
      </c>
      <c r="D117" s="637">
        <v>102000</v>
      </c>
      <c r="E117" s="637">
        <v>102000</v>
      </c>
      <c r="F117" s="637">
        <v>76500</v>
      </c>
      <c r="G117" s="638">
        <f>F117/E117*100</f>
        <v>75</v>
      </c>
      <c r="H117" s="639">
        <v>106160</v>
      </c>
      <c r="J117" s="593"/>
    </row>
    <row r="118" spans="1:10" x14ac:dyDescent="0.2">
      <c r="A118" s="147" t="s">
        <v>943</v>
      </c>
      <c r="B118" s="623">
        <v>502</v>
      </c>
      <c r="C118" s="52" t="s">
        <v>122</v>
      </c>
      <c r="D118" s="625">
        <v>100</v>
      </c>
      <c r="E118" s="625">
        <v>100</v>
      </c>
      <c r="F118" s="625">
        <v>100</v>
      </c>
      <c r="G118" s="626">
        <f>F118/E118*100</f>
        <v>100</v>
      </c>
      <c r="H118" s="650">
        <v>100</v>
      </c>
    </row>
    <row r="119" spans="1:10" hidden="1" x14ac:dyDescent="0.2">
      <c r="A119" s="488"/>
      <c r="B119" s="623">
        <v>509</v>
      </c>
      <c r="C119" s="52" t="s">
        <v>123</v>
      </c>
      <c r="D119" s="625">
        <v>0</v>
      </c>
      <c r="E119" s="625">
        <v>0</v>
      </c>
      <c r="F119" s="625">
        <v>0</v>
      </c>
      <c r="G119" s="626">
        <v>0</v>
      </c>
      <c r="H119" s="650">
        <v>0</v>
      </c>
    </row>
    <row r="120" spans="1:10" hidden="1" x14ac:dyDescent="0.2">
      <c r="A120" s="488"/>
      <c r="B120" s="623">
        <v>5336</v>
      </c>
      <c r="C120" s="52" t="s">
        <v>124</v>
      </c>
      <c r="D120" s="680">
        <v>0</v>
      </c>
      <c r="E120" s="680">
        <v>0</v>
      </c>
      <c r="F120" s="680">
        <v>0</v>
      </c>
      <c r="G120" s="679">
        <v>0</v>
      </c>
      <c r="H120" s="681">
        <v>0</v>
      </c>
    </row>
    <row r="121" spans="1:10" x14ac:dyDescent="0.2">
      <c r="A121" s="488"/>
      <c r="B121" s="623">
        <v>5336</v>
      </c>
      <c r="C121" s="52" t="s">
        <v>125</v>
      </c>
      <c r="D121" s="680">
        <v>0</v>
      </c>
      <c r="E121" s="680">
        <v>5291</v>
      </c>
      <c r="F121" s="680">
        <v>5291</v>
      </c>
      <c r="G121" s="679">
        <f>F121/E121*100</f>
        <v>100</v>
      </c>
      <c r="H121" s="681">
        <v>0</v>
      </c>
    </row>
    <row r="122" spans="1:10" x14ac:dyDescent="0.2">
      <c r="A122" s="488"/>
      <c r="B122" s="623">
        <v>5336</v>
      </c>
      <c r="C122" s="52" t="s">
        <v>126</v>
      </c>
      <c r="D122" s="680">
        <v>0</v>
      </c>
      <c r="E122" s="680">
        <v>8340</v>
      </c>
      <c r="F122" s="680">
        <v>8340</v>
      </c>
      <c r="G122" s="679">
        <f>F122/E122*100</f>
        <v>100</v>
      </c>
      <c r="H122" s="681">
        <v>0</v>
      </c>
    </row>
    <row r="123" spans="1:10" hidden="1" x14ac:dyDescent="0.2">
      <c r="A123" s="488"/>
      <c r="B123" s="623">
        <v>5336</v>
      </c>
      <c r="C123" s="52" t="s">
        <v>127</v>
      </c>
      <c r="D123" s="680">
        <v>0</v>
      </c>
      <c r="E123" s="680">
        <v>0</v>
      </c>
      <c r="F123" s="680">
        <v>0</v>
      </c>
      <c r="G123" s="679">
        <v>0</v>
      </c>
      <c r="H123" s="681">
        <v>0</v>
      </c>
    </row>
    <row r="124" spans="1:10" ht="13.5" thickBot="1" x14ac:dyDescent="0.25">
      <c r="A124" s="142"/>
      <c r="B124" s="664" t="s">
        <v>897</v>
      </c>
      <c r="C124" s="665"/>
      <c r="D124" s="675">
        <f>SUM(D117:D123)</f>
        <v>102100</v>
      </c>
      <c r="E124" s="675">
        <f>SUM(E117:E123)</f>
        <v>115731</v>
      </c>
      <c r="F124" s="675">
        <f>SUM(F117:F123)</f>
        <v>90231</v>
      </c>
      <c r="G124" s="641">
        <f t="shared" ref="G124:G130" si="5">F124/E124*100</f>
        <v>77.966145630816285</v>
      </c>
      <c r="H124" s="654">
        <f>SUM(H117:H123)</f>
        <v>106260</v>
      </c>
    </row>
    <row r="125" spans="1:10" x14ac:dyDescent="0.2">
      <c r="A125" s="172">
        <v>4357</v>
      </c>
      <c r="B125" s="636">
        <v>5336</v>
      </c>
      <c r="C125" s="456" t="s">
        <v>125</v>
      </c>
      <c r="D125" s="621">
        <v>0</v>
      </c>
      <c r="E125" s="621">
        <v>3462</v>
      </c>
      <c r="F125" s="621">
        <v>3462</v>
      </c>
      <c r="G125" s="638">
        <f t="shared" si="5"/>
        <v>100</v>
      </c>
      <c r="H125" s="669">
        <v>0</v>
      </c>
    </row>
    <row r="126" spans="1:10" x14ac:dyDescent="0.2">
      <c r="A126" s="157"/>
      <c r="B126" s="623">
        <v>5336</v>
      </c>
      <c r="C126" s="52" t="s">
        <v>126</v>
      </c>
      <c r="D126" s="642">
        <v>0</v>
      </c>
      <c r="E126" s="642">
        <v>5920</v>
      </c>
      <c r="F126" s="642">
        <v>5920</v>
      </c>
      <c r="G126" s="626">
        <f t="shared" si="5"/>
        <v>100</v>
      </c>
      <c r="H126" s="627">
        <v>0</v>
      </c>
    </row>
    <row r="127" spans="1:10" ht="13.5" thickBot="1" x14ac:dyDescent="0.25">
      <c r="A127" s="682"/>
      <c r="B127" s="664" t="s">
        <v>897</v>
      </c>
      <c r="C127" s="665"/>
      <c r="D127" s="675">
        <f>SUM(D126:D126)</f>
        <v>0</v>
      </c>
      <c r="E127" s="675">
        <f>SUM(E125:E126)</f>
        <v>9382</v>
      </c>
      <c r="F127" s="675">
        <f>SUM(F125:F126)</f>
        <v>9382</v>
      </c>
      <c r="G127" s="641">
        <f t="shared" si="5"/>
        <v>100</v>
      </c>
      <c r="H127" s="654">
        <f>SUM(H126:H126)</f>
        <v>0</v>
      </c>
    </row>
    <row r="128" spans="1:10" x14ac:dyDescent="0.2">
      <c r="A128" s="140">
        <v>4359</v>
      </c>
      <c r="B128" s="683">
        <v>5336</v>
      </c>
      <c r="C128" s="456" t="s">
        <v>125</v>
      </c>
      <c r="D128" s="621">
        <v>0</v>
      </c>
      <c r="E128" s="621">
        <v>976</v>
      </c>
      <c r="F128" s="621">
        <v>976</v>
      </c>
      <c r="G128" s="638">
        <f t="shared" si="5"/>
        <v>100</v>
      </c>
      <c r="H128" s="669">
        <v>0</v>
      </c>
    </row>
    <row r="129" spans="1:8" x14ac:dyDescent="0.2">
      <c r="A129" s="655"/>
      <c r="B129" s="623">
        <v>5336</v>
      </c>
      <c r="C129" s="52" t="s">
        <v>126</v>
      </c>
      <c r="D129" s="644">
        <v>0</v>
      </c>
      <c r="E129" s="644">
        <v>1583</v>
      </c>
      <c r="F129" s="644">
        <v>1583</v>
      </c>
      <c r="G129" s="629">
        <f t="shared" si="5"/>
        <v>100</v>
      </c>
      <c r="H129" s="643">
        <v>0</v>
      </c>
    </row>
    <row r="130" spans="1:8" ht="13.5" thickBot="1" x14ac:dyDescent="0.25">
      <c r="A130" s="142"/>
      <c r="B130" s="631" t="s">
        <v>897</v>
      </c>
      <c r="C130" s="632"/>
      <c r="D130" s="684">
        <f>SUM(D128:D128)</f>
        <v>0</v>
      </c>
      <c r="E130" s="684">
        <f>SUM(E128:E129)</f>
        <v>2559</v>
      </c>
      <c r="F130" s="684">
        <f>SUM(F128:F129)</f>
        <v>2559</v>
      </c>
      <c r="G130" s="634">
        <f t="shared" si="5"/>
        <v>100</v>
      </c>
      <c r="H130" s="635">
        <f>SUM(H128:H128)</f>
        <v>0</v>
      </c>
    </row>
    <row r="131" spans="1:8" x14ac:dyDescent="0.2">
      <c r="A131" s="140">
        <v>4375</v>
      </c>
      <c r="B131" s="596">
        <v>5169</v>
      </c>
      <c r="C131" s="456" t="s">
        <v>1116</v>
      </c>
      <c r="D131" s="621">
        <v>1200</v>
      </c>
      <c r="E131" s="621">
        <v>1200</v>
      </c>
      <c r="F131" s="621">
        <v>0</v>
      </c>
      <c r="G131" s="638">
        <v>0</v>
      </c>
      <c r="H131" s="669">
        <v>0</v>
      </c>
    </row>
    <row r="132" spans="1:8" ht="13.5" thickBot="1" x14ac:dyDescent="0.25">
      <c r="A132" s="142"/>
      <c r="B132" s="631" t="s">
        <v>897</v>
      </c>
      <c r="C132" s="632"/>
      <c r="D132" s="684">
        <f>SUM(D131:D131)</f>
        <v>1200</v>
      </c>
      <c r="E132" s="684">
        <f>SUM(E131:E131)</f>
        <v>1200</v>
      </c>
      <c r="F132" s="684">
        <f>SUM(F131:F131)</f>
        <v>0</v>
      </c>
      <c r="G132" s="641">
        <v>0</v>
      </c>
      <c r="H132" s="635">
        <f>SUM(H131:H131)</f>
        <v>0</v>
      </c>
    </row>
    <row r="133" spans="1:8" x14ac:dyDescent="0.2">
      <c r="A133" s="140">
        <v>4378</v>
      </c>
      <c r="B133" s="636">
        <v>5169</v>
      </c>
      <c r="C133" s="685" t="s">
        <v>128</v>
      </c>
      <c r="D133" s="621">
        <v>880</v>
      </c>
      <c r="E133" s="621">
        <v>880</v>
      </c>
      <c r="F133" s="621">
        <v>543</v>
      </c>
      <c r="G133" s="638">
        <f t="shared" ref="G133:G158" si="6">F133/E133*100</f>
        <v>61.704545454545453</v>
      </c>
      <c r="H133" s="669">
        <v>240</v>
      </c>
    </row>
    <row r="134" spans="1:8" x14ac:dyDescent="0.2">
      <c r="A134" s="655"/>
      <c r="B134" s="623">
        <v>5169</v>
      </c>
      <c r="C134" s="569" t="s">
        <v>129</v>
      </c>
      <c r="D134" s="642">
        <v>0</v>
      </c>
      <c r="E134" s="642">
        <v>200</v>
      </c>
      <c r="F134" s="642">
        <v>158</v>
      </c>
      <c r="G134" s="626">
        <v>0</v>
      </c>
      <c r="H134" s="627">
        <v>0</v>
      </c>
    </row>
    <row r="135" spans="1:8" ht="13.5" thickBot="1" x14ac:dyDescent="0.25">
      <c r="A135" s="142"/>
      <c r="B135" s="631" t="s">
        <v>897</v>
      </c>
      <c r="C135" s="632"/>
      <c r="D135" s="684">
        <f>SUM(D133:D134)</f>
        <v>880</v>
      </c>
      <c r="E135" s="684">
        <f>SUM(E133:E134)</f>
        <v>1080</v>
      </c>
      <c r="F135" s="684">
        <f>SUM(F133:F134)</f>
        <v>701</v>
      </c>
      <c r="G135" s="641">
        <f t="shared" si="6"/>
        <v>64.907407407407405</v>
      </c>
      <c r="H135" s="635">
        <f>SUM(H133:H134)</f>
        <v>240</v>
      </c>
    </row>
    <row r="136" spans="1:8" x14ac:dyDescent="0.2">
      <c r="A136" s="140">
        <v>4379</v>
      </c>
      <c r="B136" s="636">
        <v>5136</v>
      </c>
      <c r="C136" s="597" t="s">
        <v>130</v>
      </c>
      <c r="D136" s="621">
        <v>60</v>
      </c>
      <c r="E136" s="621">
        <v>60</v>
      </c>
      <c r="F136" s="621">
        <v>0</v>
      </c>
      <c r="G136" s="638">
        <f t="shared" si="6"/>
        <v>0</v>
      </c>
      <c r="H136" s="669">
        <v>0</v>
      </c>
    </row>
    <row r="137" spans="1:8" x14ac:dyDescent="0.2">
      <c r="A137" s="655"/>
      <c r="B137" s="623">
        <v>5167</v>
      </c>
      <c r="C137" s="569" t="s">
        <v>112</v>
      </c>
      <c r="D137" s="642">
        <v>35</v>
      </c>
      <c r="E137" s="642">
        <v>35</v>
      </c>
      <c r="F137" s="642">
        <v>33</v>
      </c>
      <c r="G137" s="626">
        <f t="shared" si="6"/>
        <v>94.285714285714278</v>
      </c>
      <c r="H137" s="627">
        <v>35</v>
      </c>
    </row>
    <row r="138" spans="1:8" x14ac:dyDescent="0.2">
      <c r="A138" s="655"/>
      <c r="B138" s="666">
        <v>5169</v>
      </c>
      <c r="C138" s="244" t="s">
        <v>131</v>
      </c>
      <c r="D138" s="642">
        <v>175</v>
      </c>
      <c r="E138" s="642">
        <v>175</v>
      </c>
      <c r="F138" s="642">
        <v>53</v>
      </c>
      <c r="G138" s="629">
        <f t="shared" si="6"/>
        <v>30.285714285714288</v>
      </c>
      <c r="H138" s="627">
        <v>170</v>
      </c>
    </row>
    <row r="139" spans="1:8" hidden="1" x14ac:dyDescent="0.2">
      <c r="A139" s="655"/>
      <c r="B139" s="666">
        <v>5169</v>
      </c>
      <c r="C139" s="569" t="s">
        <v>129</v>
      </c>
      <c r="D139" s="642">
        <v>0</v>
      </c>
      <c r="E139" s="642">
        <v>0</v>
      </c>
      <c r="F139" s="642">
        <v>0</v>
      </c>
      <c r="G139" s="629">
        <v>0</v>
      </c>
      <c r="H139" s="627">
        <v>0</v>
      </c>
    </row>
    <row r="140" spans="1:8" x14ac:dyDescent="0.2">
      <c r="A140" s="655"/>
      <c r="B140" s="666">
        <v>5169</v>
      </c>
      <c r="C140" s="569" t="s">
        <v>132</v>
      </c>
      <c r="D140" s="642">
        <v>0</v>
      </c>
      <c r="E140" s="642">
        <v>100</v>
      </c>
      <c r="F140" s="642">
        <v>82</v>
      </c>
      <c r="G140" s="629">
        <v>0</v>
      </c>
      <c r="H140" s="627">
        <v>0</v>
      </c>
    </row>
    <row r="141" spans="1:8" x14ac:dyDescent="0.2">
      <c r="A141" s="655"/>
      <c r="B141" s="623">
        <v>5175</v>
      </c>
      <c r="C141" s="52" t="s">
        <v>1125</v>
      </c>
      <c r="D141" s="642">
        <v>15</v>
      </c>
      <c r="E141" s="642">
        <v>15</v>
      </c>
      <c r="F141" s="642">
        <v>10</v>
      </c>
      <c r="G141" s="626">
        <f t="shared" si="6"/>
        <v>66.666666666666657</v>
      </c>
      <c r="H141" s="627">
        <v>15</v>
      </c>
    </row>
    <row r="142" spans="1:8" x14ac:dyDescent="0.2">
      <c r="A142" s="655"/>
      <c r="B142" s="686">
        <v>5492</v>
      </c>
      <c r="C142" s="687" t="s">
        <v>133</v>
      </c>
      <c r="D142" s="642">
        <v>300</v>
      </c>
      <c r="E142" s="642">
        <v>300</v>
      </c>
      <c r="F142" s="642">
        <v>0</v>
      </c>
      <c r="G142" s="626">
        <f t="shared" si="6"/>
        <v>0</v>
      </c>
      <c r="H142" s="627">
        <v>200</v>
      </c>
    </row>
    <row r="143" spans="1:8" ht="13.5" thickBot="1" x14ac:dyDescent="0.25">
      <c r="A143" s="142"/>
      <c r="B143" s="631" t="s">
        <v>897</v>
      </c>
      <c r="C143" s="632"/>
      <c r="D143" s="684">
        <f>SUM(D136:D142)</f>
        <v>585</v>
      </c>
      <c r="E143" s="684">
        <f>SUM(E136:E142)</f>
        <v>685</v>
      </c>
      <c r="F143" s="684">
        <f>SUM(F136:F142)</f>
        <v>178</v>
      </c>
      <c r="G143" s="641">
        <f t="shared" si="6"/>
        <v>25.985401459854014</v>
      </c>
      <c r="H143" s="635">
        <f>SUM(H136:H142)</f>
        <v>420</v>
      </c>
    </row>
    <row r="144" spans="1:8" x14ac:dyDescent="0.2">
      <c r="A144" s="140">
        <v>4399</v>
      </c>
      <c r="B144" s="670">
        <v>5136</v>
      </c>
      <c r="C144" s="663" t="s">
        <v>134</v>
      </c>
      <c r="D144" s="642">
        <v>102</v>
      </c>
      <c r="E144" s="642">
        <v>102</v>
      </c>
      <c r="F144" s="642">
        <v>0</v>
      </c>
      <c r="G144" s="626">
        <f t="shared" si="6"/>
        <v>0</v>
      </c>
      <c r="H144" s="627">
        <v>100</v>
      </c>
    </row>
    <row r="145" spans="1:256" x14ac:dyDescent="0.2">
      <c r="A145" s="655"/>
      <c r="B145" s="623">
        <v>5166</v>
      </c>
      <c r="C145" s="569" t="s">
        <v>109</v>
      </c>
      <c r="D145" s="642">
        <v>90</v>
      </c>
      <c r="E145" s="642">
        <v>90</v>
      </c>
      <c r="F145" s="642">
        <v>0</v>
      </c>
      <c r="G145" s="626">
        <f t="shared" si="6"/>
        <v>0</v>
      </c>
      <c r="H145" s="627">
        <v>290</v>
      </c>
    </row>
    <row r="146" spans="1:256" x14ac:dyDescent="0.2">
      <c r="A146" s="655"/>
      <c r="B146" s="623">
        <v>5166</v>
      </c>
      <c r="C146" s="569" t="s">
        <v>129</v>
      </c>
      <c r="D146" s="642">
        <v>0</v>
      </c>
      <c r="E146" s="642">
        <v>115</v>
      </c>
      <c r="F146" s="642">
        <v>0</v>
      </c>
      <c r="G146" s="626">
        <v>0</v>
      </c>
      <c r="H146" s="627">
        <v>0</v>
      </c>
    </row>
    <row r="147" spans="1:256" hidden="1" x14ac:dyDescent="0.2">
      <c r="A147" s="655"/>
      <c r="B147" s="623">
        <v>5166</v>
      </c>
      <c r="C147" s="569" t="s">
        <v>135</v>
      </c>
      <c r="D147" s="642">
        <v>0</v>
      </c>
      <c r="E147" s="642">
        <v>0</v>
      </c>
      <c r="F147" s="642">
        <v>0</v>
      </c>
      <c r="G147" s="626">
        <v>0</v>
      </c>
      <c r="H147" s="627">
        <v>0</v>
      </c>
    </row>
    <row r="148" spans="1:256" x14ac:dyDescent="0.2">
      <c r="A148" s="655"/>
      <c r="B148" s="623">
        <v>5167</v>
      </c>
      <c r="C148" s="569" t="s">
        <v>112</v>
      </c>
      <c r="D148" s="642">
        <v>10</v>
      </c>
      <c r="E148" s="642">
        <v>10</v>
      </c>
      <c r="F148" s="642">
        <v>2</v>
      </c>
      <c r="G148" s="626">
        <f t="shared" si="6"/>
        <v>20</v>
      </c>
      <c r="H148" s="627">
        <v>0</v>
      </c>
    </row>
    <row r="149" spans="1:256" hidden="1" x14ac:dyDescent="0.2">
      <c r="A149" s="655"/>
      <c r="B149" s="666">
        <v>5167</v>
      </c>
      <c r="C149" s="569" t="s">
        <v>136</v>
      </c>
      <c r="D149" s="642">
        <v>0</v>
      </c>
      <c r="E149" s="642">
        <v>0</v>
      </c>
      <c r="F149" s="642">
        <v>0</v>
      </c>
      <c r="G149" s="626">
        <v>0</v>
      </c>
      <c r="H149" s="627">
        <v>0</v>
      </c>
    </row>
    <row r="150" spans="1:256" x14ac:dyDescent="0.2">
      <c r="A150" s="655"/>
      <c r="B150" s="666">
        <v>5169</v>
      </c>
      <c r="C150" s="569" t="s">
        <v>1116</v>
      </c>
      <c r="D150" s="642">
        <v>108</v>
      </c>
      <c r="E150" s="642">
        <v>108</v>
      </c>
      <c r="F150" s="642">
        <v>42</v>
      </c>
      <c r="G150" s="626">
        <f t="shared" si="6"/>
        <v>38.888888888888893</v>
      </c>
      <c r="H150" s="627">
        <v>98</v>
      </c>
    </row>
    <row r="151" spans="1:256" x14ac:dyDescent="0.2">
      <c r="A151" s="655"/>
      <c r="B151" s="666">
        <v>5175</v>
      </c>
      <c r="C151" s="569" t="s">
        <v>1125</v>
      </c>
      <c r="D151" s="642">
        <v>30</v>
      </c>
      <c r="E151" s="642">
        <v>30</v>
      </c>
      <c r="F151" s="642">
        <v>19</v>
      </c>
      <c r="G151" s="626">
        <f t="shared" si="6"/>
        <v>63.333333333333329</v>
      </c>
      <c r="H151" s="627">
        <v>30</v>
      </c>
    </row>
    <row r="152" spans="1:256" x14ac:dyDescent="0.2">
      <c r="A152" s="655"/>
      <c r="B152" s="688">
        <v>5194</v>
      </c>
      <c r="C152" s="689" t="s">
        <v>1119</v>
      </c>
      <c r="D152" s="642">
        <v>65</v>
      </c>
      <c r="E152" s="642">
        <v>65</v>
      </c>
      <c r="F152" s="642">
        <v>53</v>
      </c>
      <c r="G152" s="626">
        <f t="shared" si="6"/>
        <v>81.538461538461533</v>
      </c>
      <c r="H152" s="627">
        <v>65</v>
      </c>
    </row>
    <row r="153" spans="1:256" x14ac:dyDescent="0.2">
      <c r="A153" s="655"/>
      <c r="B153" s="688">
        <v>5492</v>
      </c>
      <c r="C153" s="689" t="s">
        <v>133</v>
      </c>
      <c r="D153" s="642">
        <v>60</v>
      </c>
      <c r="E153" s="642">
        <v>60</v>
      </c>
      <c r="F153" s="642">
        <v>59</v>
      </c>
      <c r="G153" s="626">
        <f t="shared" si="6"/>
        <v>98.333333333333329</v>
      </c>
      <c r="H153" s="627">
        <v>74</v>
      </c>
    </row>
    <row r="154" spans="1:256" ht="13.5" thickBot="1" x14ac:dyDescent="0.25">
      <c r="A154" s="142"/>
      <c r="B154" s="631" t="s">
        <v>897</v>
      </c>
      <c r="C154" s="632"/>
      <c r="D154" s="684">
        <f>SUM(D144:D153)</f>
        <v>465</v>
      </c>
      <c r="E154" s="684">
        <f>SUM(E144:E153)</f>
        <v>580</v>
      </c>
      <c r="F154" s="684">
        <f>SUM(F144:F153)</f>
        <v>175</v>
      </c>
      <c r="G154" s="641">
        <f t="shared" si="6"/>
        <v>30.172413793103448</v>
      </c>
      <c r="H154" s="635">
        <f>SUM(H144:H153)</f>
        <v>657</v>
      </c>
    </row>
    <row r="155" spans="1:256" x14ac:dyDescent="0.2">
      <c r="A155" s="140">
        <v>3632</v>
      </c>
      <c r="B155" s="42">
        <v>5164</v>
      </c>
      <c r="C155" s="261" t="s">
        <v>116</v>
      </c>
      <c r="D155" s="642">
        <v>70</v>
      </c>
      <c r="E155" s="642">
        <v>70</v>
      </c>
      <c r="F155" s="642">
        <v>0</v>
      </c>
      <c r="G155" s="626">
        <f t="shared" si="6"/>
        <v>0</v>
      </c>
      <c r="H155" s="627">
        <v>50</v>
      </c>
    </row>
    <row r="156" spans="1:256" x14ac:dyDescent="0.2">
      <c r="A156" s="655"/>
      <c r="B156" s="623">
        <v>5192</v>
      </c>
      <c r="C156" s="601" t="s">
        <v>137</v>
      </c>
      <c r="D156" s="642">
        <v>450</v>
      </c>
      <c r="E156" s="642">
        <v>650</v>
      </c>
      <c r="F156" s="642">
        <v>398</v>
      </c>
      <c r="G156" s="626">
        <f t="shared" si="6"/>
        <v>61.230769230769234</v>
      </c>
      <c r="H156" s="627">
        <v>0</v>
      </c>
    </row>
    <row r="157" spans="1:256" x14ac:dyDescent="0.2">
      <c r="A157" s="655"/>
      <c r="B157" s="623">
        <v>5811</v>
      </c>
      <c r="C157" s="601" t="s">
        <v>1295</v>
      </c>
      <c r="D157" s="642">
        <v>0</v>
      </c>
      <c r="E157" s="642">
        <v>0</v>
      </c>
      <c r="F157" s="642">
        <v>0</v>
      </c>
      <c r="G157" s="626">
        <v>0</v>
      </c>
      <c r="H157" s="627">
        <v>600</v>
      </c>
    </row>
    <row r="158" spans="1:256" ht="13.5" thickBot="1" x14ac:dyDescent="0.25">
      <c r="A158" s="142"/>
      <c r="B158" s="656" t="s">
        <v>897</v>
      </c>
      <c r="C158" s="632"/>
      <c r="D158" s="684">
        <f>SUM(D155:D156)</f>
        <v>520</v>
      </c>
      <c r="E158" s="684">
        <f>SUM(E155:E156)</f>
        <v>720</v>
      </c>
      <c r="F158" s="684">
        <f>SUM(F155:F156)</f>
        <v>398</v>
      </c>
      <c r="G158" s="634">
        <f t="shared" si="6"/>
        <v>55.277777777777779</v>
      </c>
      <c r="H158" s="635">
        <f>SUM(H155:H157)</f>
        <v>650</v>
      </c>
      <c r="IV158" s="137">
        <f>SUM(A158:IU158)</f>
        <v>2343.2777777777778</v>
      </c>
    </row>
    <row r="159" spans="1:256" hidden="1" x14ac:dyDescent="0.2">
      <c r="A159" s="433">
        <v>6330</v>
      </c>
      <c r="B159" s="354">
        <v>5347</v>
      </c>
      <c r="C159" s="456" t="s">
        <v>138</v>
      </c>
      <c r="D159" s="246"/>
      <c r="E159" s="246"/>
      <c r="F159" s="246"/>
      <c r="G159" s="204"/>
      <c r="H159" s="247"/>
      <c r="IV159" s="137">
        <f>SUM(A159:IU159)</f>
        <v>11677</v>
      </c>
    </row>
    <row r="160" spans="1:256" x14ac:dyDescent="0.2">
      <c r="A160" s="690" t="s">
        <v>1211</v>
      </c>
      <c r="B160" s="42"/>
      <c r="C160" s="52" t="s">
        <v>139</v>
      </c>
      <c r="D160" s="33">
        <v>0</v>
      </c>
      <c r="E160" s="33">
        <v>0</v>
      </c>
      <c r="F160" s="33">
        <v>0</v>
      </c>
      <c r="G160" s="34">
        <v>0</v>
      </c>
      <c r="H160" s="251">
        <v>0</v>
      </c>
    </row>
    <row r="161" spans="1:8" x14ac:dyDescent="0.2">
      <c r="A161" s="690" t="s">
        <v>140</v>
      </c>
      <c r="B161" s="42"/>
      <c r="C161" s="52" t="s">
        <v>141</v>
      </c>
      <c r="D161" s="33">
        <v>0</v>
      </c>
      <c r="E161" s="33">
        <v>128</v>
      </c>
      <c r="F161" s="33">
        <v>128</v>
      </c>
      <c r="G161" s="34">
        <f>F161/E161*100</f>
        <v>100</v>
      </c>
      <c r="H161" s="251">
        <v>0</v>
      </c>
    </row>
    <row r="162" spans="1:8" ht="13.5" thickBot="1" x14ac:dyDescent="0.25">
      <c r="A162" s="307"/>
      <c r="B162" s="664" t="s">
        <v>897</v>
      </c>
      <c r="C162" s="449"/>
      <c r="D162" s="675">
        <f>SUM(D159:D161)</f>
        <v>0</v>
      </c>
      <c r="E162" s="675">
        <f>SUM(E159:E161)</f>
        <v>128</v>
      </c>
      <c r="F162" s="675">
        <f>SUM(F159:F161)</f>
        <v>128</v>
      </c>
      <c r="G162" s="641">
        <f>F162/E162*100</f>
        <v>100</v>
      </c>
      <c r="H162" s="654">
        <f>SUM(H159:H161)</f>
        <v>0</v>
      </c>
    </row>
    <row r="163" spans="1:8" x14ac:dyDescent="0.2">
      <c r="A163" s="140">
        <v>6409</v>
      </c>
      <c r="B163" s="42">
        <v>5901</v>
      </c>
      <c r="C163" s="261" t="s">
        <v>142</v>
      </c>
      <c r="D163" s="642"/>
      <c r="E163" s="642"/>
      <c r="F163" s="642"/>
      <c r="G163" s="626"/>
      <c r="H163" s="627"/>
    </row>
    <row r="164" spans="1:8" x14ac:dyDescent="0.2">
      <c r="A164" s="171" t="s">
        <v>1249</v>
      </c>
      <c r="B164" s="53"/>
      <c r="C164" s="52" t="s">
        <v>143</v>
      </c>
      <c r="D164" s="642">
        <v>0</v>
      </c>
      <c r="E164" s="642">
        <v>17404</v>
      </c>
      <c r="F164" s="642">
        <v>0</v>
      </c>
      <c r="G164" s="626">
        <v>0</v>
      </c>
      <c r="H164" s="627">
        <v>0</v>
      </c>
    </row>
    <row r="165" spans="1:8" x14ac:dyDescent="0.2">
      <c r="A165" s="171" t="s">
        <v>144</v>
      </c>
      <c r="B165" s="53"/>
      <c r="C165" s="52" t="s">
        <v>145</v>
      </c>
      <c r="D165" s="642">
        <v>0</v>
      </c>
      <c r="E165" s="642">
        <v>12038</v>
      </c>
      <c r="F165" s="642">
        <v>0</v>
      </c>
      <c r="G165" s="626">
        <v>0</v>
      </c>
      <c r="H165" s="627">
        <v>0</v>
      </c>
    </row>
    <row r="166" spans="1:8" s="697" customFormat="1" ht="16.5" thickBot="1" x14ac:dyDescent="0.3">
      <c r="A166" s="142"/>
      <c r="B166" s="656" t="s">
        <v>897</v>
      </c>
      <c r="C166" s="632"/>
      <c r="D166" s="684">
        <f>SUM(D164:D165)</f>
        <v>0</v>
      </c>
      <c r="E166" s="684">
        <f>SUM(E164:E165)</f>
        <v>29442</v>
      </c>
      <c r="F166" s="684">
        <f>SUM(F164:F165)</f>
        <v>0</v>
      </c>
      <c r="G166" s="634">
        <v>0</v>
      </c>
      <c r="H166" s="635">
        <f>SUM(H163:H163)</f>
        <v>0</v>
      </c>
    </row>
    <row r="167" spans="1:8" s="697" customFormat="1" ht="16.5" thickBot="1" x14ac:dyDescent="0.3">
      <c r="A167" s="691" t="s">
        <v>935</v>
      </c>
      <c r="B167" s="692"/>
      <c r="C167" s="693"/>
      <c r="D167" s="694">
        <f>D162+D158+D154+D143+D135+D124+D105+D93+D89+D86+D81+D72+D63+D58+D55+D52+D49+D47+D110+D116+D127+D130+D166+D44+D132+D66+D60+D41</f>
        <v>132279</v>
      </c>
      <c r="E167" s="694">
        <f>E166+E162+E158+E154+E143+E135+E132+E124+E105+E93+E89+E86+E81+E72+E63+E58+E55+E52+E49+E47+E44+E110+E66+E60+E130+E127+E116+E39+E41</f>
        <v>202292</v>
      </c>
      <c r="F167" s="694">
        <f>F162+F158+F154+F143+F135+F124+F105+F93+F89+F86+F81+F72+F63+F58+F55+F52+F49+F47+F110+F116+F127+F130+F44+F166+F66+F132+F60+F39+F41</f>
        <v>130375</v>
      </c>
      <c r="G167" s="695">
        <f>F167/E167*100</f>
        <v>64.448915429181568</v>
      </c>
      <c r="H167" s="696">
        <f>H158+H154+H143+H135+H124+H105+H93+H89+H86+H81+H72+H63+H58+H55+H52+H49+H47+H162+H127+H130+H116+H110+H166+H132+H44</f>
        <v>133488</v>
      </c>
    </row>
    <row r="168" spans="1:8" s="697" customFormat="1" ht="15.75" x14ac:dyDescent="0.25">
      <c r="A168" s="163"/>
      <c r="B168" s="163"/>
      <c r="C168" s="1189"/>
      <c r="D168" s="1190"/>
      <c r="E168" s="1190"/>
      <c r="F168" s="1190"/>
      <c r="G168" s="1191"/>
      <c r="H168" s="1190"/>
    </row>
    <row r="169" spans="1:8" s="697" customFormat="1" ht="15.75" x14ac:dyDescent="0.25">
      <c r="A169" s="163"/>
      <c r="B169" s="163"/>
      <c r="C169" s="1189"/>
      <c r="D169" s="1190"/>
      <c r="E169" s="1190"/>
      <c r="F169" s="1190"/>
      <c r="G169" s="1191"/>
      <c r="H169" s="1190"/>
    </row>
    <row r="170" spans="1:8" s="697" customFormat="1" ht="15.75" x14ac:dyDescent="0.25">
      <c r="A170" s="163"/>
      <c r="B170" s="163"/>
      <c r="C170" s="1189"/>
      <c r="D170" s="1190"/>
      <c r="E170" s="1190"/>
      <c r="F170" s="1190"/>
      <c r="G170" s="1191"/>
      <c r="H170" s="1190"/>
    </row>
    <row r="171" spans="1:8" s="697" customFormat="1" ht="15.75" x14ac:dyDescent="0.25">
      <c r="A171" s="163"/>
      <c r="B171" s="163"/>
      <c r="C171" s="1189"/>
      <c r="D171" s="1190"/>
      <c r="E171" s="1190"/>
      <c r="F171" s="1190"/>
      <c r="G171" s="1191"/>
      <c r="H171" s="1190"/>
    </row>
    <row r="172" spans="1:8" s="697" customFormat="1" ht="11.25" customHeight="1" x14ac:dyDescent="0.25">
      <c r="A172" s="163"/>
      <c r="B172" s="163"/>
      <c r="C172" s="1189"/>
      <c r="D172" s="1190"/>
      <c r="E172" s="1190"/>
      <c r="F172" s="1190"/>
      <c r="G172" s="1191"/>
      <c r="H172" s="1190"/>
    </row>
    <row r="174" spans="1:8" ht="15" x14ac:dyDescent="0.25">
      <c r="A174" s="1249" t="s">
        <v>146</v>
      </c>
      <c r="B174" s="1249"/>
      <c r="C174" s="1249"/>
      <c r="D174" s="1249"/>
      <c r="E174" s="1249"/>
      <c r="F174" s="1249"/>
      <c r="G174" s="1249"/>
      <c r="H174" s="1249"/>
    </row>
    <row r="176" spans="1:8" ht="13.5" thickBot="1" x14ac:dyDescent="0.25">
      <c r="A176" s="4"/>
      <c r="B176" s="4"/>
      <c r="C176" s="4"/>
      <c r="D176" s="4"/>
      <c r="E176" s="4"/>
      <c r="F176" s="4"/>
      <c r="G176" s="4"/>
      <c r="H176" s="10" t="s">
        <v>785</v>
      </c>
    </row>
    <row r="177" spans="1:8" ht="15" x14ac:dyDescent="0.25">
      <c r="A177" s="271" t="s">
        <v>896</v>
      </c>
      <c r="B177" s="452"/>
      <c r="C177" s="273"/>
      <c r="D177" s="14" t="s">
        <v>787</v>
      </c>
      <c r="E177" s="14" t="s">
        <v>788</v>
      </c>
      <c r="F177" s="14" t="s">
        <v>789</v>
      </c>
      <c r="G177" s="14" t="s">
        <v>790</v>
      </c>
      <c r="H177" s="15" t="s">
        <v>791</v>
      </c>
    </row>
    <row r="178" spans="1:8" ht="14.25" thickBot="1" x14ac:dyDescent="0.3">
      <c r="A178" s="698"/>
      <c r="B178" s="562"/>
      <c r="C178" s="276"/>
      <c r="D178" s="123">
        <v>2018</v>
      </c>
      <c r="E178" s="123">
        <v>2018</v>
      </c>
      <c r="F178" s="123" t="s">
        <v>793</v>
      </c>
      <c r="G178" s="123" t="s">
        <v>794</v>
      </c>
      <c r="H178" s="124">
        <v>2019</v>
      </c>
    </row>
    <row r="179" spans="1:8" ht="13.5" thickBot="1" x14ac:dyDescent="0.25">
      <c r="A179" s="584">
        <v>4351</v>
      </c>
      <c r="B179" s="699">
        <v>6351</v>
      </c>
      <c r="C179" s="449" t="s">
        <v>1289</v>
      </c>
      <c r="D179" s="57">
        <v>0</v>
      </c>
      <c r="E179" s="57">
        <v>0</v>
      </c>
      <c r="F179" s="57">
        <v>0</v>
      </c>
      <c r="G179" s="95">
        <v>0</v>
      </c>
      <c r="H179" s="700">
        <v>0</v>
      </c>
    </row>
    <row r="180" spans="1:8" ht="18.75" customHeight="1" thickBot="1" x14ac:dyDescent="0.3">
      <c r="A180" s="583" t="s">
        <v>939</v>
      </c>
      <c r="B180" s="701"/>
      <c r="C180" s="702"/>
      <c r="D180" s="703">
        <f>SUM(D179:D179)</f>
        <v>0</v>
      </c>
      <c r="E180" s="703">
        <f>SUM(E179:E179)</f>
        <v>0</v>
      </c>
      <c r="F180" s="703">
        <f>SUM(F179:F179)</f>
        <v>0</v>
      </c>
      <c r="G180" s="269">
        <v>0</v>
      </c>
      <c r="H180" s="704">
        <f>SUM(H179:H179)</f>
        <v>0</v>
      </c>
    </row>
    <row r="181" spans="1:8" ht="12.75" customHeight="1" x14ac:dyDescent="0.25">
      <c r="A181" s="327"/>
      <c r="B181" s="705"/>
      <c r="C181" s="425"/>
      <c r="D181" s="328"/>
      <c r="E181" s="328"/>
      <c r="F181" s="328"/>
      <c r="G181" s="428"/>
      <c r="H181" s="328"/>
    </row>
    <row r="182" spans="1:8" ht="15.75" x14ac:dyDescent="0.25">
      <c r="A182" s="327"/>
      <c r="B182" s="705"/>
      <c r="C182" s="425"/>
      <c r="D182" s="328"/>
      <c r="E182" s="328"/>
      <c r="F182" s="328"/>
      <c r="G182" s="428"/>
      <c r="H182" s="328"/>
    </row>
    <row r="183" spans="1:8" x14ac:dyDescent="0.2">
      <c r="A183" s="4"/>
      <c r="B183" s="4"/>
      <c r="C183" s="4"/>
      <c r="D183" s="4"/>
      <c r="E183" s="4"/>
      <c r="F183" s="4"/>
      <c r="G183" s="4"/>
      <c r="H183" s="4"/>
    </row>
    <row r="184" spans="1:8" ht="16.5" thickBot="1" x14ac:dyDescent="0.3">
      <c r="A184" s="706" t="s">
        <v>940</v>
      </c>
      <c r="B184" s="701"/>
      <c r="C184" s="702"/>
      <c r="D184" s="568"/>
      <c r="E184" s="568"/>
      <c r="F184" s="568"/>
      <c r="G184" s="707"/>
      <c r="H184" s="568"/>
    </row>
    <row r="185" spans="1:8" ht="13.5" x14ac:dyDescent="0.25">
      <c r="A185" s="394" t="s">
        <v>941</v>
      </c>
      <c r="B185" s="23"/>
      <c r="C185" s="284" t="s">
        <v>942</v>
      </c>
      <c r="D185" s="14" t="s">
        <v>787</v>
      </c>
      <c r="E185" s="14" t="s">
        <v>788</v>
      </c>
      <c r="F185" s="14" t="s">
        <v>789</v>
      </c>
      <c r="G185" s="14" t="s">
        <v>790</v>
      </c>
      <c r="H185" s="15" t="s">
        <v>791</v>
      </c>
    </row>
    <row r="186" spans="1:8" ht="14.25" thickBot="1" x14ac:dyDescent="0.3">
      <c r="A186" s="285"/>
      <c r="B186" s="708" t="s">
        <v>943</v>
      </c>
      <c r="C186" s="287"/>
      <c r="D186" s="123">
        <v>2018</v>
      </c>
      <c r="E186" s="123">
        <v>2018</v>
      </c>
      <c r="F186" s="123" t="s">
        <v>793</v>
      </c>
      <c r="G186" s="123" t="s">
        <v>794</v>
      </c>
      <c r="H186" s="124">
        <v>2019</v>
      </c>
    </row>
    <row r="187" spans="1:8" ht="15.75" thickBot="1" x14ac:dyDescent="0.3">
      <c r="A187" s="709"/>
      <c r="B187" s="710"/>
      <c r="C187" s="711" t="s">
        <v>147</v>
      </c>
      <c r="D187" s="302">
        <v>0</v>
      </c>
      <c r="E187" s="302">
        <v>0</v>
      </c>
      <c r="F187" s="295">
        <v>0</v>
      </c>
      <c r="G187" s="297">
        <v>0</v>
      </c>
      <c r="H187" s="712">
        <v>0</v>
      </c>
    </row>
    <row r="188" spans="1:8" ht="16.5" thickBot="1" x14ac:dyDescent="0.3">
      <c r="A188" s="713"/>
      <c r="B188" s="304"/>
      <c r="C188" s="714" t="s">
        <v>897</v>
      </c>
      <c r="D188" s="235">
        <f>SUM(D187)</f>
        <v>0</v>
      </c>
      <c r="E188" s="235">
        <f>SUM(E187)</f>
        <v>0</v>
      </c>
      <c r="F188" s="235">
        <f>SUM(F187)</f>
        <v>0</v>
      </c>
      <c r="G188" s="269">
        <v>0</v>
      </c>
      <c r="H188" s="237">
        <f>SUM(H187)</f>
        <v>0</v>
      </c>
    </row>
    <row r="189" spans="1:8" x14ac:dyDescent="0.2">
      <c r="A189" s="112"/>
      <c r="B189" s="112"/>
      <c r="C189" s="278"/>
      <c r="D189" s="279"/>
      <c r="E189" s="279"/>
      <c r="F189" s="279"/>
      <c r="G189" s="380"/>
      <c r="H189" s="279"/>
    </row>
    <row r="190" spans="1:8" x14ac:dyDescent="0.2">
      <c r="A190" s="112"/>
      <c r="B190" s="112"/>
      <c r="C190" s="278"/>
      <c r="D190" s="279"/>
      <c r="E190" s="279"/>
      <c r="F190" s="279"/>
      <c r="G190" s="380"/>
      <c r="H190" s="279"/>
    </row>
    <row r="191" spans="1:8" x14ac:dyDescent="0.2">
      <c r="A191" s="4"/>
      <c r="B191" s="4"/>
      <c r="C191" s="4"/>
      <c r="D191" s="4"/>
      <c r="E191" s="4"/>
      <c r="F191" s="4"/>
      <c r="G191" s="4"/>
      <c r="H191" s="4"/>
    </row>
    <row r="192" spans="1:8" ht="19.5" thickBot="1" x14ac:dyDescent="0.35">
      <c r="A192" s="6" t="s">
        <v>148</v>
      </c>
      <c r="B192" s="7"/>
      <c r="C192" s="4"/>
      <c r="D192" s="8"/>
      <c r="E192" s="8"/>
      <c r="F192" s="8"/>
      <c r="G192" s="9"/>
      <c r="H192" s="8"/>
    </row>
    <row r="193" spans="1:8" ht="15" x14ac:dyDescent="0.25">
      <c r="A193" s="715"/>
      <c r="B193" s="106"/>
      <c r="C193" s="24"/>
      <c r="D193" s="14" t="s">
        <v>787</v>
      </c>
      <c r="E193" s="14" t="s">
        <v>788</v>
      </c>
      <c r="F193" s="14" t="s">
        <v>789</v>
      </c>
      <c r="G193" s="14" t="s">
        <v>790</v>
      </c>
      <c r="H193" s="15" t="s">
        <v>791</v>
      </c>
    </row>
    <row r="194" spans="1:8" ht="14.25" thickBot="1" x14ac:dyDescent="0.3">
      <c r="A194" s="716"/>
      <c r="B194" s="275"/>
      <c r="C194" s="308"/>
      <c r="D194" s="123">
        <v>2018</v>
      </c>
      <c r="E194" s="123">
        <v>2018</v>
      </c>
      <c r="F194" s="123" t="s">
        <v>793</v>
      </c>
      <c r="G194" s="123" t="s">
        <v>794</v>
      </c>
      <c r="H194" s="124">
        <v>2019</v>
      </c>
    </row>
    <row r="195" spans="1:8" x14ac:dyDescent="0.2">
      <c r="A195" s="433" t="s">
        <v>895</v>
      </c>
      <c r="B195" s="12"/>
      <c r="C195" s="717"/>
      <c r="D195" s="68">
        <f>D167-D196</f>
        <v>23229</v>
      </c>
      <c r="E195" s="68">
        <f>E167-E196</f>
        <v>93242</v>
      </c>
      <c r="F195" s="68">
        <f>F167-F196</f>
        <v>49742</v>
      </c>
      <c r="G195" s="511">
        <f>F195/E195*100</f>
        <v>53.347204049677188</v>
      </c>
      <c r="H195" s="436">
        <f>H167-H196</f>
        <v>19578</v>
      </c>
    </row>
    <row r="196" spans="1:8" x14ac:dyDescent="0.2">
      <c r="A196" s="507" t="s">
        <v>1300</v>
      </c>
      <c r="B196" s="117"/>
      <c r="C196" s="116"/>
      <c r="D196" s="1219">
        <f>D63+D117</f>
        <v>109050</v>
      </c>
      <c r="E196" s="1219">
        <f>E63+E117</f>
        <v>109050</v>
      </c>
      <c r="F196" s="1219">
        <f>F63+F117</f>
        <v>80633</v>
      </c>
      <c r="G196" s="511">
        <v>0</v>
      </c>
      <c r="H196" s="1229">
        <f>H63+H124</f>
        <v>113910</v>
      </c>
    </row>
    <row r="197" spans="1:8" ht="13.5" thickBot="1" x14ac:dyDescent="0.25">
      <c r="A197" s="937" t="s">
        <v>149</v>
      </c>
      <c r="B197" s="120"/>
      <c r="C197" s="121"/>
      <c r="D197" s="314">
        <f>D188</f>
        <v>0</v>
      </c>
      <c r="E197" s="314">
        <f>E188</f>
        <v>0</v>
      </c>
      <c r="F197" s="314">
        <f>F188</f>
        <v>0</v>
      </c>
      <c r="G197" s="511">
        <v>0</v>
      </c>
      <c r="H197" s="316">
        <f>H188</f>
        <v>0</v>
      </c>
    </row>
    <row r="198" spans="1:8" ht="16.5" thickBot="1" x14ac:dyDescent="0.3">
      <c r="A198" s="266" t="s">
        <v>960</v>
      </c>
      <c r="B198" s="713"/>
      <c r="C198" s="718"/>
      <c r="D198" s="235">
        <f>SUM(D195:D197)</f>
        <v>132279</v>
      </c>
      <c r="E198" s="235">
        <f>SUM(E195:E197)</f>
        <v>202292</v>
      </c>
      <c r="F198" s="235">
        <f>SUM(F195:F197)</f>
        <v>130375</v>
      </c>
      <c r="G198" s="269">
        <f>F198/E198*100</f>
        <v>64.448915429181568</v>
      </c>
      <c r="H198" s="237">
        <f>SUM(H195:H197)</f>
        <v>133488</v>
      </c>
    </row>
    <row r="227" spans="1:8" ht="15" x14ac:dyDescent="0.25">
      <c r="A227" s="1249" t="s">
        <v>150</v>
      </c>
      <c r="B227" s="1249"/>
      <c r="C227" s="1249"/>
      <c r="D227" s="1249"/>
      <c r="E227" s="1249"/>
      <c r="F227" s="1249"/>
      <c r="G227" s="1249"/>
      <c r="H227" s="1249"/>
    </row>
  </sheetData>
  <mergeCells count="4">
    <mergeCell ref="A56:H56"/>
    <mergeCell ref="A113:H113"/>
    <mergeCell ref="A174:H174"/>
    <mergeCell ref="A227:H22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5"/>
  <sheetViews>
    <sheetView zoomScaleNormal="100" workbookViewId="0">
      <selection activeCell="A9" sqref="A9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5.5703125" style="4" bestFit="1" customWidth="1"/>
    <col min="5" max="5" width="7.28515625" style="4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238" t="s">
        <v>151</v>
      </c>
    </row>
    <row r="2" spans="1:8" ht="18.75" x14ac:dyDescent="0.3">
      <c r="A2" s="6" t="s">
        <v>152</v>
      </c>
      <c r="C2" s="185"/>
      <c r="D2" s="476"/>
      <c r="E2" s="476"/>
      <c r="F2" s="476"/>
      <c r="G2" s="185"/>
      <c r="H2" s="476"/>
    </row>
    <row r="3" spans="1:8" x14ac:dyDescent="0.2">
      <c r="D3" s="476"/>
      <c r="E3" s="476"/>
      <c r="F3" s="476"/>
      <c r="H3" s="476"/>
    </row>
    <row r="4" spans="1:8" ht="15" thickBot="1" x14ac:dyDescent="0.25">
      <c r="A4" s="241" t="s">
        <v>912</v>
      </c>
      <c r="B4" s="7"/>
      <c r="F4" s="8"/>
      <c r="G4" s="9"/>
      <c r="H4" s="10" t="s">
        <v>785</v>
      </c>
    </row>
    <row r="5" spans="1:8" ht="13.5" x14ac:dyDescent="0.25">
      <c r="A5" s="242" t="s">
        <v>786</v>
      </c>
      <c r="B5" s="318"/>
      <c r="C5" s="24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4.25" thickBot="1" x14ac:dyDescent="0.3">
      <c r="A6" s="243">
        <v>4227</v>
      </c>
      <c r="B6" s="17" t="s">
        <v>872</v>
      </c>
      <c r="C6" s="261"/>
      <c r="D6" s="20">
        <v>2018</v>
      </c>
      <c r="E6" s="20">
        <v>2018</v>
      </c>
      <c r="F6" s="20" t="s">
        <v>793</v>
      </c>
      <c r="G6" s="20" t="s">
        <v>794</v>
      </c>
      <c r="H6" s="124">
        <v>2019</v>
      </c>
    </row>
    <row r="7" spans="1:8" ht="13.5" x14ac:dyDescent="0.25">
      <c r="A7" s="719"/>
      <c r="B7" s="23" t="s">
        <v>795</v>
      </c>
      <c r="C7" s="24"/>
      <c r="D7" s="108"/>
      <c r="E7" s="108"/>
      <c r="F7" s="108"/>
      <c r="G7" s="367"/>
      <c r="H7" s="192"/>
    </row>
    <row r="8" spans="1:8" x14ac:dyDescent="0.2">
      <c r="A8" s="507">
        <v>4227</v>
      </c>
      <c r="B8" s="356">
        <v>5021</v>
      </c>
      <c r="C8" s="587" t="s">
        <v>49</v>
      </c>
      <c r="D8" s="503">
        <v>0</v>
      </c>
      <c r="E8" s="503">
        <v>383</v>
      </c>
      <c r="F8" s="503">
        <v>259</v>
      </c>
      <c r="G8" s="586">
        <f>F8/E8*100</f>
        <v>67.624020887728463</v>
      </c>
      <c r="H8" s="588">
        <v>0</v>
      </c>
    </row>
    <row r="9" spans="1:8" x14ac:dyDescent="0.2">
      <c r="A9" s="720"/>
      <c r="B9" s="356">
        <v>5031</v>
      </c>
      <c r="C9" s="587" t="s">
        <v>153</v>
      </c>
      <c r="D9" s="503">
        <v>0</v>
      </c>
      <c r="E9" s="503">
        <v>96</v>
      </c>
      <c r="F9" s="503">
        <v>65</v>
      </c>
      <c r="G9" s="586">
        <f t="shared" ref="G9:G15" si="0">F9/E9*100</f>
        <v>67.708333333333343</v>
      </c>
      <c r="H9" s="588">
        <v>0</v>
      </c>
    </row>
    <row r="10" spans="1:8" x14ac:dyDescent="0.2">
      <c r="A10" s="721"/>
      <c r="B10" s="356">
        <v>5032</v>
      </c>
      <c r="C10" s="587" t="s">
        <v>154</v>
      </c>
      <c r="D10" s="503">
        <v>0</v>
      </c>
      <c r="E10" s="503">
        <v>35</v>
      </c>
      <c r="F10" s="503">
        <v>23</v>
      </c>
      <c r="G10" s="586">
        <f t="shared" si="0"/>
        <v>65.714285714285708</v>
      </c>
      <c r="H10" s="588">
        <v>0</v>
      </c>
    </row>
    <row r="11" spans="1:8" ht="12.75" hidden="1" customHeight="1" x14ac:dyDescent="0.2">
      <c r="A11" s="721"/>
      <c r="B11" s="356">
        <v>5139</v>
      </c>
      <c r="C11" s="587" t="s">
        <v>52</v>
      </c>
      <c r="D11" s="503">
        <v>0</v>
      </c>
      <c r="E11" s="503">
        <v>0</v>
      </c>
      <c r="F11" s="503">
        <v>0</v>
      </c>
      <c r="G11" s="586">
        <v>0</v>
      </c>
      <c r="H11" s="588">
        <v>0</v>
      </c>
    </row>
    <row r="12" spans="1:8" x14ac:dyDescent="0.2">
      <c r="A12" s="721"/>
      <c r="B12" s="356">
        <v>5166</v>
      </c>
      <c r="C12" s="261" t="s">
        <v>54</v>
      </c>
      <c r="D12" s="33">
        <v>0</v>
      </c>
      <c r="E12" s="33">
        <v>115</v>
      </c>
      <c r="F12" s="33">
        <v>72</v>
      </c>
      <c r="G12" s="586">
        <f t="shared" si="0"/>
        <v>62.608695652173921</v>
      </c>
      <c r="H12" s="251">
        <v>0</v>
      </c>
    </row>
    <row r="13" spans="1:8" x14ac:dyDescent="0.2">
      <c r="A13" s="721"/>
      <c r="B13" s="356">
        <v>5167</v>
      </c>
      <c r="C13" s="261" t="s">
        <v>88</v>
      </c>
      <c r="D13" s="33">
        <v>0</v>
      </c>
      <c r="E13" s="33">
        <v>862</v>
      </c>
      <c r="F13" s="33">
        <v>777</v>
      </c>
      <c r="G13" s="586">
        <f>F13/E13*100</f>
        <v>90.13921113689095</v>
      </c>
      <c r="H13" s="251">
        <v>0</v>
      </c>
    </row>
    <row r="14" spans="1:8" x14ac:dyDescent="0.2">
      <c r="A14" s="721"/>
      <c r="B14" s="356">
        <v>5169</v>
      </c>
      <c r="C14" s="261" t="s">
        <v>1116</v>
      </c>
      <c r="D14" s="33">
        <v>0</v>
      </c>
      <c r="E14" s="33">
        <v>184</v>
      </c>
      <c r="F14" s="33">
        <v>157</v>
      </c>
      <c r="G14" s="586">
        <f t="shared" si="0"/>
        <v>85.326086956521735</v>
      </c>
      <c r="H14" s="251">
        <v>0</v>
      </c>
    </row>
    <row r="15" spans="1:8" x14ac:dyDescent="0.2">
      <c r="A15" s="721"/>
      <c r="B15" s="722">
        <v>5424</v>
      </c>
      <c r="C15" s="445" t="s">
        <v>155</v>
      </c>
      <c r="D15" s="128">
        <v>0</v>
      </c>
      <c r="E15" s="128">
        <v>5</v>
      </c>
      <c r="F15" s="128">
        <v>0</v>
      </c>
      <c r="G15" s="723">
        <f t="shared" si="0"/>
        <v>0</v>
      </c>
      <c r="H15" s="446">
        <v>0</v>
      </c>
    </row>
    <row r="16" spans="1:8" ht="15" thickBot="1" x14ac:dyDescent="0.25">
      <c r="A16" s="487"/>
      <c r="B16" s="724"/>
      <c r="C16" s="483" t="s">
        <v>897</v>
      </c>
      <c r="D16" s="302">
        <f>SUM(D8:D15)</f>
        <v>0</v>
      </c>
      <c r="E16" s="302">
        <f>SUM(E8:E15)</f>
        <v>1680</v>
      </c>
      <c r="F16" s="302">
        <f>SUM(F8:F15)</f>
        <v>1353</v>
      </c>
      <c r="G16" s="350">
        <f>F16/E16*100</f>
        <v>80.535714285714292</v>
      </c>
      <c r="H16" s="360">
        <f>SUM(H8:H15)</f>
        <v>0</v>
      </c>
    </row>
    <row r="17" spans="1:8" ht="16.5" thickBot="1" x14ac:dyDescent="0.3">
      <c r="A17" s="583" t="s">
        <v>935</v>
      </c>
      <c r="B17" s="583"/>
      <c r="C17" s="706"/>
      <c r="D17" s="703">
        <f>D16</f>
        <v>0</v>
      </c>
      <c r="E17" s="703">
        <f>E16</f>
        <v>1680</v>
      </c>
      <c r="F17" s="703">
        <f>F16</f>
        <v>1353</v>
      </c>
      <c r="G17" s="725">
        <f>G16</f>
        <v>80.535714285714292</v>
      </c>
      <c r="H17" s="704">
        <f>H16</f>
        <v>0</v>
      </c>
    </row>
    <row r="19" spans="1:8" ht="15.75" x14ac:dyDescent="0.25">
      <c r="A19" s="327"/>
      <c r="B19" s="327"/>
      <c r="C19" s="427"/>
      <c r="D19" s="726"/>
      <c r="E19" s="726"/>
      <c r="F19" s="726"/>
      <c r="G19" s="428"/>
      <c r="H19" s="726"/>
    </row>
    <row r="20" spans="1:8" ht="15.75" x14ac:dyDescent="0.25">
      <c r="A20" s="327"/>
      <c r="B20" s="327"/>
      <c r="C20" s="427"/>
      <c r="D20" s="726"/>
      <c r="E20" s="726"/>
      <c r="F20" s="726"/>
      <c r="G20" s="428"/>
      <c r="H20" s="726"/>
    </row>
    <row r="29" spans="1:8" x14ac:dyDescent="0.2">
      <c r="A29" s="560"/>
      <c r="D29" s="279"/>
      <c r="E29" s="279"/>
      <c r="F29" s="279"/>
      <c r="H29" s="279"/>
    </row>
    <row r="55" spans="1:8" ht="15" x14ac:dyDescent="0.25">
      <c r="A55" s="1247" t="s">
        <v>156</v>
      </c>
      <c r="B55" s="1247"/>
      <c r="C55" s="1247"/>
      <c r="D55" s="1247"/>
      <c r="E55" s="1247"/>
      <c r="F55" s="1247"/>
      <c r="G55" s="1247"/>
      <c r="H55" s="1247"/>
    </row>
  </sheetData>
  <mergeCells count="1">
    <mergeCell ref="A55:H5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1"/>
  <sheetViews>
    <sheetView topLeftCell="A88" zoomScaleNormal="100" workbookViewId="0">
      <selection activeCell="H74" sqref="H74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7.28515625" style="4" bestFit="1" customWidth="1"/>
    <col min="5" max="5" width="9" style="4" customWidth="1"/>
    <col min="6" max="6" width="10.28515625" style="4" bestFit="1" customWidth="1"/>
    <col min="7" max="7" width="7.28515625" style="4" customWidth="1"/>
    <col min="8" max="8" width="9.5703125" style="4" customWidth="1"/>
    <col min="9" max="16384" width="9.28515625" style="4"/>
  </cols>
  <sheetData>
    <row r="1" spans="1:8" ht="15" x14ac:dyDescent="0.25">
      <c r="H1" s="238" t="s">
        <v>157</v>
      </c>
    </row>
    <row r="2" spans="1:8" ht="18.75" x14ac:dyDescent="0.3">
      <c r="A2" s="6" t="s">
        <v>158</v>
      </c>
      <c r="B2" s="239"/>
      <c r="C2" s="185"/>
      <c r="F2" s="727"/>
      <c r="G2" s="185"/>
    </row>
    <row r="3" spans="1:8" x14ac:dyDescent="0.2">
      <c r="A3" s="240"/>
      <c r="B3" s="7"/>
      <c r="F3" s="137"/>
    </row>
    <row r="4" spans="1:8" ht="15" thickBot="1" x14ac:dyDescent="0.25">
      <c r="A4" s="241" t="s">
        <v>912</v>
      </c>
      <c r="B4" s="7"/>
      <c r="F4" s="369"/>
      <c r="G4" s="370"/>
      <c r="H4" s="10" t="s">
        <v>785</v>
      </c>
    </row>
    <row r="5" spans="1:8" ht="13.5" x14ac:dyDescent="0.25">
      <c r="A5" s="728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2.75" hidden="1" customHeight="1" x14ac:dyDescent="0.25">
      <c r="A6" s="243">
        <v>3316</v>
      </c>
      <c r="B6" s="110" t="s">
        <v>159</v>
      </c>
      <c r="C6" s="569"/>
      <c r="D6" s="20">
        <v>2018</v>
      </c>
      <c r="E6" s="20">
        <v>2018</v>
      </c>
      <c r="F6" s="20" t="s">
        <v>858</v>
      </c>
      <c r="G6" s="20" t="s">
        <v>794</v>
      </c>
      <c r="H6" s="21" t="s">
        <v>160</v>
      </c>
    </row>
    <row r="7" spans="1:8" ht="12.75" customHeight="1" x14ac:dyDescent="0.25">
      <c r="A7" s="243">
        <v>3317</v>
      </c>
      <c r="B7" s="17" t="s">
        <v>161</v>
      </c>
      <c r="C7" s="569"/>
      <c r="D7" s="20">
        <v>2018</v>
      </c>
      <c r="E7" s="20">
        <v>2018</v>
      </c>
      <c r="F7" s="20" t="s">
        <v>793</v>
      </c>
      <c r="G7" s="20" t="s">
        <v>794</v>
      </c>
      <c r="H7" s="21">
        <v>2019</v>
      </c>
    </row>
    <row r="8" spans="1:8" ht="12.75" customHeight="1" x14ac:dyDescent="0.25">
      <c r="A8" s="243">
        <v>3319</v>
      </c>
      <c r="B8" s="17" t="s">
        <v>1113</v>
      </c>
      <c r="C8" s="244"/>
      <c r="D8" s="20"/>
      <c r="E8" s="20"/>
      <c r="F8" s="20"/>
      <c r="G8" s="20"/>
      <c r="H8" s="21"/>
    </row>
    <row r="9" spans="1:8" ht="12.75" customHeight="1" x14ac:dyDescent="0.2">
      <c r="A9" s="248">
        <v>3349</v>
      </c>
      <c r="B9" s="53" t="s">
        <v>1114</v>
      </c>
      <c r="C9" s="244"/>
      <c r="D9" s="56"/>
      <c r="E9" s="56"/>
      <c r="F9" s="56"/>
      <c r="G9" s="56"/>
      <c r="H9" s="118"/>
    </row>
    <row r="10" spans="1:8" ht="12.75" customHeight="1" x14ac:dyDescent="0.25">
      <c r="A10" s="243">
        <v>3399</v>
      </c>
      <c r="B10" s="17" t="s">
        <v>162</v>
      </c>
      <c r="C10" s="244"/>
      <c r="D10" s="20"/>
      <c r="E10" s="20"/>
      <c r="F10" s="20"/>
      <c r="G10" s="20"/>
      <c r="H10" s="21"/>
    </row>
    <row r="11" spans="1:8" ht="12.75" customHeight="1" x14ac:dyDescent="0.25">
      <c r="A11" s="243">
        <v>3429</v>
      </c>
      <c r="B11" s="110" t="s">
        <v>163</v>
      </c>
      <c r="C11" s="244"/>
      <c r="D11" s="20"/>
      <c r="E11" s="20"/>
      <c r="F11" s="20"/>
      <c r="G11" s="20"/>
      <c r="H11" s="21"/>
    </row>
    <row r="12" spans="1:8" ht="12.75" customHeight="1" thickBot="1" x14ac:dyDescent="0.25">
      <c r="A12" s="258">
        <v>6223</v>
      </c>
      <c r="B12" s="17" t="s">
        <v>164</v>
      </c>
      <c r="C12" s="244"/>
      <c r="D12" s="56"/>
      <c r="E12" s="56"/>
      <c r="F12" s="56"/>
      <c r="G12" s="56"/>
      <c r="H12" s="118"/>
    </row>
    <row r="13" spans="1:8" ht="13.5" hidden="1" thickBot="1" x14ac:dyDescent="0.25">
      <c r="A13" s="455">
        <v>3316</v>
      </c>
      <c r="B13" s="354">
        <v>5169</v>
      </c>
      <c r="C13" s="442" t="s">
        <v>165</v>
      </c>
      <c r="D13" s="246">
        <v>0</v>
      </c>
      <c r="E13" s="246">
        <v>0</v>
      </c>
      <c r="F13" s="246">
        <v>0</v>
      </c>
      <c r="G13" s="204">
        <v>0</v>
      </c>
      <c r="H13" s="247">
        <v>0</v>
      </c>
    </row>
    <row r="14" spans="1:8" ht="13.5" hidden="1" thickBot="1" x14ac:dyDescent="0.25">
      <c r="A14" s="481"/>
      <c r="B14" s="438" t="s">
        <v>897</v>
      </c>
      <c r="C14" s="308"/>
      <c r="D14" s="439">
        <f>SUM(D13:D13)</f>
        <v>0</v>
      </c>
      <c r="E14" s="439">
        <f>SUM(E13:E13)</f>
        <v>0</v>
      </c>
      <c r="F14" s="439">
        <f>SUM(F13:F13)</f>
        <v>0</v>
      </c>
      <c r="G14" s="475">
        <v>0</v>
      </c>
      <c r="H14" s="440">
        <f>SUM(H13:H13)</f>
        <v>0</v>
      </c>
    </row>
    <row r="15" spans="1:8" x14ac:dyDescent="0.2">
      <c r="A15" s="455">
        <v>3317</v>
      </c>
      <c r="B15" s="354">
        <v>5139</v>
      </c>
      <c r="C15" s="456" t="s">
        <v>166</v>
      </c>
      <c r="D15" s="729">
        <v>30</v>
      </c>
      <c r="E15" s="729">
        <v>30</v>
      </c>
      <c r="F15" s="729">
        <v>0</v>
      </c>
      <c r="G15" s="204">
        <f>F15/E15*100</f>
        <v>0</v>
      </c>
      <c r="H15" s="730">
        <v>45</v>
      </c>
    </row>
    <row r="16" spans="1:8" x14ac:dyDescent="0.2">
      <c r="A16" s="258"/>
      <c r="B16" s="53">
        <v>5169</v>
      </c>
      <c r="C16" s="52" t="s">
        <v>1115</v>
      </c>
      <c r="D16" s="731">
        <v>500</v>
      </c>
      <c r="E16" s="731">
        <v>500</v>
      </c>
      <c r="F16" s="731">
        <v>49</v>
      </c>
      <c r="G16" s="34">
        <f>F16/E16*100</f>
        <v>9.8000000000000007</v>
      </c>
      <c r="H16" s="732">
        <v>326</v>
      </c>
    </row>
    <row r="17" spans="1:8" x14ac:dyDescent="0.2">
      <c r="A17" s="488"/>
      <c r="B17" s="53">
        <v>5175</v>
      </c>
      <c r="C17" s="52" t="s">
        <v>1125</v>
      </c>
      <c r="D17" s="733">
        <v>20</v>
      </c>
      <c r="E17" s="733">
        <v>20</v>
      </c>
      <c r="F17" s="733">
        <v>14</v>
      </c>
      <c r="G17" s="34">
        <f>F17/E17*100</f>
        <v>70</v>
      </c>
      <c r="H17" s="734">
        <v>90</v>
      </c>
    </row>
    <row r="18" spans="1:8" x14ac:dyDescent="0.2">
      <c r="A18" s="488"/>
      <c r="B18" s="53">
        <v>5492</v>
      </c>
      <c r="C18" s="52" t="s">
        <v>1124</v>
      </c>
      <c r="D18" s="733">
        <v>50</v>
      </c>
      <c r="E18" s="733">
        <v>50</v>
      </c>
      <c r="F18" s="733">
        <v>0</v>
      </c>
      <c r="G18" s="34">
        <v>0</v>
      </c>
      <c r="H18" s="734">
        <v>45</v>
      </c>
    </row>
    <row r="19" spans="1:8" ht="13.5" thickBot="1" x14ac:dyDescent="0.25">
      <c r="A19" s="735"/>
      <c r="B19" s="286" t="s">
        <v>897</v>
      </c>
      <c r="C19" s="308"/>
      <c r="D19" s="736">
        <f>SUM(D15:D18)</f>
        <v>600</v>
      </c>
      <c r="E19" s="736">
        <f>SUM(E15:E18)</f>
        <v>600</v>
      </c>
      <c r="F19" s="736">
        <f>SUM(F15:F17)</f>
        <v>63</v>
      </c>
      <c r="G19" s="475">
        <f>F19/E19*100</f>
        <v>10.5</v>
      </c>
      <c r="H19" s="440">
        <f>SUM(H15:H18)</f>
        <v>506</v>
      </c>
    </row>
    <row r="20" spans="1:8" x14ac:dyDescent="0.2">
      <c r="A20" s="455">
        <v>3319</v>
      </c>
      <c r="B20" s="53">
        <v>5139</v>
      </c>
      <c r="C20" s="116" t="s">
        <v>925</v>
      </c>
      <c r="D20" s="737">
        <v>105</v>
      </c>
      <c r="E20" s="737">
        <v>105</v>
      </c>
      <c r="F20" s="737">
        <v>68</v>
      </c>
      <c r="G20" s="34">
        <f>F20/E20*100</f>
        <v>64.761904761904759</v>
      </c>
      <c r="H20" s="738">
        <v>90</v>
      </c>
    </row>
    <row r="21" spans="1:8" x14ac:dyDescent="0.2">
      <c r="A21" s="488"/>
      <c r="B21" s="739">
        <v>5164</v>
      </c>
      <c r="C21" s="733" t="s">
        <v>116</v>
      </c>
      <c r="D21" s="731">
        <v>20</v>
      </c>
      <c r="E21" s="731">
        <v>0</v>
      </c>
      <c r="F21" s="731">
        <v>0</v>
      </c>
      <c r="G21" s="34">
        <v>0</v>
      </c>
      <c r="H21" s="732">
        <v>5</v>
      </c>
    </row>
    <row r="22" spans="1:8" ht="13.5" customHeight="1" x14ac:dyDescent="0.2">
      <c r="A22" s="488"/>
      <c r="B22" s="53">
        <v>5166</v>
      </c>
      <c r="C22" s="52" t="s">
        <v>926</v>
      </c>
      <c r="D22" s="731">
        <v>50</v>
      </c>
      <c r="E22" s="731">
        <v>0</v>
      </c>
      <c r="F22" s="731">
        <v>0</v>
      </c>
      <c r="G22" s="34">
        <v>0</v>
      </c>
      <c r="H22" s="732">
        <v>0</v>
      </c>
    </row>
    <row r="23" spans="1:8" x14ac:dyDescent="0.2">
      <c r="A23" s="488"/>
      <c r="B23" s="53">
        <v>5169</v>
      </c>
      <c r="C23" s="116" t="s">
        <v>1116</v>
      </c>
      <c r="D23" s="731">
        <v>600</v>
      </c>
      <c r="E23" s="731">
        <v>550</v>
      </c>
      <c r="F23" s="731">
        <v>230</v>
      </c>
      <c r="G23" s="34">
        <f>F23/E23*100</f>
        <v>41.818181818181813</v>
      </c>
      <c r="H23" s="732">
        <v>590</v>
      </c>
    </row>
    <row r="24" spans="1:8" x14ac:dyDescent="0.2">
      <c r="A24" s="258"/>
      <c r="B24" s="42">
        <v>5175</v>
      </c>
      <c r="C24" s="261" t="s">
        <v>1125</v>
      </c>
      <c r="D24" s="731">
        <v>80</v>
      </c>
      <c r="E24" s="731">
        <v>80</v>
      </c>
      <c r="F24" s="731">
        <v>45</v>
      </c>
      <c r="G24" s="34">
        <f>F24/E24*100</f>
        <v>56.25</v>
      </c>
      <c r="H24" s="732">
        <v>50</v>
      </c>
    </row>
    <row r="25" spans="1:8" x14ac:dyDescent="0.2">
      <c r="A25" s="258"/>
      <c r="B25" s="51">
        <v>5194</v>
      </c>
      <c r="C25" s="244" t="s">
        <v>1119</v>
      </c>
      <c r="D25" s="731">
        <v>400</v>
      </c>
      <c r="E25" s="731">
        <v>500</v>
      </c>
      <c r="F25" s="731">
        <v>346</v>
      </c>
      <c r="G25" s="34">
        <f>F25/E25*100</f>
        <v>69.199999999999989</v>
      </c>
      <c r="H25" s="732">
        <v>530</v>
      </c>
    </row>
    <row r="26" spans="1:8" x14ac:dyDescent="0.2">
      <c r="A26" s="484"/>
      <c r="B26" s="53">
        <v>5492</v>
      </c>
      <c r="C26" s="116" t="s">
        <v>1124</v>
      </c>
      <c r="D26" s="731">
        <v>100</v>
      </c>
      <c r="E26" s="731">
        <v>200</v>
      </c>
      <c r="F26" s="731">
        <v>95</v>
      </c>
      <c r="G26" s="34">
        <v>0</v>
      </c>
      <c r="H26" s="732">
        <v>180</v>
      </c>
    </row>
    <row r="27" spans="1:8" ht="13.5" thickBot="1" x14ac:dyDescent="0.25">
      <c r="A27" s="481"/>
      <c r="B27" s="438" t="s">
        <v>897</v>
      </c>
      <c r="C27" s="308"/>
      <c r="D27" s="736">
        <f>SUM(D20:D26)</f>
        <v>1355</v>
      </c>
      <c r="E27" s="736">
        <f>SUM(E20:E26)</f>
        <v>1435</v>
      </c>
      <c r="F27" s="736">
        <f>SUM(F20:F26)</f>
        <v>784</v>
      </c>
      <c r="G27" s="475">
        <f>F27/E27*100</f>
        <v>54.634146341463421</v>
      </c>
      <c r="H27" s="440">
        <f>SUM(H20:H26)</f>
        <v>1445</v>
      </c>
    </row>
    <row r="28" spans="1:8" x14ac:dyDescent="0.2">
      <c r="A28" s="740">
        <v>3349</v>
      </c>
      <c r="B28" s="741">
        <v>5169</v>
      </c>
      <c r="C28" s="460" t="s">
        <v>167</v>
      </c>
      <c r="D28" s="729">
        <v>3700</v>
      </c>
      <c r="E28" s="729">
        <v>3700</v>
      </c>
      <c r="F28" s="729">
        <v>3274</v>
      </c>
      <c r="G28" s="204">
        <f>F28/E28*100</f>
        <v>88.486486486486484</v>
      </c>
      <c r="H28" s="730">
        <v>0</v>
      </c>
    </row>
    <row r="29" spans="1:8" x14ac:dyDescent="0.2">
      <c r="A29" s="1230" t="s">
        <v>943</v>
      </c>
      <c r="B29" s="356">
        <v>601</v>
      </c>
      <c r="C29" s="401" t="s">
        <v>167</v>
      </c>
      <c r="D29" s="731">
        <v>0</v>
      </c>
      <c r="E29" s="731">
        <v>0</v>
      </c>
      <c r="F29" s="731">
        <v>0</v>
      </c>
      <c r="G29" s="34">
        <v>0</v>
      </c>
      <c r="H29" s="732">
        <v>4000</v>
      </c>
    </row>
    <row r="30" spans="1:8" ht="13.5" thickBot="1" x14ac:dyDescent="0.25">
      <c r="A30" s="481"/>
      <c r="B30" s="438" t="s">
        <v>897</v>
      </c>
      <c r="C30" s="742"/>
      <c r="D30" s="743">
        <f>SUM(D28)</f>
        <v>3700</v>
      </c>
      <c r="E30" s="743">
        <f>SUM(E28)</f>
        <v>3700</v>
      </c>
      <c r="F30" s="743">
        <f>SUM(F28)</f>
        <v>3274</v>
      </c>
      <c r="G30" s="475">
        <f>F30/E30*100</f>
        <v>88.486486486486484</v>
      </c>
      <c r="H30" s="316">
        <f>SUM(H28:H29)</f>
        <v>4000</v>
      </c>
    </row>
    <row r="31" spans="1:8" x14ac:dyDescent="0.2">
      <c r="A31" s="455">
        <v>3399</v>
      </c>
      <c r="B31" s="354">
        <v>5041</v>
      </c>
      <c r="C31" s="442" t="s">
        <v>168</v>
      </c>
      <c r="D31" s="744">
        <v>50</v>
      </c>
      <c r="E31" s="744">
        <v>50</v>
      </c>
      <c r="F31" s="744">
        <v>0</v>
      </c>
      <c r="G31" s="109">
        <v>0</v>
      </c>
      <c r="H31" s="745">
        <v>45</v>
      </c>
    </row>
    <row r="32" spans="1:8" x14ac:dyDescent="0.2">
      <c r="A32" s="488"/>
      <c r="B32" s="51">
        <v>5139</v>
      </c>
      <c r="C32" s="244" t="s">
        <v>925</v>
      </c>
      <c r="D32" s="731">
        <v>50</v>
      </c>
      <c r="E32" s="731">
        <v>93</v>
      </c>
      <c r="F32" s="731">
        <v>29</v>
      </c>
      <c r="G32" s="34">
        <f>F32/E32*100</f>
        <v>31.182795698924732</v>
      </c>
      <c r="H32" s="732">
        <v>135</v>
      </c>
    </row>
    <row r="33" spans="1:8" x14ac:dyDescent="0.2">
      <c r="A33" s="484"/>
      <c r="B33" s="42">
        <v>5164</v>
      </c>
      <c r="C33" s="261" t="s">
        <v>116</v>
      </c>
      <c r="D33" s="746">
        <v>50</v>
      </c>
      <c r="E33" s="746">
        <v>7</v>
      </c>
      <c r="F33" s="746">
        <v>6</v>
      </c>
      <c r="G33" s="34">
        <f>F33/E33*100</f>
        <v>85.714285714285708</v>
      </c>
      <c r="H33" s="747">
        <v>5</v>
      </c>
    </row>
    <row r="34" spans="1:8" s="1172" customFormat="1" x14ac:dyDescent="0.2">
      <c r="A34" s="1166"/>
      <c r="B34" s="1167">
        <v>5166</v>
      </c>
      <c r="C34" s="1168" t="s">
        <v>579</v>
      </c>
      <c r="D34" s="1169">
        <v>0</v>
      </c>
      <c r="E34" s="1169">
        <v>0</v>
      </c>
      <c r="F34" s="1169">
        <v>0</v>
      </c>
      <c r="G34" s="1170">
        <v>0</v>
      </c>
      <c r="H34" s="1171">
        <v>300</v>
      </c>
    </row>
    <row r="35" spans="1:8" x14ac:dyDescent="0.2">
      <c r="A35" s="488"/>
      <c r="B35" s="53">
        <v>5169</v>
      </c>
      <c r="C35" s="116" t="s">
        <v>1116</v>
      </c>
      <c r="D35" s="746">
        <v>8500</v>
      </c>
      <c r="E35" s="746">
        <v>8650</v>
      </c>
      <c r="F35" s="746">
        <v>5381</v>
      </c>
      <c r="G35" s="34">
        <f>F35/E35*100</f>
        <v>62.208092485549138</v>
      </c>
      <c r="H35" s="747">
        <v>6005</v>
      </c>
    </row>
    <row r="36" spans="1:8" hidden="1" x14ac:dyDescent="0.2">
      <c r="A36" s="748" t="s">
        <v>169</v>
      </c>
      <c r="B36" s="749">
        <v>98</v>
      </c>
      <c r="C36" s="263" t="s">
        <v>170</v>
      </c>
      <c r="D36" s="750">
        <v>0</v>
      </c>
      <c r="E36" s="750">
        <v>0</v>
      </c>
      <c r="F36" s="750">
        <v>0</v>
      </c>
      <c r="G36" s="82">
        <v>0</v>
      </c>
      <c r="H36" s="751">
        <v>0</v>
      </c>
    </row>
    <row r="37" spans="1:8" x14ac:dyDescent="0.2">
      <c r="A37" s="488"/>
      <c r="B37" s="51">
        <v>5175</v>
      </c>
      <c r="C37" s="244" t="s">
        <v>1125</v>
      </c>
      <c r="D37" s="746">
        <v>200</v>
      </c>
      <c r="E37" s="746">
        <v>390</v>
      </c>
      <c r="F37" s="746">
        <v>270</v>
      </c>
      <c r="G37" s="34">
        <f>F37/E37*100</f>
        <v>69.230769230769226</v>
      </c>
      <c r="H37" s="747">
        <v>450</v>
      </c>
    </row>
    <row r="38" spans="1:8" x14ac:dyDescent="0.2">
      <c r="A38" s="488"/>
      <c r="B38" s="42">
        <v>5189</v>
      </c>
      <c r="C38" s="261" t="s">
        <v>171</v>
      </c>
      <c r="D38" s="731">
        <v>0</v>
      </c>
      <c r="E38" s="731">
        <v>0</v>
      </c>
      <c r="F38" s="731">
        <v>99</v>
      </c>
      <c r="G38" s="34"/>
      <c r="H38" s="732">
        <v>0</v>
      </c>
    </row>
    <row r="39" spans="1:8" hidden="1" x14ac:dyDescent="0.2">
      <c r="A39" s="484"/>
      <c r="B39" s="51">
        <v>5192</v>
      </c>
      <c r="C39" s="244" t="s">
        <v>172</v>
      </c>
      <c r="D39" s="746">
        <v>0</v>
      </c>
      <c r="E39" s="746">
        <v>0</v>
      </c>
      <c r="F39" s="746">
        <v>0</v>
      </c>
      <c r="G39" s="34">
        <v>0</v>
      </c>
      <c r="H39" s="747">
        <v>0</v>
      </c>
    </row>
    <row r="40" spans="1:8" x14ac:dyDescent="0.2">
      <c r="A40" s="484"/>
      <c r="B40" s="51">
        <v>5194</v>
      </c>
      <c r="C40" s="244" t="s">
        <v>1119</v>
      </c>
      <c r="D40" s="746">
        <v>700</v>
      </c>
      <c r="E40" s="746">
        <v>700</v>
      </c>
      <c r="F40" s="746">
        <v>522</v>
      </c>
      <c r="G40" s="34">
        <f t="shared" ref="G40:G45" si="0">F40/E40*100</f>
        <v>74.571428571428569</v>
      </c>
      <c r="H40" s="747">
        <v>530</v>
      </c>
    </row>
    <row r="41" spans="1:8" hidden="1" x14ac:dyDescent="0.2">
      <c r="A41" s="748" t="s">
        <v>169</v>
      </c>
      <c r="B41" s="749">
        <v>98</v>
      </c>
      <c r="C41" s="263" t="s">
        <v>170</v>
      </c>
      <c r="D41" s="750">
        <v>0</v>
      </c>
      <c r="E41" s="750">
        <v>0</v>
      </c>
      <c r="F41" s="750">
        <v>0</v>
      </c>
      <c r="G41" s="82">
        <v>0</v>
      </c>
      <c r="H41" s="751">
        <v>0</v>
      </c>
    </row>
    <row r="42" spans="1:8" x14ac:dyDescent="0.2">
      <c r="A42" s="484"/>
      <c r="B42" s="51">
        <v>5492</v>
      </c>
      <c r="C42" s="244" t="s">
        <v>1124</v>
      </c>
      <c r="D42" s="746">
        <v>0</v>
      </c>
      <c r="E42" s="746">
        <v>0</v>
      </c>
      <c r="F42" s="746">
        <v>0</v>
      </c>
      <c r="G42" s="34">
        <v>0</v>
      </c>
      <c r="H42" s="747">
        <v>90</v>
      </c>
    </row>
    <row r="43" spans="1:8" ht="13.5" thickBot="1" x14ac:dyDescent="0.25">
      <c r="A43" s="735"/>
      <c r="B43" s="438" t="s">
        <v>897</v>
      </c>
      <c r="C43" s="308"/>
      <c r="D43" s="743">
        <f>SUM(D31:D42)</f>
        <v>9550</v>
      </c>
      <c r="E43" s="743">
        <f>SUM(E31:E42)</f>
        <v>9890</v>
      </c>
      <c r="F43" s="743">
        <f>F42+F40+F39+F38+F37+F35+F33+F32</f>
        <v>6307</v>
      </c>
      <c r="G43" s="475">
        <f t="shared" si="0"/>
        <v>63.771486349848331</v>
      </c>
      <c r="H43" s="1173">
        <f>SUM(H31:H42)</f>
        <v>7560</v>
      </c>
    </row>
    <row r="44" spans="1:8" x14ac:dyDescent="0.2">
      <c r="A44" s="433">
        <v>3429</v>
      </c>
      <c r="B44" s="354">
        <v>5133</v>
      </c>
      <c r="C44" s="456" t="s">
        <v>173</v>
      </c>
      <c r="D44" s="729">
        <v>30</v>
      </c>
      <c r="E44" s="729">
        <v>30</v>
      </c>
      <c r="F44" s="729">
        <v>30</v>
      </c>
      <c r="G44" s="204">
        <f t="shared" si="0"/>
        <v>100</v>
      </c>
      <c r="H44" s="730">
        <v>55</v>
      </c>
    </row>
    <row r="45" spans="1:8" x14ac:dyDescent="0.2">
      <c r="A45" s="307"/>
      <c r="B45" s="53">
        <v>5139</v>
      </c>
      <c r="C45" s="244" t="s">
        <v>925</v>
      </c>
      <c r="D45" s="746">
        <v>30</v>
      </c>
      <c r="E45" s="746">
        <v>30</v>
      </c>
      <c r="F45" s="746">
        <v>17</v>
      </c>
      <c r="G45" s="95">
        <f t="shared" si="0"/>
        <v>56.666666666666664</v>
      </c>
      <c r="H45" s="747">
        <v>80</v>
      </c>
    </row>
    <row r="46" spans="1:8" x14ac:dyDescent="0.2">
      <c r="A46" s="307"/>
      <c r="B46" s="53">
        <v>5169</v>
      </c>
      <c r="C46" s="52" t="s">
        <v>1116</v>
      </c>
      <c r="D46" s="33">
        <v>350</v>
      </c>
      <c r="E46" s="33">
        <v>350</v>
      </c>
      <c r="F46" s="33">
        <v>313</v>
      </c>
      <c r="G46" s="34">
        <f>F46/E46*100</f>
        <v>89.428571428571431</v>
      </c>
      <c r="H46" s="251">
        <v>500</v>
      </c>
    </row>
    <row r="47" spans="1:8" x14ac:dyDescent="0.2">
      <c r="A47" s="307"/>
      <c r="B47" s="53">
        <v>5175</v>
      </c>
      <c r="C47" s="52" t="s">
        <v>1125</v>
      </c>
      <c r="D47" s="33">
        <v>10</v>
      </c>
      <c r="E47" s="33">
        <v>10</v>
      </c>
      <c r="F47" s="33">
        <v>7</v>
      </c>
      <c r="G47" s="34">
        <f>F47/E47*100</f>
        <v>70</v>
      </c>
      <c r="H47" s="251">
        <v>80</v>
      </c>
    </row>
    <row r="48" spans="1:8" x14ac:dyDescent="0.2">
      <c r="A48" s="307"/>
      <c r="B48" s="53">
        <v>5194</v>
      </c>
      <c r="C48" s="52" t="s">
        <v>1119</v>
      </c>
      <c r="D48" s="33">
        <v>15</v>
      </c>
      <c r="E48" s="33">
        <v>15</v>
      </c>
      <c r="F48" s="33">
        <v>10</v>
      </c>
      <c r="G48" s="34">
        <f>F48/E48*100</f>
        <v>66.666666666666657</v>
      </c>
      <c r="H48" s="251">
        <v>50</v>
      </c>
    </row>
    <row r="49" spans="1:8" ht="13.5" thickBot="1" x14ac:dyDescent="0.25">
      <c r="A49" s="481"/>
      <c r="B49" s="752" t="s">
        <v>897</v>
      </c>
      <c r="C49" s="449"/>
      <c r="D49" s="314">
        <f>SUM(D44:D48)</f>
        <v>435</v>
      </c>
      <c r="E49" s="314">
        <f>SUM(E44:E48)</f>
        <v>435</v>
      </c>
      <c r="F49" s="314">
        <f>SUM(F44:F48)</f>
        <v>377</v>
      </c>
      <c r="G49" s="315">
        <f>F49/E49*100</f>
        <v>86.666666666666671</v>
      </c>
      <c r="H49" s="316">
        <f>SUM(H44:H48)</f>
        <v>765</v>
      </c>
    </row>
    <row r="50" spans="1:8" x14ac:dyDescent="0.2">
      <c r="A50" s="188"/>
      <c r="B50" s="561"/>
      <c r="C50" s="188"/>
      <c r="D50" s="279"/>
      <c r="E50" s="279"/>
      <c r="F50" s="279"/>
      <c r="G50" s="380"/>
      <c r="H50" s="279"/>
    </row>
    <row r="51" spans="1:8" x14ac:dyDescent="0.2">
      <c r="A51" s="188"/>
      <c r="B51" s="561"/>
      <c r="C51" s="188"/>
      <c r="D51" s="279"/>
      <c r="E51" s="279"/>
      <c r="F51" s="279"/>
      <c r="G51" s="380"/>
      <c r="H51" s="279"/>
    </row>
    <row r="52" spans="1:8" x14ac:dyDescent="0.2">
      <c r="A52" s="188"/>
      <c r="B52" s="561"/>
      <c r="C52" s="188"/>
      <c r="D52" s="279"/>
      <c r="E52" s="279"/>
      <c r="F52" s="279"/>
      <c r="G52" s="380"/>
      <c r="H52" s="279"/>
    </row>
    <row r="53" spans="1:8" x14ac:dyDescent="0.2">
      <c r="A53" s="188"/>
      <c r="B53" s="561"/>
      <c r="C53" s="188"/>
      <c r="D53" s="279"/>
      <c r="E53" s="279"/>
      <c r="F53" s="279"/>
      <c r="G53" s="380"/>
      <c r="H53" s="279"/>
    </row>
    <row r="54" spans="1:8" x14ac:dyDescent="0.2">
      <c r="A54" s="188"/>
      <c r="B54" s="561"/>
      <c r="C54" s="188"/>
      <c r="D54" s="279"/>
      <c r="E54" s="279"/>
      <c r="F54" s="279"/>
      <c r="G54" s="380"/>
      <c r="H54" s="279"/>
    </row>
    <row r="55" spans="1:8" x14ac:dyDescent="0.2">
      <c r="A55" s="188"/>
      <c r="B55" s="561"/>
      <c r="C55" s="188"/>
      <c r="D55" s="279"/>
      <c r="E55" s="279"/>
      <c r="F55" s="279"/>
      <c r="G55" s="380"/>
      <c r="H55" s="279"/>
    </row>
    <row r="56" spans="1:8" x14ac:dyDescent="0.2">
      <c r="A56" s="188"/>
      <c r="B56" s="561"/>
      <c r="C56" s="188"/>
      <c r="D56" s="279"/>
      <c r="E56" s="279"/>
      <c r="F56" s="279"/>
      <c r="G56" s="380"/>
      <c r="H56" s="279"/>
    </row>
    <row r="57" spans="1:8" x14ac:dyDescent="0.2">
      <c r="A57" s="188"/>
      <c r="B57" s="561"/>
      <c r="C57" s="188"/>
      <c r="D57" s="279"/>
      <c r="E57" s="279"/>
      <c r="F57" s="279"/>
      <c r="G57" s="380"/>
      <c r="H57" s="279"/>
    </row>
    <row r="58" spans="1:8" x14ac:dyDescent="0.2">
      <c r="A58" s="188"/>
      <c r="B58" s="561"/>
      <c r="C58" s="188"/>
      <c r="D58" s="279"/>
      <c r="E58" s="279"/>
      <c r="F58" s="279"/>
      <c r="G58" s="380"/>
      <c r="H58" s="279"/>
    </row>
    <row r="59" spans="1:8" x14ac:dyDescent="0.2">
      <c r="A59" s="188"/>
      <c r="B59" s="561"/>
      <c r="C59" s="188"/>
      <c r="D59" s="279"/>
      <c r="E59" s="279"/>
      <c r="F59" s="279"/>
      <c r="G59" s="380"/>
      <c r="H59" s="279"/>
    </row>
    <row r="60" spans="1:8" x14ac:dyDescent="0.2">
      <c r="A60" s="188"/>
      <c r="B60" s="561"/>
      <c r="C60" s="188"/>
      <c r="D60" s="279"/>
      <c r="E60" s="279"/>
      <c r="F60" s="279"/>
      <c r="G60" s="380"/>
      <c r="H60" s="279"/>
    </row>
    <row r="61" spans="1:8" ht="15.75" thickBot="1" x14ac:dyDescent="0.3">
      <c r="A61" s="1249" t="s">
        <v>174</v>
      </c>
      <c r="B61" s="1249"/>
      <c r="C61" s="1249"/>
      <c r="D61" s="1249"/>
      <c r="E61" s="1249"/>
      <c r="F61" s="1249"/>
      <c r="G61" s="1249"/>
      <c r="H61" s="1249"/>
    </row>
    <row r="62" spans="1:8" x14ac:dyDescent="0.2">
      <c r="A62" s="455">
        <v>6223</v>
      </c>
      <c r="B62" s="491">
        <v>5139</v>
      </c>
      <c r="C62" s="13" t="s">
        <v>925</v>
      </c>
      <c r="D62" s="246">
        <v>0</v>
      </c>
      <c r="E62" s="246">
        <v>0</v>
      </c>
      <c r="F62" s="246">
        <v>0</v>
      </c>
      <c r="G62" s="204">
        <v>0</v>
      </c>
      <c r="H62" s="247">
        <v>0</v>
      </c>
    </row>
    <row r="63" spans="1:8" x14ac:dyDescent="0.2">
      <c r="A63" s="484"/>
      <c r="B63" s="51">
        <v>5142</v>
      </c>
      <c r="C63" s="244" t="s">
        <v>175</v>
      </c>
      <c r="D63" s="73">
        <v>7</v>
      </c>
      <c r="E63" s="73">
        <v>7</v>
      </c>
      <c r="F63" s="73">
        <v>0</v>
      </c>
      <c r="G63" s="34">
        <f t="shared" ref="G63:G73" si="1">F63/E63*100</f>
        <v>0</v>
      </c>
      <c r="H63" s="277">
        <v>9</v>
      </c>
    </row>
    <row r="64" spans="1:8" x14ac:dyDescent="0.2">
      <c r="A64" s="484"/>
      <c r="B64" s="51">
        <v>5161</v>
      </c>
      <c r="C64" s="244" t="s">
        <v>176</v>
      </c>
      <c r="D64" s="73">
        <v>5</v>
      </c>
      <c r="E64" s="73">
        <v>5</v>
      </c>
      <c r="F64" s="73">
        <v>0</v>
      </c>
      <c r="G64" s="34">
        <f t="shared" si="1"/>
        <v>0</v>
      </c>
      <c r="H64" s="277">
        <v>9</v>
      </c>
    </row>
    <row r="65" spans="1:8" x14ac:dyDescent="0.2">
      <c r="A65" s="484"/>
      <c r="B65" s="51">
        <v>5163</v>
      </c>
      <c r="C65" s="244" t="s">
        <v>53</v>
      </c>
      <c r="D65" s="73">
        <v>15</v>
      </c>
      <c r="E65" s="73">
        <v>15</v>
      </c>
      <c r="F65" s="73">
        <v>0</v>
      </c>
      <c r="G65" s="34">
        <f t="shared" si="1"/>
        <v>0</v>
      </c>
      <c r="H65" s="277">
        <v>9</v>
      </c>
    </row>
    <row r="66" spans="1:8" x14ac:dyDescent="0.2">
      <c r="A66" s="488"/>
      <c r="B66" s="42">
        <v>5164</v>
      </c>
      <c r="C66" s="261" t="s">
        <v>116</v>
      </c>
      <c r="D66" s="73">
        <v>30</v>
      </c>
      <c r="E66" s="73">
        <v>0</v>
      </c>
      <c r="F66" s="73">
        <v>0</v>
      </c>
      <c r="G66" s="34">
        <v>0</v>
      </c>
      <c r="H66" s="277">
        <v>9</v>
      </c>
    </row>
    <row r="67" spans="1:8" x14ac:dyDescent="0.2">
      <c r="A67" s="488"/>
      <c r="B67" s="51">
        <v>5169</v>
      </c>
      <c r="C67" s="244" t="s">
        <v>930</v>
      </c>
      <c r="D67" s="73">
        <v>100</v>
      </c>
      <c r="E67" s="73">
        <v>100</v>
      </c>
      <c r="F67" s="73">
        <v>100</v>
      </c>
      <c r="G67" s="34">
        <f t="shared" si="1"/>
        <v>100</v>
      </c>
      <c r="H67" s="277">
        <v>100</v>
      </c>
    </row>
    <row r="68" spans="1:8" x14ac:dyDescent="0.2">
      <c r="A68" s="488"/>
      <c r="B68" s="51">
        <v>5173</v>
      </c>
      <c r="C68" s="244" t="s">
        <v>177</v>
      </c>
      <c r="D68" s="73">
        <v>50</v>
      </c>
      <c r="E68" s="73">
        <v>50</v>
      </c>
      <c r="F68" s="73">
        <v>9</v>
      </c>
      <c r="G68" s="34">
        <f t="shared" si="1"/>
        <v>18</v>
      </c>
      <c r="H68" s="277">
        <v>135</v>
      </c>
    </row>
    <row r="69" spans="1:8" x14ac:dyDescent="0.2">
      <c r="A69" s="488"/>
      <c r="B69" s="51">
        <v>5175</v>
      </c>
      <c r="C69" s="244" t="s">
        <v>1125</v>
      </c>
      <c r="D69" s="73">
        <v>50</v>
      </c>
      <c r="E69" s="73">
        <v>50</v>
      </c>
      <c r="F69" s="73">
        <v>10</v>
      </c>
      <c r="G69" s="34">
        <f t="shared" si="1"/>
        <v>20</v>
      </c>
      <c r="H69" s="277">
        <v>45</v>
      </c>
    </row>
    <row r="70" spans="1:8" x14ac:dyDescent="0.2">
      <c r="A70" s="488"/>
      <c r="B70" s="51">
        <v>5179</v>
      </c>
      <c r="C70" s="244" t="s">
        <v>178</v>
      </c>
      <c r="D70" s="73">
        <v>2</v>
      </c>
      <c r="E70" s="73">
        <v>2</v>
      </c>
      <c r="F70" s="73">
        <v>0</v>
      </c>
      <c r="G70" s="34">
        <f t="shared" si="1"/>
        <v>0</v>
      </c>
      <c r="H70" s="277">
        <v>9</v>
      </c>
    </row>
    <row r="71" spans="1:8" x14ac:dyDescent="0.2">
      <c r="A71" s="488"/>
      <c r="B71" s="51">
        <v>5182</v>
      </c>
      <c r="C71" s="244" t="s">
        <v>179</v>
      </c>
      <c r="D71" s="73">
        <v>0</v>
      </c>
      <c r="E71" s="73">
        <v>0</v>
      </c>
      <c r="F71" s="73">
        <v>0</v>
      </c>
      <c r="G71" s="34">
        <v>0</v>
      </c>
      <c r="H71" s="277">
        <v>0</v>
      </c>
    </row>
    <row r="72" spans="1:8" x14ac:dyDescent="0.2">
      <c r="A72" s="488"/>
      <c r="B72" s="51">
        <v>5194</v>
      </c>
      <c r="C72" s="244" t="s">
        <v>1119</v>
      </c>
      <c r="D72" s="73">
        <v>50</v>
      </c>
      <c r="E72" s="73">
        <v>50</v>
      </c>
      <c r="F72" s="73">
        <v>50</v>
      </c>
      <c r="G72" s="34">
        <f t="shared" si="1"/>
        <v>100</v>
      </c>
      <c r="H72" s="277">
        <v>45</v>
      </c>
    </row>
    <row r="73" spans="1:8" ht="13.5" thickBot="1" x14ac:dyDescent="0.25">
      <c r="A73" s="735"/>
      <c r="B73" s="753" t="s">
        <v>897</v>
      </c>
      <c r="C73" s="308"/>
      <c r="D73" s="314">
        <f>SUM(D62:D72)</f>
        <v>309</v>
      </c>
      <c r="E73" s="314">
        <f>SUM(E62:E72)</f>
        <v>279</v>
      </c>
      <c r="F73" s="314">
        <f>SUM(F62:F72)</f>
        <v>169</v>
      </c>
      <c r="G73" s="315">
        <f t="shared" si="1"/>
        <v>60.57347670250897</v>
      </c>
      <c r="H73" s="316">
        <f>SUM(H62:H72)</f>
        <v>370</v>
      </c>
    </row>
    <row r="74" spans="1:8" ht="16.5" thickBot="1" x14ac:dyDescent="0.3">
      <c r="A74" s="492" t="s">
        <v>935</v>
      </c>
      <c r="B74" s="754"/>
      <c r="C74" s="718"/>
      <c r="D74" s="235">
        <f>D73+D49+D43+D30+D27+D19+D14</f>
        <v>15949</v>
      </c>
      <c r="E74" s="235">
        <f>E73+E49+E43+E30+E27+E19+E14</f>
        <v>16339</v>
      </c>
      <c r="F74" s="235">
        <f>F73+F49+F43+F30+F27+F19+F14</f>
        <v>10974</v>
      </c>
      <c r="G74" s="269">
        <f>F74/E74*100</f>
        <v>67.164453148907526</v>
      </c>
      <c r="H74" s="237">
        <f>H73+H49+H43+H30+H27+H19+H14</f>
        <v>14646</v>
      </c>
    </row>
    <row r="76" spans="1:8" ht="13.5" thickBot="1" x14ac:dyDescent="0.25">
      <c r="A76" s="7"/>
      <c r="B76" s="755"/>
      <c r="F76" s="8"/>
      <c r="G76" s="9"/>
      <c r="H76" s="10" t="s">
        <v>785</v>
      </c>
    </row>
    <row r="77" spans="1:8" ht="15" x14ac:dyDescent="0.25">
      <c r="A77" s="271" t="s">
        <v>896</v>
      </c>
      <c r="B77" s="756"/>
      <c r="C77" s="273"/>
      <c r="D77" s="14" t="s">
        <v>787</v>
      </c>
      <c r="E77" s="14" t="s">
        <v>788</v>
      </c>
      <c r="F77" s="14" t="s">
        <v>789</v>
      </c>
      <c r="G77" s="14" t="s">
        <v>790</v>
      </c>
      <c r="H77" s="15" t="s">
        <v>791</v>
      </c>
    </row>
    <row r="78" spans="1:8" ht="14.25" thickBot="1" x14ac:dyDescent="0.3">
      <c r="A78" s="274"/>
      <c r="B78" s="757"/>
      <c r="C78" s="276"/>
      <c r="D78" s="123">
        <v>2018</v>
      </c>
      <c r="E78" s="123">
        <v>2018</v>
      </c>
      <c r="F78" s="123" t="s">
        <v>793</v>
      </c>
      <c r="G78" s="123" t="s">
        <v>794</v>
      </c>
      <c r="H78" s="124">
        <v>2019</v>
      </c>
    </row>
    <row r="79" spans="1:8" x14ac:dyDescent="0.2">
      <c r="A79" s="243">
        <v>3399</v>
      </c>
      <c r="B79" s="127">
        <v>6121</v>
      </c>
      <c r="C79" s="244" t="s">
        <v>180</v>
      </c>
      <c r="D79" s="73">
        <v>0</v>
      </c>
      <c r="E79" s="73">
        <v>0</v>
      </c>
      <c r="F79" s="73">
        <v>0</v>
      </c>
      <c r="G79" s="200">
        <v>0</v>
      </c>
      <c r="H79" s="277">
        <v>0</v>
      </c>
    </row>
    <row r="80" spans="1:8" ht="13.5" thickBot="1" x14ac:dyDescent="0.25">
      <c r="A80" s="243"/>
      <c r="B80" s="758">
        <v>6122</v>
      </c>
      <c r="C80" s="244" t="s">
        <v>1069</v>
      </c>
      <c r="D80" s="73">
        <v>0</v>
      </c>
      <c r="E80" s="73">
        <v>0</v>
      </c>
      <c r="F80" s="73">
        <v>0</v>
      </c>
      <c r="G80" s="48">
        <v>0</v>
      </c>
      <c r="H80" s="277">
        <v>0</v>
      </c>
    </row>
    <row r="81" spans="1:8" ht="16.5" thickBot="1" x14ac:dyDescent="0.3">
      <c r="A81" s="266" t="s">
        <v>939</v>
      </c>
      <c r="B81" s="759"/>
      <c r="C81" s="268"/>
      <c r="D81" s="235">
        <f>SUM(D79:D80)</f>
        <v>0</v>
      </c>
      <c r="E81" s="235">
        <f>SUM(E79:E80)</f>
        <v>0</v>
      </c>
      <c r="F81" s="235">
        <f>SUM(F79:F80)</f>
        <v>0</v>
      </c>
      <c r="G81" s="725">
        <v>0</v>
      </c>
      <c r="H81" s="237">
        <f>SUM(H79:H80)</f>
        <v>0</v>
      </c>
    </row>
    <row r="82" spans="1:8" x14ac:dyDescent="0.2">
      <c r="A82" s="278"/>
      <c r="B82" s="112"/>
      <c r="C82" s="188"/>
      <c r="D82" s="279"/>
      <c r="E82" s="279"/>
      <c r="F82" s="279"/>
      <c r="G82" s="380"/>
      <c r="H82" s="279"/>
    </row>
    <row r="83" spans="1:8" x14ac:dyDescent="0.2">
      <c r="A83" s="7"/>
      <c r="B83" s="755"/>
      <c r="D83" s="8"/>
      <c r="E83" s="8"/>
      <c r="F83" s="8"/>
      <c r="G83" s="8"/>
      <c r="H83" s="8"/>
    </row>
    <row r="84" spans="1:8" ht="15" thickBot="1" x14ac:dyDescent="0.25">
      <c r="A84" s="280" t="s">
        <v>940</v>
      </c>
      <c r="B84" s="755"/>
      <c r="D84" s="8"/>
      <c r="E84" s="8"/>
      <c r="F84" s="8"/>
      <c r="G84" s="9"/>
      <c r="H84" s="8"/>
    </row>
    <row r="85" spans="1:8" ht="13.5" x14ac:dyDescent="0.25">
      <c r="A85" s="394" t="s">
        <v>941</v>
      </c>
      <c r="B85" s="760"/>
      <c r="C85" s="284" t="s">
        <v>942</v>
      </c>
      <c r="D85" s="14" t="s">
        <v>787</v>
      </c>
      <c r="E85" s="14" t="s">
        <v>788</v>
      </c>
      <c r="F85" s="14" t="s">
        <v>789</v>
      </c>
      <c r="G85" s="14" t="s">
        <v>790</v>
      </c>
      <c r="H85" s="15" t="s">
        <v>791</v>
      </c>
    </row>
    <row r="86" spans="1:8" ht="14.25" thickBot="1" x14ac:dyDescent="0.3">
      <c r="A86" s="285"/>
      <c r="B86" s="761" t="s">
        <v>943</v>
      </c>
      <c r="C86" s="287"/>
      <c r="D86" s="123">
        <v>2018</v>
      </c>
      <c r="E86" s="123">
        <v>2018</v>
      </c>
      <c r="F86" s="123" t="s">
        <v>793</v>
      </c>
      <c r="G86" s="123" t="s">
        <v>794</v>
      </c>
      <c r="H86" s="124">
        <v>2019</v>
      </c>
    </row>
    <row r="87" spans="1:8" ht="14.25" x14ac:dyDescent="0.2">
      <c r="A87" s="130"/>
      <c r="B87" s="758"/>
      <c r="C87" s="294" t="s">
        <v>181</v>
      </c>
      <c r="D87" s="762">
        <v>0</v>
      </c>
      <c r="E87" s="762">
        <v>0</v>
      </c>
      <c r="F87" s="295">
        <v>0</v>
      </c>
      <c r="G87" s="435">
        <v>0</v>
      </c>
      <c r="H87" s="298">
        <v>0</v>
      </c>
    </row>
    <row r="88" spans="1:8" ht="15" thickBot="1" x14ac:dyDescent="0.25">
      <c r="A88" s="763"/>
      <c r="B88" s="758"/>
      <c r="C88" s="294" t="s">
        <v>182</v>
      </c>
      <c r="D88" s="302">
        <v>0</v>
      </c>
      <c r="E88" s="302">
        <v>0</v>
      </c>
      <c r="F88" s="295">
        <v>0</v>
      </c>
      <c r="G88" s="315">
        <v>0</v>
      </c>
      <c r="H88" s="298">
        <v>0</v>
      </c>
    </row>
    <row r="89" spans="1:8" ht="16.5" thickBot="1" x14ac:dyDescent="0.3">
      <c r="A89" s="764"/>
      <c r="B89" s="765"/>
      <c r="C89" s="766" t="s">
        <v>897</v>
      </c>
      <c r="D89" s="235">
        <f>SUM(D87,D88)</f>
        <v>0</v>
      </c>
      <c r="E89" s="235">
        <f>SUM(E87,E88)</f>
        <v>0</v>
      </c>
      <c r="F89" s="235">
        <f>SUM(F88,F87)</f>
        <v>0</v>
      </c>
      <c r="G89" s="725">
        <v>0</v>
      </c>
      <c r="H89" s="237">
        <v>0</v>
      </c>
    </row>
    <row r="90" spans="1:8" x14ac:dyDescent="0.2">
      <c r="B90" s="755"/>
    </row>
    <row r="91" spans="1:8" x14ac:dyDescent="0.2">
      <c r="B91" s="755"/>
    </row>
    <row r="92" spans="1:8" x14ac:dyDescent="0.2">
      <c r="B92" s="755"/>
    </row>
    <row r="93" spans="1:8" ht="19.5" thickBot="1" x14ac:dyDescent="0.35">
      <c r="A93" s="6" t="s">
        <v>183</v>
      </c>
      <c r="B93" s="755"/>
      <c r="D93" s="8"/>
      <c r="E93" s="8"/>
      <c r="F93" s="8"/>
      <c r="G93" s="9"/>
      <c r="H93" s="8"/>
    </row>
    <row r="94" spans="1:8" ht="13.5" x14ac:dyDescent="0.25">
      <c r="A94" s="306"/>
      <c r="B94" s="756"/>
      <c r="C94" s="24"/>
      <c r="D94" s="14" t="s">
        <v>787</v>
      </c>
      <c r="E94" s="14" t="s">
        <v>788</v>
      </c>
      <c r="F94" s="14" t="s">
        <v>789</v>
      </c>
      <c r="G94" s="14" t="s">
        <v>790</v>
      </c>
      <c r="H94" s="15" t="s">
        <v>791</v>
      </c>
    </row>
    <row r="95" spans="1:8" ht="14.25" thickBot="1" x14ac:dyDescent="0.3">
      <c r="A95" s="307"/>
      <c r="B95" s="767"/>
      <c r="C95" s="188"/>
      <c r="D95" s="123">
        <v>2018</v>
      </c>
      <c r="E95" s="123">
        <v>2018</v>
      </c>
      <c r="F95" s="123" t="s">
        <v>793</v>
      </c>
      <c r="G95" s="123" t="s">
        <v>794</v>
      </c>
      <c r="H95" s="124">
        <v>2019</v>
      </c>
    </row>
    <row r="96" spans="1:8" x14ac:dyDescent="0.2">
      <c r="A96" s="455" t="s">
        <v>912</v>
      </c>
      <c r="B96" s="768"/>
      <c r="C96" s="67"/>
      <c r="D96" s="68">
        <f>D74</f>
        <v>15949</v>
      </c>
      <c r="E96" s="68">
        <f>E74</f>
        <v>16339</v>
      </c>
      <c r="F96" s="68">
        <f>F74</f>
        <v>10974</v>
      </c>
      <c r="G96" s="435">
        <f>F96/E96*100</f>
        <v>67.164453148907526</v>
      </c>
      <c r="H96" s="436">
        <f>H74</f>
        <v>14646</v>
      </c>
    </row>
    <row r="97" spans="1:8" ht="13.5" thickBot="1" x14ac:dyDescent="0.25">
      <c r="A97" s="389" t="s">
        <v>896</v>
      </c>
      <c r="B97" s="769"/>
      <c r="C97" s="752"/>
      <c r="D97" s="314">
        <f>D89</f>
        <v>0</v>
      </c>
      <c r="E97" s="314">
        <f>E89</f>
        <v>0</v>
      </c>
      <c r="F97" s="314">
        <f>F89</f>
        <v>0</v>
      </c>
      <c r="G97" s="315">
        <v>0</v>
      </c>
      <c r="H97" s="316">
        <f>H89</f>
        <v>0</v>
      </c>
    </row>
    <row r="98" spans="1:8" ht="16.5" thickBot="1" x14ac:dyDescent="0.3">
      <c r="A98" s="266" t="s">
        <v>960</v>
      </c>
      <c r="B98" s="770"/>
      <c r="C98" s="771"/>
      <c r="D98" s="235">
        <f>SUM(D96:D97)</f>
        <v>15949</v>
      </c>
      <c r="E98" s="235">
        <f>SUM(E96:E97)</f>
        <v>16339</v>
      </c>
      <c r="F98" s="235">
        <f>SUM(F96:F97)</f>
        <v>10974</v>
      </c>
      <c r="G98" s="725">
        <f>F98/E98*100</f>
        <v>67.164453148907526</v>
      </c>
      <c r="H98" s="237">
        <f>SUM(H96:H97)</f>
        <v>14646</v>
      </c>
    </row>
    <row r="99" spans="1:8" ht="15.75" x14ac:dyDescent="0.25">
      <c r="A99" s="327"/>
      <c r="B99" s="772"/>
      <c r="C99" s="561"/>
      <c r="D99" s="328"/>
      <c r="E99" s="328"/>
      <c r="F99" s="328"/>
      <c r="G99" s="428"/>
      <c r="H99" s="328"/>
    </row>
    <row r="100" spans="1:8" ht="15.75" x14ac:dyDescent="0.25">
      <c r="A100" s="327"/>
      <c r="B100" s="772"/>
      <c r="C100" s="561"/>
      <c r="D100" s="328"/>
      <c r="E100" s="328"/>
      <c r="F100" s="328"/>
      <c r="G100" s="428"/>
      <c r="H100" s="328"/>
    </row>
    <row r="101" spans="1:8" ht="15.75" x14ac:dyDescent="0.25">
      <c r="A101" s="327"/>
      <c r="B101" s="772"/>
      <c r="C101" s="561"/>
      <c r="D101" s="328"/>
      <c r="E101" s="328"/>
      <c r="F101" s="328"/>
      <c r="G101" s="428"/>
      <c r="H101" s="328"/>
    </row>
    <row r="102" spans="1:8" ht="15.75" x14ac:dyDescent="0.25">
      <c r="A102" s="327"/>
      <c r="B102" s="772"/>
      <c r="C102" s="561"/>
      <c r="D102" s="328"/>
      <c r="E102" s="328"/>
      <c r="F102" s="328"/>
      <c r="G102" s="428"/>
      <c r="H102" s="328"/>
    </row>
    <row r="103" spans="1:8" ht="15.75" x14ac:dyDescent="0.25">
      <c r="A103" s="327"/>
      <c r="B103" s="772"/>
      <c r="C103" s="561"/>
      <c r="D103" s="328"/>
      <c r="E103" s="328"/>
      <c r="F103" s="328"/>
      <c r="G103" s="428"/>
      <c r="H103" s="328"/>
    </row>
    <row r="104" spans="1:8" ht="15.75" x14ac:dyDescent="0.25">
      <c r="A104" s="327"/>
      <c r="B104" s="772"/>
      <c r="C104" s="561"/>
      <c r="D104" s="328"/>
      <c r="E104" s="328"/>
      <c r="F104" s="328"/>
      <c r="G104" s="428"/>
      <c r="H104" s="328"/>
    </row>
    <row r="105" spans="1:8" ht="15.75" x14ac:dyDescent="0.25">
      <c r="A105" s="327"/>
      <c r="B105" s="772"/>
      <c r="C105" s="561"/>
      <c r="D105" s="328"/>
      <c r="E105" s="328"/>
      <c r="F105" s="328"/>
      <c r="G105" s="428"/>
      <c r="H105" s="328"/>
    </row>
    <row r="106" spans="1:8" ht="15.75" x14ac:dyDescent="0.25">
      <c r="A106" s="327"/>
      <c r="B106" s="772"/>
      <c r="C106" s="561"/>
      <c r="D106" s="328"/>
      <c r="E106" s="328"/>
      <c r="F106" s="328"/>
      <c r="G106" s="428"/>
      <c r="H106" s="328"/>
    </row>
    <row r="107" spans="1:8" ht="15.75" x14ac:dyDescent="0.25">
      <c r="A107" s="327"/>
      <c r="B107" s="772"/>
      <c r="C107" s="561"/>
      <c r="D107" s="328"/>
      <c r="E107" s="328"/>
      <c r="F107" s="328"/>
      <c r="G107" s="428"/>
      <c r="H107" s="328"/>
    </row>
    <row r="108" spans="1:8" ht="15.75" x14ac:dyDescent="0.25">
      <c r="A108" s="327"/>
      <c r="B108" s="772"/>
      <c r="C108" s="561"/>
      <c r="D108" s="328"/>
      <c r="E108" s="328"/>
      <c r="F108" s="328"/>
      <c r="G108" s="428"/>
      <c r="H108" s="328"/>
    </row>
    <row r="109" spans="1:8" ht="15.75" x14ac:dyDescent="0.25">
      <c r="A109" s="327"/>
      <c r="B109" s="772"/>
      <c r="C109" s="561"/>
      <c r="D109" s="328"/>
      <c r="E109" s="328"/>
      <c r="F109" s="328"/>
      <c r="G109" s="428"/>
      <c r="H109" s="328"/>
    </row>
    <row r="110" spans="1:8" ht="15.75" x14ac:dyDescent="0.25">
      <c r="A110" s="327"/>
      <c r="B110" s="772"/>
      <c r="C110" s="561"/>
      <c r="D110" s="328"/>
      <c r="E110" s="328"/>
      <c r="F110" s="328"/>
      <c r="G110" s="428"/>
      <c r="H110" s="328"/>
    </row>
    <row r="111" spans="1:8" ht="15" x14ac:dyDescent="0.25">
      <c r="A111" s="1247" t="s">
        <v>184</v>
      </c>
      <c r="B111" s="1247"/>
      <c r="C111" s="1247"/>
      <c r="D111" s="1247"/>
      <c r="E111" s="1247"/>
      <c r="F111" s="1247"/>
      <c r="G111" s="1247"/>
      <c r="H111" s="1247"/>
    </row>
  </sheetData>
  <mergeCells count="2">
    <mergeCell ref="A61:H61"/>
    <mergeCell ref="A111:H1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8"/>
  <sheetViews>
    <sheetView topLeftCell="A39" zoomScaleNormal="100" workbookViewId="0">
      <selection activeCell="H36" sqref="H36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H1" s="238" t="s">
        <v>185</v>
      </c>
    </row>
    <row r="2" spans="1:8" ht="18.75" x14ac:dyDescent="0.3">
      <c r="A2" s="6" t="s">
        <v>186</v>
      </c>
      <c r="B2" s="239"/>
      <c r="C2" s="185"/>
      <c r="D2" s="4"/>
      <c r="E2" s="4"/>
      <c r="F2" s="727"/>
      <c r="G2" s="185"/>
      <c r="H2" s="4"/>
    </row>
    <row r="3" spans="1:8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912</v>
      </c>
      <c r="B4" s="7"/>
      <c r="C4" s="4"/>
      <c r="D4" s="4"/>
      <c r="E4" s="4"/>
      <c r="F4" s="369"/>
      <c r="G4" s="370"/>
      <c r="H4" s="10" t="s">
        <v>785</v>
      </c>
    </row>
    <row r="5" spans="1:8" ht="13.5" x14ac:dyDescent="0.25">
      <c r="A5" s="728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8">
        <v>3419</v>
      </c>
      <c r="B6" s="117" t="s">
        <v>187</v>
      </c>
      <c r="C6" s="116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773">
        <v>4379</v>
      </c>
      <c r="B7" s="609" t="s">
        <v>81</v>
      </c>
      <c r="C7" s="610"/>
      <c r="D7" s="20"/>
      <c r="E7" s="20"/>
      <c r="F7" s="20"/>
      <c r="G7" s="20"/>
      <c r="H7" s="21"/>
    </row>
    <row r="8" spans="1:8" ht="13.5" x14ac:dyDescent="0.25">
      <c r="A8" s="248">
        <v>3429</v>
      </c>
      <c r="B8" s="52" t="s">
        <v>865</v>
      </c>
      <c r="C8" s="116"/>
      <c r="D8" s="20"/>
      <c r="E8" s="774"/>
      <c r="F8" s="774"/>
      <c r="G8" s="774"/>
      <c r="H8" s="21"/>
    </row>
    <row r="9" spans="1:8" ht="14.25" thickBot="1" x14ac:dyDescent="0.3">
      <c r="A9" s="389">
        <v>3349</v>
      </c>
      <c r="B9" s="742" t="s">
        <v>188</v>
      </c>
      <c r="C9" s="742"/>
      <c r="D9" s="123"/>
      <c r="E9" s="775"/>
      <c r="F9" s="775"/>
      <c r="G9" s="775"/>
      <c r="H9" s="124"/>
    </row>
    <row r="10" spans="1:8" ht="13.5" x14ac:dyDescent="0.25">
      <c r="A10" s="728"/>
      <c r="B10" s="318" t="s">
        <v>795</v>
      </c>
      <c r="C10" s="13"/>
      <c r="D10" s="729"/>
      <c r="E10" s="729"/>
      <c r="F10" s="246"/>
      <c r="G10" s="246"/>
      <c r="H10" s="247"/>
    </row>
    <row r="11" spans="1:8" x14ac:dyDescent="0.2">
      <c r="A11" s="243">
        <v>3419</v>
      </c>
      <c r="B11" s="53">
        <v>5139</v>
      </c>
      <c r="C11" s="261" t="s">
        <v>925</v>
      </c>
      <c r="D11" s="731">
        <v>10</v>
      </c>
      <c r="E11" s="731">
        <v>10</v>
      </c>
      <c r="F11" s="731">
        <v>0</v>
      </c>
      <c r="G11" s="34">
        <v>0</v>
      </c>
      <c r="H11" s="732">
        <v>0</v>
      </c>
    </row>
    <row r="12" spans="1:8" x14ac:dyDescent="0.2">
      <c r="A12" s="484"/>
      <c r="B12" s="42">
        <v>5164</v>
      </c>
      <c r="C12" s="261" t="s">
        <v>116</v>
      </c>
      <c r="D12" s="731">
        <v>150</v>
      </c>
      <c r="E12" s="731">
        <v>150</v>
      </c>
      <c r="F12" s="731">
        <v>6</v>
      </c>
      <c r="G12" s="34">
        <f t="shared" ref="G12:G19" si="0">F12/E12*100</f>
        <v>4</v>
      </c>
      <c r="H12" s="732">
        <v>0</v>
      </c>
    </row>
    <row r="13" spans="1:8" hidden="1" x14ac:dyDescent="0.2">
      <c r="A13" s="504" t="s">
        <v>943</v>
      </c>
      <c r="B13" s="53">
        <v>600</v>
      </c>
      <c r="C13" s="261" t="s">
        <v>116</v>
      </c>
      <c r="D13" s="731">
        <v>0</v>
      </c>
      <c r="E13" s="731">
        <v>0</v>
      </c>
      <c r="F13" s="731">
        <v>0</v>
      </c>
      <c r="G13" s="34">
        <v>0</v>
      </c>
      <c r="H13" s="732">
        <v>0</v>
      </c>
    </row>
    <row r="14" spans="1:8" x14ac:dyDescent="0.2">
      <c r="A14" s="484"/>
      <c r="B14" s="42">
        <v>5166</v>
      </c>
      <c r="C14" s="52" t="s">
        <v>926</v>
      </c>
      <c r="D14" s="731">
        <v>30</v>
      </c>
      <c r="E14" s="731">
        <v>30</v>
      </c>
      <c r="F14" s="731">
        <v>0</v>
      </c>
      <c r="G14" s="34">
        <v>0</v>
      </c>
      <c r="H14" s="732">
        <v>0</v>
      </c>
    </row>
    <row r="15" spans="1:8" x14ac:dyDescent="0.2">
      <c r="A15" s="243"/>
      <c r="B15" s="53">
        <v>5169</v>
      </c>
      <c r="C15" s="116" t="s">
        <v>1116</v>
      </c>
      <c r="D15" s="731">
        <v>600</v>
      </c>
      <c r="E15" s="731">
        <v>1248</v>
      </c>
      <c r="F15" s="731">
        <v>356</v>
      </c>
      <c r="G15" s="34">
        <f t="shared" si="0"/>
        <v>28.525641025641026</v>
      </c>
      <c r="H15" s="732">
        <v>715</v>
      </c>
    </row>
    <row r="16" spans="1:8" x14ac:dyDescent="0.2">
      <c r="A16" s="504" t="s">
        <v>943</v>
      </c>
      <c r="B16" s="53">
        <v>600</v>
      </c>
      <c r="C16" s="116" t="s">
        <v>189</v>
      </c>
      <c r="D16" s="731">
        <v>50</v>
      </c>
      <c r="E16" s="731">
        <v>50</v>
      </c>
      <c r="F16" s="731">
        <v>0</v>
      </c>
      <c r="G16" s="34">
        <f t="shared" si="0"/>
        <v>0</v>
      </c>
      <c r="H16" s="732">
        <v>0</v>
      </c>
    </row>
    <row r="17" spans="1:8" x14ac:dyDescent="0.2">
      <c r="A17" s="258"/>
      <c r="B17" s="51">
        <v>5175</v>
      </c>
      <c r="C17" s="244" t="s">
        <v>1125</v>
      </c>
      <c r="D17" s="746">
        <v>30</v>
      </c>
      <c r="E17" s="746">
        <v>30</v>
      </c>
      <c r="F17" s="746">
        <v>23</v>
      </c>
      <c r="G17" s="95">
        <f t="shared" si="0"/>
        <v>76.666666666666671</v>
      </c>
      <c r="H17" s="747">
        <v>120</v>
      </c>
    </row>
    <row r="18" spans="1:8" hidden="1" x14ac:dyDescent="0.2">
      <c r="A18" s="504" t="s">
        <v>943</v>
      </c>
      <c r="B18" s="51">
        <v>600</v>
      </c>
      <c r="C18" s="244" t="s">
        <v>1125</v>
      </c>
      <c r="D18" s="746">
        <v>0</v>
      </c>
      <c r="E18" s="746">
        <v>0</v>
      </c>
      <c r="F18" s="746">
        <v>0</v>
      </c>
      <c r="G18" s="95">
        <v>0</v>
      </c>
      <c r="H18" s="747">
        <v>0</v>
      </c>
    </row>
    <row r="19" spans="1:8" x14ac:dyDescent="0.2">
      <c r="A19" s="258"/>
      <c r="B19" s="51">
        <v>5194</v>
      </c>
      <c r="C19" s="244" t="s">
        <v>1119</v>
      </c>
      <c r="D19" s="731">
        <v>550</v>
      </c>
      <c r="E19" s="731">
        <v>600</v>
      </c>
      <c r="F19" s="731">
        <v>22</v>
      </c>
      <c r="G19" s="34">
        <f t="shared" si="0"/>
        <v>3.6666666666666665</v>
      </c>
      <c r="H19" s="732">
        <v>120</v>
      </c>
    </row>
    <row r="20" spans="1:8" hidden="1" x14ac:dyDescent="0.2">
      <c r="A20" s="504" t="s">
        <v>943</v>
      </c>
      <c r="B20" s="51">
        <v>600</v>
      </c>
      <c r="C20" s="244" t="s">
        <v>1119</v>
      </c>
      <c r="D20" s="731">
        <v>0</v>
      </c>
      <c r="E20" s="731">
        <v>0</v>
      </c>
      <c r="F20" s="731">
        <v>0</v>
      </c>
      <c r="G20" s="34">
        <v>0</v>
      </c>
      <c r="H20" s="732">
        <v>0</v>
      </c>
    </row>
    <row r="21" spans="1:8" ht="12.75" hidden="1" customHeight="1" x14ac:dyDescent="0.2">
      <c r="A21" s="484"/>
      <c r="B21" s="53">
        <v>5492</v>
      </c>
      <c r="C21" s="116" t="s">
        <v>1124</v>
      </c>
      <c r="D21" s="731">
        <v>0</v>
      </c>
      <c r="E21" s="731">
        <v>0</v>
      </c>
      <c r="F21" s="776">
        <v>0</v>
      </c>
      <c r="G21" s="34">
        <v>0</v>
      </c>
      <c r="H21" s="732">
        <v>0</v>
      </c>
    </row>
    <row r="22" spans="1:8" ht="13.5" thickBot="1" x14ac:dyDescent="0.25">
      <c r="A22" s="481"/>
      <c r="B22" s="438" t="s">
        <v>897</v>
      </c>
      <c r="C22" s="308"/>
      <c r="D22" s="314">
        <f>SUM(D11:D21)</f>
        <v>1420</v>
      </c>
      <c r="E22" s="314">
        <f>SUM(E11:E21)</f>
        <v>2118</v>
      </c>
      <c r="F22" s="314">
        <f>SUM(F11:F21)</f>
        <v>407</v>
      </c>
      <c r="G22" s="475">
        <f>F22/E22*100</f>
        <v>19.216241737488197</v>
      </c>
      <c r="H22" s="440">
        <f>SUM(H11:H21)</f>
        <v>955</v>
      </c>
    </row>
    <row r="23" spans="1:8" x14ac:dyDescent="0.2">
      <c r="A23" s="455">
        <v>4379</v>
      </c>
      <c r="B23" s="354">
        <v>5167</v>
      </c>
      <c r="C23" s="13" t="s">
        <v>88</v>
      </c>
      <c r="D23" s="246">
        <v>50</v>
      </c>
      <c r="E23" s="246">
        <v>50</v>
      </c>
      <c r="F23" s="246">
        <v>30</v>
      </c>
      <c r="G23" s="204">
        <f>F23/E23*100</f>
        <v>60</v>
      </c>
      <c r="H23" s="247">
        <v>50</v>
      </c>
    </row>
    <row r="24" spans="1:8" ht="13.5" thickBot="1" x14ac:dyDescent="0.25">
      <c r="A24" s="481"/>
      <c r="B24" s="438" t="s">
        <v>897</v>
      </c>
      <c r="C24" s="308"/>
      <c r="D24" s="439">
        <f>SUM(D23:D23)</f>
        <v>50</v>
      </c>
      <c r="E24" s="439">
        <f>SUM(E23:E23)</f>
        <v>50</v>
      </c>
      <c r="F24" s="439">
        <f>SUM(F23:F23)</f>
        <v>30</v>
      </c>
      <c r="G24" s="475">
        <f>F24/E24*100</f>
        <v>60</v>
      </c>
      <c r="H24" s="440">
        <f>SUM(H23:H23)</f>
        <v>50</v>
      </c>
    </row>
    <row r="25" spans="1:8" x14ac:dyDescent="0.2">
      <c r="A25" s="455">
        <v>3429</v>
      </c>
      <c r="B25" s="741">
        <v>5133</v>
      </c>
      <c r="C25" s="456" t="s">
        <v>190</v>
      </c>
      <c r="D25" s="246">
        <v>0</v>
      </c>
      <c r="E25" s="246">
        <v>0</v>
      </c>
      <c r="F25" s="246">
        <v>0</v>
      </c>
      <c r="G25" s="204">
        <v>0</v>
      </c>
      <c r="H25" s="247">
        <v>4</v>
      </c>
    </row>
    <row r="26" spans="1:8" x14ac:dyDescent="0.2">
      <c r="A26" s="777"/>
      <c r="B26" s="53">
        <v>5139</v>
      </c>
      <c r="C26" s="261" t="s">
        <v>925</v>
      </c>
      <c r="D26" s="33">
        <v>30</v>
      </c>
      <c r="E26" s="33">
        <v>30</v>
      </c>
      <c r="F26" s="33">
        <v>0</v>
      </c>
      <c r="G26" s="34">
        <v>0</v>
      </c>
      <c r="H26" s="251">
        <v>31</v>
      </c>
    </row>
    <row r="27" spans="1:8" x14ac:dyDescent="0.2">
      <c r="A27" s="778"/>
      <c r="B27" s="53">
        <v>5164</v>
      </c>
      <c r="C27" s="261" t="s">
        <v>1127</v>
      </c>
      <c r="D27" s="33">
        <v>0</v>
      </c>
      <c r="E27" s="33">
        <v>0</v>
      </c>
      <c r="F27" s="33">
        <v>0</v>
      </c>
      <c r="G27" s="34">
        <v>0</v>
      </c>
      <c r="H27" s="251">
        <v>11</v>
      </c>
    </row>
    <row r="28" spans="1:8" x14ac:dyDescent="0.2">
      <c r="A28" s="258"/>
      <c r="B28" s="53">
        <v>5167</v>
      </c>
      <c r="C28" s="261" t="s">
        <v>88</v>
      </c>
      <c r="D28" s="33">
        <v>400</v>
      </c>
      <c r="E28" s="33">
        <v>522</v>
      </c>
      <c r="F28" s="33">
        <v>334</v>
      </c>
      <c r="G28" s="34">
        <f>F28/E28*100</f>
        <v>63.984674329501914</v>
      </c>
      <c r="H28" s="251">
        <v>220</v>
      </c>
    </row>
    <row r="29" spans="1:8" x14ac:dyDescent="0.2">
      <c r="A29" s="258"/>
      <c r="B29" s="53">
        <v>5169</v>
      </c>
      <c r="C29" s="116" t="s">
        <v>1116</v>
      </c>
      <c r="D29" s="33">
        <v>120</v>
      </c>
      <c r="E29" s="33">
        <v>120</v>
      </c>
      <c r="F29" s="33">
        <v>49</v>
      </c>
      <c r="G29" s="34">
        <f>F29/E29*100</f>
        <v>40.833333333333336</v>
      </c>
      <c r="H29" s="251">
        <v>262</v>
      </c>
    </row>
    <row r="30" spans="1:8" x14ac:dyDescent="0.2">
      <c r="A30" s="258"/>
      <c r="B30" s="53">
        <v>5175</v>
      </c>
      <c r="C30" s="116" t="s">
        <v>1125</v>
      </c>
      <c r="D30" s="33">
        <v>10</v>
      </c>
      <c r="E30" s="33">
        <v>40</v>
      </c>
      <c r="F30" s="33">
        <v>0</v>
      </c>
      <c r="G30" s="34">
        <v>0</v>
      </c>
      <c r="H30" s="251">
        <v>120</v>
      </c>
    </row>
    <row r="31" spans="1:8" x14ac:dyDescent="0.2">
      <c r="A31" s="258"/>
      <c r="B31" s="53">
        <v>5194</v>
      </c>
      <c r="C31" s="116" t="s">
        <v>1119</v>
      </c>
      <c r="D31" s="33">
        <v>10</v>
      </c>
      <c r="E31" s="33">
        <v>10</v>
      </c>
      <c r="F31" s="33">
        <v>0</v>
      </c>
      <c r="G31" s="34">
        <v>0</v>
      </c>
      <c r="H31" s="251">
        <v>15</v>
      </c>
    </row>
    <row r="32" spans="1:8" x14ac:dyDescent="0.2">
      <c r="A32" s="484"/>
      <c r="B32" s="53">
        <v>5492</v>
      </c>
      <c r="C32" s="116" t="s">
        <v>1124</v>
      </c>
      <c r="D32" s="33">
        <v>200</v>
      </c>
      <c r="E32" s="33">
        <v>200</v>
      </c>
      <c r="F32" s="33">
        <v>180</v>
      </c>
      <c r="G32" s="34">
        <f>F32/E32*100</f>
        <v>90</v>
      </c>
      <c r="H32" s="251">
        <v>0</v>
      </c>
    </row>
    <row r="33" spans="1:8" ht="13.5" thickBot="1" x14ac:dyDescent="0.25">
      <c r="A33" s="481"/>
      <c r="B33" s="438" t="s">
        <v>897</v>
      </c>
      <c r="C33" s="308"/>
      <c r="D33" s="439">
        <f>SUM(D26:D32)</f>
        <v>770</v>
      </c>
      <c r="E33" s="439">
        <f>SUM(E26:E32)</f>
        <v>922</v>
      </c>
      <c r="F33" s="439">
        <f>SUM(F28:F32)</f>
        <v>563</v>
      </c>
      <c r="G33" s="475">
        <f>F33/E33*100</f>
        <v>61.062906724511933</v>
      </c>
      <c r="H33" s="440">
        <f>SUM(H25:H32)</f>
        <v>663</v>
      </c>
    </row>
    <row r="34" spans="1:8" ht="13.5" hidden="1" thickBot="1" x14ac:dyDescent="0.25">
      <c r="A34" s="455">
        <v>3349</v>
      </c>
      <c r="B34" s="354">
        <v>5169</v>
      </c>
      <c r="C34" s="13" t="s">
        <v>1116</v>
      </c>
      <c r="D34" s="246">
        <v>0</v>
      </c>
      <c r="E34" s="246">
        <v>0</v>
      </c>
      <c r="F34" s="246">
        <v>0</v>
      </c>
      <c r="G34" s="204">
        <v>0</v>
      </c>
      <c r="H34" s="247">
        <v>0</v>
      </c>
    </row>
    <row r="35" spans="1:8" ht="13.5" hidden="1" thickBot="1" x14ac:dyDescent="0.25">
      <c r="A35" s="481"/>
      <c r="B35" s="438" t="s">
        <v>897</v>
      </c>
      <c r="C35" s="308"/>
      <c r="D35" s="439">
        <f>SUM(D34:D34)</f>
        <v>0</v>
      </c>
      <c r="E35" s="439">
        <f>SUM(E34:E34)</f>
        <v>0</v>
      </c>
      <c r="F35" s="439">
        <f>SUM(F34:F34)</f>
        <v>0</v>
      </c>
      <c r="G35" s="475">
        <v>0</v>
      </c>
      <c r="H35" s="440">
        <f>SUM(H34:H34)</f>
        <v>0</v>
      </c>
    </row>
    <row r="36" spans="1:8" ht="16.5" thickBot="1" x14ac:dyDescent="0.3">
      <c r="A36" s="492" t="s">
        <v>935</v>
      </c>
      <c r="B36" s="754"/>
      <c r="C36" s="718"/>
      <c r="D36" s="235">
        <f>D22+D24+D33+D35</f>
        <v>2240</v>
      </c>
      <c r="E36" s="235">
        <f>E22+E24+E33+E35</f>
        <v>3090</v>
      </c>
      <c r="F36" s="235">
        <f>F22+F24+F33</f>
        <v>1000</v>
      </c>
      <c r="G36" s="269">
        <f>F36/E36*100</f>
        <v>32.362459546925564</v>
      </c>
      <c r="H36" s="237">
        <f>H22+H24+H33+H35</f>
        <v>1668</v>
      </c>
    </row>
    <row r="37" spans="1:8" ht="13.5" customHeight="1" x14ac:dyDescent="0.2"/>
    <row r="38" spans="1:8" ht="11.25" customHeight="1" x14ac:dyDescent="0.2"/>
    <row r="39" spans="1:8" ht="13.5" thickBot="1" x14ac:dyDescent="0.25">
      <c r="A39" s="7"/>
      <c r="B39" s="755"/>
      <c r="C39" s="4"/>
      <c r="D39" s="4"/>
      <c r="E39" s="4"/>
      <c r="F39" s="8"/>
      <c r="G39" s="9"/>
      <c r="H39" s="10" t="s">
        <v>785</v>
      </c>
    </row>
    <row r="40" spans="1:8" ht="15" x14ac:dyDescent="0.25">
      <c r="A40" s="271" t="s">
        <v>896</v>
      </c>
      <c r="B40" s="756"/>
      <c r="C40" s="273"/>
      <c r="D40" s="14" t="s">
        <v>787</v>
      </c>
      <c r="E40" s="14" t="s">
        <v>788</v>
      </c>
      <c r="F40" s="14" t="s">
        <v>789</v>
      </c>
      <c r="G40" s="14" t="s">
        <v>790</v>
      </c>
      <c r="H40" s="15" t="s">
        <v>791</v>
      </c>
    </row>
    <row r="41" spans="1:8" ht="14.25" thickBot="1" x14ac:dyDescent="0.3">
      <c r="A41" s="274"/>
      <c r="B41" s="757"/>
      <c r="C41" s="276"/>
      <c r="D41" s="123">
        <v>2018</v>
      </c>
      <c r="E41" s="123">
        <v>2018</v>
      </c>
      <c r="F41" s="123" t="s">
        <v>793</v>
      </c>
      <c r="G41" s="123" t="s">
        <v>794</v>
      </c>
      <c r="H41" s="124">
        <v>2019</v>
      </c>
    </row>
    <row r="42" spans="1:8" ht="13.5" thickBot="1" x14ac:dyDescent="0.25">
      <c r="A42" s="243">
        <v>3419</v>
      </c>
      <c r="B42" s="758">
        <v>6121</v>
      </c>
      <c r="C42" s="244" t="s">
        <v>937</v>
      </c>
      <c r="D42" s="73">
        <v>50</v>
      </c>
      <c r="E42" s="73">
        <v>50</v>
      </c>
      <c r="F42" s="73">
        <v>0</v>
      </c>
      <c r="G42" s="48">
        <v>0</v>
      </c>
      <c r="H42" s="277">
        <v>0</v>
      </c>
    </row>
    <row r="43" spans="1:8" ht="16.5" thickBot="1" x14ac:dyDescent="0.3">
      <c r="A43" s="266" t="s">
        <v>939</v>
      </c>
      <c r="B43" s="759"/>
      <c r="C43" s="268"/>
      <c r="D43" s="235">
        <f>SUM(D42:D42)</f>
        <v>50</v>
      </c>
      <c r="E43" s="235">
        <f>SUM(E42:E42)</f>
        <v>50</v>
      </c>
      <c r="F43" s="235">
        <f>SUM(F42:F42)</f>
        <v>0</v>
      </c>
      <c r="G43" s="725">
        <v>0</v>
      </c>
      <c r="H43" s="237">
        <f>H42</f>
        <v>0</v>
      </c>
    </row>
    <row r="44" spans="1:8" x14ac:dyDescent="0.2">
      <c r="A44" s="7"/>
      <c r="B44" s="755"/>
      <c r="C44" s="4"/>
      <c r="D44" s="8"/>
      <c r="E44" s="8"/>
      <c r="F44" s="8"/>
      <c r="G44" s="8"/>
      <c r="H44" s="8"/>
    </row>
    <row r="45" spans="1:8" ht="15" thickBot="1" x14ac:dyDescent="0.25">
      <c r="A45" s="280" t="s">
        <v>940</v>
      </c>
      <c r="B45" s="755"/>
      <c r="C45" s="4"/>
      <c r="D45" s="8"/>
      <c r="E45" s="8"/>
      <c r="F45" s="9"/>
      <c r="G45" s="9"/>
      <c r="H45" s="8"/>
    </row>
    <row r="46" spans="1:8" ht="13.5" x14ac:dyDescent="0.25">
      <c r="A46" s="394" t="s">
        <v>941</v>
      </c>
      <c r="B46" s="760"/>
      <c r="C46" s="284" t="s">
        <v>942</v>
      </c>
      <c r="D46" s="14" t="s">
        <v>787</v>
      </c>
      <c r="E46" s="14" t="s">
        <v>788</v>
      </c>
      <c r="F46" s="14" t="s">
        <v>789</v>
      </c>
      <c r="G46" s="14" t="s">
        <v>790</v>
      </c>
      <c r="H46" s="15" t="s">
        <v>791</v>
      </c>
    </row>
    <row r="47" spans="1:8" ht="14.25" thickBot="1" x14ac:dyDescent="0.3">
      <c r="A47" s="285"/>
      <c r="B47" s="761" t="s">
        <v>943</v>
      </c>
      <c r="C47" s="287"/>
      <c r="D47" s="123">
        <v>2018</v>
      </c>
      <c r="E47" s="123">
        <v>2018</v>
      </c>
      <c r="F47" s="123" t="s">
        <v>793</v>
      </c>
      <c r="G47" s="123" t="s">
        <v>794</v>
      </c>
      <c r="H47" s="124">
        <v>2019</v>
      </c>
    </row>
    <row r="48" spans="1:8" x14ac:dyDescent="0.2">
      <c r="A48" s="1279">
        <v>218013</v>
      </c>
      <c r="B48" s="1280"/>
      <c r="C48" s="456" t="s">
        <v>192</v>
      </c>
      <c r="D48" s="246">
        <v>50</v>
      </c>
      <c r="E48" s="246">
        <v>50</v>
      </c>
      <c r="F48" s="784">
        <v>0</v>
      </c>
      <c r="G48" s="211">
        <v>0</v>
      </c>
      <c r="H48" s="247">
        <v>0</v>
      </c>
    </row>
    <row r="49" spans="1:8" ht="15.75" thickBot="1" x14ac:dyDescent="0.3">
      <c r="A49" s="785"/>
      <c r="B49" s="786"/>
      <c r="C49" s="483" t="s">
        <v>193</v>
      </c>
      <c r="D49" s="787">
        <f>SUM(D48)</f>
        <v>50</v>
      </c>
      <c r="E49" s="787">
        <f>SUM(E48)</f>
        <v>50</v>
      </c>
      <c r="F49" s="788">
        <v>0</v>
      </c>
      <c r="G49" s="350">
        <f>SUM(G48)</f>
        <v>0</v>
      </c>
      <c r="H49" s="789">
        <f>SUM(H48)</f>
        <v>0</v>
      </c>
    </row>
    <row r="50" spans="1:8" ht="16.5" thickBot="1" x14ac:dyDescent="0.3">
      <c r="A50" s="303"/>
      <c r="B50" s="765"/>
      <c r="C50" s="766" t="s">
        <v>897</v>
      </c>
      <c r="D50" s="235">
        <f>D49</f>
        <v>50</v>
      </c>
      <c r="E50" s="235">
        <f>E49</f>
        <v>50</v>
      </c>
      <c r="F50" s="235">
        <v>0</v>
      </c>
      <c r="G50" s="269">
        <v>0</v>
      </c>
      <c r="H50" s="237">
        <f>H49</f>
        <v>0</v>
      </c>
    </row>
    <row r="51" spans="1:8" x14ac:dyDescent="0.2">
      <c r="A51" s="4"/>
      <c r="B51" s="755"/>
      <c r="C51" s="4"/>
      <c r="D51" s="4"/>
      <c r="E51" s="4"/>
      <c r="F51" s="4"/>
      <c r="G51" s="4"/>
      <c r="H51" s="4"/>
    </row>
    <row r="52" spans="1:8" ht="19.5" thickBot="1" x14ac:dyDescent="0.35">
      <c r="A52" s="6" t="s">
        <v>194</v>
      </c>
      <c r="B52" s="755"/>
      <c r="C52" s="4"/>
      <c r="D52" s="8"/>
      <c r="E52" s="8"/>
      <c r="F52" s="9"/>
      <c r="G52" s="9"/>
      <c r="H52" s="8"/>
    </row>
    <row r="53" spans="1:8" ht="13.5" x14ac:dyDescent="0.25">
      <c r="A53" s="306"/>
      <c r="B53" s="756"/>
      <c r="C53" s="24"/>
      <c r="D53" s="14" t="s">
        <v>787</v>
      </c>
      <c r="E53" s="14" t="s">
        <v>788</v>
      </c>
      <c r="F53" s="14" t="s">
        <v>789</v>
      </c>
      <c r="G53" s="14" t="s">
        <v>790</v>
      </c>
      <c r="H53" s="15" t="s">
        <v>791</v>
      </c>
    </row>
    <row r="54" spans="1:8" ht="14.25" thickBot="1" x14ac:dyDescent="0.3">
      <c r="A54" s="307"/>
      <c r="B54" s="767"/>
      <c r="C54" s="188"/>
      <c r="D54" s="123">
        <v>2018</v>
      </c>
      <c r="E54" s="123">
        <v>2018</v>
      </c>
      <c r="F54" s="123" t="s">
        <v>793</v>
      </c>
      <c r="G54" s="123" t="s">
        <v>794</v>
      </c>
      <c r="H54" s="124">
        <v>2019</v>
      </c>
    </row>
    <row r="55" spans="1:8" x14ac:dyDescent="0.2">
      <c r="A55" s="455" t="s">
        <v>912</v>
      </c>
      <c r="B55" s="768"/>
      <c r="C55" s="67"/>
      <c r="D55" s="68">
        <f>D36</f>
        <v>2240</v>
      </c>
      <c r="E55" s="68">
        <f>E36</f>
        <v>3090</v>
      </c>
      <c r="F55" s="68">
        <f>F36</f>
        <v>1000</v>
      </c>
      <c r="G55" s="435">
        <f>F55/E55*100</f>
        <v>32.362459546925564</v>
      </c>
      <c r="H55" s="436">
        <f>H36</f>
        <v>1668</v>
      </c>
    </row>
    <row r="56" spans="1:8" ht="13.5" thickBot="1" x14ac:dyDescent="0.25">
      <c r="A56" s="389" t="s">
        <v>896</v>
      </c>
      <c r="B56" s="769"/>
      <c r="C56" s="752"/>
      <c r="D56" s="314">
        <f>D50</f>
        <v>50</v>
      </c>
      <c r="E56" s="314">
        <f>E50</f>
        <v>50</v>
      </c>
      <c r="F56" s="314">
        <f>F50</f>
        <v>0</v>
      </c>
      <c r="G56" s="315">
        <v>0</v>
      </c>
      <c r="H56" s="316">
        <f>H50</f>
        <v>0</v>
      </c>
    </row>
    <row r="57" spans="1:8" ht="16.5" thickBot="1" x14ac:dyDescent="0.3">
      <c r="A57" s="583" t="s">
        <v>960</v>
      </c>
      <c r="B57" s="761"/>
      <c r="C57" s="438"/>
      <c r="D57" s="703">
        <f>SUM(D55:D56)</f>
        <v>2290</v>
      </c>
      <c r="E57" s="703">
        <f>SUM(E55:E56)</f>
        <v>3140</v>
      </c>
      <c r="F57" s="703">
        <f>SUM(F55:F56)</f>
        <v>1000</v>
      </c>
      <c r="G57" s="725">
        <f>SUM(G55:G56)</f>
        <v>32.362459546925564</v>
      </c>
      <c r="H57" s="704">
        <f>SUM(H55:H56)</f>
        <v>1668</v>
      </c>
    </row>
    <row r="58" spans="1:8" ht="15" x14ac:dyDescent="0.25">
      <c r="A58" s="1247" t="s">
        <v>191</v>
      </c>
      <c r="B58" s="1247"/>
      <c r="C58" s="1247"/>
      <c r="D58" s="1247"/>
      <c r="E58" s="1247"/>
      <c r="F58" s="1247"/>
      <c r="G58" s="1247"/>
      <c r="H58" s="1247"/>
    </row>
  </sheetData>
  <mergeCells count="2">
    <mergeCell ref="A58:H58"/>
    <mergeCell ref="A48:B48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10"/>
  <sheetViews>
    <sheetView topLeftCell="A15" zoomScaleNormal="100" workbookViewId="0">
      <selection activeCell="C44" sqref="C44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A1" s="4"/>
      <c r="B1" s="4"/>
      <c r="C1" s="4"/>
      <c r="D1" s="4"/>
      <c r="E1" s="4"/>
      <c r="F1" s="4"/>
      <c r="G1" s="4"/>
      <c r="H1" s="238" t="s">
        <v>195</v>
      </c>
    </row>
    <row r="2" spans="1:8" ht="18.75" x14ac:dyDescent="0.3">
      <c r="A2" s="6" t="s">
        <v>196</v>
      </c>
      <c r="B2" s="239"/>
      <c r="C2" s="185"/>
      <c r="D2" s="4"/>
      <c r="E2" s="4"/>
      <c r="F2" s="727"/>
      <c r="G2" s="185"/>
      <c r="H2" s="4"/>
    </row>
    <row r="3" spans="1:8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912</v>
      </c>
      <c r="B4" s="7"/>
      <c r="C4" s="4"/>
      <c r="D4" s="4"/>
      <c r="E4" s="4"/>
      <c r="F4" s="369"/>
      <c r="G4" s="370"/>
      <c r="H4" s="10" t="s">
        <v>785</v>
      </c>
    </row>
    <row r="5" spans="1:8" ht="13.5" x14ac:dyDescent="0.25">
      <c r="A5" s="728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3">
        <v>3113</v>
      </c>
      <c r="B6" s="17" t="s">
        <v>197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243">
        <v>3699</v>
      </c>
      <c r="B7" s="17" t="s">
        <v>198</v>
      </c>
      <c r="C7" s="244"/>
      <c r="D7" s="20"/>
      <c r="E7" s="20"/>
      <c r="F7" s="20"/>
      <c r="G7" s="20"/>
      <c r="H7" s="21"/>
    </row>
    <row r="8" spans="1:8" ht="13.5" x14ac:dyDescent="0.25">
      <c r="A8" s="243">
        <v>4227</v>
      </c>
      <c r="B8" s="17" t="s">
        <v>872</v>
      </c>
      <c r="C8" s="244"/>
      <c r="D8" s="20"/>
      <c r="E8" s="20"/>
      <c r="F8" s="20"/>
      <c r="G8" s="20"/>
      <c r="H8" s="21"/>
    </row>
    <row r="9" spans="1:8" ht="13.5" x14ac:dyDescent="0.25">
      <c r="A9" s="598">
        <v>4379</v>
      </c>
      <c r="B9" s="599" t="s">
        <v>199</v>
      </c>
      <c r="C9" s="569"/>
      <c r="D9" s="20"/>
      <c r="E9" s="20"/>
      <c r="F9" s="20"/>
      <c r="G9" s="20"/>
      <c r="H9" s="21"/>
    </row>
    <row r="10" spans="1:8" ht="13.5" x14ac:dyDescent="0.25">
      <c r="A10" s="598">
        <v>4399</v>
      </c>
      <c r="B10" s="599" t="s">
        <v>200</v>
      </c>
      <c r="C10" s="569"/>
      <c r="D10" s="20"/>
      <c r="E10" s="20"/>
      <c r="F10" s="20"/>
      <c r="G10" s="20"/>
      <c r="H10" s="21"/>
    </row>
    <row r="11" spans="1:8" ht="13.5" hidden="1" x14ac:dyDescent="0.25">
      <c r="A11" s="243">
        <v>3313</v>
      </c>
      <c r="B11" s="110" t="s">
        <v>201</v>
      </c>
      <c r="C11" s="569"/>
      <c r="D11" s="20"/>
      <c r="E11" s="20"/>
      <c r="F11" s="20"/>
      <c r="G11" s="20"/>
      <c r="H11" s="21"/>
    </row>
    <row r="12" spans="1:8" ht="13.5" x14ac:dyDescent="0.25">
      <c r="A12" s="243">
        <v>3317</v>
      </c>
      <c r="B12" s="17" t="s">
        <v>161</v>
      </c>
      <c r="C12" s="569"/>
      <c r="D12" s="20"/>
      <c r="E12" s="20"/>
      <c r="F12" s="20"/>
      <c r="G12" s="20"/>
      <c r="H12" s="21"/>
    </row>
    <row r="13" spans="1:8" ht="13.5" x14ac:dyDescent="0.25">
      <c r="A13" s="248">
        <v>3319</v>
      </c>
      <c r="B13" s="117" t="s">
        <v>202</v>
      </c>
      <c r="C13" s="610"/>
      <c r="D13" s="20"/>
      <c r="E13" s="20"/>
      <c r="F13" s="20"/>
      <c r="G13" s="20"/>
      <c r="H13" s="21"/>
    </row>
    <row r="14" spans="1:8" ht="14.25" thickBot="1" x14ac:dyDescent="0.3">
      <c r="A14" s="389">
        <v>3399</v>
      </c>
      <c r="B14" s="120" t="s">
        <v>203</v>
      </c>
      <c r="C14" s="121"/>
      <c r="D14" s="123"/>
      <c r="E14" s="123"/>
      <c r="F14" s="123"/>
      <c r="G14" s="123"/>
      <c r="H14" s="124"/>
    </row>
    <row r="15" spans="1:8" ht="13.5" customHeight="1" x14ac:dyDescent="0.25">
      <c r="A15" s="728"/>
      <c r="B15" s="318" t="s">
        <v>795</v>
      </c>
      <c r="C15" s="13"/>
      <c r="D15" s="729"/>
      <c r="E15" s="729"/>
      <c r="F15" s="246"/>
      <c r="G15" s="246"/>
      <c r="H15" s="247"/>
    </row>
    <row r="16" spans="1:8" x14ac:dyDescent="0.2">
      <c r="A16" s="248">
        <v>3113</v>
      </c>
      <c r="B16" s="53">
        <v>5167</v>
      </c>
      <c r="C16" s="116" t="s">
        <v>88</v>
      </c>
      <c r="D16" s="33">
        <v>150</v>
      </c>
      <c r="E16" s="33">
        <v>150</v>
      </c>
      <c r="F16" s="33">
        <v>0</v>
      </c>
      <c r="G16" s="34">
        <v>0</v>
      </c>
      <c r="H16" s="251">
        <v>0</v>
      </c>
    </row>
    <row r="17" spans="1:8" x14ac:dyDescent="0.2">
      <c r="A17" s="258"/>
      <c r="B17" s="1231">
        <v>5169</v>
      </c>
      <c r="C17" s="52" t="s">
        <v>204</v>
      </c>
      <c r="D17" s="33">
        <v>390</v>
      </c>
      <c r="E17" s="33">
        <v>390</v>
      </c>
      <c r="F17" s="33">
        <v>0</v>
      </c>
      <c r="G17" s="34">
        <v>0</v>
      </c>
      <c r="H17" s="251">
        <v>0</v>
      </c>
    </row>
    <row r="18" spans="1:8" x14ac:dyDescent="0.2">
      <c r="A18" s="807" t="s">
        <v>943</v>
      </c>
      <c r="B18" s="127">
        <v>602</v>
      </c>
      <c r="C18" s="32" t="s">
        <v>204</v>
      </c>
      <c r="D18" s="73">
        <v>0</v>
      </c>
      <c r="E18" s="73">
        <v>0</v>
      </c>
      <c r="F18" s="73">
        <v>0</v>
      </c>
      <c r="G18" s="95">
        <v>0</v>
      </c>
      <c r="H18" s="277">
        <v>65</v>
      </c>
    </row>
    <row r="19" spans="1:8" ht="13.5" thickBot="1" x14ac:dyDescent="0.25">
      <c r="A19" s="481"/>
      <c r="B19" s="438" t="s">
        <v>897</v>
      </c>
      <c r="C19" s="308"/>
      <c r="D19" s="439">
        <f>SUM(D16:D17)</f>
        <v>540</v>
      </c>
      <c r="E19" s="439">
        <f>SUM(E16:E17)</f>
        <v>540</v>
      </c>
      <c r="F19" s="439">
        <f>SUM(F16:F16)</f>
        <v>0</v>
      </c>
      <c r="G19" s="475">
        <v>0</v>
      </c>
      <c r="H19" s="440">
        <f>SUM(H16:H18)</f>
        <v>65</v>
      </c>
    </row>
    <row r="20" spans="1:8" x14ac:dyDescent="0.2">
      <c r="A20" s="248">
        <v>3699</v>
      </c>
      <c r="B20" s="54">
        <v>5221</v>
      </c>
      <c r="C20" s="790" t="s">
        <v>205</v>
      </c>
      <c r="D20" s="731">
        <v>100</v>
      </c>
      <c r="E20" s="731">
        <v>100</v>
      </c>
      <c r="F20" s="731">
        <v>0</v>
      </c>
      <c r="G20" s="34">
        <f t="shared" ref="G20:G62" si="0">F20/E20*100</f>
        <v>0</v>
      </c>
      <c r="H20" s="732">
        <v>100</v>
      </c>
    </row>
    <row r="21" spans="1:8" x14ac:dyDescent="0.2">
      <c r="A21" s="258"/>
      <c r="B21" s="53">
        <v>5222</v>
      </c>
      <c r="C21" s="116" t="s">
        <v>206</v>
      </c>
      <c r="D21" s="731">
        <v>200</v>
      </c>
      <c r="E21" s="731">
        <v>130</v>
      </c>
      <c r="F21" s="731">
        <v>0</v>
      </c>
      <c r="G21" s="34">
        <f t="shared" si="0"/>
        <v>0</v>
      </c>
      <c r="H21" s="732">
        <v>100</v>
      </c>
    </row>
    <row r="22" spans="1:8" ht="12.75" hidden="1" customHeight="1" x14ac:dyDescent="0.2">
      <c r="A22" s="258"/>
      <c r="B22" s="53">
        <v>5223</v>
      </c>
      <c r="C22" s="116" t="s">
        <v>207</v>
      </c>
      <c r="D22" s="731">
        <v>0</v>
      </c>
      <c r="E22" s="731">
        <v>0</v>
      </c>
      <c r="F22" s="731">
        <v>0</v>
      </c>
      <c r="G22" s="34">
        <v>0</v>
      </c>
      <c r="H22" s="732">
        <v>0</v>
      </c>
    </row>
    <row r="23" spans="1:8" x14ac:dyDescent="0.2">
      <c r="A23" s="258"/>
      <c r="B23" s="53">
        <v>5492</v>
      </c>
      <c r="C23" s="116" t="s">
        <v>1124</v>
      </c>
      <c r="D23" s="731">
        <v>50</v>
      </c>
      <c r="E23" s="731">
        <v>120</v>
      </c>
      <c r="F23" s="731">
        <v>42</v>
      </c>
      <c r="G23" s="34">
        <f t="shared" si="0"/>
        <v>35</v>
      </c>
      <c r="H23" s="732">
        <v>150</v>
      </c>
    </row>
    <row r="24" spans="1:8" ht="13.5" thickBot="1" x14ac:dyDescent="0.25">
      <c r="A24" s="481"/>
      <c r="B24" s="438" t="s">
        <v>897</v>
      </c>
      <c r="C24" s="308"/>
      <c r="D24" s="736">
        <f>SUM(D20:D23)</f>
        <v>350</v>
      </c>
      <c r="E24" s="736">
        <f>SUM(E20:E23)</f>
        <v>350</v>
      </c>
      <c r="F24" s="736">
        <f>SUM(F20:F23)</f>
        <v>42</v>
      </c>
      <c r="G24" s="475">
        <f t="shared" si="0"/>
        <v>12</v>
      </c>
      <c r="H24" s="440">
        <f>SUM(H20:H23)</f>
        <v>350</v>
      </c>
    </row>
    <row r="25" spans="1:8" x14ac:dyDescent="0.2">
      <c r="A25" s="455">
        <v>4227</v>
      </c>
      <c r="B25" s="354">
        <v>5166</v>
      </c>
      <c r="C25" s="442" t="s">
        <v>926</v>
      </c>
      <c r="D25" s="729">
        <v>15</v>
      </c>
      <c r="E25" s="729">
        <v>60</v>
      </c>
      <c r="F25" s="729">
        <v>0</v>
      </c>
      <c r="G25" s="204">
        <v>0</v>
      </c>
      <c r="H25" s="730">
        <v>60</v>
      </c>
    </row>
    <row r="26" spans="1:8" x14ac:dyDescent="0.2">
      <c r="A26" s="258"/>
      <c r="B26" s="53">
        <v>5167</v>
      </c>
      <c r="C26" s="52" t="s">
        <v>208</v>
      </c>
      <c r="D26" s="731">
        <v>50</v>
      </c>
      <c r="E26" s="731">
        <v>0</v>
      </c>
      <c r="F26" s="731">
        <v>0</v>
      </c>
      <c r="G26" s="34">
        <v>0</v>
      </c>
      <c r="H26" s="732">
        <v>50</v>
      </c>
    </row>
    <row r="27" spans="1:8" x14ac:dyDescent="0.2">
      <c r="A27" s="258"/>
      <c r="B27" s="53">
        <v>5169</v>
      </c>
      <c r="C27" s="116" t="s">
        <v>1116</v>
      </c>
      <c r="D27" s="731">
        <v>70</v>
      </c>
      <c r="E27" s="731">
        <v>30</v>
      </c>
      <c r="F27" s="731">
        <v>0</v>
      </c>
      <c r="G27" s="34">
        <v>0</v>
      </c>
      <c r="H27" s="732">
        <v>0</v>
      </c>
    </row>
    <row r="28" spans="1:8" ht="13.5" thickBot="1" x14ac:dyDescent="0.25">
      <c r="A28" s="481"/>
      <c r="B28" s="438" t="s">
        <v>897</v>
      </c>
      <c r="C28" s="308"/>
      <c r="D28" s="736">
        <f>SUM(D25:D27)</f>
        <v>135</v>
      </c>
      <c r="E28" s="736">
        <f>SUM(E25:E27)</f>
        <v>90</v>
      </c>
      <c r="F28" s="736">
        <f>SUM(F25:F25)</f>
        <v>0</v>
      </c>
      <c r="G28" s="475">
        <v>0</v>
      </c>
      <c r="H28" s="440">
        <f>SUM(H25:H27)</f>
        <v>110</v>
      </c>
    </row>
    <row r="29" spans="1:8" x14ac:dyDescent="0.2">
      <c r="A29" s="455">
        <v>4379</v>
      </c>
      <c r="B29" s="354">
        <v>5167</v>
      </c>
      <c r="C29" s="13" t="s">
        <v>88</v>
      </c>
      <c r="D29" s="246">
        <v>100</v>
      </c>
      <c r="E29" s="246">
        <v>60</v>
      </c>
      <c r="F29" s="246">
        <v>0</v>
      </c>
      <c r="G29" s="204">
        <f t="shared" si="0"/>
        <v>0</v>
      </c>
      <c r="H29" s="247">
        <v>0</v>
      </c>
    </row>
    <row r="30" spans="1:8" x14ac:dyDescent="0.2">
      <c r="A30" s="258"/>
      <c r="B30" s="53">
        <v>5169</v>
      </c>
      <c r="C30" s="116" t="s">
        <v>1116</v>
      </c>
      <c r="D30" s="33">
        <v>30</v>
      </c>
      <c r="E30" s="33">
        <v>100</v>
      </c>
      <c r="F30" s="33">
        <v>0</v>
      </c>
      <c r="G30" s="34">
        <f t="shared" si="0"/>
        <v>0</v>
      </c>
      <c r="H30" s="251">
        <v>80</v>
      </c>
    </row>
    <row r="31" spans="1:8" x14ac:dyDescent="0.2">
      <c r="A31" s="258"/>
      <c r="B31" s="51">
        <v>5175</v>
      </c>
      <c r="C31" s="244" t="s">
        <v>1125</v>
      </c>
      <c r="D31" s="33">
        <v>50</v>
      </c>
      <c r="E31" s="33">
        <v>50</v>
      </c>
      <c r="F31" s="33">
        <v>0</v>
      </c>
      <c r="G31" s="34">
        <f t="shared" si="0"/>
        <v>0</v>
      </c>
      <c r="H31" s="251">
        <v>50</v>
      </c>
    </row>
    <row r="32" spans="1:8" x14ac:dyDescent="0.2">
      <c r="A32" s="484"/>
      <c r="B32" s="51">
        <v>5194</v>
      </c>
      <c r="C32" s="244" t="s">
        <v>1119</v>
      </c>
      <c r="D32" s="33">
        <v>20</v>
      </c>
      <c r="E32" s="33">
        <v>20</v>
      </c>
      <c r="F32" s="33">
        <v>0</v>
      </c>
      <c r="G32" s="34">
        <f t="shared" si="0"/>
        <v>0</v>
      </c>
      <c r="H32" s="251">
        <v>40</v>
      </c>
    </row>
    <row r="33" spans="1:8" x14ac:dyDescent="0.2">
      <c r="A33" s="484"/>
      <c r="B33" s="53">
        <v>5492</v>
      </c>
      <c r="C33" s="116" t="s">
        <v>1124</v>
      </c>
      <c r="D33" s="33">
        <v>20</v>
      </c>
      <c r="E33" s="33">
        <v>60</v>
      </c>
      <c r="F33" s="33">
        <v>0</v>
      </c>
      <c r="G33" s="34">
        <f t="shared" si="0"/>
        <v>0</v>
      </c>
      <c r="H33" s="251">
        <v>80</v>
      </c>
    </row>
    <row r="34" spans="1:8" ht="13.5" thickBot="1" x14ac:dyDescent="0.25">
      <c r="A34" s="481"/>
      <c r="B34" s="438" t="s">
        <v>897</v>
      </c>
      <c r="C34" s="308"/>
      <c r="D34" s="439">
        <f>SUM(D29:D33)</f>
        <v>220</v>
      </c>
      <c r="E34" s="439">
        <f>SUM(E29:E33)</f>
        <v>290</v>
      </c>
      <c r="F34" s="439">
        <f>SUM(F29:F33)</f>
        <v>0</v>
      </c>
      <c r="G34" s="475">
        <f t="shared" si="0"/>
        <v>0</v>
      </c>
      <c r="H34" s="440">
        <f>SUM(H29:H33)</f>
        <v>250</v>
      </c>
    </row>
    <row r="35" spans="1:8" x14ac:dyDescent="0.2">
      <c r="A35" s="248">
        <v>4399</v>
      </c>
      <c r="B35" s="354">
        <v>5167</v>
      </c>
      <c r="C35" s="13" t="s">
        <v>88</v>
      </c>
      <c r="D35" s="33">
        <v>100</v>
      </c>
      <c r="E35" s="33">
        <v>100</v>
      </c>
      <c r="F35" s="33">
        <v>18</v>
      </c>
      <c r="G35" s="34">
        <f t="shared" si="0"/>
        <v>18</v>
      </c>
      <c r="H35" s="251">
        <v>300</v>
      </c>
    </row>
    <row r="36" spans="1:8" ht="13.5" thickBot="1" x14ac:dyDescent="0.25">
      <c r="A36" s="481"/>
      <c r="B36" s="438" t="s">
        <v>897</v>
      </c>
      <c r="C36" s="308"/>
      <c r="D36" s="439">
        <f>SUM(D35:D35)</f>
        <v>100</v>
      </c>
      <c r="E36" s="439">
        <f>SUM(E35:E35)</f>
        <v>100</v>
      </c>
      <c r="F36" s="439">
        <f>SUM(F35:F35)</f>
        <v>18</v>
      </c>
      <c r="G36" s="475">
        <f t="shared" si="0"/>
        <v>18</v>
      </c>
      <c r="H36" s="440">
        <f>SUM(H35:H35)</f>
        <v>300</v>
      </c>
    </row>
    <row r="37" spans="1:8" ht="12.75" hidden="1" customHeight="1" x14ac:dyDescent="0.2">
      <c r="A37" s="455">
        <v>3313</v>
      </c>
      <c r="B37" s="354">
        <v>5169</v>
      </c>
      <c r="C37" s="442" t="s">
        <v>1116</v>
      </c>
      <c r="D37" s="246">
        <v>0</v>
      </c>
      <c r="E37" s="246">
        <v>0</v>
      </c>
      <c r="F37" s="246">
        <v>0</v>
      </c>
      <c r="G37" s="204">
        <v>0</v>
      </c>
      <c r="H37" s="247">
        <v>0</v>
      </c>
    </row>
    <row r="38" spans="1:8" ht="13.5" hidden="1" customHeight="1" thickBot="1" x14ac:dyDescent="0.25">
      <c r="A38" s="481"/>
      <c r="B38" s="438" t="s">
        <v>897</v>
      </c>
      <c r="C38" s="308"/>
      <c r="D38" s="439">
        <f>SUM(D37:D37)</f>
        <v>0</v>
      </c>
      <c r="E38" s="439">
        <f>SUM(E37:E37)</f>
        <v>0</v>
      </c>
      <c r="F38" s="439">
        <f>SUM(F37:F37)</f>
        <v>0</v>
      </c>
      <c r="G38" s="475">
        <v>0</v>
      </c>
      <c r="H38" s="440">
        <f>SUM(H37:H37)</f>
        <v>0</v>
      </c>
    </row>
    <row r="39" spans="1:8" x14ac:dyDescent="0.2">
      <c r="A39" s="455">
        <v>3317</v>
      </c>
      <c r="B39" s="51">
        <v>5169</v>
      </c>
      <c r="C39" s="244" t="s">
        <v>1115</v>
      </c>
      <c r="D39" s="731">
        <v>300</v>
      </c>
      <c r="E39" s="731">
        <v>300</v>
      </c>
      <c r="F39" s="731">
        <v>79</v>
      </c>
      <c r="G39" s="34">
        <f t="shared" si="0"/>
        <v>26.333333333333332</v>
      </c>
      <c r="H39" s="732">
        <v>0</v>
      </c>
    </row>
    <row r="40" spans="1:8" x14ac:dyDescent="0.2">
      <c r="A40" s="488"/>
      <c r="B40" s="51">
        <v>5175</v>
      </c>
      <c r="C40" s="244" t="s">
        <v>1125</v>
      </c>
      <c r="D40" s="791">
        <v>5</v>
      </c>
      <c r="E40" s="791">
        <v>5</v>
      </c>
      <c r="F40" s="791">
        <v>0</v>
      </c>
      <c r="G40" s="95">
        <f>F40/E40*100</f>
        <v>0</v>
      </c>
      <c r="H40" s="792">
        <v>0</v>
      </c>
    </row>
    <row r="41" spans="1:8" ht="13.5" thickBot="1" x14ac:dyDescent="0.25">
      <c r="A41" s="735"/>
      <c r="B41" s="793" t="s">
        <v>897</v>
      </c>
      <c r="C41" s="449"/>
      <c r="D41" s="743">
        <f>SUM(D39:D40)</f>
        <v>305</v>
      </c>
      <c r="E41" s="743">
        <f>SUM(E39:E40)</f>
        <v>305</v>
      </c>
      <c r="F41" s="743">
        <f>SUM(F39:F40)</f>
        <v>79</v>
      </c>
      <c r="G41" s="315">
        <f t="shared" si="0"/>
        <v>25.901639344262296</v>
      </c>
      <c r="H41" s="316">
        <f>SUM(H39:H40)</f>
        <v>0</v>
      </c>
    </row>
    <row r="42" spans="1:8" x14ac:dyDescent="0.2">
      <c r="A42" s="455">
        <v>3319</v>
      </c>
      <c r="B42" s="354">
        <v>5136</v>
      </c>
      <c r="C42" s="456" t="s">
        <v>209</v>
      </c>
      <c r="D42" s="729">
        <v>20</v>
      </c>
      <c r="E42" s="729">
        <v>20</v>
      </c>
      <c r="F42" s="729">
        <v>0</v>
      </c>
      <c r="G42" s="204">
        <v>0</v>
      </c>
      <c r="H42" s="730">
        <v>0</v>
      </c>
    </row>
    <row r="43" spans="1:8" x14ac:dyDescent="0.2">
      <c r="A43" s="258"/>
      <c r="B43" s="127">
        <v>5139</v>
      </c>
      <c r="C43" s="32" t="s">
        <v>925</v>
      </c>
      <c r="D43" s="746">
        <v>30</v>
      </c>
      <c r="E43" s="746">
        <v>30</v>
      </c>
      <c r="F43" s="746">
        <v>0</v>
      </c>
      <c r="G43" s="34">
        <v>0</v>
      </c>
      <c r="H43" s="747">
        <v>0</v>
      </c>
    </row>
    <row r="44" spans="1:8" x14ac:dyDescent="0.2">
      <c r="A44" s="1244" t="s">
        <v>943</v>
      </c>
      <c r="B44" s="739">
        <v>602</v>
      </c>
      <c r="C44" s="733" t="s">
        <v>925</v>
      </c>
      <c r="D44" s="731">
        <v>0</v>
      </c>
      <c r="E44" s="731">
        <v>0</v>
      </c>
      <c r="F44" s="731">
        <v>0</v>
      </c>
      <c r="G44" s="34">
        <v>0</v>
      </c>
      <c r="H44" s="732">
        <v>23</v>
      </c>
    </row>
    <row r="45" spans="1:8" x14ac:dyDescent="0.2">
      <c r="A45" s="1244"/>
      <c r="B45" s="739">
        <v>5164</v>
      </c>
      <c r="C45" s="733" t="s">
        <v>116</v>
      </c>
      <c r="D45" s="731">
        <v>20</v>
      </c>
      <c r="E45" s="731">
        <v>20</v>
      </c>
      <c r="F45" s="731">
        <v>0</v>
      </c>
      <c r="G45" s="34">
        <v>0</v>
      </c>
      <c r="H45" s="732">
        <v>0</v>
      </c>
    </row>
    <row r="46" spans="1:8" x14ac:dyDescent="0.2">
      <c r="A46" s="1244"/>
      <c r="B46" s="1226">
        <v>5166</v>
      </c>
      <c r="C46" s="52" t="s">
        <v>926</v>
      </c>
      <c r="D46" s="731">
        <v>150</v>
      </c>
      <c r="E46" s="731">
        <v>150</v>
      </c>
      <c r="F46" s="731">
        <v>89</v>
      </c>
      <c r="G46" s="34">
        <v>0</v>
      </c>
      <c r="H46" s="732">
        <v>0</v>
      </c>
    </row>
    <row r="47" spans="1:8" x14ac:dyDescent="0.2">
      <c r="A47" s="807" t="s">
        <v>943</v>
      </c>
      <c r="B47" s="127">
        <v>602</v>
      </c>
      <c r="C47" s="32" t="s">
        <v>926</v>
      </c>
      <c r="D47" s="731">
        <v>0</v>
      </c>
      <c r="E47" s="731">
        <v>0</v>
      </c>
      <c r="F47" s="731">
        <v>0</v>
      </c>
      <c r="G47" s="34">
        <v>0</v>
      </c>
      <c r="H47" s="732">
        <v>920</v>
      </c>
    </row>
    <row r="48" spans="1:8" x14ac:dyDescent="0.2">
      <c r="A48" s="807"/>
      <c r="B48" s="127">
        <v>5169</v>
      </c>
      <c r="C48" s="32" t="s">
        <v>1116</v>
      </c>
      <c r="D48" s="731">
        <v>800</v>
      </c>
      <c r="E48" s="731">
        <v>730</v>
      </c>
      <c r="F48" s="731">
        <v>424</v>
      </c>
      <c r="G48" s="34">
        <v>58.1</v>
      </c>
      <c r="H48" s="732">
        <v>750</v>
      </c>
    </row>
    <row r="49" spans="1:8" x14ac:dyDescent="0.2">
      <c r="A49" s="807" t="s">
        <v>943</v>
      </c>
      <c r="B49" s="127">
        <v>602</v>
      </c>
      <c r="C49" s="52" t="s">
        <v>1116</v>
      </c>
      <c r="D49" s="731">
        <v>0</v>
      </c>
      <c r="E49" s="731">
        <v>0</v>
      </c>
      <c r="F49" s="731">
        <v>0</v>
      </c>
      <c r="G49" s="34">
        <v>0</v>
      </c>
      <c r="H49" s="732">
        <v>727</v>
      </c>
    </row>
    <row r="50" spans="1:8" x14ac:dyDescent="0.2">
      <c r="A50" s="807"/>
      <c r="B50" s="1226">
        <v>5175</v>
      </c>
      <c r="C50" s="52" t="s">
        <v>1125</v>
      </c>
      <c r="D50" s="731">
        <v>50</v>
      </c>
      <c r="E50" s="731">
        <v>50</v>
      </c>
      <c r="F50" s="731">
        <v>22</v>
      </c>
      <c r="G50" s="34">
        <v>44</v>
      </c>
      <c r="H50" s="732">
        <v>0</v>
      </c>
    </row>
    <row r="51" spans="1:8" x14ac:dyDescent="0.2">
      <c r="A51" s="807" t="s">
        <v>943</v>
      </c>
      <c r="B51" s="54">
        <v>602</v>
      </c>
      <c r="C51" s="527" t="s">
        <v>1125</v>
      </c>
      <c r="D51" s="737">
        <v>0</v>
      </c>
      <c r="E51" s="737">
        <v>0</v>
      </c>
      <c r="F51" s="737">
        <v>0</v>
      </c>
      <c r="G51" s="399">
        <v>0</v>
      </c>
      <c r="H51" s="738">
        <v>30</v>
      </c>
    </row>
    <row r="52" spans="1:8" x14ac:dyDescent="0.2">
      <c r="A52" s="1245"/>
      <c r="B52" s="1226">
        <v>5194</v>
      </c>
      <c r="C52" s="52" t="s">
        <v>1119</v>
      </c>
      <c r="D52" s="731">
        <v>100</v>
      </c>
      <c r="E52" s="731">
        <v>20</v>
      </c>
      <c r="F52" s="731">
        <v>1</v>
      </c>
      <c r="G52" s="34">
        <v>5</v>
      </c>
      <c r="H52" s="732">
        <v>40</v>
      </c>
    </row>
    <row r="53" spans="1:8" x14ac:dyDescent="0.2">
      <c r="A53" s="1246" t="s">
        <v>943</v>
      </c>
      <c r="B53" s="1226">
        <v>602</v>
      </c>
      <c r="C53" s="52" t="s">
        <v>1119</v>
      </c>
      <c r="D53" s="731">
        <v>0</v>
      </c>
      <c r="E53" s="731">
        <v>0</v>
      </c>
      <c r="F53" s="731">
        <v>0</v>
      </c>
      <c r="G53" s="34">
        <v>0</v>
      </c>
      <c r="H53" s="732">
        <v>35</v>
      </c>
    </row>
    <row r="54" spans="1:8" x14ac:dyDescent="0.2">
      <c r="A54" s="112"/>
      <c r="B54" s="112"/>
      <c r="C54" s="188"/>
      <c r="D54" s="1234"/>
      <c r="E54" s="1234"/>
      <c r="F54" s="1234"/>
      <c r="G54" s="370"/>
      <c r="H54" s="1234"/>
    </row>
    <row r="55" spans="1:8" x14ac:dyDescent="0.2">
      <c r="A55" s="922"/>
      <c r="B55" s="922"/>
      <c r="C55" s="922"/>
      <c r="D55" s="922"/>
      <c r="E55" s="922"/>
      <c r="F55" s="922"/>
      <c r="G55" s="922"/>
      <c r="H55" s="922"/>
    </row>
    <row r="56" spans="1:8" x14ac:dyDescent="0.2">
      <c r="A56" s="112"/>
      <c r="B56" s="112"/>
      <c r="C56" s="188"/>
      <c r="D56" s="1234"/>
      <c r="E56" s="1234"/>
      <c r="F56" s="1234"/>
      <c r="G56" s="370"/>
      <c r="H56" s="1234"/>
    </row>
    <row r="57" spans="1:8" x14ac:dyDescent="0.2">
      <c r="A57" s="112"/>
      <c r="B57" s="112"/>
      <c r="C57" s="188"/>
      <c r="D57" s="1234"/>
      <c r="E57" s="1234"/>
      <c r="F57" s="1234"/>
      <c r="G57" s="370"/>
      <c r="H57" s="1234"/>
    </row>
    <row r="58" spans="1:8" ht="15" x14ac:dyDescent="0.25">
      <c r="A58" s="1249" t="s">
        <v>1307</v>
      </c>
      <c r="B58" s="1249"/>
      <c r="C58" s="1249"/>
      <c r="D58" s="1249"/>
      <c r="E58" s="1249"/>
      <c r="F58" s="1249"/>
      <c r="G58" s="1249"/>
      <c r="H58" s="1249"/>
    </row>
    <row r="59" spans="1:8" x14ac:dyDescent="0.2">
      <c r="A59" s="1235"/>
      <c r="B59" s="1226">
        <v>5229</v>
      </c>
      <c r="C59" s="52" t="s">
        <v>210</v>
      </c>
      <c r="D59" s="731">
        <v>100</v>
      </c>
      <c r="E59" s="731">
        <v>100</v>
      </c>
      <c r="F59" s="731">
        <v>99</v>
      </c>
      <c r="G59" s="34">
        <v>99</v>
      </c>
      <c r="H59" s="732">
        <v>0</v>
      </c>
    </row>
    <row r="60" spans="1:8" x14ac:dyDescent="0.2">
      <c r="A60" s="484" t="s">
        <v>943</v>
      </c>
      <c r="B60" s="1226">
        <v>602</v>
      </c>
      <c r="C60" s="52" t="s">
        <v>210</v>
      </c>
      <c r="D60" s="731">
        <v>0</v>
      </c>
      <c r="E60" s="731">
        <v>0</v>
      </c>
      <c r="F60" s="731">
        <v>0</v>
      </c>
      <c r="G60" s="34">
        <v>0</v>
      </c>
      <c r="H60" s="732">
        <v>100</v>
      </c>
    </row>
    <row r="61" spans="1:8" x14ac:dyDescent="0.2">
      <c r="A61" s="484"/>
      <c r="B61" s="1226">
        <v>5492</v>
      </c>
      <c r="C61" s="52" t="s">
        <v>1124</v>
      </c>
      <c r="D61" s="731">
        <v>30</v>
      </c>
      <c r="E61" s="731">
        <v>30</v>
      </c>
      <c r="F61" s="731">
        <v>6</v>
      </c>
      <c r="G61" s="34">
        <v>20</v>
      </c>
      <c r="H61" s="732">
        <v>0</v>
      </c>
    </row>
    <row r="62" spans="1:8" ht="13.5" thickBot="1" x14ac:dyDescent="0.25">
      <c r="A62" s="481"/>
      <c r="B62" s="438" t="s">
        <v>897</v>
      </c>
      <c r="C62" s="308"/>
      <c r="D62" s="736">
        <f>SUM(D42:D61)</f>
        <v>1300</v>
      </c>
      <c r="E62" s="736">
        <f>SUM(E42:E61)</f>
        <v>1150</v>
      </c>
      <c r="F62" s="736">
        <f>SUM(F42:F61)</f>
        <v>641</v>
      </c>
      <c r="G62" s="475">
        <f t="shared" si="0"/>
        <v>55.739130434782616</v>
      </c>
      <c r="H62" s="440">
        <f>SUM(H42:H61)</f>
        <v>2625</v>
      </c>
    </row>
    <row r="63" spans="1:8" x14ac:dyDescent="0.2">
      <c r="A63" s="455">
        <v>3399</v>
      </c>
      <c r="B63" s="354">
        <v>5041</v>
      </c>
      <c r="C63" s="442" t="s">
        <v>211</v>
      </c>
      <c r="D63" s="744">
        <v>15</v>
      </c>
      <c r="E63" s="744">
        <v>15</v>
      </c>
      <c r="F63" s="744">
        <v>7</v>
      </c>
      <c r="G63" s="204">
        <f>F63/E63*100</f>
        <v>46.666666666666664</v>
      </c>
      <c r="H63" s="745">
        <v>15</v>
      </c>
    </row>
    <row r="64" spans="1:8" ht="13.5" thickBot="1" x14ac:dyDescent="0.25">
      <c r="A64" s="735"/>
      <c r="B64" s="438" t="s">
        <v>897</v>
      </c>
      <c r="C64" s="308"/>
      <c r="D64" s="743">
        <f>SUM(D63:D63)</f>
        <v>15</v>
      </c>
      <c r="E64" s="743">
        <f>SUM(E63:E63)</f>
        <v>15</v>
      </c>
      <c r="F64" s="743">
        <f>F63</f>
        <v>7</v>
      </c>
      <c r="G64" s="315">
        <f>F64/E64*100</f>
        <v>46.666666666666664</v>
      </c>
      <c r="H64" s="316">
        <f>SUM(H63:H63)</f>
        <v>15</v>
      </c>
    </row>
    <row r="65" spans="1:8" ht="16.5" thickBot="1" x14ac:dyDescent="0.3">
      <c r="A65" s="492" t="s">
        <v>935</v>
      </c>
      <c r="B65" s="754"/>
      <c r="C65" s="718"/>
      <c r="D65" s="235">
        <f>D64+D62+D41+D38+D36+D34+D28+D24+D19</f>
        <v>2965</v>
      </c>
      <c r="E65" s="235">
        <f>E64+E62+E41+E38+E36+E34+E28+E24+E19</f>
        <v>2840</v>
      </c>
      <c r="F65" s="235">
        <f>F64+F62+F41+F38+F36+F34+F28+F24</f>
        <v>787</v>
      </c>
      <c r="G65" s="269">
        <f>F65/E65*100</f>
        <v>27.711267605633804</v>
      </c>
      <c r="H65" s="237">
        <f>H64+H62+H41+H38+H36+H34+H28+H24+H19</f>
        <v>3715</v>
      </c>
    </row>
    <row r="66" spans="1:8" ht="15.75" x14ac:dyDescent="0.25">
      <c r="A66" s="327"/>
      <c r="B66" s="705"/>
      <c r="C66" s="425"/>
      <c r="D66" s="328"/>
      <c r="E66" s="328"/>
      <c r="F66" s="328"/>
      <c r="G66" s="428"/>
      <c r="H66" s="794"/>
    </row>
    <row r="67" spans="1:8" ht="15.75" x14ac:dyDescent="0.25">
      <c r="A67" s="327"/>
      <c r="B67" s="705"/>
      <c r="C67" s="425"/>
      <c r="D67" s="328"/>
      <c r="E67" s="328"/>
      <c r="F67" s="328"/>
      <c r="G67" s="428"/>
      <c r="H67" s="794"/>
    </row>
    <row r="68" spans="1:8" ht="15.75" x14ac:dyDescent="0.25">
      <c r="A68" s="327"/>
      <c r="B68" s="705"/>
      <c r="C68" s="425"/>
      <c r="D68" s="328"/>
      <c r="E68" s="328"/>
      <c r="F68" s="328"/>
      <c r="G68" s="428"/>
      <c r="H68" s="794"/>
    </row>
    <row r="70" spans="1:8" ht="13.5" thickBot="1" x14ac:dyDescent="0.25">
      <c r="A70" s="7"/>
      <c r="B70" s="755"/>
      <c r="C70" s="4"/>
      <c r="D70" s="4"/>
      <c r="E70" s="4"/>
      <c r="F70" s="8"/>
      <c r="G70" s="9"/>
      <c r="H70" s="10" t="s">
        <v>785</v>
      </c>
    </row>
    <row r="71" spans="1:8" ht="15" x14ac:dyDescent="0.25">
      <c r="A71" s="271" t="s">
        <v>896</v>
      </c>
      <c r="B71" s="756"/>
      <c r="C71" s="273"/>
      <c r="D71" s="14" t="s">
        <v>787</v>
      </c>
      <c r="E71" s="14" t="s">
        <v>788</v>
      </c>
      <c r="F71" s="14" t="s">
        <v>789</v>
      </c>
      <c r="G71" s="14" t="s">
        <v>790</v>
      </c>
      <c r="H71" s="15" t="s">
        <v>791</v>
      </c>
    </row>
    <row r="72" spans="1:8" ht="14.25" thickBot="1" x14ac:dyDescent="0.3">
      <c r="A72" s="274"/>
      <c r="B72" s="757"/>
      <c r="C72" s="276"/>
      <c r="D72" s="123">
        <v>2018</v>
      </c>
      <c r="E72" s="123">
        <v>2018</v>
      </c>
      <c r="F72" s="123" t="s">
        <v>793</v>
      </c>
      <c r="G72" s="123" t="s">
        <v>794</v>
      </c>
      <c r="H72" s="124">
        <v>2019</v>
      </c>
    </row>
    <row r="73" spans="1:8" ht="13.5" thickBot="1" x14ac:dyDescent="0.25">
      <c r="A73" s="243">
        <v>3399</v>
      </c>
      <c r="B73" s="127">
        <v>6121</v>
      </c>
      <c r="C73" s="244" t="s">
        <v>180</v>
      </c>
      <c r="D73" s="73">
        <v>0</v>
      </c>
      <c r="E73" s="73">
        <v>0</v>
      </c>
      <c r="F73" s="73">
        <v>0</v>
      </c>
      <c r="G73" s="795">
        <v>0</v>
      </c>
      <c r="H73" s="277">
        <v>0</v>
      </c>
    </row>
    <row r="74" spans="1:8" ht="16.5" thickBot="1" x14ac:dyDescent="0.3">
      <c r="A74" s="266" t="s">
        <v>939</v>
      </c>
      <c r="B74" s="759"/>
      <c r="C74" s="268"/>
      <c r="D74" s="235">
        <f>SUM(D73:D73)</f>
        <v>0</v>
      </c>
      <c r="E74" s="235">
        <f>SUM(E73:E73)</f>
        <v>0</v>
      </c>
      <c r="F74" s="235">
        <f>SUM(F73:F73)</f>
        <v>0</v>
      </c>
      <c r="G74" s="725">
        <v>0</v>
      </c>
      <c r="H74" s="237">
        <f>SUM(H73:H73)</f>
        <v>0</v>
      </c>
    </row>
    <row r="75" spans="1:8" x14ac:dyDescent="0.2">
      <c r="A75" s="278"/>
      <c r="B75" s="112"/>
      <c r="C75" s="188"/>
      <c r="D75" s="279"/>
      <c r="E75" s="279"/>
      <c r="F75" s="279"/>
      <c r="G75" s="380"/>
      <c r="H75" s="279"/>
    </row>
    <row r="76" spans="1:8" x14ac:dyDescent="0.2">
      <c r="A76" s="7"/>
      <c r="B76" s="755"/>
      <c r="C76" s="4"/>
      <c r="E76" s="8"/>
      <c r="F76" s="8"/>
      <c r="G76" s="8"/>
      <c r="H76" s="8"/>
    </row>
    <row r="77" spans="1:8" x14ac:dyDescent="0.2">
      <c r="A77" s="7"/>
      <c r="B77" s="755"/>
      <c r="C77" s="4"/>
      <c r="D77" s="796"/>
      <c r="E77" s="8"/>
      <c r="F77" s="8"/>
    </row>
    <row r="78" spans="1:8" ht="15" thickBot="1" x14ac:dyDescent="0.25">
      <c r="A78" s="280" t="s">
        <v>940</v>
      </c>
      <c r="B78" s="755"/>
      <c r="C78" s="4"/>
      <c r="D78" s="8"/>
      <c r="E78" s="8"/>
      <c r="F78" s="8"/>
      <c r="G78" s="9"/>
      <c r="H78" s="8"/>
    </row>
    <row r="79" spans="1:8" ht="13.5" x14ac:dyDescent="0.25">
      <c r="A79" s="394" t="s">
        <v>941</v>
      </c>
      <c r="B79" s="760"/>
      <c r="C79" s="284" t="s">
        <v>942</v>
      </c>
      <c r="D79" s="14" t="s">
        <v>787</v>
      </c>
      <c r="E79" s="14" t="s">
        <v>788</v>
      </c>
      <c r="F79" s="14" t="s">
        <v>789</v>
      </c>
      <c r="G79" s="14" t="s">
        <v>790</v>
      </c>
      <c r="H79" s="15" t="s">
        <v>791</v>
      </c>
    </row>
    <row r="80" spans="1:8" ht="14.25" thickBot="1" x14ac:dyDescent="0.3">
      <c r="A80" s="285"/>
      <c r="B80" s="761" t="s">
        <v>943</v>
      </c>
      <c r="C80" s="287"/>
      <c r="D80" s="123">
        <v>2018</v>
      </c>
      <c r="E80" s="123">
        <v>2018</v>
      </c>
      <c r="F80" s="123" t="s">
        <v>793</v>
      </c>
      <c r="G80" s="123" t="s">
        <v>794</v>
      </c>
      <c r="H80" s="124">
        <v>2019</v>
      </c>
    </row>
    <row r="81" spans="1:8" x14ac:dyDescent="0.2">
      <c r="A81" s="1252"/>
      <c r="B81" s="1253"/>
      <c r="C81" s="188"/>
      <c r="D81" s="337">
        <v>0</v>
      </c>
      <c r="E81" s="337">
        <v>0</v>
      </c>
      <c r="F81" s="337">
        <v>0</v>
      </c>
      <c r="G81" s="200">
        <v>0</v>
      </c>
      <c r="H81" s="338">
        <v>0</v>
      </c>
    </row>
    <row r="82" spans="1:8" ht="15" thickBot="1" x14ac:dyDescent="0.25">
      <c r="A82" s="764"/>
      <c r="B82" s="797"/>
      <c r="C82" s="483" t="s">
        <v>181</v>
      </c>
      <c r="D82" s="302">
        <f>SUM(D81:D81)</f>
        <v>0</v>
      </c>
      <c r="E82" s="302">
        <f>SUM(E81:E81)</f>
        <v>0</v>
      </c>
      <c r="F82" s="302">
        <f>SUM(F81)</f>
        <v>0</v>
      </c>
      <c r="G82" s="350">
        <v>0</v>
      </c>
      <c r="H82" s="360">
        <f>SUM(H81:H81)</f>
        <v>0</v>
      </c>
    </row>
    <row r="83" spans="1:8" ht="16.5" thickBot="1" x14ac:dyDescent="0.3">
      <c r="A83" s="764"/>
      <c r="B83" s="757"/>
      <c r="C83" s="798" t="s">
        <v>897</v>
      </c>
      <c r="D83" s="703">
        <f>D82</f>
        <v>0</v>
      </c>
      <c r="E83" s="703">
        <f>E82</f>
        <v>0</v>
      </c>
      <c r="F83" s="703">
        <f>F82</f>
        <v>0</v>
      </c>
      <c r="G83" s="725">
        <v>0</v>
      </c>
      <c r="H83" s="704">
        <f>SUM(H82)</f>
        <v>0</v>
      </c>
    </row>
    <row r="84" spans="1:8" x14ac:dyDescent="0.2">
      <c r="A84" s="4"/>
      <c r="B84" s="755"/>
      <c r="C84" s="4"/>
      <c r="D84" s="4"/>
      <c r="E84" s="4"/>
      <c r="F84" s="4"/>
      <c r="G84" s="4"/>
      <c r="H84" s="4"/>
    </row>
    <row r="85" spans="1:8" x14ac:dyDescent="0.2">
      <c r="A85" s="4"/>
      <c r="B85" s="755"/>
      <c r="C85" s="4"/>
      <c r="D85" s="4"/>
      <c r="E85" s="4"/>
      <c r="F85" s="4"/>
      <c r="G85" s="4"/>
      <c r="H85" s="4"/>
    </row>
    <row r="86" spans="1:8" x14ac:dyDescent="0.2">
      <c r="A86" s="4"/>
      <c r="B86" s="755"/>
      <c r="C86" s="4"/>
      <c r="D86" s="4"/>
      <c r="E86" s="4"/>
      <c r="F86" s="4"/>
      <c r="G86" s="4"/>
      <c r="H86" s="4"/>
    </row>
    <row r="87" spans="1:8" ht="19.5" thickBot="1" x14ac:dyDescent="0.35">
      <c r="A87" s="6" t="s">
        <v>213</v>
      </c>
      <c r="B87" s="755"/>
      <c r="C87" s="4"/>
      <c r="D87" s="8"/>
      <c r="E87" s="8"/>
      <c r="F87" s="8"/>
      <c r="G87" s="9"/>
      <c r="H87" s="8"/>
    </row>
    <row r="88" spans="1:8" ht="13.5" x14ac:dyDescent="0.25">
      <c r="A88" s="306"/>
      <c r="B88" s="756"/>
      <c r="C88" s="24"/>
      <c r="D88" s="14" t="s">
        <v>787</v>
      </c>
      <c r="E88" s="14" t="s">
        <v>788</v>
      </c>
      <c r="F88" s="14" t="s">
        <v>789</v>
      </c>
      <c r="G88" s="14" t="s">
        <v>790</v>
      </c>
      <c r="H88" s="15" t="s">
        <v>791</v>
      </c>
    </row>
    <row r="89" spans="1:8" ht="14.25" thickBot="1" x14ac:dyDescent="0.3">
      <c r="A89" s="307"/>
      <c r="B89" s="767"/>
      <c r="C89" s="188"/>
      <c r="D89" s="123">
        <v>2018</v>
      </c>
      <c r="E89" s="123">
        <v>2018</v>
      </c>
      <c r="F89" s="123" t="s">
        <v>793</v>
      </c>
      <c r="G89" s="123" t="s">
        <v>794</v>
      </c>
      <c r="H89" s="124">
        <v>2019</v>
      </c>
    </row>
    <row r="90" spans="1:8" x14ac:dyDescent="0.2">
      <c r="A90" s="455" t="s">
        <v>912</v>
      </c>
      <c r="B90" s="768"/>
      <c r="C90" s="67"/>
      <c r="D90" s="68">
        <f>D65</f>
        <v>2965</v>
      </c>
      <c r="E90" s="68">
        <f>E65</f>
        <v>2840</v>
      </c>
      <c r="F90" s="68">
        <f>F65</f>
        <v>787</v>
      </c>
      <c r="G90" s="435">
        <f>F90/E90*100</f>
        <v>27.711267605633804</v>
      </c>
      <c r="H90" s="436">
        <f>H65</f>
        <v>3715</v>
      </c>
    </row>
    <row r="91" spans="1:8" ht="13.5" thickBot="1" x14ac:dyDescent="0.25">
      <c r="A91" s="389" t="s">
        <v>896</v>
      </c>
      <c r="B91" s="769"/>
      <c r="C91" s="752"/>
      <c r="D91" s="314">
        <f>D83</f>
        <v>0</v>
      </c>
      <c r="E91" s="314">
        <f>E83</f>
        <v>0</v>
      </c>
      <c r="F91" s="314">
        <f>F83</f>
        <v>0</v>
      </c>
      <c r="G91" s="315">
        <v>0</v>
      </c>
      <c r="H91" s="316">
        <f>H83</f>
        <v>0</v>
      </c>
    </row>
    <row r="92" spans="1:8" ht="16.5" thickBot="1" x14ac:dyDescent="0.3">
      <c r="A92" s="266" t="s">
        <v>960</v>
      </c>
      <c r="B92" s="770"/>
      <c r="C92" s="771"/>
      <c r="D92" s="235">
        <f>SUM(D90:D91)</f>
        <v>2965</v>
      </c>
      <c r="E92" s="235">
        <f>SUM(E90:E91)</f>
        <v>2840</v>
      </c>
      <c r="F92" s="235">
        <f>SUM(F90:F91)</f>
        <v>787</v>
      </c>
      <c r="G92" s="725">
        <f>F92/E92*100</f>
        <v>27.711267605633804</v>
      </c>
      <c r="H92" s="237">
        <f>SUM(H90:H91)</f>
        <v>3715</v>
      </c>
    </row>
    <row r="110" spans="1:8" ht="15" x14ac:dyDescent="0.25">
      <c r="A110" s="1247" t="s">
        <v>212</v>
      </c>
      <c r="B110" s="1247"/>
      <c r="C110" s="1247"/>
      <c r="D110" s="1247"/>
      <c r="E110" s="1247"/>
      <c r="F110" s="1247"/>
      <c r="G110" s="1247"/>
      <c r="H110" s="1247"/>
    </row>
  </sheetData>
  <mergeCells count="3">
    <mergeCell ref="A58:H58"/>
    <mergeCell ref="A81:B81"/>
    <mergeCell ref="A110:H110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30"/>
  <sheetViews>
    <sheetView topLeftCell="A165" zoomScaleNormal="100" zoomScalePageLayoutView="130" workbookViewId="0">
      <selection activeCell="H200" sqref="H200"/>
    </sheetView>
  </sheetViews>
  <sheetFormatPr defaultRowHeight="12.75" x14ac:dyDescent="0.2"/>
  <cols>
    <col min="1" max="1" width="6.5703125" customWidth="1"/>
    <col min="2" max="2" width="6.42578125" customWidth="1"/>
    <col min="3" max="3" width="31.7109375" customWidth="1"/>
    <col min="4" max="4" width="7.42578125" customWidth="1"/>
    <col min="5" max="5" width="8" customWidth="1"/>
    <col min="7" max="7" width="8.5703125" customWidth="1"/>
  </cols>
  <sheetData>
    <row r="1" spans="1:8" ht="15" x14ac:dyDescent="0.25">
      <c r="H1" s="238" t="s">
        <v>215</v>
      </c>
    </row>
    <row r="2" spans="1:8" ht="18.75" x14ac:dyDescent="0.3">
      <c r="A2" s="6" t="s">
        <v>216</v>
      </c>
      <c r="B2" s="239"/>
      <c r="C2" s="185"/>
      <c r="D2" s="4"/>
      <c r="E2" s="4"/>
      <c r="F2" s="727"/>
      <c r="G2" s="185"/>
      <c r="H2" s="4"/>
    </row>
    <row r="3" spans="1:8" ht="15" customHeight="1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912</v>
      </c>
      <c r="B4" s="7"/>
      <c r="C4" s="4"/>
      <c r="D4" s="4"/>
      <c r="E4" s="4"/>
      <c r="F4" s="369"/>
      <c r="G4" s="370"/>
      <c r="H4" s="10" t="s">
        <v>785</v>
      </c>
    </row>
    <row r="5" spans="1:8" ht="13.5" x14ac:dyDescent="0.25">
      <c r="A5" s="728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8">
        <v>3291</v>
      </c>
      <c r="B6" s="17" t="s">
        <v>217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248">
        <v>3299</v>
      </c>
      <c r="B7" s="17" t="s">
        <v>48</v>
      </c>
      <c r="C7" s="244"/>
      <c r="D7" s="20"/>
      <c r="E7" s="20"/>
      <c r="F7" s="20"/>
      <c r="G7" s="20"/>
      <c r="H7" s="21"/>
    </row>
    <row r="8" spans="1:8" ht="13.5" x14ac:dyDescent="0.25">
      <c r="A8" s="248">
        <v>3322</v>
      </c>
      <c r="B8" s="17" t="s">
        <v>218</v>
      </c>
      <c r="C8" s="244"/>
      <c r="D8" s="20"/>
      <c r="E8" s="20"/>
      <c r="F8" s="20"/>
      <c r="G8" s="20"/>
      <c r="H8" s="21"/>
    </row>
    <row r="9" spans="1:8" ht="13.5" x14ac:dyDescent="0.25">
      <c r="A9" s="248">
        <v>3326</v>
      </c>
      <c r="B9" s="17" t="s">
        <v>219</v>
      </c>
      <c r="C9" s="244"/>
      <c r="D9" s="20"/>
      <c r="E9" s="20"/>
      <c r="F9" s="20"/>
      <c r="G9" s="20"/>
      <c r="H9" s="21"/>
    </row>
    <row r="10" spans="1:8" ht="13.5" x14ac:dyDescent="0.25">
      <c r="A10" s="248">
        <v>3329</v>
      </c>
      <c r="B10" s="117" t="s">
        <v>220</v>
      </c>
      <c r="C10" s="116"/>
      <c r="D10" s="20"/>
      <c r="E10" s="20"/>
      <c r="F10" s="20"/>
      <c r="G10" s="20"/>
      <c r="H10" s="21"/>
    </row>
    <row r="11" spans="1:8" ht="13.5" x14ac:dyDescent="0.25">
      <c r="A11" s="248">
        <v>3419</v>
      </c>
      <c r="B11" s="117" t="s">
        <v>863</v>
      </c>
      <c r="C11" s="116"/>
      <c r="D11" s="20"/>
      <c r="E11" s="20"/>
      <c r="F11" s="20"/>
      <c r="G11" s="20"/>
      <c r="H11" s="21"/>
    </row>
    <row r="12" spans="1:8" x14ac:dyDescent="0.2">
      <c r="A12" s="248">
        <v>3421</v>
      </c>
      <c r="B12" s="52" t="s">
        <v>221</v>
      </c>
      <c r="C12" s="116"/>
      <c r="D12" s="774"/>
      <c r="E12" s="774"/>
      <c r="F12" s="774"/>
      <c r="G12" s="774"/>
      <c r="H12" s="799"/>
    </row>
    <row r="13" spans="1:8" x14ac:dyDescent="0.2">
      <c r="A13" s="248">
        <v>3541</v>
      </c>
      <c r="B13" s="261" t="s">
        <v>222</v>
      </c>
      <c r="C13" s="116"/>
      <c r="D13" s="774"/>
      <c r="E13" s="774"/>
      <c r="F13" s="774"/>
      <c r="G13" s="774"/>
      <c r="H13" s="799"/>
    </row>
    <row r="14" spans="1:8" x14ac:dyDescent="0.2">
      <c r="A14" s="248">
        <v>3549</v>
      </c>
      <c r="B14" s="261" t="s">
        <v>223</v>
      </c>
      <c r="C14" s="116"/>
      <c r="D14" s="774"/>
      <c r="E14" s="774"/>
      <c r="F14" s="774"/>
      <c r="G14" s="774"/>
      <c r="H14" s="799"/>
    </row>
    <row r="15" spans="1:8" x14ac:dyDescent="0.2">
      <c r="A15" s="248">
        <v>3749</v>
      </c>
      <c r="B15" s="110" t="s">
        <v>224</v>
      </c>
      <c r="C15" s="116"/>
      <c r="D15" s="774"/>
      <c r="E15" s="774"/>
      <c r="F15" s="774"/>
      <c r="G15" s="774"/>
      <c r="H15" s="799"/>
    </row>
    <row r="16" spans="1:8" x14ac:dyDescent="0.2">
      <c r="A16" s="248">
        <v>4349</v>
      </c>
      <c r="B16" s="110" t="s">
        <v>225</v>
      </c>
      <c r="C16" s="116"/>
      <c r="D16" s="774"/>
      <c r="E16" s="774"/>
      <c r="F16" s="774"/>
      <c r="G16" s="774"/>
      <c r="H16" s="799"/>
    </row>
    <row r="17" spans="1:8" x14ac:dyDescent="0.2">
      <c r="A17" s="248">
        <v>4350</v>
      </c>
      <c r="B17" s="110" t="s">
        <v>226</v>
      </c>
      <c r="C17" s="116"/>
      <c r="D17" s="774"/>
      <c r="E17" s="774"/>
      <c r="F17" s="774"/>
      <c r="G17" s="774"/>
      <c r="H17" s="799"/>
    </row>
    <row r="18" spans="1:8" x14ac:dyDescent="0.2">
      <c r="A18" s="248">
        <v>4351</v>
      </c>
      <c r="B18" s="110" t="s">
        <v>227</v>
      </c>
      <c r="C18" s="116"/>
      <c r="D18" s="774"/>
      <c r="E18" s="774"/>
      <c r="F18" s="774"/>
      <c r="G18" s="774"/>
      <c r="H18" s="799"/>
    </row>
    <row r="19" spans="1:8" x14ac:dyDescent="0.2">
      <c r="A19" s="248">
        <v>4352</v>
      </c>
      <c r="B19" s="110" t="s">
        <v>228</v>
      </c>
      <c r="C19" s="116"/>
      <c r="D19" s="774"/>
      <c r="E19" s="774"/>
      <c r="F19" s="774"/>
      <c r="G19" s="774"/>
      <c r="H19" s="799"/>
    </row>
    <row r="20" spans="1:8" x14ac:dyDescent="0.2">
      <c r="A20" s="248">
        <v>4354</v>
      </c>
      <c r="B20" s="110" t="s">
        <v>229</v>
      </c>
      <c r="C20" s="116"/>
      <c r="D20" s="774"/>
      <c r="E20" s="774"/>
      <c r="F20" s="774"/>
      <c r="G20" s="774"/>
      <c r="H20" s="799"/>
    </row>
    <row r="21" spans="1:8" x14ac:dyDescent="0.2">
      <c r="A21" s="447">
        <v>4356</v>
      </c>
      <c r="B21" s="800" t="s">
        <v>230</v>
      </c>
      <c r="C21" s="790"/>
      <c r="D21" s="774"/>
      <c r="E21" s="774"/>
      <c r="F21" s="774"/>
      <c r="G21" s="774"/>
      <c r="H21" s="799"/>
    </row>
    <row r="22" spans="1:8" x14ac:dyDescent="0.2">
      <c r="A22" s="447">
        <v>4357</v>
      </c>
      <c r="B22" s="800" t="s">
        <v>231</v>
      </c>
      <c r="C22" s="790"/>
      <c r="D22" s="774"/>
      <c r="E22" s="774"/>
      <c r="F22" s="774"/>
      <c r="G22" s="774"/>
      <c r="H22" s="799"/>
    </row>
    <row r="23" spans="1:8" x14ac:dyDescent="0.2">
      <c r="A23" s="447">
        <v>4358</v>
      </c>
      <c r="B23" s="800" t="s">
        <v>232</v>
      </c>
      <c r="C23" s="790"/>
      <c r="D23" s="774"/>
      <c r="E23" s="774"/>
      <c r="F23" s="774"/>
      <c r="G23" s="774"/>
      <c r="H23" s="799"/>
    </row>
    <row r="24" spans="1:8" x14ac:dyDescent="0.2">
      <c r="A24" s="447">
        <v>4359</v>
      </c>
      <c r="B24" s="800" t="s">
        <v>873</v>
      </c>
      <c r="C24" s="790"/>
      <c r="D24" s="774"/>
      <c r="E24" s="774"/>
      <c r="F24" s="774"/>
      <c r="G24" s="774"/>
      <c r="H24" s="799"/>
    </row>
    <row r="25" spans="1:8" x14ac:dyDescent="0.2">
      <c r="A25" s="447">
        <v>4371</v>
      </c>
      <c r="B25" s="800" t="s">
        <v>233</v>
      </c>
      <c r="C25" s="790"/>
      <c r="D25" s="774"/>
      <c r="E25" s="774"/>
      <c r="F25" s="774"/>
      <c r="G25" s="774"/>
      <c r="H25" s="799"/>
    </row>
    <row r="26" spans="1:8" x14ac:dyDescent="0.2">
      <c r="A26" s="447">
        <v>4374</v>
      </c>
      <c r="B26" s="800" t="s">
        <v>234</v>
      </c>
      <c r="C26" s="790"/>
      <c r="D26" s="774"/>
      <c r="E26" s="774"/>
      <c r="F26" s="774"/>
      <c r="G26" s="774"/>
      <c r="H26" s="799"/>
    </row>
    <row r="27" spans="1:8" x14ac:dyDescent="0.2">
      <c r="A27" s="447">
        <v>4376</v>
      </c>
      <c r="B27" s="800" t="s">
        <v>235</v>
      </c>
      <c r="C27" s="790"/>
      <c r="D27" s="774"/>
      <c r="E27" s="774"/>
      <c r="F27" s="774"/>
      <c r="G27" s="774"/>
      <c r="H27" s="799"/>
    </row>
    <row r="28" spans="1:8" x14ac:dyDescent="0.2">
      <c r="A28" s="447">
        <v>4377</v>
      </c>
      <c r="B28" s="800" t="s">
        <v>236</v>
      </c>
      <c r="C28" s="790"/>
      <c r="D28" s="774"/>
      <c r="E28" s="774"/>
      <c r="F28" s="774"/>
      <c r="G28" s="774"/>
      <c r="H28" s="799"/>
    </row>
    <row r="29" spans="1:8" x14ac:dyDescent="0.2">
      <c r="A29" s="447">
        <v>4378</v>
      </c>
      <c r="B29" s="800" t="s">
        <v>80</v>
      </c>
      <c r="C29" s="790"/>
      <c r="D29" s="774"/>
      <c r="E29" s="774"/>
      <c r="F29" s="774"/>
      <c r="G29" s="774"/>
      <c r="H29" s="799"/>
    </row>
    <row r="30" spans="1:8" ht="13.5" thickBot="1" x14ac:dyDescent="0.25">
      <c r="A30" s="389">
        <v>4379</v>
      </c>
      <c r="B30" s="801" t="s">
        <v>875</v>
      </c>
      <c r="C30" s="121"/>
      <c r="D30" s="774"/>
      <c r="E30" s="774"/>
      <c r="F30" s="774"/>
      <c r="G30" s="774"/>
      <c r="H30" s="799"/>
    </row>
    <row r="31" spans="1:8" ht="13.5" x14ac:dyDescent="0.25">
      <c r="A31" s="728"/>
      <c r="B31" s="802" t="s">
        <v>795</v>
      </c>
      <c r="C31" s="456"/>
      <c r="D31" s="729"/>
      <c r="E31" s="729"/>
      <c r="F31" s="246"/>
      <c r="G31" s="246"/>
      <c r="H31" s="247"/>
    </row>
    <row r="32" spans="1:8" x14ac:dyDescent="0.2">
      <c r="A32" s="248">
        <v>3291</v>
      </c>
      <c r="B32" s="127">
        <v>5222</v>
      </c>
      <c r="C32" s="32" t="s">
        <v>237</v>
      </c>
      <c r="D32" s="731">
        <v>0</v>
      </c>
      <c r="E32" s="731">
        <v>0</v>
      </c>
      <c r="F32" s="33">
        <v>0</v>
      </c>
      <c r="G32" s="33">
        <v>0</v>
      </c>
      <c r="H32" s="251">
        <v>0</v>
      </c>
    </row>
    <row r="33" spans="1:8" x14ac:dyDescent="0.2">
      <c r="A33" s="556" t="s">
        <v>238</v>
      </c>
      <c r="B33" s="53">
        <v>5333</v>
      </c>
      <c r="C33" s="52" t="s">
        <v>239</v>
      </c>
      <c r="D33" s="737">
        <v>0</v>
      </c>
      <c r="E33" s="737">
        <v>42</v>
      </c>
      <c r="F33" s="128">
        <v>42</v>
      </c>
      <c r="G33" s="34">
        <f t="shared" ref="G33:G38" si="0">F33/E33*100</f>
        <v>100</v>
      </c>
      <c r="H33" s="446">
        <v>0</v>
      </c>
    </row>
    <row r="34" spans="1:8" ht="14.25" thickBot="1" x14ac:dyDescent="0.3">
      <c r="A34" s="803"/>
      <c r="B34" s="804" t="s">
        <v>897</v>
      </c>
      <c r="C34" s="743"/>
      <c r="D34" s="743">
        <f>SUM(D32:D32)</f>
        <v>0</v>
      </c>
      <c r="E34" s="743">
        <f>SUM(E32:E33)</f>
        <v>42</v>
      </c>
      <c r="F34" s="314">
        <f>SUM(F32:F33)</f>
        <v>42</v>
      </c>
      <c r="G34" s="315">
        <f t="shared" si="0"/>
        <v>100</v>
      </c>
      <c r="H34" s="805">
        <f>SUM(H32)</f>
        <v>0</v>
      </c>
    </row>
    <row r="35" spans="1:8" x14ac:dyDescent="0.2">
      <c r="A35" s="248">
        <v>3299</v>
      </c>
      <c r="B35" s="354">
        <v>5221</v>
      </c>
      <c r="C35" s="456" t="s">
        <v>240</v>
      </c>
      <c r="D35" s="73">
        <v>0</v>
      </c>
      <c r="E35" s="73">
        <v>89</v>
      </c>
      <c r="F35" s="73">
        <v>89</v>
      </c>
      <c r="G35" s="95">
        <f t="shared" si="0"/>
        <v>100</v>
      </c>
      <c r="H35" s="277">
        <v>0</v>
      </c>
    </row>
    <row r="36" spans="1:8" hidden="1" x14ac:dyDescent="0.2">
      <c r="A36" s="307"/>
      <c r="B36" s="53">
        <v>5221</v>
      </c>
      <c r="C36" s="52" t="s">
        <v>241</v>
      </c>
      <c r="D36" s="73">
        <v>0</v>
      </c>
      <c r="E36" s="73">
        <v>0</v>
      </c>
      <c r="F36" s="73">
        <v>0</v>
      </c>
      <c r="G36" s="95">
        <v>0</v>
      </c>
      <c r="H36" s="277">
        <v>0</v>
      </c>
    </row>
    <row r="37" spans="1:8" x14ac:dyDescent="0.2">
      <c r="A37" s="307"/>
      <c r="B37" s="127">
        <v>5222</v>
      </c>
      <c r="C37" s="32" t="s">
        <v>242</v>
      </c>
      <c r="D37" s="73">
        <v>0</v>
      </c>
      <c r="E37" s="73">
        <v>78</v>
      </c>
      <c r="F37" s="73">
        <v>78</v>
      </c>
      <c r="G37" s="95">
        <f t="shared" si="0"/>
        <v>100</v>
      </c>
      <c r="H37" s="251">
        <v>0</v>
      </c>
    </row>
    <row r="38" spans="1:8" x14ac:dyDescent="0.2">
      <c r="A38" s="806"/>
      <c r="B38" s="53">
        <v>5229</v>
      </c>
      <c r="C38" s="52" t="s">
        <v>243</v>
      </c>
      <c r="D38" s="731">
        <v>2500</v>
      </c>
      <c r="E38" s="731">
        <v>33</v>
      </c>
      <c r="F38" s="33">
        <v>32</v>
      </c>
      <c r="G38" s="95">
        <f t="shared" si="0"/>
        <v>96.969696969696969</v>
      </c>
      <c r="H38" s="446">
        <v>1700</v>
      </c>
    </row>
    <row r="39" spans="1:8" hidden="1" x14ac:dyDescent="0.2">
      <c r="A39" s="806"/>
      <c r="B39" s="53">
        <v>5229</v>
      </c>
      <c r="C39" s="52" t="s">
        <v>244</v>
      </c>
      <c r="D39" s="737">
        <v>0</v>
      </c>
      <c r="E39" s="737">
        <v>0</v>
      </c>
      <c r="F39" s="128">
        <v>0</v>
      </c>
      <c r="G39" s="95">
        <v>0</v>
      </c>
      <c r="H39" s="446">
        <v>0</v>
      </c>
    </row>
    <row r="40" spans="1:8" x14ac:dyDescent="0.2">
      <c r="A40" s="556" t="s">
        <v>245</v>
      </c>
      <c r="B40" s="54">
        <v>5333</v>
      </c>
      <c r="C40" s="527" t="s">
        <v>246</v>
      </c>
      <c r="D40" s="737">
        <v>0</v>
      </c>
      <c r="E40" s="737">
        <v>75</v>
      </c>
      <c r="F40" s="128">
        <v>75</v>
      </c>
      <c r="G40" s="95">
        <f>F40/E40*100</f>
        <v>100</v>
      </c>
      <c r="H40" s="446">
        <v>0</v>
      </c>
    </row>
    <row r="41" spans="1:8" hidden="1" x14ac:dyDescent="0.2">
      <c r="A41" s="556" t="s">
        <v>245</v>
      </c>
      <c r="B41" s="54">
        <v>5333</v>
      </c>
      <c r="C41" s="527" t="s">
        <v>239</v>
      </c>
      <c r="D41" s="737">
        <v>0</v>
      </c>
      <c r="E41" s="737">
        <v>0</v>
      </c>
      <c r="F41" s="128">
        <v>0</v>
      </c>
      <c r="G41" s="95">
        <v>0</v>
      </c>
      <c r="H41" s="446">
        <v>0</v>
      </c>
    </row>
    <row r="42" spans="1:8" x14ac:dyDescent="0.2">
      <c r="A42" s="556" t="s">
        <v>247</v>
      </c>
      <c r="B42" s="54">
        <v>5333</v>
      </c>
      <c r="C42" s="527" t="s">
        <v>246</v>
      </c>
      <c r="D42" s="737">
        <v>0</v>
      </c>
      <c r="E42" s="737">
        <v>240</v>
      </c>
      <c r="F42" s="128">
        <v>240</v>
      </c>
      <c r="G42" s="95">
        <v>0</v>
      </c>
      <c r="H42" s="446">
        <v>0</v>
      </c>
    </row>
    <row r="43" spans="1:8" hidden="1" x14ac:dyDescent="0.2">
      <c r="A43" s="556" t="s">
        <v>247</v>
      </c>
      <c r="B43" s="54">
        <v>5333</v>
      </c>
      <c r="C43" s="527" t="s">
        <v>239</v>
      </c>
      <c r="D43" s="737">
        <v>0</v>
      </c>
      <c r="E43" s="737">
        <v>0</v>
      </c>
      <c r="F43" s="128">
        <v>0</v>
      </c>
      <c r="G43" s="95">
        <v>0</v>
      </c>
      <c r="H43" s="446">
        <v>0</v>
      </c>
    </row>
    <row r="44" spans="1:8" x14ac:dyDescent="0.2">
      <c r="A44" s="556" t="s">
        <v>248</v>
      </c>
      <c r="B44" s="54">
        <v>5333</v>
      </c>
      <c r="C44" s="527" t="s">
        <v>246</v>
      </c>
      <c r="D44" s="737">
        <v>0</v>
      </c>
      <c r="E44" s="737">
        <v>31</v>
      </c>
      <c r="F44" s="128">
        <v>0</v>
      </c>
      <c r="G44" s="95">
        <v>0</v>
      </c>
      <c r="H44" s="446">
        <v>0</v>
      </c>
    </row>
    <row r="45" spans="1:8" hidden="1" x14ac:dyDescent="0.2">
      <c r="A45" s="556" t="s">
        <v>248</v>
      </c>
      <c r="B45" s="54">
        <v>5333</v>
      </c>
      <c r="C45" s="527" t="s">
        <v>239</v>
      </c>
      <c r="D45" s="737">
        <v>0</v>
      </c>
      <c r="E45" s="737">
        <v>0</v>
      </c>
      <c r="F45" s="128">
        <v>0</v>
      </c>
      <c r="G45" s="95">
        <v>0</v>
      </c>
      <c r="H45" s="446">
        <v>0</v>
      </c>
    </row>
    <row r="46" spans="1:8" hidden="1" x14ac:dyDescent="0.2">
      <c r="A46" s="556" t="s">
        <v>249</v>
      </c>
      <c r="B46" s="53">
        <v>5333</v>
      </c>
      <c r="C46" s="52" t="s">
        <v>239</v>
      </c>
      <c r="D46" s="737">
        <v>0</v>
      </c>
      <c r="E46" s="737">
        <v>0</v>
      </c>
      <c r="F46" s="128">
        <v>0</v>
      </c>
      <c r="G46" s="95">
        <v>0</v>
      </c>
      <c r="H46" s="446">
        <v>0</v>
      </c>
    </row>
    <row r="47" spans="1:8" x14ac:dyDescent="0.2">
      <c r="A47" s="556" t="s">
        <v>250</v>
      </c>
      <c r="B47" s="53">
        <v>5333</v>
      </c>
      <c r="C47" s="52" t="s">
        <v>246</v>
      </c>
      <c r="D47" s="737">
        <v>0</v>
      </c>
      <c r="E47" s="737">
        <v>50</v>
      </c>
      <c r="F47" s="128">
        <v>50</v>
      </c>
      <c r="G47" s="95">
        <v>0</v>
      </c>
      <c r="H47" s="446">
        <v>0</v>
      </c>
    </row>
    <row r="48" spans="1:8" hidden="1" x14ac:dyDescent="0.2">
      <c r="A48" s="556" t="s">
        <v>251</v>
      </c>
      <c r="B48" s="53">
        <v>5333</v>
      </c>
      <c r="C48" s="52" t="s">
        <v>239</v>
      </c>
      <c r="D48" s="737">
        <v>0</v>
      </c>
      <c r="E48" s="737">
        <v>0</v>
      </c>
      <c r="F48" s="128">
        <v>0</v>
      </c>
      <c r="G48" s="95">
        <v>0</v>
      </c>
      <c r="H48" s="446">
        <v>0</v>
      </c>
    </row>
    <row r="49" spans="1:8" hidden="1" x14ac:dyDescent="0.2">
      <c r="A49" s="556" t="s">
        <v>252</v>
      </c>
      <c r="B49" s="53">
        <v>5333</v>
      </c>
      <c r="C49" s="52" t="s">
        <v>239</v>
      </c>
      <c r="D49" s="737">
        <v>0</v>
      </c>
      <c r="E49" s="737">
        <v>0</v>
      </c>
      <c r="F49" s="128">
        <v>0</v>
      </c>
      <c r="G49" s="95">
        <v>0</v>
      </c>
      <c r="H49" s="446">
        <v>0</v>
      </c>
    </row>
    <row r="50" spans="1:8" x14ac:dyDescent="0.2">
      <c r="A50" s="556" t="s">
        <v>253</v>
      </c>
      <c r="B50" s="53">
        <v>5333</v>
      </c>
      <c r="C50" s="52" t="s">
        <v>246</v>
      </c>
      <c r="D50" s="737">
        <v>0</v>
      </c>
      <c r="E50" s="737">
        <v>25</v>
      </c>
      <c r="F50" s="128">
        <v>25</v>
      </c>
      <c r="G50" s="95">
        <f>F50/E50*100</f>
        <v>100</v>
      </c>
      <c r="H50" s="446">
        <v>0</v>
      </c>
    </row>
    <row r="51" spans="1:8" x14ac:dyDescent="0.2">
      <c r="A51" s="556" t="s">
        <v>254</v>
      </c>
      <c r="B51" s="53">
        <v>5333</v>
      </c>
      <c r="C51" s="52" t="s">
        <v>246</v>
      </c>
      <c r="D51" s="737">
        <v>0</v>
      </c>
      <c r="E51" s="737">
        <v>40</v>
      </c>
      <c r="F51" s="128">
        <v>40</v>
      </c>
      <c r="G51" s="95">
        <v>0</v>
      </c>
      <c r="H51" s="446">
        <v>0</v>
      </c>
    </row>
    <row r="52" spans="1:8" x14ac:dyDescent="0.2">
      <c r="A52" s="556" t="s">
        <v>255</v>
      </c>
      <c r="B52" s="53">
        <v>5333</v>
      </c>
      <c r="C52" s="52" t="s">
        <v>246</v>
      </c>
      <c r="D52" s="737">
        <v>0</v>
      </c>
      <c r="E52" s="737">
        <v>50</v>
      </c>
      <c r="F52" s="128">
        <v>50</v>
      </c>
      <c r="G52" s="95">
        <v>0</v>
      </c>
      <c r="H52" s="446">
        <v>0</v>
      </c>
    </row>
    <row r="53" spans="1:8" hidden="1" x14ac:dyDescent="0.2">
      <c r="A53" s="556" t="s">
        <v>255</v>
      </c>
      <c r="B53" s="53">
        <v>5333</v>
      </c>
      <c r="C53" s="52" t="s">
        <v>239</v>
      </c>
      <c r="D53" s="737">
        <v>0</v>
      </c>
      <c r="E53" s="737">
        <v>0</v>
      </c>
      <c r="F53" s="128">
        <v>0</v>
      </c>
      <c r="G53" s="34">
        <v>0</v>
      </c>
      <c r="H53" s="251">
        <v>0</v>
      </c>
    </row>
    <row r="54" spans="1:8" hidden="1" x14ac:dyDescent="0.2">
      <c r="A54" s="556" t="s">
        <v>256</v>
      </c>
      <c r="B54" s="53">
        <v>5333</v>
      </c>
      <c r="C54" s="52" t="s">
        <v>239</v>
      </c>
      <c r="D54" s="731">
        <v>0</v>
      </c>
      <c r="E54" s="731">
        <v>0</v>
      </c>
      <c r="F54" s="33">
        <v>0</v>
      </c>
      <c r="G54" s="34">
        <v>0</v>
      </c>
      <c r="H54" s="251">
        <v>0</v>
      </c>
    </row>
    <row r="55" spans="1:8" hidden="1" x14ac:dyDescent="0.2"/>
    <row r="56" spans="1:8" x14ac:dyDescent="0.2">
      <c r="A56" s="556" t="s">
        <v>238</v>
      </c>
      <c r="B56" s="53">
        <v>5333</v>
      </c>
      <c r="C56" s="52" t="s">
        <v>246</v>
      </c>
      <c r="D56" s="737">
        <v>0</v>
      </c>
      <c r="E56" s="737">
        <v>70</v>
      </c>
      <c r="F56" s="128">
        <v>70</v>
      </c>
      <c r="G56" s="34">
        <v>0</v>
      </c>
      <c r="H56" s="251">
        <v>0</v>
      </c>
    </row>
    <row r="57" spans="1:8" hidden="1" x14ac:dyDescent="0.2">
      <c r="A57" s="556" t="s">
        <v>238</v>
      </c>
      <c r="B57" s="53">
        <v>5333</v>
      </c>
      <c r="C57" s="52" t="s">
        <v>239</v>
      </c>
      <c r="D57" s="731">
        <v>0</v>
      </c>
      <c r="E57" s="731">
        <v>0</v>
      </c>
      <c r="F57" s="33">
        <v>0</v>
      </c>
      <c r="G57" s="34">
        <v>0</v>
      </c>
      <c r="H57" s="251">
        <v>0</v>
      </c>
    </row>
    <row r="58" spans="1:8" x14ac:dyDescent="0.2">
      <c r="A58" s="556" t="s">
        <v>258</v>
      </c>
      <c r="B58" s="53">
        <v>5333</v>
      </c>
      <c r="C58" s="52" t="s">
        <v>246</v>
      </c>
      <c r="D58" s="731">
        <v>0</v>
      </c>
      <c r="E58" s="731">
        <v>120</v>
      </c>
      <c r="F58" s="33">
        <v>120</v>
      </c>
      <c r="G58" s="34">
        <f>F58/E58*100</f>
        <v>100</v>
      </c>
      <c r="H58" s="251">
        <v>0</v>
      </c>
    </row>
    <row r="59" spans="1:8" hidden="1" x14ac:dyDescent="0.2">
      <c r="A59" s="556" t="s">
        <v>258</v>
      </c>
      <c r="B59" s="53">
        <v>5333</v>
      </c>
      <c r="C59" s="52" t="s">
        <v>239</v>
      </c>
      <c r="D59" s="731">
        <v>0</v>
      </c>
      <c r="E59" s="731">
        <v>0</v>
      </c>
      <c r="F59" s="33">
        <v>0</v>
      </c>
      <c r="G59" s="34">
        <v>0</v>
      </c>
      <c r="H59" s="251">
        <v>0</v>
      </c>
    </row>
    <row r="60" spans="1:8" x14ac:dyDescent="0.2">
      <c r="A60" s="556" t="s">
        <v>259</v>
      </c>
      <c r="B60" s="53">
        <v>5333</v>
      </c>
      <c r="C60" s="52" t="s">
        <v>246</v>
      </c>
      <c r="D60" s="737">
        <v>0</v>
      </c>
      <c r="E60" s="737">
        <v>30</v>
      </c>
      <c r="F60" s="128">
        <v>30</v>
      </c>
      <c r="G60" s="95">
        <f>F60/E60*100</f>
        <v>100</v>
      </c>
      <c r="H60" s="446">
        <v>0</v>
      </c>
    </row>
    <row r="61" spans="1:8" hidden="1" x14ac:dyDescent="0.2">
      <c r="A61" s="556" t="s">
        <v>259</v>
      </c>
      <c r="B61" s="53">
        <v>5333</v>
      </c>
      <c r="C61" s="52" t="s">
        <v>239</v>
      </c>
      <c r="D61" s="737">
        <v>0</v>
      </c>
      <c r="E61" s="737">
        <v>0</v>
      </c>
      <c r="F61" s="128">
        <v>0</v>
      </c>
      <c r="G61" s="95">
        <v>0</v>
      </c>
      <c r="H61" s="446">
        <v>0</v>
      </c>
    </row>
    <row r="62" spans="1:8" hidden="1" x14ac:dyDescent="0.2">
      <c r="A62" s="556" t="s">
        <v>260</v>
      </c>
      <c r="B62" s="53">
        <v>5333</v>
      </c>
      <c r="C62" s="52" t="s">
        <v>239</v>
      </c>
      <c r="D62" s="737">
        <v>0</v>
      </c>
      <c r="E62" s="737">
        <v>0</v>
      </c>
      <c r="F62" s="128">
        <v>0</v>
      </c>
      <c r="G62" s="95">
        <v>0</v>
      </c>
      <c r="H62" s="446">
        <v>0</v>
      </c>
    </row>
    <row r="63" spans="1:8" x14ac:dyDescent="0.2">
      <c r="A63" s="556" t="s">
        <v>261</v>
      </c>
      <c r="B63" s="53">
        <v>5333</v>
      </c>
      <c r="C63" s="52" t="s">
        <v>262</v>
      </c>
      <c r="D63" s="737">
        <v>0</v>
      </c>
      <c r="E63" s="737">
        <v>60</v>
      </c>
      <c r="F63" s="128">
        <v>60</v>
      </c>
      <c r="G63" s="95">
        <f>F63/E63*100</f>
        <v>100</v>
      </c>
      <c r="H63" s="446">
        <v>0</v>
      </c>
    </row>
    <row r="64" spans="1:8" hidden="1" x14ac:dyDescent="0.2">
      <c r="A64" s="556" t="s">
        <v>261</v>
      </c>
      <c r="B64" s="53">
        <v>5333</v>
      </c>
      <c r="C64" s="52" t="s">
        <v>239</v>
      </c>
      <c r="D64" s="737">
        <v>0</v>
      </c>
      <c r="E64" s="737">
        <v>0</v>
      </c>
      <c r="F64" s="128">
        <v>0</v>
      </c>
      <c r="G64" s="95">
        <v>0</v>
      </c>
      <c r="H64" s="446">
        <v>0</v>
      </c>
    </row>
    <row r="65" spans="1:8" x14ac:dyDescent="0.2">
      <c r="A65" s="556" t="s">
        <v>263</v>
      </c>
      <c r="B65" s="53">
        <v>5333</v>
      </c>
      <c r="C65" s="52" t="s">
        <v>262</v>
      </c>
      <c r="D65" s="737">
        <v>0</v>
      </c>
      <c r="E65" s="737">
        <v>80</v>
      </c>
      <c r="F65" s="128">
        <v>80</v>
      </c>
      <c r="G65" s="95">
        <f>F65/E65*100</f>
        <v>100</v>
      </c>
      <c r="H65" s="446">
        <v>0</v>
      </c>
    </row>
    <row r="66" spans="1:8" x14ac:dyDescent="0.2">
      <c r="A66" s="556" t="s">
        <v>264</v>
      </c>
      <c r="B66" s="53">
        <v>5333</v>
      </c>
      <c r="C66" s="52" t="s">
        <v>262</v>
      </c>
      <c r="D66" s="737">
        <v>0</v>
      </c>
      <c r="E66" s="737">
        <v>70</v>
      </c>
      <c r="F66" s="128">
        <v>70</v>
      </c>
      <c r="G66" s="95">
        <f>F66/E66*100</f>
        <v>100</v>
      </c>
      <c r="H66" s="446">
        <v>0</v>
      </c>
    </row>
    <row r="67" spans="1:8" x14ac:dyDescent="0.2">
      <c r="A67" s="556" t="s">
        <v>265</v>
      </c>
      <c r="B67" s="54">
        <v>5333</v>
      </c>
      <c r="C67" s="527" t="s">
        <v>246</v>
      </c>
      <c r="D67" s="737">
        <v>0</v>
      </c>
      <c r="E67" s="737">
        <v>90</v>
      </c>
      <c r="F67" s="128">
        <v>90</v>
      </c>
      <c r="G67" s="95">
        <f>F67/E67*100</f>
        <v>100</v>
      </c>
      <c r="H67" s="446">
        <v>0</v>
      </c>
    </row>
    <row r="68" spans="1:8" hidden="1" x14ac:dyDescent="0.2">
      <c r="A68" s="556" t="s">
        <v>265</v>
      </c>
      <c r="B68" s="54">
        <v>5333</v>
      </c>
      <c r="C68" s="52" t="s">
        <v>239</v>
      </c>
      <c r="D68" s="737">
        <v>0</v>
      </c>
      <c r="E68" s="737">
        <v>0</v>
      </c>
      <c r="F68" s="128">
        <v>0</v>
      </c>
      <c r="G68" s="95">
        <v>0</v>
      </c>
      <c r="H68" s="446">
        <v>0</v>
      </c>
    </row>
    <row r="69" spans="1:8" x14ac:dyDescent="0.2">
      <c r="A69" s="807"/>
      <c r="B69" s="54">
        <v>5339</v>
      </c>
      <c r="C69" s="52" t="s">
        <v>266</v>
      </c>
      <c r="D69" s="737">
        <v>0</v>
      </c>
      <c r="E69" s="737">
        <v>40</v>
      </c>
      <c r="F69" s="128">
        <v>40</v>
      </c>
      <c r="G69" s="114">
        <f>F69/E69*100</f>
        <v>100</v>
      </c>
      <c r="H69" s="446">
        <v>0</v>
      </c>
    </row>
    <row r="70" spans="1:8" ht="14.25" thickBot="1" x14ac:dyDescent="0.3">
      <c r="A70" s="808"/>
      <c r="B70" s="804" t="s">
        <v>897</v>
      </c>
      <c r="C70" s="743"/>
      <c r="D70" s="743">
        <f>SUM(D35:D69)</f>
        <v>2500</v>
      </c>
      <c r="E70" s="743">
        <f>SUM(E35:E69)</f>
        <v>1271</v>
      </c>
      <c r="F70" s="314">
        <f>SUM(F35:F69)</f>
        <v>1239</v>
      </c>
      <c r="G70" s="315">
        <f>F70/E70*100</f>
        <v>97.482297403619199</v>
      </c>
      <c r="H70" s="805">
        <f>SUM(H35:H69)</f>
        <v>1700</v>
      </c>
    </row>
    <row r="71" spans="1:8" ht="15.75" thickBot="1" x14ac:dyDescent="0.3">
      <c r="A71" s="1249" t="s">
        <v>214</v>
      </c>
      <c r="B71" s="1249"/>
      <c r="C71" s="1249"/>
      <c r="D71" s="1249"/>
      <c r="E71" s="1249"/>
      <c r="F71" s="1249"/>
      <c r="G71" s="1249"/>
      <c r="H71" s="1249"/>
    </row>
    <row r="72" spans="1:8" x14ac:dyDescent="0.2">
      <c r="A72" s="455">
        <v>3322</v>
      </c>
      <c r="B72" s="354">
        <v>5229</v>
      </c>
      <c r="C72" s="456" t="s">
        <v>934</v>
      </c>
      <c r="D72" s="246">
        <v>1200</v>
      </c>
      <c r="E72" s="246">
        <v>378</v>
      </c>
      <c r="F72" s="246">
        <v>0</v>
      </c>
      <c r="G72" s="204">
        <v>0</v>
      </c>
      <c r="H72" s="247">
        <v>1000</v>
      </c>
    </row>
    <row r="73" spans="1:8" x14ac:dyDescent="0.2">
      <c r="A73" s="258"/>
      <c r="B73" s="809">
        <v>5493</v>
      </c>
      <c r="C73" s="56" t="s">
        <v>267</v>
      </c>
      <c r="D73" s="337">
        <v>0</v>
      </c>
      <c r="E73" s="337">
        <v>50</v>
      </c>
      <c r="F73" s="337">
        <v>50</v>
      </c>
      <c r="G73" s="114">
        <f>F73/E73*100</f>
        <v>100</v>
      </c>
      <c r="H73" s="338">
        <v>0</v>
      </c>
    </row>
    <row r="74" spans="1:8" ht="14.25" thickBot="1" x14ac:dyDescent="0.3">
      <c r="A74" s="808"/>
      <c r="B74" s="804" t="s">
        <v>897</v>
      </c>
      <c r="C74" s="743"/>
      <c r="D74" s="743">
        <f>SUM(D72)</f>
        <v>1200</v>
      </c>
      <c r="E74" s="743">
        <f>SUM(E72:E72+E73)</f>
        <v>428</v>
      </c>
      <c r="F74" s="314">
        <f>SUM(F72:F73)</f>
        <v>50</v>
      </c>
      <c r="G74" s="315">
        <f>F74/E74*100</f>
        <v>11.682242990654206</v>
      </c>
      <c r="H74" s="805">
        <f>SUM(H72)</f>
        <v>1000</v>
      </c>
    </row>
    <row r="75" spans="1:8" x14ac:dyDescent="0.2">
      <c r="A75" s="455">
        <v>3326</v>
      </c>
      <c r="B75" s="354">
        <v>5222</v>
      </c>
      <c r="C75" s="32" t="s">
        <v>242</v>
      </c>
      <c r="D75" s="246">
        <v>0</v>
      </c>
      <c r="E75" s="246">
        <v>439</v>
      </c>
      <c r="F75" s="246">
        <v>0</v>
      </c>
      <c r="G75" s="204">
        <v>0</v>
      </c>
      <c r="H75" s="247">
        <v>0</v>
      </c>
    </row>
    <row r="76" spans="1:8" x14ac:dyDescent="0.2">
      <c r="A76" s="307"/>
      <c r="B76" s="53">
        <v>5223</v>
      </c>
      <c r="C76" s="52" t="s">
        <v>268</v>
      </c>
      <c r="D76" s="73">
        <v>0</v>
      </c>
      <c r="E76" s="73">
        <v>99</v>
      </c>
      <c r="F76" s="73">
        <v>99</v>
      </c>
      <c r="G76" s="95">
        <f>F76/E76*100</f>
        <v>100</v>
      </c>
      <c r="H76" s="251">
        <v>0</v>
      </c>
    </row>
    <row r="77" spans="1:8" x14ac:dyDescent="0.2">
      <c r="A77" s="806"/>
      <c r="B77" s="53">
        <v>5229</v>
      </c>
      <c r="C77" s="52" t="s">
        <v>934</v>
      </c>
      <c r="D77" s="33">
        <v>800</v>
      </c>
      <c r="E77" s="33">
        <v>262</v>
      </c>
      <c r="F77" s="33">
        <v>0</v>
      </c>
      <c r="G77" s="34">
        <v>0</v>
      </c>
      <c r="H77" s="251">
        <v>0</v>
      </c>
    </row>
    <row r="78" spans="1:8" ht="14.25" thickBot="1" x14ac:dyDescent="0.3">
      <c r="A78" s="808"/>
      <c r="B78" s="804" t="s">
        <v>897</v>
      </c>
      <c r="C78" s="743"/>
      <c r="D78" s="743">
        <f>SUM(D77)</f>
        <v>800</v>
      </c>
      <c r="E78" s="743">
        <f>SUM(E75:E77)</f>
        <v>800</v>
      </c>
      <c r="F78" s="314">
        <f>SUM(F75:F77)</f>
        <v>99</v>
      </c>
      <c r="G78" s="315">
        <v>0</v>
      </c>
      <c r="H78" s="805">
        <f>SUM(H75:H77)</f>
        <v>0</v>
      </c>
    </row>
    <row r="79" spans="1:8" hidden="1" x14ac:dyDescent="0.2">
      <c r="B79" s="809">
        <v>5212</v>
      </c>
      <c r="C79" s="947" t="s">
        <v>269</v>
      </c>
      <c r="D79" s="337">
        <v>0</v>
      </c>
      <c r="E79" s="337">
        <v>0</v>
      </c>
      <c r="F79" s="337">
        <v>0</v>
      </c>
      <c r="G79" s="114">
        <v>0</v>
      </c>
      <c r="H79" s="338">
        <v>0</v>
      </c>
    </row>
    <row r="80" spans="1:8" x14ac:dyDescent="0.2">
      <c r="A80" s="455">
        <v>3419</v>
      </c>
      <c r="B80" s="354">
        <v>5212</v>
      </c>
      <c r="C80" s="456" t="s">
        <v>270</v>
      </c>
      <c r="D80" s="246">
        <v>0</v>
      </c>
      <c r="E80" s="246">
        <v>16</v>
      </c>
      <c r="F80" s="246">
        <v>16</v>
      </c>
      <c r="G80" s="204">
        <f t="shared" ref="G80:G85" si="1">F80/E80*100</f>
        <v>100</v>
      </c>
      <c r="H80" s="247">
        <v>0</v>
      </c>
    </row>
    <row r="81" spans="1:8" x14ac:dyDescent="0.2">
      <c r="A81" s="807" t="s">
        <v>1245</v>
      </c>
      <c r="B81" s="127">
        <v>5213</v>
      </c>
      <c r="C81" s="52" t="s">
        <v>271</v>
      </c>
      <c r="D81" s="73">
        <v>0</v>
      </c>
      <c r="E81" s="73">
        <v>200</v>
      </c>
      <c r="F81" s="73">
        <v>200</v>
      </c>
      <c r="G81" s="95">
        <f t="shared" si="1"/>
        <v>100</v>
      </c>
      <c r="H81" s="277">
        <v>0</v>
      </c>
    </row>
    <row r="82" spans="1:8" x14ac:dyDescent="0.2">
      <c r="A82" s="258"/>
      <c r="B82" s="127">
        <v>5213</v>
      </c>
      <c r="C82" s="52" t="s">
        <v>272</v>
      </c>
      <c r="D82" s="73">
        <v>0</v>
      </c>
      <c r="E82" s="73">
        <v>30</v>
      </c>
      <c r="F82" s="73">
        <v>30</v>
      </c>
      <c r="G82" s="95">
        <f t="shared" si="1"/>
        <v>100</v>
      </c>
      <c r="H82" s="277">
        <v>0</v>
      </c>
    </row>
    <row r="83" spans="1:8" x14ac:dyDescent="0.2">
      <c r="A83" s="258"/>
      <c r="B83" s="53">
        <v>5221</v>
      </c>
      <c r="C83" s="52" t="s">
        <v>241</v>
      </c>
      <c r="D83" s="73">
        <v>0</v>
      </c>
      <c r="E83" s="73">
        <v>60</v>
      </c>
      <c r="F83" s="73">
        <v>60</v>
      </c>
      <c r="G83" s="95">
        <f t="shared" si="1"/>
        <v>100</v>
      </c>
      <c r="H83" s="277">
        <v>0</v>
      </c>
    </row>
    <row r="84" spans="1:8" x14ac:dyDescent="0.2">
      <c r="A84" s="258"/>
      <c r="B84" s="127">
        <v>5222</v>
      </c>
      <c r="C84" s="32" t="s">
        <v>242</v>
      </c>
      <c r="D84" s="73">
        <v>0</v>
      </c>
      <c r="E84" s="73">
        <v>3369</v>
      </c>
      <c r="F84" s="73">
        <v>3369</v>
      </c>
      <c r="G84" s="95">
        <f t="shared" si="1"/>
        <v>100</v>
      </c>
      <c r="H84" s="277">
        <v>703</v>
      </c>
    </row>
    <row r="85" spans="1:8" x14ac:dyDescent="0.2">
      <c r="A85" s="258"/>
      <c r="B85" s="127">
        <v>5222</v>
      </c>
      <c r="C85" s="32" t="s">
        <v>273</v>
      </c>
      <c r="D85" s="73">
        <v>6669</v>
      </c>
      <c r="E85" s="73">
        <v>21106</v>
      </c>
      <c r="F85" s="73">
        <v>16629</v>
      </c>
      <c r="G85" s="95">
        <f t="shared" si="1"/>
        <v>78.788022363309011</v>
      </c>
      <c r="H85" s="277">
        <v>0</v>
      </c>
    </row>
    <row r="86" spans="1:8" x14ac:dyDescent="0.2">
      <c r="A86" s="258"/>
      <c r="B86" s="127">
        <v>5229</v>
      </c>
      <c r="C86" s="52" t="s">
        <v>243</v>
      </c>
      <c r="D86" s="73">
        <v>0</v>
      </c>
      <c r="E86" s="73">
        <v>0</v>
      </c>
      <c r="F86" s="73">
        <v>0</v>
      </c>
      <c r="G86" s="95">
        <v>0</v>
      </c>
      <c r="H86" s="277">
        <v>9808</v>
      </c>
    </row>
    <row r="87" spans="1:8" x14ac:dyDescent="0.2">
      <c r="A87" s="258"/>
      <c r="B87" s="53">
        <v>5229</v>
      </c>
      <c r="C87" s="52" t="s">
        <v>244</v>
      </c>
      <c r="D87" s="73">
        <v>15000</v>
      </c>
      <c r="E87" s="73">
        <v>222</v>
      </c>
      <c r="F87" s="73">
        <v>0</v>
      </c>
      <c r="G87" s="95">
        <v>0</v>
      </c>
      <c r="H87" s="277">
        <v>5192</v>
      </c>
    </row>
    <row r="88" spans="1:8" hidden="1" x14ac:dyDescent="0.2">
      <c r="A88" s="258"/>
      <c r="B88" s="127">
        <v>5331</v>
      </c>
      <c r="C88" s="32" t="s">
        <v>274</v>
      </c>
      <c r="D88" s="73">
        <v>0</v>
      </c>
      <c r="E88" s="73">
        <v>0</v>
      </c>
      <c r="F88" s="73">
        <v>0</v>
      </c>
      <c r="G88" s="95">
        <v>0</v>
      </c>
      <c r="H88" s="277">
        <v>0</v>
      </c>
    </row>
    <row r="89" spans="1:8" hidden="1" x14ac:dyDescent="0.2">
      <c r="A89" s="258"/>
      <c r="B89" s="127">
        <v>5339</v>
      </c>
      <c r="C89" s="32" t="s">
        <v>275</v>
      </c>
      <c r="D89" s="73">
        <v>0</v>
      </c>
      <c r="E89" s="73">
        <v>0</v>
      </c>
      <c r="F89" s="73">
        <v>0</v>
      </c>
      <c r="G89" s="95">
        <v>0</v>
      </c>
      <c r="H89" s="277">
        <v>0</v>
      </c>
    </row>
    <row r="90" spans="1:8" x14ac:dyDescent="0.2">
      <c r="A90" s="258"/>
      <c r="B90" s="54">
        <v>5339</v>
      </c>
      <c r="C90" s="52" t="s">
        <v>276</v>
      </c>
      <c r="D90" s="73">
        <v>0</v>
      </c>
      <c r="E90" s="73">
        <v>519</v>
      </c>
      <c r="F90" s="73">
        <v>519</v>
      </c>
      <c r="G90" s="95">
        <f>F90/E90*100</f>
        <v>100</v>
      </c>
      <c r="H90" s="277">
        <v>0</v>
      </c>
    </row>
    <row r="91" spans="1:8" ht="12.75" customHeight="1" x14ac:dyDescent="0.25">
      <c r="A91" s="810"/>
      <c r="B91" s="53">
        <v>5493</v>
      </c>
      <c r="C91" s="52" t="s">
        <v>277</v>
      </c>
      <c r="D91" s="33">
        <v>0</v>
      </c>
      <c r="E91" s="33">
        <v>15</v>
      </c>
      <c r="F91" s="33">
        <v>15</v>
      </c>
      <c r="G91" s="34">
        <f>F91/E91*100</f>
        <v>100</v>
      </c>
      <c r="H91" s="251">
        <v>0</v>
      </c>
    </row>
    <row r="92" spans="1:8" ht="14.25" thickBot="1" x14ac:dyDescent="0.3">
      <c r="A92" s="808"/>
      <c r="B92" s="804" t="s">
        <v>897</v>
      </c>
      <c r="C92" s="743"/>
      <c r="D92" s="743">
        <f>SUM(D84:D91)</f>
        <v>21669</v>
      </c>
      <c r="E92" s="743">
        <f>SUM(E79:E91)</f>
        <v>25537</v>
      </c>
      <c r="F92" s="314">
        <f>SUM(F79:F91)</f>
        <v>20838</v>
      </c>
      <c r="G92" s="315">
        <f>F92/E92*100</f>
        <v>81.599248149743502</v>
      </c>
      <c r="H92" s="805">
        <f>SUM(H79:H91)</f>
        <v>15703</v>
      </c>
    </row>
    <row r="93" spans="1:8" ht="13.5" hidden="1" thickBot="1" x14ac:dyDescent="0.25">
      <c r="B93" s="127">
        <v>5166</v>
      </c>
      <c r="C93" s="32" t="s">
        <v>54</v>
      </c>
      <c r="D93" s="878" t="s">
        <v>278</v>
      </c>
      <c r="E93" s="878">
        <v>0</v>
      </c>
      <c r="F93" s="1223">
        <v>0</v>
      </c>
      <c r="G93" s="1224">
        <v>0</v>
      </c>
      <c r="H93" s="289">
        <v>0</v>
      </c>
    </row>
    <row r="94" spans="1:8" ht="13.5" hidden="1" thickBot="1" x14ac:dyDescent="0.25">
      <c r="A94" s="258"/>
      <c r="B94" s="127">
        <v>5212</v>
      </c>
      <c r="C94" s="32" t="s">
        <v>269</v>
      </c>
      <c r="D94" s="73">
        <v>0</v>
      </c>
      <c r="E94" s="73">
        <v>0</v>
      </c>
      <c r="F94" s="746">
        <v>0</v>
      </c>
      <c r="G94" s="95">
        <v>0</v>
      </c>
      <c r="H94" s="277">
        <v>0</v>
      </c>
    </row>
    <row r="95" spans="1:8" x14ac:dyDescent="0.2">
      <c r="A95" s="455">
        <v>3421</v>
      </c>
      <c r="B95" s="53">
        <v>5213</v>
      </c>
      <c r="C95" s="52" t="s">
        <v>271</v>
      </c>
      <c r="D95" s="33">
        <v>0</v>
      </c>
      <c r="E95" s="33">
        <v>598</v>
      </c>
      <c r="F95" s="731">
        <v>598</v>
      </c>
      <c r="G95" s="34">
        <f>F95/E95*100</f>
        <v>100</v>
      </c>
      <c r="H95" s="251">
        <v>0</v>
      </c>
    </row>
    <row r="96" spans="1:8" ht="13.5" x14ac:dyDescent="0.25">
      <c r="A96" s="810"/>
      <c r="B96" s="53">
        <v>5221</v>
      </c>
      <c r="C96" s="52" t="s">
        <v>240</v>
      </c>
      <c r="D96" s="33">
        <v>1200</v>
      </c>
      <c r="E96" s="33">
        <v>1252</v>
      </c>
      <c r="F96" s="731">
        <v>1251</v>
      </c>
      <c r="G96" s="34">
        <f>F96/E96*100</f>
        <v>99.920127795527165</v>
      </c>
      <c r="H96" s="251">
        <v>400</v>
      </c>
    </row>
    <row r="97" spans="1:8" ht="13.5" x14ac:dyDescent="0.25">
      <c r="A97" s="810"/>
      <c r="B97" s="53">
        <v>5222</v>
      </c>
      <c r="C97" s="52" t="s">
        <v>242</v>
      </c>
      <c r="D97" s="33">
        <v>0</v>
      </c>
      <c r="E97" s="33">
        <v>1616</v>
      </c>
      <c r="F97" s="731">
        <v>1615</v>
      </c>
      <c r="G97" s="34">
        <f>F97/E97*100</f>
        <v>99.938118811881196</v>
      </c>
      <c r="H97" s="251">
        <v>530</v>
      </c>
    </row>
    <row r="98" spans="1:8" ht="13.5" hidden="1" x14ac:dyDescent="0.25">
      <c r="A98" s="810"/>
      <c r="B98" s="53">
        <v>5222</v>
      </c>
      <c r="C98" s="52" t="s">
        <v>279</v>
      </c>
      <c r="D98" s="33">
        <v>0</v>
      </c>
      <c r="E98" s="33">
        <v>0</v>
      </c>
      <c r="F98" s="731">
        <v>0</v>
      </c>
      <c r="G98" s="34">
        <v>0</v>
      </c>
      <c r="H98" s="251">
        <v>0</v>
      </c>
    </row>
    <row r="99" spans="1:8" ht="13.5" x14ac:dyDescent="0.25">
      <c r="A99" s="810"/>
      <c r="B99" s="53">
        <v>5223</v>
      </c>
      <c r="C99" s="52" t="s">
        <v>268</v>
      </c>
      <c r="D99" s="33">
        <v>480</v>
      </c>
      <c r="E99" s="33">
        <v>270</v>
      </c>
      <c r="F99" s="731">
        <v>270</v>
      </c>
      <c r="G99" s="34">
        <f>F99/E99*100</f>
        <v>100</v>
      </c>
      <c r="H99" s="251">
        <v>160</v>
      </c>
    </row>
    <row r="100" spans="1:8" ht="13.5" hidden="1" x14ac:dyDescent="0.25">
      <c r="A100" s="810"/>
      <c r="B100" s="53">
        <v>5223</v>
      </c>
      <c r="C100" s="52" t="s">
        <v>280</v>
      </c>
      <c r="D100" s="33">
        <v>0</v>
      </c>
      <c r="E100" s="33">
        <v>0</v>
      </c>
      <c r="F100" s="731">
        <v>0</v>
      </c>
      <c r="G100" s="34">
        <v>0</v>
      </c>
      <c r="H100" s="251">
        <v>0</v>
      </c>
    </row>
    <row r="101" spans="1:8" x14ac:dyDescent="0.2">
      <c r="A101" s="778"/>
      <c r="B101" s="53">
        <v>5229</v>
      </c>
      <c r="C101" s="52" t="s">
        <v>243</v>
      </c>
      <c r="D101" s="33">
        <v>3000</v>
      </c>
      <c r="E101" s="33">
        <v>0</v>
      </c>
      <c r="F101" s="731">
        <v>0</v>
      </c>
      <c r="G101" s="34">
        <v>0</v>
      </c>
      <c r="H101" s="251">
        <v>153</v>
      </c>
    </row>
    <row r="102" spans="1:8" x14ac:dyDescent="0.2">
      <c r="A102" s="778"/>
      <c r="B102" s="53">
        <v>5229</v>
      </c>
      <c r="C102" s="52" t="s">
        <v>244</v>
      </c>
      <c r="D102" s="128">
        <v>0</v>
      </c>
      <c r="E102" s="128">
        <v>0</v>
      </c>
      <c r="F102" s="737">
        <v>0</v>
      </c>
      <c r="G102" s="34">
        <v>0</v>
      </c>
      <c r="H102" s="446">
        <v>4847</v>
      </c>
    </row>
    <row r="103" spans="1:8" hidden="1" x14ac:dyDescent="0.2">
      <c r="A103" s="778"/>
      <c r="B103" s="53">
        <v>5331</v>
      </c>
      <c r="C103" s="52" t="s">
        <v>281</v>
      </c>
      <c r="D103" s="128">
        <v>0</v>
      </c>
      <c r="E103" s="128">
        <v>0</v>
      </c>
      <c r="F103" s="737">
        <v>0</v>
      </c>
      <c r="G103" s="34">
        <v>0</v>
      </c>
      <c r="H103" s="446">
        <v>0</v>
      </c>
    </row>
    <row r="104" spans="1:8" x14ac:dyDescent="0.2">
      <c r="A104" s="556" t="s">
        <v>254</v>
      </c>
      <c r="B104" s="53">
        <v>5333</v>
      </c>
      <c r="C104" s="52" t="s">
        <v>246</v>
      </c>
      <c r="D104" s="128">
        <v>0</v>
      </c>
      <c r="E104" s="128">
        <v>50</v>
      </c>
      <c r="F104" s="737">
        <v>50</v>
      </c>
      <c r="G104" s="34">
        <f>F104/E104*100</f>
        <v>100</v>
      </c>
      <c r="H104" s="446">
        <v>0</v>
      </c>
    </row>
    <row r="105" spans="1:8" x14ac:dyDescent="0.2">
      <c r="A105" s="556" t="s">
        <v>238</v>
      </c>
      <c r="B105" s="53">
        <v>5333</v>
      </c>
      <c r="C105" s="52" t="s">
        <v>246</v>
      </c>
      <c r="D105" s="128">
        <v>0</v>
      </c>
      <c r="E105" s="128">
        <v>50</v>
      </c>
      <c r="F105" s="737">
        <v>50</v>
      </c>
      <c r="G105" s="34">
        <f>F105/E105*100</f>
        <v>100</v>
      </c>
      <c r="H105" s="446">
        <v>0</v>
      </c>
    </row>
    <row r="106" spans="1:8" hidden="1" x14ac:dyDescent="0.2">
      <c r="A106" s="778"/>
      <c r="B106" s="54">
        <v>5339</v>
      </c>
      <c r="C106" s="32" t="s">
        <v>266</v>
      </c>
      <c r="D106" s="128">
        <v>0</v>
      </c>
      <c r="E106" s="128">
        <v>0</v>
      </c>
      <c r="F106" s="737">
        <v>0</v>
      </c>
      <c r="G106" s="34">
        <v>0</v>
      </c>
      <c r="H106" s="446">
        <v>0</v>
      </c>
    </row>
    <row r="107" spans="1:8" x14ac:dyDescent="0.2">
      <c r="A107" s="778"/>
      <c r="B107" s="54">
        <v>5339</v>
      </c>
      <c r="C107" s="52" t="s">
        <v>276</v>
      </c>
      <c r="D107" s="128">
        <v>0</v>
      </c>
      <c r="E107" s="128">
        <v>180</v>
      </c>
      <c r="F107" s="737">
        <v>180</v>
      </c>
      <c r="G107" s="399">
        <f>F107/E107*100</f>
        <v>100</v>
      </c>
      <c r="H107" s="446">
        <v>0</v>
      </c>
    </row>
    <row r="108" spans="1:8" ht="13.5" thickBot="1" x14ac:dyDescent="0.25">
      <c r="A108" s="481"/>
      <c r="B108" s="752" t="s">
        <v>897</v>
      </c>
      <c r="C108" s="449"/>
      <c r="D108" s="743">
        <f>SUM(D94:D107)</f>
        <v>4680</v>
      </c>
      <c r="E108" s="743">
        <f>SUM(E94:E107)</f>
        <v>4016</v>
      </c>
      <c r="F108" s="743">
        <f>SUM(F94:F107)</f>
        <v>4014</v>
      </c>
      <c r="G108" s="315">
        <f>F108/E108*100</f>
        <v>99.950199203187253</v>
      </c>
      <c r="H108" s="316">
        <f>SUM(H94:H107)</f>
        <v>6090</v>
      </c>
    </row>
    <row r="109" spans="1:8" x14ac:dyDescent="0.2">
      <c r="A109" s="455">
        <v>3541</v>
      </c>
      <c r="B109" s="53">
        <v>5221</v>
      </c>
      <c r="C109" s="52" t="s">
        <v>241</v>
      </c>
      <c r="D109" s="33">
        <v>0</v>
      </c>
      <c r="E109" s="33">
        <v>513</v>
      </c>
      <c r="F109" s="731">
        <v>513</v>
      </c>
      <c r="G109" s="34">
        <f>F109/E109*100</f>
        <v>100</v>
      </c>
      <c r="H109" s="251">
        <v>0</v>
      </c>
    </row>
    <row r="110" spans="1:8" x14ac:dyDescent="0.2">
      <c r="A110" s="488"/>
      <c r="B110" s="1236">
        <v>5221</v>
      </c>
      <c r="C110" s="52" t="s">
        <v>1316</v>
      </c>
      <c r="D110" s="33">
        <v>0</v>
      </c>
      <c r="E110" s="33">
        <v>0</v>
      </c>
      <c r="F110" s="731">
        <v>0</v>
      </c>
      <c r="G110" s="34">
        <v>0</v>
      </c>
      <c r="H110" s="251">
        <v>200</v>
      </c>
    </row>
    <row r="111" spans="1:8" x14ac:dyDescent="0.2">
      <c r="A111" s="488"/>
      <c r="B111" s="53">
        <v>5229</v>
      </c>
      <c r="C111" s="52" t="s">
        <v>283</v>
      </c>
      <c r="D111" s="128">
        <v>0</v>
      </c>
      <c r="E111" s="128">
        <v>850</v>
      </c>
      <c r="F111" s="737">
        <v>650</v>
      </c>
      <c r="G111" s="34">
        <f>F111/E111*100</f>
        <v>76.470588235294116</v>
      </c>
      <c r="H111" s="446">
        <v>0</v>
      </c>
    </row>
    <row r="112" spans="1:8" ht="13.5" thickBot="1" x14ac:dyDescent="0.25">
      <c r="A112" s="481"/>
      <c r="B112" s="752" t="s">
        <v>897</v>
      </c>
      <c r="C112" s="449"/>
      <c r="D112" s="743">
        <f>SUM(D109:D109)</f>
        <v>0</v>
      </c>
      <c r="E112" s="743">
        <f>SUM(E109:E111)</f>
        <v>1363</v>
      </c>
      <c r="F112" s="743">
        <f>SUM(F109:F111)</f>
        <v>1163</v>
      </c>
      <c r="G112" s="315">
        <f>F112/E112*100</f>
        <v>85.326485693323548</v>
      </c>
      <c r="H112" s="316">
        <f>SUM(H109:H111)</f>
        <v>200</v>
      </c>
    </row>
    <row r="113" spans="1:8" ht="13.5" hidden="1" thickBot="1" x14ac:dyDescent="0.25">
      <c r="A113" s="455">
        <v>3549</v>
      </c>
      <c r="B113" s="354">
        <v>5221</v>
      </c>
      <c r="C113" s="456" t="s">
        <v>240</v>
      </c>
      <c r="D113" s="246">
        <v>0</v>
      </c>
      <c r="E113" s="246">
        <v>0</v>
      </c>
      <c r="F113" s="729">
        <v>0</v>
      </c>
      <c r="G113" s="204">
        <v>0</v>
      </c>
      <c r="H113" s="247">
        <v>0</v>
      </c>
    </row>
    <row r="114" spans="1:8" ht="13.5" hidden="1" thickBot="1" x14ac:dyDescent="0.25">
      <c r="A114" s="488"/>
      <c r="B114" s="53">
        <v>5229</v>
      </c>
      <c r="C114" s="52" t="s">
        <v>243</v>
      </c>
      <c r="D114" s="33">
        <v>0</v>
      </c>
      <c r="E114" s="33">
        <v>0</v>
      </c>
      <c r="F114" s="731">
        <v>0</v>
      </c>
      <c r="G114" s="34">
        <v>0</v>
      </c>
      <c r="H114" s="251">
        <v>0</v>
      </c>
    </row>
    <row r="115" spans="1:8" ht="13.5" hidden="1" thickBot="1" x14ac:dyDescent="0.25">
      <c r="A115" s="488"/>
      <c r="B115" s="53">
        <v>5331</v>
      </c>
      <c r="C115" s="52" t="s">
        <v>284</v>
      </c>
      <c r="D115" s="33">
        <v>0</v>
      </c>
      <c r="E115" s="33">
        <v>0</v>
      </c>
      <c r="F115" s="731">
        <v>0</v>
      </c>
      <c r="G115" s="34">
        <v>0</v>
      </c>
      <c r="H115" s="251">
        <v>0</v>
      </c>
    </row>
    <row r="116" spans="1:8" ht="13.5" hidden="1" thickBot="1" x14ac:dyDescent="0.25">
      <c r="A116" s="488"/>
      <c r="B116" s="53">
        <v>5331</v>
      </c>
      <c r="C116" s="52" t="s">
        <v>285</v>
      </c>
      <c r="D116" s="33">
        <v>0</v>
      </c>
      <c r="E116" s="33">
        <v>0</v>
      </c>
      <c r="F116" s="731">
        <v>0</v>
      </c>
      <c r="G116" s="34">
        <v>0</v>
      </c>
      <c r="H116" s="251">
        <v>0</v>
      </c>
    </row>
    <row r="117" spans="1:8" ht="13.5" hidden="1" thickBot="1" x14ac:dyDescent="0.25">
      <c r="A117" s="488"/>
      <c r="B117" s="53">
        <v>5333</v>
      </c>
      <c r="C117" s="52" t="s">
        <v>286</v>
      </c>
      <c r="D117" s="33">
        <v>0</v>
      </c>
      <c r="E117" s="33">
        <v>0</v>
      </c>
      <c r="F117" s="731">
        <v>0</v>
      </c>
      <c r="G117" s="34">
        <v>0</v>
      </c>
      <c r="H117" s="251">
        <v>0</v>
      </c>
    </row>
    <row r="118" spans="1:8" ht="13.5" hidden="1" thickBot="1" x14ac:dyDescent="0.25">
      <c r="A118" s="481"/>
      <c r="B118" s="752" t="s">
        <v>897</v>
      </c>
      <c r="C118" s="449"/>
      <c r="D118" s="743">
        <f>SUM(D113:D117)</f>
        <v>0</v>
      </c>
      <c r="E118" s="743">
        <f>SUM(E113:E117)</f>
        <v>0</v>
      </c>
      <c r="F118" s="743">
        <f>SUM(F113:F117)</f>
        <v>0</v>
      </c>
      <c r="G118" s="315">
        <v>0</v>
      </c>
      <c r="H118" s="316">
        <f>SUM(H113:H117)</f>
        <v>0</v>
      </c>
    </row>
    <row r="119" spans="1:8" x14ac:dyDescent="0.2">
      <c r="A119" s="455">
        <v>3749</v>
      </c>
      <c r="B119" s="354">
        <v>5221</v>
      </c>
      <c r="C119" s="456" t="s">
        <v>287</v>
      </c>
      <c r="D119" s="246">
        <v>0</v>
      </c>
      <c r="E119" s="246">
        <v>47</v>
      </c>
      <c r="F119" s="729">
        <v>47</v>
      </c>
      <c r="G119" s="204">
        <f>F119/E119*100</f>
        <v>100</v>
      </c>
      <c r="H119" s="247">
        <v>0</v>
      </c>
    </row>
    <row r="120" spans="1:8" hidden="1" x14ac:dyDescent="0.2">
      <c r="A120" s="806"/>
      <c r="B120" s="53">
        <v>5222</v>
      </c>
      <c r="C120" s="52" t="s">
        <v>288</v>
      </c>
      <c r="D120" s="33">
        <v>0</v>
      </c>
      <c r="E120" s="33">
        <v>0</v>
      </c>
      <c r="F120" s="33">
        <v>0</v>
      </c>
      <c r="G120" s="34">
        <v>0</v>
      </c>
      <c r="H120" s="251">
        <v>0</v>
      </c>
    </row>
    <row r="121" spans="1:8" x14ac:dyDescent="0.2">
      <c r="A121" s="806"/>
      <c r="B121" s="53">
        <v>5222</v>
      </c>
      <c r="C121" s="52" t="s">
        <v>273</v>
      </c>
      <c r="D121" s="33">
        <v>0</v>
      </c>
      <c r="E121" s="33">
        <v>275</v>
      </c>
      <c r="F121" s="731">
        <v>274</v>
      </c>
      <c r="G121" s="34">
        <f>F121/E121*100</f>
        <v>99.63636363636364</v>
      </c>
      <c r="H121" s="251">
        <v>0</v>
      </c>
    </row>
    <row r="122" spans="1:8" x14ac:dyDescent="0.2">
      <c r="A122" s="806"/>
      <c r="B122" s="53">
        <v>5229</v>
      </c>
      <c r="C122" s="52" t="s">
        <v>243</v>
      </c>
      <c r="D122" s="33">
        <v>0</v>
      </c>
      <c r="E122" s="33">
        <v>0</v>
      </c>
      <c r="F122" s="731">
        <v>0</v>
      </c>
      <c r="G122" s="34">
        <v>0</v>
      </c>
      <c r="H122" s="251">
        <v>400</v>
      </c>
    </row>
    <row r="123" spans="1:8" x14ac:dyDescent="0.2">
      <c r="A123" s="258"/>
      <c r="B123" s="53">
        <v>5229</v>
      </c>
      <c r="C123" s="52" t="s">
        <v>244</v>
      </c>
      <c r="D123" s="33">
        <v>1000</v>
      </c>
      <c r="E123" s="33">
        <v>199</v>
      </c>
      <c r="F123" s="33">
        <v>59</v>
      </c>
      <c r="G123" s="34">
        <f>F123/E123*100</f>
        <v>29.64824120603015</v>
      </c>
      <c r="H123" s="251">
        <v>0</v>
      </c>
    </row>
    <row r="124" spans="1:8" hidden="1" x14ac:dyDescent="0.2">
      <c r="A124" s="258"/>
      <c r="B124" s="53">
        <v>5339</v>
      </c>
      <c r="C124" s="52" t="s">
        <v>275</v>
      </c>
      <c r="D124" s="33">
        <v>0</v>
      </c>
      <c r="E124" s="33">
        <v>0</v>
      </c>
      <c r="F124" s="33">
        <v>0</v>
      </c>
      <c r="G124" s="34">
        <v>0</v>
      </c>
      <c r="H124" s="251">
        <v>0</v>
      </c>
    </row>
    <row r="125" spans="1:8" ht="14.25" thickBot="1" x14ac:dyDescent="0.3">
      <c r="A125" s="808"/>
      <c r="B125" s="804" t="s">
        <v>897</v>
      </c>
      <c r="C125" s="743"/>
      <c r="D125" s="743">
        <f>SUM(D120:D124)</f>
        <v>1000</v>
      </c>
      <c r="E125" s="743">
        <f>SUM(E119:E124)</f>
        <v>521</v>
      </c>
      <c r="F125" s="314">
        <f>SUM(F119:F124)</f>
        <v>380</v>
      </c>
      <c r="G125" s="315">
        <f>F125/E125*100</f>
        <v>72.936660268714022</v>
      </c>
      <c r="H125" s="805">
        <f>SUM(H120:H124)</f>
        <v>400</v>
      </c>
    </row>
    <row r="126" spans="1:8" x14ac:dyDescent="0.2">
      <c r="A126" s="455">
        <v>4349</v>
      </c>
      <c r="B126" s="354">
        <v>5229</v>
      </c>
      <c r="C126" s="456" t="s">
        <v>243</v>
      </c>
      <c r="D126" s="246">
        <v>1918</v>
      </c>
      <c r="E126" s="246">
        <v>206</v>
      </c>
      <c r="F126" s="246">
        <v>200</v>
      </c>
      <c r="G126" s="204">
        <f>F126/E126*100</f>
        <v>97.087378640776706</v>
      </c>
      <c r="H126" s="247">
        <v>1163</v>
      </c>
    </row>
    <row r="127" spans="1:8" x14ac:dyDescent="0.2">
      <c r="A127" s="447"/>
      <c r="B127" s="53">
        <v>5229</v>
      </c>
      <c r="C127" s="52" t="s">
        <v>244</v>
      </c>
      <c r="D127" s="731">
        <v>7082</v>
      </c>
      <c r="E127" s="731">
        <v>1</v>
      </c>
      <c r="F127" s="33">
        <v>0</v>
      </c>
      <c r="G127" s="34">
        <v>0</v>
      </c>
      <c r="H127" s="251">
        <v>9000</v>
      </c>
    </row>
    <row r="128" spans="1:8" ht="14.25" thickBot="1" x14ac:dyDescent="0.3">
      <c r="A128" s="808"/>
      <c r="B128" s="804" t="s">
        <v>897</v>
      </c>
      <c r="C128" s="743"/>
      <c r="D128" s="743">
        <f>SUM(D126:D127)</f>
        <v>9000</v>
      </c>
      <c r="E128" s="743">
        <f>SUM(E126:E127)</f>
        <v>207</v>
      </c>
      <c r="F128" s="314">
        <f>SUM(F126:F127)</f>
        <v>200</v>
      </c>
      <c r="G128" s="315">
        <f>F128/E128*100</f>
        <v>96.618357487922708</v>
      </c>
      <c r="H128" s="805">
        <f>SUM(H126:H127)</f>
        <v>10163</v>
      </c>
    </row>
    <row r="129" spans="1:8" x14ac:dyDescent="0.2">
      <c r="A129" s="455">
        <v>4350</v>
      </c>
      <c r="B129" s="127">
        <v>5213</v>
      </c>
      <c r="C129" s="52" t="s">
        <v>271</v>
      </c>
      <c r="D129" s="246">
        <v>0</v>
      </c>
      <c r="E129" s="246">
        <v>5</v>
      </c>
      <c r="F129" s="246">
        <v>5</v>
      </c>
      <c r="G129" s="204">
        <f>F129/E129*100</f>
        <v>100</v>
      </c>
      <c r="H129" s="247">
        <v>0</v>
      </c>
    </row>
    <row r="130" spans="1:8" x14ac:dyDescent="0.2">
      <c r="A130" s="447"/>
      <c r="B130" s="53">
        <v>5339</v>
      </c>
      <c r="C130" s="52" t="s">
        <v>275</v>
      </c>
      <c r="D130" s="731">
        <v>0</v>
      </c>
      <c r="E130" s="731">
        <v>20</v>
      </c>
      <c r="F130" s="33">
        <v>20</v>
      </c>
      <c r="G130" s="34">
        <f>F130/E130*100</f>
        <v>100</v>
      </c>
      <c r="H130" s="251">
        <v>0</v>
      </c>
    </row>
    <row r="131" spans="1:8" ht="14.25" thickBot="1" x14ac:dyDescent="0.3">
      <c r="A131" s="808"/>
      <c r="B131" s="804" t="s">
        <v>897</v>
      </c>
      <c r="C131" s="743"/>
      <c r="D131" s="743">
        <f>SUM(D129:D130)</f>
        <v>0</v>
      </c>
      <c r="E131" s="743">
        <f>SUM(E129:E130)</f>
        <v>25</v>
      </c>
      <c r="F131" s="314">
        <f>SUM(F129:F130)</f>
        <v>25</v>
      </c>
      <c r="G131" s="315">
        <f>F131/E131*100</f>
        <v>100</v>
      </c>
      <c r="H131" s="805">
        <f>SUM(H130)</f>
        <v>0</v>
      </c>
    </row>
    <row r="132" spans="1:8" ht="13.5" hidden="1" thickBot="1" x14ac:dyDescent="0.25">
      <c r="B132" s="354">
        <v>5221</v>
      </c>
      <c r="C132" s="456" t="s">
        <v>287</v>
      </c>
      <c r="D132" s="246">
        <v>0</v>
      </c>
      <c r="E132" s="246">
        <v>0</v>
      </c>
      <c r="F132" s="729">
        <v>0</v>
      </c>
      <c r="G132" s="204">
        <v>0</v>
      </c>
      <c r="H132" s="247">
        <v>0</v>
      </c>
    </row>
    <row r="133" spans="1:8" x14ac:dyDescent="0.2">
      <c r="A133" s="455">
        <v>4351</v>
      </c>
      <c r="B133" s="53">
        <v>5222</v>
      </c>
      <c r="C133" s="52" t="s">
        <v>288</v>
      </c>
      <c r="D133" s="73">
        <v>0</v>
      </c>
      <c r="E133" s="73">
        <v>200</v>
      </c>
      <c r="F133" s="746">
        <v>200</v>
      </c>
      <c r="G133" s="95">
        <f>F133/E133*100</f>
        <v>100</v>
      </c>
      <c r="H133" s="277">
        <v>175</v>
      </c>
    </row>
    <row r="134" spans="1:8" hidden="1" x14ac:dyDescent="0.2">
      <c r="A134" s="488"/>
      <c r="B134" s="53">
        <v>5222</v>
      </c>
      <c r="C134" s="52" t="s">
        <v>273</v>
      </c>
      <c r="D134" s="33">
        <v>0</v>
      </c>
      <c r="E134" s="33">
        <v>0</v>
      </c>
      <c r="F134" s="731">
        <v>0</v>
      </c>
      <c r="G134" s="34">
        <v>0</v>
      </c>
      <c r="H134" s="251">
        <v>0</v>
      </c>
    </row>
    <row r="135" spans="1:8" hidden="1" x14ac:dyDescent="0.2">
      <c r="A135" s="488"/>
      <c r="B135" s="53">
        <v>5223</v>
      </c>
      <c r="C135" s="52" t="s">
        <v>289</v>
      </c>
      <c r="D135" s="33">
        <v>0</v>
      </c>
      <c r="E135" s="33">
        <v>0</v>
      </c>
      <c r="F135" s="731">
        <v>0</v>
      </c>
      <c r="G135" s="34">
        <v>0</v>
      </c>
      <c r="H135" s="251">
        <v>0</v>
      </c>
    </row>
    <row r="136" spans="1:8" x14ac:dyDescent="0.2">
      <c r="A136" s="488"/>
      <c r="B136" s="53">
        <v>5229</v>
      </c>
      <c r="C136" s="52" t="s">
        <v>290</v>
      </c>
      <c r="D136" s="128">
        <v>0</v>
      </c>
      <c r="E136" s="128">
        <v>230</v>
      </c>
      <c r="F136" s="737">
        <v>230</v>
      </c>
      <c r="G136" s="399">
        <f>F136/E136*100</f>
        <v>100</v>
      </c>
      <c r="H136" s="446">
        <v>0</v>
      </c>
    </row>
    <row r="137" spans="1:8" hidden="1" x14ac:dyDescent="0.2">
      <c r="A137" s="488"/>
      <c r="B137" s="53">
        <v>5229</v>
      </c>
      <c r="C137" s="52" t="s">
        <v>283</v>
      </c>
      <c r="D137" s="128">
        <v>0</v>
      </c>
      <c r="E137" s="128">
        <v>0</v>
      </c>
      <c r="F137" s="737">
        <v>0</v>
      </c>
      <c r="G137" s="399">
        <v>0</v>
      </c>
      <c r="H137" s="446">
        <v>0</v>
      </c>
    </row>
    <row r="138" spans="1:8" ht="13.5" thickBot="1" x14ac:dyDescent="0.25">
      <c r="A138" s="481"/>
      <c r="B138" s="752" t="s">
        <v>897</v>
      </c>
      <c r="C138" s="449"/>
      <c r="D138" s="743">
        <f>SUM(D132:D135)</f>
        <v>0</v>
      </c>
      <c r="E138" s="743">
        <f>SUM(E132:E137)</f>
        <v>430</v>
      </c>
      <c r="F138" s="743">
        <f>SUM(F132:F137)</f>
        <v>430</v>
      </c>
      <c r="G138" s="315">
        <f>F138/E138*100</f>
        <v>100</v>
      </c>
      <c r="H138" s="316">
        <f>SUM(H132:H137)</f>
        <v>175</v>
      </c>
    </row>
    <row r="139" spans="1:8" x14ac:dyDescent="0.2">
      <c r="A139" s="455">
        <v>4352</v>
      </c>
      <c r="B139" s="53">
        <v>5229</v>
      </c>
      <c r="C139" s="52" t="s">
        <v>244</v>
      </c>
      <c r="D139" s="246">
        <v>0</v>
      </c>
      <c r="E139" s="246">
        <v>135</v>
      </c>
      <c r="F139" s="246">
        <v>135</v>
      </c>
      <c r="G139" s="204">
        <f>F139/E139*100</f>
        <v>100</v>
      </c>
      <c r="H139" s="247">
        <v>0</v>
      </c>
    </row>
    <row r="140" spans="1:8" ht="14.25" thickBot="1" x14ac:dyDescent="0.3">
      <c r="A140" s="808"/>
      <c r="B140" s="804" t="s">
        <v>897</v>
      </c>
      <c r="C140" s="743"/>
      <c r="D140" s="743">
        <f>SUM(D139)</f>
        <v>0</v>
      </c>
      <c r="E140" s="743">
        <f>SUM(E139:E139)</f>
        <v>135</v>
      </c>
      <c r="F140" s="314">
        <f>SUM(F139:F139)</f>
        <v>135</v>
      </c>
      <c r="G140" s="315">
        <f>F140/E140*100</f>
        <v>100</v>
      </c>
      <c r="H140" s="805">
        <f>SUM(H139)</f>
        <v>0</v>
      </c>
    </row>
    <row r="141" spans="1:8" x14ac:dyDescent="0.2">
      <c r="A141" s="455">
        <v>4354</v>
      </c>
      <c r="B141" s="354">
        <v>5221</v>
      </c>
      <c r="C141" s="456" t="s">
        <v>241</v>
      </c>
      <c r="D141" s="246">
        <v>0</v>
      </c>
      <c r="E141" s="246">
        <v>60</v>
      </c>
      <c r="F141" s="729">
        <v>60</v>
      </c>
      <c r="G141" s="204">
        <f>F141/E141*100</f>
        <v>100</v>
      </c>
      <c r="H141" s="247">
        <v>0</v>
      </c>
    </row>
    <row r="142" spans="1:8" x14ac:dyDescent="0.2">
      <c r="A142" s="258"/>
      <c r="B142" s="53">
        <v>5222</v>
      </c>
      <c r="C142" s="52" t="s">
        <v>237</v>
      </c>
      <c r="D142" s="73">
        <v>0</v>
      </c>
      <c r="E142" s="73">
        <v>135</v>
      </c>
      <c r="F142" s="746">
        <v>135</v>
      </c>
      <c r="G142" s="95">
        <f>F142/E142*100</f>
        <v>100</v>
      </c>
      <c r="H142" s="277">
        <v>0</v>
      </c>
    </row>
    <row r="143" spans="1:8" ht="13.5" hidden="1" x14ac:dyDescent="0.25">
      <c r="A143" s="810"/>
      <c r="B143" s="53">
        <v>5222</v>
      </c>
      <c r="C143" s="52" t="s">
        <v>279</v>
      </c>
      <c r="D143" s="33">
        <v>0</v>
      </c>
      <c r="E143" s="33">
        <v>0</v>
      </c>
      <c r="F143" s="731">
        <v>0</v>
      </c>
      <c r="G143" s="34">
        <v>0</v>
      </c>
      <c r="H143" s="251">
        <v>0</v>
      </c>
    </row>
    <row r="144" spans="1:8" ht="13.5" x14ac:dyDescent="0.25">
      <c r="A144" s="453"/>
      <c r="B144" s="53">
        <v>5223</v>
      </c>
      <c r="C144" s="52" t="s">
        <v>291</v>
      </c>
      <c r="D144" s="33">
        <v>0</v>
      </c>
      <c r="E144" s="33">
        <v>60</v>
      </c>
      <c r="F144" s="731">
        <v>60</v>
      </c>
      <c r="G144" s="34">
        <f>F144/E144*100</f>
        <v>100</v>
      </c>
      <c r="H144" s="251">
        <v>0</v>
      </c>
    </row>
    <row r="145" spans="1:8" hidden="1" x14ac:dyDescent="0.2">
      <c r="A145" s="806"/>
      <c r="B145" s="53">
        <v>5223</v>
      </c>
      <c r="C145" s="52" t="s">
        <v>289</v>
      </c>
      <c r="D145" s="731">
        <v>0</v>
      </c>
      <c r="E145" s="731">
        <v>0</v>
      </c>
      <c r="F145" s="33">
        <v>0</v>
      </c>
      <c r="G145" s="34">
        <v>0</v>
      </c>
      <c r="H145" s="251">
        <v>0</v>
      </c>
    </row>
    <row r="146" spans="1:8" ht="14.25" thickBot="1" x14ac:dyDescent="0.3">
      <c r="A146" s="808"/>
      <c r="B146" s="804" t="s">
        <v>897</v>
      </c>
      <c r="C146" s="743"/>
      <c r="D146" s="743">
        <f>SUM(D145)</f>
        <v>0</v>
      </c>
      <c r="E146" s="743">
        <f>SUM(E141:E145)</f>
        <v>255</v>
      </c>
      <c r="F146" s="314">
        <f>SUM(F141:F145)</f>
        <v>255</v>
      </c>
      <c r="G146" s="315">
        <f>F146/E146*100</f>
        <v>100</v>
      </c>
      <c r="H146" s="805">
        <f>SUM(H141:H145)</f>
        <v>0</v>
      </c>
    </row>
    <row r="148" spans="1:8" ht="15.75" thickBot="1" x14ac:dyDescent="0.3">
      <c r="A148" s="1249" t="s">
        <v>257</v>
      </c>
      <c r="B148" s="1249"/>
      <c r="C148" s="1249"/>
      <c r="D148" s="1249"/>
      <c r="E148" s="1249"/>
      <c r="F148" s="1249"/>
      <c r="G148" s="1249"/>
      <c r="H148" s="1249"/>
    </row>
    <row r="149" spans="1:8" x14ac:dyDescent="0.2">
      <c r="A149" s="455">
        <v>4356</v>
      </c>
      <c r="B149" s="354">
        <v>5221</v>
      </c>
      <c r="C149" s="456" t="s">
        <v>292</v>
      </c>
      <c r="D149" s="729">
        <v>0</v>
      </c>
      <c r="E149" s="729">
        <v>3</v>
      </c>
      <c r="F149" s="246">
        <v>3</v>
      </c>
      <c r="G149" s="204">
        <f>F149/E149*100</f>
        <v>100</v>
      </c>
      <c r="H149" s="247">
        <v>0</v>
      </c>
    </row>
    <row r="150" spans="1:8" hidden="1" x14ac:dyDescent="0.2">
      <c r="A150" s="258"/>
      <c r="B150" s="53">
        <v>5221</v>
      </c>
      <c r="C150" s="52" t="s">
        <v>241</v>
      </c>
      <c r="D150" s="731">
        <v>0</v>
      </c>
      <c r="E150" s="731">
        <v>0</v>
      </c>
      <c r="F150" s="33">
        <v>0</v>
      </c>
      <c r="G150" s="34">
        <v>0</v>
      </c>
      <c r="H150" s="251">
        <v>0</v>
      </c>
    </row>
    <row r="151" spans="1:8" x14ac:dyDescent="0.2">
      <c r="A151" s="258"/>
      <c r="B151" s="53">
        <v>5222</v>
      </c>
      <c r="C151" s="52" t="s">
        <v>279</v>
      </c>
      <c r="D151" s="731">
        <v>0</v>
      </c>
      <c r="E151" s="731">
        <v>290</v>
      </c>
      <c r="F151" s="33">
        <v>290</v>
      </c>
      <c r="G151" s="34">
        <f>F151/E151*100</f>
        <v>100</v>
      </c>
      <c r="H151" s="251">
        <v>0</v>
      </c>
    </row>
    <row r="152" spans="1:8" x14ac:dyDescent="0.2">
      <c r="A152" s="258"/>
      <c r="B152" s="53">
        <v>5223</v>
      </c>
      <c r="C152" s="52" t="s">
        <v>293</v>
      </c>
      <c r="D152" s="731">
        <v>0</v>
      </c>
      <c r="E152" s="731">
        <v>65</v>
      </c>
      <c r="F152" s="33">
        <v>40</v>
      </c>
      <c r="G152" s="34">
        <f>F152/E152*100</f>
        <v>61.53846153846154</v>
      </c>
      <c r="H152" s="251">
        <v>0</v>
      </c>
    </row>
    <row r="153" spans="1:8" hidden="1" x14ac:dyDescent="0.2">
      <c r="A153" s="258"/>
      <c r="B153" s="53">
        <v>5223</v>
      </c>
      <c r="C153" s="52" t="s">
        <v>294</v>
      </c>
      <c r="D153" s="731">
        <v>0</v>
      </c>
      <c r="E153" s="731">
        <v>0</v>
      </c>
      <c r="F153" s="33">
        <v>0</v>
      </c>
      <c r="G153" s="34">
        <v>0</v>
      </c>
      <c r="H153" s="251">
        <v>0</v>
      </c>
    </row>
    <row r="154" spans="1:8" x14ac:dyDescent="0.2">
      <c r="A154" s="258"/>
      <c r="B154" s="53">
        <v>5229</v>
      </c>
      <c r="C154" s="52" t="s">
        <v>283</v>
      </c>
      <c r="D154" s="731">
        <v>0</v>
      </c>
      <c r="E154" s="731">
        <v>212</v>
      </c>
      <c r="F154" s="33">
        <v>212</v>
      </c>
      <c r="G154" s="34">
        <f>F154/E154*100</f>
        <v>100</v>
      </c>
      <c r="H154" s="251">
        <v>0</v>
      </c>
    </row>
    <row r="155" spans="1:8" ht="14.25" thickBot="1" x14ac:dyDescent="0.3">
      <c r="A155" s="808"/>
      <c r="B155" s="804" t="s">
        <v>897</v>
      </c>
      <c r="C155" s="743"/>
      <c r="D155" s="743">
        <f>SUM(D149)</f>
        <v>0</v>
      </c>
      <c r="E155" s="743">
        <f>SUM(E149:E154)</f>
        <v>570</v>
      </c>
      <c r="F155" s="314">
        <f>SUM(F149:F154)</f>
        <v>545</v>
      </c>
      <c r="G155" s="315">
        <f>F155/E155*100</f>
        <v>95.614035087719301</v>
      </c>
      <c r="H155" s="805">
        <f>SUM(H149:H154)</f>
        <v>0</v>
      </c>
    </row>
    <row r="156" spans="1:8" ht="13.5" hidden="1" thickBot="1" x14ac:dyDescent="0.25">
      <c r="A156" s="455">
        <v>4357</v>
      </c>
      <c r="B156" s="354">
        <v>5221</v>
      </c>
      <c r="C156" s="456" t="s">
        <v>241</v>
      </c>
      <c r="D156" s="729">
        <v>0</v>
      </c>
      <c r="E156" s="729">
        <v>0</v>
      </c>
      <c r="F156" s="246">
        <v>0</v>
      </c>
      <c r="G156" s="204">
        <v>0</v>
      </c>
      <c r="H156" s="247">
        <v>0</v>
      </c>
    </row>
    <row r="157" spans="1:8" ht="13.5" hidden="1" thickBot="1" x14ac:dyDescent="0.25">
      <c r="A157" s="258"/>
      <c r="B157" s="53">
        <v>5229</v>
      </c>
      <c r="C157" s="52" t="s">
        <v>283</v>
      </c>
      <c r="D157" s="812">
        <v>0</v>
      </c>
      <c r="E157" s="812">
        <v>0</v>
      </c>
      <c r="F157" s="337">
        <v>0</v>
      </c>
      <c r="G157" s="114">
        <v>0</v>
      </c>
      <c r="H157" s="338">
        <v>0</v>
      </c>
    </row>
    <row r="158" spans="1:8" ht="14.25" hidden="1" thickBot="1" x14ac:dyDescent="0.3">
      <c r="A158" s="808"/>
      <c r="B158" s="804" t="s">
        <v>897</v>
      </c>
      <c r="C158" s="743"/>
      <c r="D158" s="743">
        <f>SUM(D156)</f>
        <v>0</v>
      </c>
      <c r="E158" s="743">
        <f>SUM(E156:E157)</f>
        <v>0</v>
      </c>
      <c r="F158" s="314">
        <f>SUM(F156:F157)</f>
        <v>0</v>
      </c>
      <c r="G158" s="315">
        <v>0</v>
      </c>
      <c r="H158" s="805">
        <f>SUM(H156:H157)</f>
        <v>0</v>
      </c>
    </row>
    <row r="159" spans="1:8" x14ac:dyDescent="0.2">
      <c r="A159" s="455">
        <v>4358</v>
      </c>
      <c r="B159" s="354">
        <v>5221</v>
      </c>
      <c r="C159" s="456" t="s">
        <v>292</v>
      </c>
      <c r="D159" s="729">
        <v>0</v>
      </c>
      <c r="E159" s="729">
        <v>45</v>
      </c>
      <c r="F159" s="246">
        <v>45</v>
      </c>
      <c r="G159" s="204">
        <f>F159/E159*100</f>
        <v>100</v>
      </c>
      <c r="H159" s="247">
        <v>0</v>
      </c>
    </row>
    <row r="160" spans="1:8" hidden="1" x14ac:dyDescent="0.2">
      <c r="A160" s="258"/>
      <c r="B160" s="53">
        <v>5221</v>
      </c>
      <c r="C160" s="52" t="s">
        <v>241</v>
      </c>
      <c r="D160" s="731">
        <v>0</v>
      </c>
      <c r="E160" s="731">
        <v>0</v>
      </c>
      <c r="F160" s="33">
        <v>0</v>
      </c>
      <c r="G160" s="34">
        <v>0</v>
      </c>
      <c r="H160" s="251">
        <v>0</v>
      </c>
    </row>
    <row r="161" spans="1:8" hidden="1" x14ac:dyDescent="0.2">
      <c r="A161" s="258"/>
      <c r="B161" s="53">
        <v>5222</v>
      </c>
      <c r="C161" s="52" t="s">
        <v>279</v>
      </c>
      <c r="D161" s="731">
        <v>0</v>
      </c>
      <c r="E161" s="731">
        <v>0</v>
      </c>
      <c r="F161" s="33">
        <v>0</v>
      </c>
      <c r="G161" s="34">
        <v>0</v>
      </c>
      <c r="H161" s="251">
        <v>0</v>
      </c>
    </row>
    <row r="162" spans="1:8" x14ac:dyDescent="0.2">
      <c r="A162" s="258"/>
      <c r="B162" s="53">
        <v>5229</v>
      </c>
      <c r="C162" s="52" t="s">
        <v>296</v>
      </c>
      <c r="D162" s="731">
        <v>0</v>
      </c>
      <c r="E162" s="731">
        <v>110</v>
      </c>
      <c r="F162" s="33">
        <v>110</v>
      </c>
      <c r="G162" s="34">
        <f>F162/E162*100</f>
        <v>100</v>
      </c>
      <c r="H162" s="251">
        <v>0</v>
      </c>
    </row>
    <row r="163" spans="1:8" ht="14.25" thickBot="1" x14ac:dyDescent="0.3">
      <c r="A163" s="808"/>
      <c r="B163" s="804" t="s">
        <v>897</v>
      </c>
      <c r="C163" s="743"/>
      <c r="D163" s="743">
        <f>SUM(D159:D162)</f>
        <v>0</v>
      </c>
      <c r="E163" s="743">
        <f>SUM(E159:E162)</f>
        <v>155</v>
      </c>
      <c r="F163" s="314">
        <f>SUM(F159:F162)</f>
        <v>155</v>
      </c>
      <c r="G163" s="315">
        <f>F163/E163*100</f>
        <v>100</v>
      </c>
      <c r="H163" s="805">
        <f>SUM(H159:H162)</f>
        <v>0</v>
      </c>
    </row>
    <row r="164" spans="1:8" x14ac:dyDescent="0.2">
      <c r="A164" s="455">
        <v>4359</v>
      </c>
      <c r="B164" s="354">
        <v>5213</v>
      </c>
      <c r="C164" s="456" t="s">
        <v>271</v>
      </c>
      <c r="D164" s="729">
        <v>0</v>
      </c>
      <c r="E164" s="729">
        <v>30</v>
      </c>
      <c r="F164" s="729">
        <v>30</v>
      </c>
      <c r="G164" s="204">
        <f t="shared" ref="G164:G170" si="2">F164/E164*100</f>
        <v>100</v>
      </c>
      <c r="H164" s="247">
        <v>0</v>
      </c>
    </row>
    <row r="165" spans="1:8" x14ac:dyDescent="0.2">
      <c r="A165" s="258"/>
      <c r="B165" s="53">
        <v>5221</v>
      </c>
      <c r="C165" s="52" t="s">
        <v>240</v>
      </c>
      <c r="D165" s="731">
        <v>624</v>
      </c>
      <c r="E165" s="731">
        <v>208</v>
      </c>
      <c r="F165" s="731">
        <v>208</v>
      </c>
      <c r="G165" s="34">
        <f t="shared" si="2"/>
        <v>100</v>
      </c>
      <c r="H165" s="251">
        <v>208</v>
      </c>
    </row>
    <row r="166" spans="1:8" x14ac:dyDescent="0.2">
      <c r="A166" s="258"/>
      <c r="B166" s="53">
        <v>5221</v>
      </c>
      <c r="C166" s="52" t="s">
        <v>241</v>
      </c>
      <c r="D166" s="731">
        <v>0</v>
      </c>
      <c r="E166" s="731">
        <v>793</v>
      </c>
      <c r="F166" s="33">
        <v>793</v>
      </c>
      <c r="G166" s="34">
        <f t="shared" si="2"/>
        <v>100</v>
      </c>
      <c r="H166" s="251">
        <v>0</v>
      </c>
    </row>
    <row r="167" spans="1:8" x14ac:dyDescent="0.2">
      <c r="A167" s="488"/>
      <c r="B167" s="53">
        <v>5222</v>
      </c>
      <c r="C167" s="52" t="s">
        <v>273</v>
      </c>
      <c r="D167" s="731">
        <v>0</v>
      </c>
      <c r="E167" s="731">
        <v>465</v>
      </c>
      <c r="F167" s="731">
        <v>465</v>
      </c>
      <c r="G167" s="34">
        <f t="shared" si="2"/>
        <v>100</v>
      </c>
      <c r="H167" s="251">
        <v>0</v>
      </c>
    </row>
    <row r="168" spans="1:8" x14ac:dyDescent="0.2">
      <c r="A168" s="488"/>
      <c r="B168" s="53">
        <v>5223</v>
      </c>
      <c r="C168" s="52" t="s">
        <v>297</v>
      </c>
      <c r="D168" s="731">
        <v>270</v>
      </c>
      <c r="E168" s="731">
        <v>270</v>
      </c>
      <c r="F168" s="731">
        <v>115</v>
      </c>
      <c r="G168" s="34">
        <f t="shared" si="2"/>
        <v>42.592592592592595</v>
      </c>
      <c r="H168" s="251">
        <v>90</v>
      </c>
    </row>
    <row r="169" spans="1:8" x14ac:dyDescent="0.2">
      <c r="A169" s="488"/>
      <c r="B169" s="53">
        <v>5223</v>
      </c>
      <c r="C169" s="52" t="s">
        <v>294</v>
      </c>
      <c r="D169" s="731">
        <v>0</v>
      </c>
      <c r="E169" s="731">
        <v>204</v>
      </c>
      <c r="F169" s="731">
        <v>204</v>
      </c>
      <c r="G169" s="34">
        <f t="shared" si="2"/>
        <v>100</v>
      </c>
      <c r="H169" s="251">
        <v>0</v>
      </c>
    </row>
    <row r="170" spans="1:8" x14ac:dyDescent="0.2">
      <c r="A170" s="488"/>
      <c r="B170" s="53">
        <v>5229</v>
      </c>
      <c r="C170" s="52" t="s">
        <v>290</v>
      </c>
      <c r="D170" s="731">
        <v>0</v>
      </c>
      <c r="E170" s="731">
        <v>255</v>
      </c>
      <c r="F170" s="731">
        <v>255</v>
      </c>
      <c r="G170" s="34">
        <f t="shared" si="2"/>
        <v>100</v>
      </c>
      <c r="H170" s="251">
        <v>0</v>
      </c>
    </row>
    <row r="171" spans="1:8" hidden="1" x14ac:dyDescent="0.2">
      <c r="A171" s="488"/>
      <c r="B171" s="53">
        <v>5229</v>
      </c>
      <c r="C171" s="52" t="s">
        <v>244</v>
      </c>
      <c r="D171" s="731">
        <v>0</v>
      </c>
      <c r="E171" s="731">
        <v>0</v>
      </c>
      <c r="F171" s="731">
        <v>0</v>
      </c>
      <c r="G171" s="34">
        <v>0</v>
      </c>
      <c r="H171" s="251">
        <v>0</v>
      </c>
    </row>
    <row r="172" spans="1:8" ht="13.5" thickBot="1" x14ac:dyDescent="0.25">
      <c r="A172" s="481"/>
      <c r="B172" s="752" t="s">
        <v>897</v>
      </c>
      <c r="C172" s="449"/>
      <c r="D172" s="743">
        <f>SUM(D164:D171)</f>
        <v>894</v>
      </c>
      <c r="E172" s="743">
        <f>SUM(E164:E171)</f>
        <v>2225</v>
      </c>
      <c r="F172" s="743">
        <f>SUM(F164:F171)</f>
        <v>2070</v>
      </c>
      <c r="G172" s="315">
        <f>F172/E172*100</f>
        <v>93.033707865168537</v>
      </c>
      <c r="H172" s="316">
        <f>SUM(H164:H171)</f>
        <v>298</v>
      </c>
    </row>
    <row r="173" spans="1:8" ht="13.5" hidden="1" thickBot="1" x14ac:dyDescent="0.25">
      <c r="B173" s="354">
        <v>5212</v>
      </c>
      <c r="C173" s="456" t="s">
        <v>269</v>
      </c>
      <c r="D173" s="729">
        <v>0</v>
      </c>
      <c r="E173" s="729">
        <v>0</v>
      </c>
      <c r="F173" s="729">
        <v>0</v>
      </c>
      <c r="G173" s="204">
        <v>0</v>
      </c>
      <c r="H173" s="247">
        <v>0</v>
      </c>
    </row>
    <row r="174" spans="1:8" x14ac:dyDescent="0.2">
      <c r="A174" s="455">
        <v>4371</v>
      </c>
      <c r="B174" s="127">
        <v>5212</v>
      </c>
      <c r="C174" s="52" t="s">
        <v>270</v>
      </c>
      <c r="D174" s="731">
        <v>0</v>
      </c>
      <c r="E174" s="731">
        <v>90</v>
      </c>
      <c r="F174" s="731">
        <v>90</v>
      </c>
      <c r="G174" s="34">
        <f>F174/E174*100</f>
        <v>100</v>
      </c>
      <c r="H174" s="251">
        <v>0</v>
      </c>
    </row>
    <row r="175" spans="1:8" x14ac:dyDescent="0.2">
      <c r="A175" s="807" t="s">
        <v>1245</v>
      </c>
      <c r="B175" s="53">
        <v>5221</v>
      </c>
      <c r="C175" s="52" t="s">
        <v>298</v>
      </c>
      <c r="D175" s="731">
        <v>0</v>
      </c>
      <c r="E175" s="731">
        <v>340</v>
      </c>
      <c r="F175" s="731">
        <v>340</v>
      </c>
      <c r="G175" s="34">
        <f>F175/E175*100</f>
        <v>100</v>
      </c>
      <c r="H175" s="251">
        <v>190</v>
      </c>
    </row>
    <row r="176" spans="1:8" hidden="1" x14ac:dyDescent="0.2">
      <c r="A176" s="488"/>
      <c r="B176" s="53">
        <v>5221</v>
      </c>
      <c r="C176" s="52" t="s">
        <v>287</v>
      </c>
      <c r="D176" s="731">
        <v>0</v>
      </c>
      <c r="E176" s="731">
        <v>0</v>
      </c>
      <c r="F176" s="731">
        <v>0</v>
      </c>
      <c r="G176" s="34">
        <v>0</v>
      </c>
      <c r="H176" s="251">
        <v>0</v>
      </c>
    </row>
    <row r="177" spans="1:8" x14ac:dyDescent="0.2">
      <c r="A177" s="488"/>
      <c r="B177" s="53">
        <v>5222</v>
      </c>
      <c r="C177" s="52" t="s">
        <v>242</v>
      </c>
      <c r="D177" s="731">
        <v>429</v>
      </c>
      <c r="E177" s="731">
        <v>429</v>
      </c>
      <c r="F177" s="731">
        <v>312</v>
      </c>
      <c r="G177" s="34">
        <f t="shared" ref="G177:G187" si="3">F177/E177*100</f>
        <v>72.727272727272734</v>
      </c>
      <c r="H177" s="251">
        <v>313</v>
      </c>
    </row>
    <row r="178" spans="1:8" x14ac:dyDescent="0.2">
      <c r="A178" s="488"/>
      <c r="B178" s="53">
        <v>5222</v>
      </c>
      <c r="C178" s="52" t="s">
        <v>273</v>
      </c>
      <c r="D178" s="731">
        <v>0</v>
      </c>
      <c r="E178" s="731">
        <v>292</v>
      </c>
      <c r="F178" s="731">
        <v>292</v>
      </c>
      <c r="G178" s="34">
        <f t="shared" si="3"/>
        <v>100</v>
      </c>
      <c r="H178" s="251">
        <v>0</v>
      </c>
    </row>
    <row r="179" spans="1:8" x14ac:dyDescent="0.2">
      <c r="A179" s="488"/>
      <c r="B179" s="53">
        <v>5223</v>
      </c>
      <c r="C179" s="52" t="s">
        <v>294</v>
      </c>
      <c r="D179" s="731">
        <v>0</v>
      </c>
      <c r="E179" s="731">
        <v>274</v>
      </c>
      <c r="F179" s="731">
        <v>274</v>
      </c>
      <c r="G179" s="34">
        <f t="shared" si="3"/>
        <v>100</v>
      </c>
      <c r="H179" s="251">
        <v>0</v>
      </c>
    </row>
    <row r="180" spans="1:8" x14ac:dyDescent="0.2">
      <c r="A180" s="488"/>
      <c r="B180" s="53">
        <v>5229</v>
      </c>
      <c r="C180" s="52" t="s">
        <v>299</v>
      </c>
      <c r="D180" s="731">
        <v>210</v>
      </c>
      <c r="E180" s="731">
        <v>210</v>
      </c>
      <c r="F180" s="731">
        <v>70</v>
      </c>
      <c r="G180" s="34">
        <f t="shared" si="3"/>
        <v>33.333333333333329</v>
      </c>
      <c r="H180" s="251">
        <v>70</v>
      </c>
    </row>
    <row r="181" spans="1:8" x14ac:dyDescent="0.2">
      <c r="A181" s="488"/>
      <c r="B181" s="53">
        <v>5229</v>
      </c>
      <c r="C181" s="52" t="s">
        <v>244</v>
      </c>
      <c r="D181" s="731">
        <v>0</v>
      </c>
      <c r="E181" s="731">
        <v>853</v>
      </c>
      <c r="F181" s="731">
        <v>853</v>
      </c>
      <c r="G181" s="34">
        <f t="shared" si="3"/>
        <v>100</v>
      </c>
      <c r="H181" s="251">
        <v>0</v>
      </c>
    </row>
    <row r="182" spans="1:8" ht="13.5" thickBot="1" x14ac:dyDescent="0.25">
      <c r="A182" s="481"/>
      <c r="B182" s="752" t="s">
        <v>897</v>
      </c>
      <c r="C182" s="449"/>
      <c r="D182" s="743">
        <f>SUM(D173:D181)</f>
        <v>639</v>
      </c>
      <c r="E182" s="743">
        <f>SUM(E173:E181)</f>
        <v>2488</v>
      </c>
      <c r="F182" s="743">
        <f>SUM(F173:F181)</f>
        <v>2231</v>
      </c>
      <c r="G182" s="315">
        <f t="shared" si="3"/>
        <v>89.670418006430864</v>
      </c>
      <c r="H182" s="316">
        <f>SUM(H173:H181)</f>
        <v>573</v>
      </c>
    </row>
    <row r="183" spans="1:8" x14ac:dyDescent="0.2">
      <c r="A183" s="455">
        <v>4374</v>
      </c>
      <c r="B183" s="53">
        <v>5223</v>
      </c>
      <c r="C183" s="52" t="s">
        <v>289</v>
      </c>
      <c r="D183" s="729">
        <v>0</v>
      </c>
      <c r="E183" s="729">
        <v>40</v>
      </c>
      <c r="F183" s="246">
        <v>40</v>
      </c>
      <c r="G183" s="204">
        <f t="shared" si="3"/>
        <v>100</v>
      </c>
      <c r="H183" s="247">
        <v>0</v>
      </c>
    </row>
    <row r="184" spans="1:8" ht="14.25" thickBot="1" x14ac:dyDescent="0.3">
      <c r="A184" s="808"/>
      <c r="B184" s="804" t="s">
        <v>897</v>
      </c>
      <c r="C184" s="743"/>
      <c r="D184" s="743">
        <f>SUM(D183)</f>
        <v>0</v>
      </c>
      <c r="E184" s="743">
        <f>SUM(E183:E183)</f>
        <v>40</v>
      </c>
      <c r="F184" s="314">
        <f>SUM(F183:F183)</f>
        <v>40</v>
      </c>
      <c r="G184" s="315">
        <f t="shared" si="3"/>
        <v>100</v>
      </c>
      <c r="H184" s="805">
        <f>SUM(H183)</f>
        <v>0</v>
      </c>
    </row>
    <row r="185" spans="1:8" x14ac:dyDescent="0.2">
      <c r="A185" s="455">
        <v>4376</v>
      </c>
      <c r="B185" s="53">
        <v>5222</v>
      </c>
      <c r="C185" s="52" t="s">
        <v>279</v>
      </c>
      <c r="D185" s="729">
        <v>0</v>
      </c>
      <c r="E185" s="729">
        <v>166</v>
      </c>
      <c r="F185" s="246">
        <v>166</v>
      </c>
      <c r="G185" s="204">
        <f t="shared" si="3"/>
        <v>100</v>
      </c>
      <c r="H185" s="247">
        <v>0</v>
      </c>
    </row>
    <row r="186" spans="1:8" ht="14.25" thickBot="1" x14ac:dyDescent="0.3">
      <c r="A186" s="808"/>
      <c r="B186" s="804" t="s">
        <v>897</v>
      </c>
      <c r="C186" s="743"/>
      <c r="D186" s="743">
        <f>SUM(D185)</f>
        <v>0</v>
      </c>
      <c r="E186" s="743">
        <f>SUM(E185:E185)</f>
        <v>166</v>
      </c>
      <c r="F186" s="314">
        <f>SUM(F185:F185)</f>
        <v>166</v>
      </c>
      <c r="G186" s="315">
        <f t="shared" si="3"/>
        <v>100</v>
      </c>
      <c r="H186" s="805">
        <f>SUM(H185)</f>
        <v>0</v>
      </c>
    </row>
    <row r="187" spans="1:8" x14ac:dyDescent="0.2">
      <c r="A187" s="455">
        <v>4377</v>
      </c>
      <c r="B187" s="354">
        <v>5221</v>
      </c>
      <c r="C187" s="456" t="s">
        <v>292</v>
      </c>
      <c r="D187" s="729">
        <v>0</v>
      </c>
      <c r="E187" s="729">
        <v>199</v>
      </c>
      <c r="F187" s="246">
        <v>199</v>
      </c>
      <c r="G187" s="204">
        <f t="shared" si="3"/>
        <v>100</v>
      </c>
      <c r="H187" s="247">
        <v>0</v>
      </c>
    </row>
    <row r="188" spans="1:8" hidden="1" x14ac:dyDescent="0.2">
      <c r="A188" s="258"/>
      <c r="B188" s="53">
        <v>5221</v>
      </c>
      <c r="C188" s="52" t="s">
        <v>241</v>
      </c>
      <c r="D188" s="731">
        <v>0</v>
      </c>
      <c r="E188" s="731">
        <v>0</v>
      </c>
      <c r="F188" s="33">
        <v>0</v>
      </c>
      <c r="G188" s="34">
        <v>0</v>
      </c>
      <c r="H188" s="251">
        <v>0</v>
      </c>
    </row>
    <row r="189" spans="1:8" ht="14.25" thickBot="1" x14ac:dyDescent="0.3">
      <c r="A189" s="808"/>
      <c r="B189" s="804" t="s">
        <v>897</v>
      </c>
      <c r="C189" s="743"/>
      <c r="D189" s="743">
        <f>SUM(D187)</f>
        <v>0</v>
      </c>
      <c r="E189" s="743">
        <f>SUM(E187:E187)</f>
        <v>199</v>
      </c>
      <c r="F189" s="314">
        <f>SUM(F187:F187)</f>
        <v>199</v>
      </c>
      <c r="G189" s="315">
        <f>F189/E189*100</f>
        <v>100</v>
      </c>
      <c r="H189" s="805">
        <f>SUM(H187:H188)</f>
        <v>0</v>
      </c>
    </row>
    <row r="190" spans="1:8" x14ac:dyDescent="0.2">
      <c r="A190" s="455">
        <v>4378</v>
      </c>
      <c r="B190" s="354">
        <v>5222</v>
      </c>
      <c r="C190" s="456" t="s">
        <v>237</v>
      </c>
      <c r="D190" s="729">
        <v>525</v>
      </c>
      <c r="E190" s="729">
        <v>0</v>
      </c>
      <c r="F190" s="246">
        <v>0</v>
      </c>
      <c r="G190" s="204">
        <v>0</v>
      </c>
      <c r="H190" s="247">
        <v>0</v>
      </c>
    </row>
    <row r="191" spans="1:8" hidden="1" x14ac:dyDescent="0.2">
      <c r="A191" s="447"/>
      <c r="B191" s="53">
        <v>5222</v>
      </c>
      <c r="C191" s="52" t="s">
        <v>279</v>
      </c>
      <c r="D191" s="813">
        <v>0</v>
      </c>
      <c r="E191" s="813">
        <v>0</v>
      </c>
      <c r="F191" s="77">
        <v>0</v>
      </c>
      <c r="G191" s="43">
        <v>0</v>
      </c>
      <c r="H191" s="194">
        <v>0</v>
      </c>
    </row>
    <row r="192" spans="1:8" x14ac:dyDescent="0.2">
      <c r="A192" s="258"/>
      <c r="B192" s="53">
        <v>5223</v>
      </c>
      <c r="C192" s="52" t="s">
        <v>291</v>
      </c>
      <c r="D192" s="813">
        <v>0</v>
      </c>
      <c r="E192" s="813">
        <v>150</v>
      </c>
      <c r="F192" s="77">
        <v>150</v>
      </c>
      <c r="G192" s="43">
        <f>F192/E192*100</f>
        <v>100</v>
      </c>
      <c r="H192" s="194">
        <v>0</v>
      </c>
    </row>
    <row r="193" spans="1:8" hidden="1" x14ac:dyDescent="0.2">
      <c r="A193" s="258"/>
      <c r="B193" s="53">
        <v>5223</v>
      </c>
      <c r="C193" s="52" t="s">
        <v>289</v>
      </c>
      <c r="D193" s="731">
        <v>0</v>
      </c>
      <c r="E193" s="731">
        <v>0</v>
      </c>
      <c r="F193" s="33">
        <v>0</v>
      </c>
      <c r="G193" s="34">
        <v>0</v>
      </c>
      <c r="H193" s="251">
        <v>0</v>
      </c>
    </row>
    <row r="194" spans="1:8" ht="14.25" thickBot="1" x14ac:dyDescent="0.3">
      <c r="A194" s="808"/>
      <c r="B194" s="804" t="s">
        <v>897</v>
      </c>
      <c r="C194" s="743"/>
      <c r="D194" s="743">
        <f>SUM(D190:D193)</f>
        <v>525</v>
      </c>
      <c r="E194" s="743">
        <f>SUM(E190:E193)</f>
        <v>150</v>
      </c>
      <c r="F194" s="314">
        <f>SUM(F190:F193)</f>
        <v>150</v>
      </c>
      <c r="G194" s="315">
        <f t="shared" ref="G194:G200" si="4">F194/E194*100</f>
        <v>100</v>
      </c>
      <c r="H194" s="805">
        <f>SUM(H190:H193)</f>
        <v>0</v>
      </c>
    </row>
    <row r="195" spans="1:8" x14ac:dyDescent="0.2">
      <c r="A195" s="455">
        <v>4379</v>
      </c>
      <c r="B195" s="354">
        <v>5221</v>
      </c>
      <c r="C195" s="52" t="s">
        <v>287</v>
      </c>
      <c r="D195" s="729">
        <v>0</v>
      </c>
      <c r="E195" s="729">
        <v>536</v>
      </c>
      <c r="F195" s="246">
        <v>486</v>
      </c>
      <c r="G195" s="204">
        <f t="shared" si="4"/>
        <v>90.671641791044777</v>
      </c>
      <c r="H195" s="247">
        <v>0</v>
      </c>
    </row>
    <row r="196" spans="1:8" x14ac:dyDescent="0.2">
      <c r="A196" s="258"/>
      <c r="B196" s="53">
        <v>5222</v>
      </c>
      <c r="C196" s="52" t="s">
        <v>273</v>
      </c>
      <c r="D196" s="812">
        <v>0</v>
      </c>
      <c r="E196" s="812">
        <v>553</v>
      </c>
      <c r="F196" s="337">
        <v>553</v>
      </c>
      <c r="G196" s="34">
        <f t="shared" si="4"/>
        <v>100</v>
      </c>
      <c r="H196" s="338">
        <v>0</v>
      </c>
    </row>
    <row r="197" spans="1:8" x14ac:dyDescent="0.2">
      <c r="A197" s="258"/>
      <c r="B197" s="53">
        <v>5223</v>
      </c>
      <c r="C197" s="52" t="s">
        <v>294</v>
      </c>
      <c r="D197" s="731">
        <v>0</v>
      </c>
      <c r="E197" s="731">
        <v>310</v>
      </c>
      <c r="F197" s="33">
        <v>310</v>
      </c>
      <c r="G197" s="34">
        <f t="shared" si="4"/>
        <v>100</v>
      </c>
      <c r="H197" s="251">
        <v>0</v>
      </c>
    </row>
    <row r="198" spans="1:8" x14ac:dyDescent="0.2">
      <c r="A198" s="258"/>
      <c r="B198" s="53">
        <v>5229</v>
      </c>
      <c r="C198" s="52" t="s">
        <v>300</v>
      </c>
      <c r="D198" s="737">
        <v>0</v>
      </c>
      <c r="E198" s="737">
        <v>485</v>
      </c>
      <c r="F198" s="128">
        <v>485</v>
      </c>
      <c r="G198" s="34">
        <f t="shared" si="4"/>
        <v>100</v>
      </c>
      <c r="H198" s="446">
        <v>0</v>
      </c>
    </row>
    <row r="199" spans="1:8" ht="14.25" thickBot="1" x14ac:dyDescent="0.3">
      <c r="A199" s="808"/>
      <c r="B199" s="804" t="s">
        <v>897</v>
      </c>
      <c r="C199" s="743"/>
      <c r="D199" s="743">
        <f>SUM(D195:D196)</f>
        <v>0</v>
      </c>
      <c r="E199" s="743">
        <f>SUM(E195:E198)</f>
        <v>1884</v>
      </c>
      <c r="F199" s="314">
        <f>SUM(F195:F198)</f>
        <v>1834</v>
      </c>
      <c r="G199" s="315">
        <f t="shared" si="4"/>
        <v>97.346072186836523</v>
      </c>
      <c r="H199" s="805">
        <f>SUM(H195:H198)</f>
        <v>0</v>
      </c>
    </row>
    <row r="200" spans="1:8" ht="16.5" thickBot="1" x14ac:dyDescent="0.3">
      <c r="A200" s="492" t="s">
        <v>935</v>
      </c>
      <c r="B200" s="754"/>
      <c r="C200" s="718"/>
      <c r="D200" s="235">
        <f>D199+D194+D186+D184+D182+D172+D163+D158+D155+D146+D140+D138+D125+D118+D112+D108+D92+D189+D131+D128+D78+D74+D70+D34</f>
        <v>42907</v>
      </c>
      <c r="E200" s="235">
        <f>E199+E194+E186+E184+E182+E172+E163+E158+E155+E146+E140+E138+E125+E118+E112+E108+E92+E189+E131+E128+E78+E74+E70+E34</f>
        <v>42907</v>
      </c>
      <c r="F200" s="235">
        <f>F199+F194+F186+F184+F182+F172+F163+F158+F155+F146+F140+F138+F125+F118+F112+F108+F92+F189+F131+F128+F78+F74+F70+F34</f>
        <v>36260</v>
      </c>
      <c r="G200" s="269">
        <f t="shared" si="4"/>
        <v>84.508355280024233</v>
      </c>
      <c r="H200" s="237">
        <f>H199+H194+H186+H184+H182+H172+H163+H158+H155+H146+H140+H138+H125+H118+H112+H108+H92+H189+H131+H128+H78+H74+H70+H34</f>
        <v>36302</v>
      </c>
    </row>
    <row r="201" spans="1:8" ht="15.75" x14ac:dyDescent="0.25">
      <c r="A201" s="327"/>
      <c r="B201" s="705"/>
      <c r="C201" s="425"/>
      <c r="D201" s="328"/>
      <c r="E201" s="328"/>
      <c r="F201" s="328"/>
      <c r="G201" s="428"/>
      <c r="H201" s="328"/>
    </row>
    <row r="202" spans="1:8" ht="15.75" x14ac:dyDescent="0.25">
      <c r="A202" s="327"/>
      <c r="B202" s="705"/>
      <c r="C202" s="425"/>
      <c r="D202" s="328"/>
      <c r="E202" s="328"/>
      <c r="F202" s="328"/>
      <c r="G202" s="428"/>
      <c r="H202" s="328"/>
    </row>
    <row r="203" spans="1:8" hidden="1" x14ac:dyDescent="0.2"/>
    <row r="204" spans="1:8" hidden="1" x14ac:dyDescent="0.2">
      <c r="A204" s="7"/>
      <c r="B204" s="755"/>
      <c r="C204" s="4"/>
      <c r="D204" s="4"/>
      <c r="E204" s="4"/>
      <c r="F204" s="8"/>
      <c r="G204" s="9"/>
      <c r="H204" s="10"/>
    </row>
    <row r="205" spans="1:8" ht="15" hidden="1" x14ac:dyDescent="0.25">
      <c r="A205" s="271" t="s">
        <v>896</v>
      </c>
      <c r="B205" s="756"/>
      <c r="C205" s="273"/>
      <c r="D205" s="14" t="s">
        <v>787</v>
      </c>
      <c r="E205" s="14" t="s">
        <v>788</v>
      </c>
      <c r="F205" s="14" t="s">
        <v>789</v>
      </c>
      <c r="G205" s="14" t="s">
        <v>790</v>
      </c>
      <c r="H205" s="15" t="s">
        <v>791</v>
      </c>
    </row>
    <row r="206" spans="1:8" ht="14.25" hidden="1" thickBot="1" x14ac:dyDescent="0.3">
      <c r="A206" s="274"/>
      <c r="B206" s="757"/>
      <c r="C206" s="276"/>
      <c r="D206" s="123">
        <v>2018</v>
      </c>
      <c r="E206" s="123">
        <v>2018</v>
      </c>
      <c r="F206" s="123" t="s">
        <v>793</v>
      </c>
      <c r="G206" s="123" t="s">
        <v>794</v>
      </c>
      <c r="H206" s="124">
        <v>2019</v>
      </c>
    </row>
    <row r="207" spans="1:8" hidden="1" x14ac:dyDescent="0.2">
      <c r="A207" s="814">
        <v>3329</v>
      </c>
      <c r="B207" s="741">
        <v>6329</v>
      </c>
      <c r="C207" s="442" t="s">
        <v>302</v>
      </c>
      <c r="D207" s="73">
        <v>0</v>
      </c>
      <c r="E207" s="73">
        <v>0</v>
      </c>
      <c r="F207" s="73">
        <v>0</v>
      </c>
      <c r="G207" s="211">
        <v>0</v>
      </c>
      <c r="H207" s="277">
        <v>0</v>
      </c>
    </row>
    <row r="208" spans="1:8" ht="13.5" hidden="1" thickBot="1" x14ac:dyDescent="0.25">
      <c r="A208" s="307"/>
      <c r="B208" s="804" t="s">
        <v>897</v>
      </c>
      <c r="C208" s="743"/>
      <c r="D208" s="743">
        <v>0</v>
      </c>
      <c r="E208" s="743">
        <v>0</v>
      </c>
      <c r="F208" s="314">
        <v>0</v>
      </c>
      <c r="G208" s="315">
        <v>0</v>
      </c>
      <c r="H208" s="805">
        <f>SUM(H207)</f>
        <v>0</v>
      </c>
    </row>
    <row r="209" spans="1:8" ht="16.5" hidden="1" thickBot="1" x14ac:dyDescent="0.3">
      <c r="A209" s="266" t="s">
        <v>939</v>
      </c>
      <c r="B209" s="759"/>
      <c r="C209" s="268"/>
      <c r="D209" s="235">
        <f>SUM(D207:D207)</f>
        <v>0</v>
      </c>
      <c r="E209" s="235">
        <f>SUM(E207:E207)</f>
        <v>0</v>
      </c>
      <c r="F209" s="235">
        <f>SUM(F207:F207)</f>
        <v>0</v>
      </c>
      <c r="G209" s="725">
        <v>0</v>
      </c>
      <c r="H209" s="237">
        <f>SUM(H207:H207)</f>
        <v>0</v>
      </c>
    </row>
    <row r="210" spans="1:8" hidden="1" x14ac:dyDescent="0.2">
      <c r="A210" s="7"/>
      <c r="B210" s="755"/>
      <c r="C210" s="4"/>
      <c r="D210" s="8"/>
      <c r="E210" s="8"/>
      <c r="F210" s="8"/>
      <c r="G210" s="8"/>
      <c r="H210" s="8"/>
    </row>
    <row r="211" spans="1:8" ht="14.25" hidden="1" x14ac:dyDescent="0.2">
      <c r="A211" s="280" t="s">
        <v>940</v>
      </c>
      <c r="B211" s="755"/>
      <c r="C211" s="4"/>
      <c r="D211" s="8"/>
      <c r="E211" s="8"/>
      <c r="F211" s="9"/>
      <c r="G211" s="9"/>
      <c r="H211" s="8"/>
    </row>
    <row r="212" spans="1:8" ht="13.5" hidden="1" x14ac:dyDescent="0.25">
      <c r="A212" s="394" t="s">
        <v>941</v>
      </c>
      <c r="B212" s="760"/>
      <c r="C212" s="284" t="s">
        <v>942</v>
      </c>
      <c r="D212" s="14" t="s">
        <v>787</v>
      </c>
      <c r="E212" s="14" t="s">
        <v>788</v>
      </c>
      <c r="F212" s="14" t="s">
        <v>789</v>
      </c>
      <c r="G212" s="14" t="s">
        <v>790</v>
      </c>
      <c r="H212" s="15" t="s">
        <v>791</v>
      </c>
    </row>
    <row r="213" spans="1:8" ht="14.25" hidden="1" thickBot="1" x14ac:dyDescent="0.3">
      <c r="A213" s="285"/>
      <c r="B213" s="761" t="s">
        <v>943</v>
      </c>
      <c r="C213" s="287"/>
      <c r="D213" s="123">
        <v>2018</v>
      </c>
      <c r="E213" s="123">
        <v>2018</v>
      </c>
      <c r="F213" s="123" t="s">
        <v>793</v>
      </c>
      <c r="G213" s="123" t="s">
        <v>794</v>
      </c>
      <c r="H213" s="124">
        <v>2019</v>
      </c>
    </row>
    <row r="214" spans="1:8" hidden="1" x14ac:dyDescent="0.2">
      <c r="A214" s="1281"/>
      <c r="B214" s="1282"/>
      <c r="C214" s="456"/>
      <c r="D214" s="73">
        <v>0</v>
      </c>
      <c r="E214" s="73">
        <v>0</v>
      </c>
      <c r="F214" s="73">
        <v>0</v>
      </c>
      <c r="G214" s="462">
        <v>0</v>
      </c>
      <c r="H214" s="277">
        <v>0</v>
      </c>
    </row>
    <row r="215" spans="1:8" ht="15" hidden="1" thickBot="1" x14ac:dyDescent="0.25">
      <c r="A215" s="1261"/>
      <c r="B215" s="1262"/>
      <c r="C215" s="469" t="s">
        <v>958</v>
      </c>
      <c r="D215" s="302">
        <f>SUM(D214)</f>
        <v>0</v>
      </c>
      <c r="E215" s="302">
        <f>SUM(E214)</f>
        <v>0</v>
      </c>
      <c r="F215" s="302">
        <f>SUM(F214)</f>
        <v>0</v>
      </c>
      <c r="G215" s="350">
        <v>0</v>
      </c>
      <c r="H215" s="360">
        <f>SUM(H214)</f>
        <v>0</v>
      </c>
    </row>
    <row r="216" spans="1:8" ht="16.5" hidden="1" thickBot="1" x14ac:dyDescent="0.3">
      <c r="A216" s="303"/>
      <c r="B216" s="765"/>
      <c r="C216" s="766" t="s">
        <v>897</v>
      </c>
      <c r="D216" s="235">
        <f>D215</f>
        <v>0</v>
      </c>
      <c r="E216" s="235">
        <f>E215</f>
        <v>0</v>
      </c>
      <c r="F216" s="235">
        <v>0</v>
      </c>
      <c r="G216" s="269">
        <v>0</v>
      </c>
      <c r="H216" s="237">
        <f>SUM(H214:H214)</f>
        <v>0</v>
      </c>
    </row>
    <row r="217" spans="1:8" ht="15" hidden="1" x14ac:dyDescent="0.25">
      <c r="A217" s="780"/>
      <c r="B217" s="767"/>
      <c r="C217" s="454"/>
      <c r="D217" s="781"/>
      <c r="E217" s="781"/>
      <c r="F217" s="781"/>
      <c r="G217" s="781"/>
      <c r="H217" s="781"/>
    </row>
    <row r="218" spans="1:8" hidden="1" x14ac:dyDescent="0.2"/>
    <row r="219" spans="1:8" ht="19.5" thickBot="1" x14ac:dyDescent="0.35">
      <c r="A219" s="6" t="s">
        <v>303</v>
      </c>
      <c r="B219" s="755"/>
      <c r="C219" s="4"/>
      <c r="D219" s="8"/>
      <c r="E219" s="8"/>
      <c r="F219" s="9"/>
      <c r="G219" s="9"/>
      <c r="H219" s="8"/>
    </row>
    <row r="220" spans="1:8" ht="13.5" x14ac:dyDescent="0.25">
      <c r="A220" s="306"/>
      <c r="B220" s="756"/>
      <c r="C220" s="24"/>
      <c r="D220" s="14" t="s">
        <v>787</v>
      </c>
      <c r="E220" s="14" t="s">
        <v>788</v>
      </c>
      <c r="F220" s="14" t="s">
        <v>789</v>
      </c>
      <c r="G220" s="14" t="s">
        <v>790</v>
      </c>
      <c r="H220" s="15" t="s">
        <v>791</v>
      </c>
    </row>
    <row r="221" spans="1:8" ht="14.25" thickBot="1" x14ac:dyDescent="0.3">
      <c r="A221" s="307"/>
      <c r="B221" s="767"/>
      <c r="C221" s="188"/>
      <c r="D221" s="123">
        <v>2018</v>
      </c>
      <c r="E221" s="123">
        <v>2018</v>
      </c>
      <c r="F221" s="123" t="s">
        <v>793</v>
      </c>
      <c r="G221" s="123" t="s">
        <v>794</v>
      </c>
      <c r="H221" s="124">
        <v>2019</v>
      </c>
    </row>
    <row r="222" spans="1:8" x14ac:dyDescent="0.2">
      <c r="A222" s="455" t="s">
        <v>912</v>
      </c>
      <c r="B222" s="768"/>
      <c r="C222" s="67"/>
      <c r="D222" s="246">
        <f>D200</f>
        <v>42907</v>
      </c>
      <c r="E222" s="246">
        <f>E200</f>
        <v>42907</v>
      </c>
      <c r="F222" s="246">
        <f>F200</f>
        <v>36260</v>
      </c>
      <c r="G222" s="815">
        <f>F222/E222*100</f>
        <v>84.508355280024233</v>
      </c>
      <c r="H222" s="247">
        <f>H200</f>
        <v>36302</v>
      </c>
    </row>
    <row r="223" spans="1:8" ht="13.5" thickBot="1" x14ac:dyDescent="0.25">
      <c r="A223" s="389" t="s">
        <v>896</v>
      </c>
      <c r="B223" s="816"/>
      <c r="C223" s="817"/>
      <c r="D223" s="818">
        <f>D209</f>
        <v>0</v>
      </c>
      <c r="E223" s="818">
        <f>E209</f>
        <v>0</v>
      </c>
      <c r="F223" s="818">
        <f>F209</f>
        <v>0</v>
      </c>
      <c r="G223" s="48">
        <v>0</v>
      </c>
      <c r="H223" s="819">
        <f>H209</f>
        <v>0</v>
      </c>
    </row>
    <row r="224" spans="1:8" ht="16.5" thickBot="1" x14ac:dyDescent="0.3">
      <c r="A224" s="583" t="s">
        <v>960</v>
      </c>
      <c r="B224" s="761"/>
      <c r="C224" s="438"/>
      <c r="D224" s="703">
        <f>SUM(D222:D223)</f>
        <v>42907</v>
      </c>
      <c r="E224" s="703">
        <f>SUM(E222:E223)</f>
        <v>42907</v>
      </c>
      <c r="F224" s="703">
        <f>SUM(F222:F223)</f>
        <v>36260</v>
      </c>
      <c r="G224" s="725">
        <v>0</v>
      </c>
      <c r="H224" s="704">
        <f>SUM(H222:H223)</f>
        <v>36302</v>
      </c>
    </row>
    <row r="230" spans="1:8" ht="15" x14ac:dyDescent="0.25">
      <c r="A230" s="1249" t="s">
        <v>282</v>
      </c>
      <c r="B230" s="1249"/>
      <c r="C230" s="1249"/>
      <c r="D230" s="1249"/>
      <c r="E230" s="1249"/>
      <c r="F230" s="1249"/>
      <c r="G230" s="1249"/>
      <c r="H230" s="1249"/>
    </row>
  </sheetData>
  <mergeCells count="5">
    <mergeCell ref="A71:H71"/>
    <mergeCell ref="A148:H148"/>
    <mergeCell ref="A230:H230"/>
    <mergeCell ref="A214:B214"/>
    <mergeCell ref="A215:B215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72"/>
  <sheetViews>
    <sheetView tabSelected="1" zoomScaleNormal="100" workbookViewId="0">
      <selection activeCell="C33" sqref="C33"/>
    </sheetView>
  </sheetViews>
  <sheetFormatPr defaultRowHeight="12.75" x14ac:dyDescent="0.2"/>
  <cols>
    <col min="1" max="1" width="6.42578125" customWidth="1"/>
    <col min="2" max="2" width="5.42578125" customWidth="1"/>
    <col min="3" max="3" width="26.85546875" customWidth="1"/>
    <col min="4" max="5" width="8.42578125" customWidth="1"/>
    <col min="6" max="6" width="10.140625" customWidth="1"/>
    <col min="7" max="7" width="8.5703125" customWidth="1"/>
    <col min="8" max="8" width="10.140625" customWidth="1"/>
  </cols>
  <sheetData>
    <row r="1" spans="1:8" ht="15" x14ac:dyDescent="0.25">
      <c r="H1" s="238" t="s">
        <v>305</v>
      </c>
    </row>
    <row r="2" spans="1:8" ht="18.75" x14ac:dyDescent="0.3">
      <c r="A2" s="6" t="s">
        <v>306</v>
      </c>
      <c r="B2" s="7"/>
      <c r="C2" s="4"/>
      <c r="D2" s="185"/>
      <c r="E2" s="185"/>
      <c r="F2" s="4"/>
      <c r="G2" s="4"/>
      <c r="H2" s="4"/>
    </row>
    <row r="3" spans="1:8" x14ac:dyDescent="0.2">
      <c r="A3" s="240"/>
      <c r="B3" s="7"/>
      <c r="C3" s="4"/>
      <c r="D3" s="4"/>
      <c r="E3" s="4"/>
      <c r="F3" s="4"/>
      <c r="G3" s="4"/>
      <c r="H3" s="4"/>
    </row>
    <row r="4" spans="1:8" ht="16.5" thickBot="1" x14ac:dyDescent="0.3">
      <c r="A4" s="331" t="s">
        <v>912</v>
      </c>
      <c r="B4" s="7"/>
      <c r="C4" s="4"/>
      <c r="D4" s="4"/>
      <c r="E4" s="4"/>
      <c r="F4" s="8"/>
      <c r="G4" s="9"/>
      <c r="H4" s="10" t="s">
        <v>785</v>
      </c>
    </row>
    <row r="5" spans="1:8" ht="13.5" x14ac:dyDescent="0.25">
      <c r="A5" s="242" t="s">
        <v>786</v>
      </c>
      <c r="B5" s="318"/>
      <c r="C5" s="442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8">
        <v>3313</v>
      </c>
      <c r="B6" s="820" t="s">
        <v>1303</v>
      </c>
      <c r="C6" s="116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248">
        <v>3317</v>
      </c>
      <c r="B7" s="820" t="s">
        <v>307</v>
      </c>
      <c r="C7" s="116"/>
      <c r="D7" s="20"/>
      <c r="E7" s="20"/>
      <c r="F7" s="20"/>
      <c r="G7" s="20"/>
      <c r="H7" s="21"/>
    </row>
    <row r="8" spans="1:8" ht="13.5" hidden="1" customHeight="1" x14ac:dyDescent="0.25">
      <c r="A8" s="248">
        <v>3319</v>
      </c>
      <c r="B8" s="820" t="s">
        <v>308</v>
      </c>
      <c r="C8" s="116"/>
      <c r="D8" s="20"/>
      <c r="E8" s="20"/>
      <c r="F8" s="20"/>
      <c r="G8" s="20"/>
      <c r="H8" s="21"/>
    </row>
    <row r="9" spans="1:8" ht="13.5" x14ac:dyDescent="0.25">
      <c r="A9" s="248">
        <v>3322</v>
      </c>
      <c r="B9" s="564" t="s">
        <v>218</v>
      </c>
      <c r="C9" s="244"/>
      <c r="D9" s="20"/>
      <c r="E9" s="20"/>
      <c r="F9" s="20"/>
      <c r="G9" s="20"/>
      <c r="H9" s="21"/>
    </row>
    <row r="10" spans="1:8" ht="13.5" thickBot="1" x14ac:dyDescent="0.25">
      <c r="A10" s="389">
        <v>3326</v>
      </c>
      <c r="B10" s="275" t="s">
        <v>309</v>
      </c>
      <c r="C10" s="308"/>
      <c r="D10" s="821"/>
      <c r="E10" s="821"/>
      <c r="F10" s="821"/>
      <c r="G10" s="821"/>
      <c r="H10" s="822"/>
    </row>
    <row r="11" spans="1:8" ht="13.5" x14ac:dyDescent="0.25">
      <c r="A11" s="245"/>
      <c r="B11" s="318" t="s">
        <v>795</v>
      </c>
      <c r="C11" s="13"/>
      <c r="D11" s="246"/>
      <c r="E11" s="246"/>
      <c r="F11" s="246"/>
      <c r="G11" s="246"/>
      <c r="H11" s="247"/>
    </row>
    <row r="12" spans="1:8" x14ac:dyDescent="0.2">
      <c r="A12" s="814">
        <v>3313</v>
      </c>
      <c r="B12" s="127">
        <v>5169</v>
      </c>
      <c r="C12" s="32" t="s">
        <v>1116</v>
      </c>
      <c r="D12" s="73">
        <v>100</v>
      </c>
      <c r="E12" s="73">
        <v>150</v>
      </c>
      <c r="F12" s="73">
        <v>113</v>
      </c>
      <c r="G12" s="95">
        <f>F12/E12*100</f>
        <v>75.333333333333329</v>
      </c>
      <c r="H12" s="277">
        <v>150</v>
      </c>
    </row>
    <row r="13" spans="1:8" ht="13.5" thickBot="1" x14ac:dyDescent="0.25">
      <c r="A13" s="823"/>
      <c r="B13" s="824" t="s">
        <v>897</v>
      </c>
      <c r="C13" s="449"/>
      <c r="D13" s="825">
        <f>D12</f>
        <v>100</v>
      </c>
      <c r="E13" s="825">
        <f>E12</f>
        <v>150</v>
      </c>
      <c r="F13" s="825">
        <f>F12</f>
        <v>113</v>
      </c>
      <c r="G13" s="315">
        <f>G12</f>
        <v>75.333333333333329</v>
      </c>
      <c r="H13" s="826">
        <f>H12</f>
        <v>150</v>
      </c>
    </row>
    <row r="14" spans="1:8" hidden="1" x14ac:dyDescent="0.2">
      <c r="B14" s="53">
        <v>5041</v>
      </c>
      <c r="C14" s="442" t="s">
        <v>310</v>
      </c>
      <c r="D14" s="73">
        <v>0</v>
      </c>
      <c r="E14" s="73">
        <v>0</v>
      </c>
      <c r="F14" s="73">
        <v>0</v>
      </c>
      <c r="G14" s="95">
        <v>0</v>
      </c>
      <c r="H14" s="277">
        <v>0</v>
      </c>
    </row>
    <row r="15" spans="1:8" x14ac:dyDescent="0.2">
      <c r="A15" s="814">
        <v>3317</v>
      </c>
      <c r="B15" s="53">
        <v>5139</v>
      </c>
      <c r="C15" s="52" t="s">
        <v>925</v>
      </c>
      <c r="D15" s="33">
        <v>0</v>
      </c>
      <c r="E15" s="33">
        <v>45</v>
      </c>
      <c r="F15" s="33">
        <v>45</v>
      </c>
      <c r="G15" s="34">
        <f>F15/E15*100</f>
        <v>100</v>
      </c>
      <c r="H15" s="251">
        <v>0</v>
      </c>
    </row>
    <row r="16" spans="1:8" x14ac:dyDescent="0.2">
      <c r="A16" s="258"/>
      <c r="B16" s="53">
        <v>5169</v>
      </c>
      <c r="C16" s="52" t="s">
        <v>1116</v>
      </c>
      <c r="D16" s="337">
        <v>0</v>
      </c>
      <c r="E16" s="337">
        <v>45</v>
      </c>
      <c r="F16" s="337">
        <v>35</v>
      </c>
      <c r="G16" s="95">
        <f>F16/E16*100</f>
        <v>77.777777777777786</v>
      </c>
      <c r="H16" s="338">
        <v>0</v>
      </c>
    </row>
    <row r="17" spans="1:8" ht="13.5" thickBot="1" x14ac:dyDescent="0.25">
      <c r="A17" s="735"/>
      <c r="B17" s="824" t="s">
        <v>897</v>
      </c>
      <c r="C17" s="449"/>
      <c r="D17" s="825">
        <f>D15</f>
        <v>0</v>
      </c>
      <c r="E17" s="825">
        <f>SUM(E15:E16)</f>
        <v>90</v>
      </c>
      <c r="F17" s="825">
        <f>SUM(F15:F16)</f>
        <v>80</v>
      </c>
      <c r="G17" s="315">
        <f>G15</f>
        <v>100</v>
      </c>
      <c r="H17" s="826">
        <f>SUM(H14:H16)</f>
        <v>0</v>
      </c>
    </row>
    <row r="18" spans="1:8" ht="12.75" customHeight="1" x14ac:dyDescent="0.2">
      <c r="A18" s="814">
        <v>3322</v>
      </c>
      <c r="B18" s="53">
        <v>5139</v>
      </c>
      <c r="C18" s="52" t="s">
        <v>925</v>
      </c>
      <c r="D18" s="73">
        <v>50</v>
      </c>
      <c r="E18" s="73">
        <v>50</v>
      </c>
      <c r="F18" s="73">
        <v>14</v>
      </c>
      <c r="G18" s="95">
        <f>F18/E18*100</f>
        <v>28.000000000000004</v>
      </c>
      <c r="H18" s="277">
        <v>0</v>
      </c>
    </row>
    <row r="19" spans="1:8" x14ac:dyDescent="0.2">
      <c r="A19" s="307" t="s">
        <v>311</v>
      </c>
      <c r="B19" s="53">
        <v>5151</v>
      </c>
      <c r="C19" s="261" t="s">
        <v>989</v>
      </c>
      <c r="D19" s="33">
        <v>50</v>
      </c>
      <c r="E19" s="33">
        <v>50</v>
      </c>
      <c r="F19" s="33">
        <v>10</v>
      </c>
      <c r="G19" s="34">
        <f t="shared" ref="G19:G27" si="0">F19/E19*100</f>
        <v>20</v>
      </c>
      <c r="H19" s="251">
        <v>0</v>
      </c>
    </row>
    <row r="20" spans="1:8" x14ac:dyDescent="0.2">
      <c r="A20" s="806"/>
      <c r="B20" s="53">
        <v>5153</v>
      </c>
      <c r="C20" s="52" t="s">
        <v>312</v>
      </c>
      <c r="D20" s="33">
        <v>80</v>
      </c>
      <c r="E20" s="33">
        <v>80</v>
      </c>
      <c r="F20" s="33">
        <v>54</v>
      </c>
      <c r="G20" s="34">
        <f t="shared" si="0"/>
        <v>67.5</v>
      </c>
      <c r="H20" s="251">
        <v>0</v>
      </c>
    </row>
    <row r="21" spans="1:8" x14ac:dyDescent="0.2">
      <c r="A21" s="307"/>
      <c r="B21" s="53">
        <v>5154</v>
      </c>
      <c r="C21" s="52" t="s">
        <v>990</v>
      </c>
      <c r="D21" s="33">
        <v>50</v>
      </c>
      <c r="E21" s="33">
        <v>50</v>
      </c>
      <c r="F21" s="33">
        <v>43</v>
      </c>
      <c r="G21" s="34">
        <f t="shared" si="0"/>
        <v>86</v>
      </c>
      <c r="H21" s="251">
        <v>0</v>
      </c>
    </row>
    <row r="22" spans="1:8" x14ac:dyDescent="0.2">
      <c r="A22" s="307"/>
      <c r="B22" s="53">
        <v>5163</v>
      </c>
      <c r="C22" s="52" t="s">
        <v>53</v>
      </c>
      <c r="D22" s="33">
        <v>200</v>
      </c>
      <c r="E22" s="33">
        <v>200</v>
      </c>
      <c r="F22" s="33">
        <v>2</v>
      </c>
      <c r="G22" s="34">
        <f t="shared" si="0"/>
        <v>1</v>
      </c>
      <c r="H22" s="251">
        <v>100</v>
      </c>
    </row>
    <row r="23" spans="1:8" x14ac:dyDescent="0.2">
      <c r="A23" s="307"/>
      <c r="B23" s="53">
        <v>5164</v>
      </c>
      <c r="C23" s="52" t="s">
        <v>116</v>
      </c>
      <c r="D23" s="33">
        <v>150</v>
      </c>
      <c r="E23" s="33">
        <v>150</v>
      </c>
      <c r="F23" s="33">
        <v>98</v>
      </c>
      <c r="G23" s="34">
        <f t="shared" si="0"/>
        <v>65.333333333333329</v>
      </c>
      <c r="H23" s="251">
        <v>150</v>
      </c>
    </row>
    <row r="24" spans="1:8" x14ac:dyDescent="0.2">
      <c r="A24" s="307"/>
      <c r="B24" s="53">
        <v>5166</v>
      </c>
      <c r="C24" s="52" t="s">
        <v>54</v>
      </c>
      <c r="D24" s="33">
        <v>100</v>
      </c>
      <c r="E24" s="33">
        <v>200</v>
      </c>
      <c r="F24" s="33">
        <v>128</v>
      </c>
      <c r="G24" s="34">
        <f t="shared" si="0"/>
        <v>64</v>
      </c>
      <c r="H24" s="251">
        <v>0</v>
      </c>
    </row>
    <row r="25" spans="1:8" x14ac:dyDescent="0.2">
      <c r="A25" s="307"/>
      <c r="B25" s="53">
        <v>5169</v>
      </c>
      <c r="C25" s="52" t="s">
        <v>1116</v>
      </c>
      <c r="D25" s="33">
        <v>2000</v>
      </c>
      <c r="E25" s="33">
        <v>1900</v>
      </c>
      <c r="F25" s="33">
        <v>1052</v>
      </c>
      <c r="G25" s="34">
        <f t="shared" si="0"/>
        <v>55.368421052631575</v>
      </c>
      <c r="H25" s="251">
        <v>0</v>
      </c>
    </row>
    <row r="26" spans="1:8" x14ac:dyDescent="0.2">
      <c r="A26" s="258"/>
      <c r="B26" s="53">
        <v>5171</v>
      </c>
      <c r="C26" s="52" t="s">
        <v>1059</v>
      </c>
      <c r="D26" s="128">
        <v>2000</v>
      </c>
      <c r="E26" s="128">
        <v>2000</v>
      </c>
      <c r="F26" s="128">
        <v>633</v>
      </c>
      <c r="G26" s="399">
        <f t="shared" si="0"/>
        <v>31.65</v>
      </c>
      <c r="H26" s="446">
        <v>1300</v>
      </c>
    </row>
    <row r="27" spans="1:8" ht="13.5" thickBot="1" x14ac:dyDescent="0.25">
      <c r="A27" s="487"/>
      <c r="B27" s="752" t="s">
        <v>313</v>
      </c>
      <c r="C27" s="449"/>
      <c r="D27" s="825">
        <f>SUM(D18:D26)</f>
        <v>4680</v>
      </c>
      <c r="E27" s="825">
        <f>SUM(E18:E26)</f>
        <v>4680</v>
      </c>
      <c r="F27" s="825">
        <f>SUM(F18:F26)</f>
        <v>2034</v>
      </c>
      <c r="G27" s="315">
        <f t="shared" si="0"/>
        <v>43.46153846153846</v>
      </c>
      <c r="H27" s="826">
        <f>SUM(H18:H26)</f>
        <v>1550</v>
      </c>
    </row>
    <row r="28" spans="1:8" ht="13.5" hidden="1" thickBot="1" x14ac:dyDescent="0.25">
      <c r="B28" s="491">
        <v>5137</v>
      </c>
      <c r="C28" s="13" t="s">
        <v>314</v>
      </c>
      <c r="D28" s="246">
        <v>0</v>
      </c>
      <c r="E28" s="246">
        <v>0</v>
      </c>
      <c r="F28" s="246">
        <v>0</v>
      </c>
      <c r="G28" s="204">
        <v>0</v>
      </c>
      <c r="H28" s="247">
        <v>0</v>
      </c>
    </row>
    <row r="29" spans="1:8" x14ac:dyDescent="0.2">
      <c r="A29" s="455">
        <v>3326</v>
      </c>
      <c r="B29" s="51">
        <v>5169</v>
      </c>
      <c r="C29" s="244" t="s">
        <v>1321</v>
      </c>
      <c r="D29" s="73">
        <v>10</v>
      </c>
      <c r="E29" s="73">
        <v>10</v>
      </c>
      <c r="F29" s="73">
        <v>0</v>
      </c>
      <c r="G29" s="95">
        <f>F29/E29*100</f>
        <v>0</v>
      </c>
      <c r="H29" s="277">
        <v>0</v>
      </c>
    </row>
    <row r="30" spans="1:8" hidden="1" x14ac:dyDescent="0.2">
      <c r="A30" s="258"/>
      <c r="B30" s="51">
        <v>5171</v>
      </c>
      <c r="C30" s="244" t="s">
        <v>1059</v>
      </c>
      <c r="D30" s="73">
        <v>0</v>
      </c>
      <c r="E30" s="73">
        <v>0</v>
      </c>
      <c r="F30" s="73">
        <v>0</v>
      </c>
      <c r="G30" s="95">
        <v>0</v>
      </c>
      <c r="H30" s="277">
        <v>0</v>
      </c>
    </row>
    <row r="31" spans="1:8" ht="13.5" thickBot="1" x14ac:dyDescent="0.25">
      <c r="A31" s="447"/>
      <c r="B31" s="438" t="s">
        <v>315</v>
      </c>
      <c r="C31" s="827"/>
      <c r="D31" s="825">
        <f>SUM(D28:D30)</f>
        <v>10</v>
      </c>
      <c r="E31" s="825">
        <f>SUM(E28:E30)</f>
        <v>10</v>
      </c>
      <c r="F31" s="825">
        <f>SUM(F28:F30)</f>
        <v>0</v>
      </c>
      <c r="G31" s="315">
        <f>F31/E31*100</f>
        <v>0</v>
      </c>
      <c r="H31" s="826">
        <f>SUM(H28:H30)</f>
        <v>0</v>
      </c>
    </row>
    <row r="32" spans="1:8" x14ac:dyDescent="0.2">
      <c r="A32" s="455">
        <v>3326</v>
      </c>
      <c r="B32" s="491">
        <v>5139</v>
      </c>
      <c r="C32" s="13" t="s">
        <v>925</v>
      </c>
      <c r="D32" s="246">
        <v>30</v>
      </c>
      <c r="E32" s="246">
        <v>30</v>
      </c>
      <c r="F32" s="246">
        <v>6</v>
      </c>
      <c r="G32" s="204">
        <f>F32/E32*100</f>
        <v>20</v>
      </c>
      <c r="H32" s="247">
        <v>0</v>
      </c>
    </row>
    <row r="33" spans="1:8" x14ac:dyDescent="0.2">
      <c r="A33" s="447"/>
      <c r="B33" s="53">
        <v>5166</v>
      </c>
      <c r="C33" s="261" t="s">
        <v>54</v>
      </c>
      <c r="D33" s="73">
        <v>500</v>
      </c>
      <c r="E33" s="73">
        <v>500</v>
      </c>
      <c r="F33" s="73">
        <v>125</v>
      </c>
      <c r="G33" s="95">
        <v>0</v>
      </c>
      <c r="H33" s="277">
        <v>200</v>
      </c>
    </row>
    <row r="34" spans="1:8" ht="12.75" customHeight="1" x14ac:dyDescent="0.2">
      <c r="A34" s="258"/>
      <c r="B34" s="42">
        <v>5171</v>
      </c>
      <c r="C34" s="261" t="s">
        <v>1059</v>
      </c>
      <c r="D34" s="33">
        <v>1500</v>
      </c>
      <c r="E34" s="33">
        <v>1360</v>
      </c>
      <c r="F34" s="33">
        <v>40</v>
      </c>
      <c r="G34" s="34">
        <v>0</v>
      </c>
      <c r="H34" s="251">
        <v>1000</v>
      </c>
    </row>
    <row r="35" spans="1:8" ht="12.75" customHeight="1" x14ac:dyDescent="0.2">
      <c r="A35" s="828"/>
      <c r="B35" s="829">
        <v>5229</v>
      </c>
      <c r="C35" s="830" t="s">
        <v>934</v>
      </c>
      <c r="D35" s="410">
        <v>140</v>
      </c>
      <c r="E35" s="410">
        <v>140</v>
      </c>
      <c r="F35" s="410">
        <v>131</v>
      </c>
      <c r="G35" s="43">
        <f>F35/E35*100</f>
        <v>93.571428571428569</v>
      </c>
      <c r="H35" s="96">
        <v>100</v>
      </c>
    </row>
    <row r="36" spans="1:8" ht="13.5" thickBot="1" x14ac:dyDescent="0.25">
      <c r="A36" s="487"/>
      <c r="B36" s="752" t="s">
        <v>897</v>
      </c>
      <c r="C36" s="831"/>
      <c r="D36" s="825">
        <f>SUM(D32:D35)</f>
        <v>2170</v>
      </c>
      <c r="E36" s="825">
        <f>SUM(E32:E35)</f>
        <v>2030</v>
      </c>
      <c r="F36" s="825">
        <f>SUM(F32:F35)</f>
        <v>302</v>
      </c>
      <c r="G36" s="315">
        <f>F36/E36*100</f>
        <v>14.876847290640393</v>
      </c>
      <c r="H36" s="826">
        <f>SUM(H32:H35)</f>
        <v>1300</v>
      </c>
    </row>
    <row r="37" spans="1:8" ht="12.75" hidden="1" customHeight="1" x14ac:dyDescent="0.2">
      <c r="A37" s="433">
        <v>3326</v>
      </c>
      <c r="B37" s="67"/>
      <c r="C37" s="456"/>
      <c r="D37" s="832"/>
      <c r="E37" s="832"/>
      <c r="F37" s="832"/>
      <c r="G37" s="435"/>
      <c r="H37" s="70"/>
    </row>
    <row r="38" spans="1:8" ht="12.75" hidden="1" customHeight="1" x14ac:dyDescent="0.2">
      <c r="A38" s="248" t="s">
        <v>316</v>
      </c>
      <c r="B38" s="356">
        <v>5169</v>
      </c>
      <c r="C38" s="52" t="s">
        <v>1116</v>
      </c>
      <c r="D38" s="410">
        <v>0</v>
      </c>
      <c r="E38" s="410">
        <v>0</v>
      </c>
      <c r="F38" s="410">
        <v>0</v>
      </c>
      <c r="G38" s="43">
        <v>0</v>
      </c>
      <c r="H38" s="96">
        <v>0</v>
      </c>
    </row>
    <row r="39" spans="1:8" ht="13.5" hidden="1" customHeight="1" thickBot="1" x14ac:dyDescent="0.25">
      <c r="A39" s="389"/>
      <c r="B39" s="824" t="s">
        <v>317</v>
      </c>
      <c r="C39" s="833"/>
      <c r="D39" s="825">
        <f>D38</f>
        <v>0</v>
      </c>
      <c r="E39" s="825">
        <f>E38</f>
        <v>0</v>
      </c>
      <c r="F39" s="825">
        <f>F38</f>
        <v>0</v>
      </c>
      <c r="G39" s="315">
        <v>0</v>
      </c>
      <c r="H39" s="826">
        <f>H38</f>
        <v>0</v>
      </c>
    </row>
    <row r="40" spans="1:8" ht="15.75" thickBot="1" x14ac:dyDescent="0.3">
      <c r="A40" s="374" t="s">
        <v>935</v>
      </c>
      <c r="B40" s="585"/>
      <c r="C40" s="834"/>
      <c r="D40" s="377">
        <f>D31+D27+D39+D36+D13+D17</f>
        <v>6960</v>
      </c>
      <c r="E40" s="377">
        <f>E31+E27+E39+E36+E13+E17</f>
        <v>6960</v>
      </c>
      <c r="F40" s="377">
        <f>F31+F27+F39+F36+F13+F17</f>
        <v>2529</v>
      </c>
      <c r="G40" s="378">
        <f>F40/E40*100</f>
        <v>36.33620689655173</v>
      </c>
      <c r="H40" s="393">
        <f>H31+H27+H39+H36+H17+H13</f>
        <v>3000</v>
      </c>
    </row>
    <row r="41" spans="1:8" ht="12.75" customHeight="1" thickBot="1" x14ac:dyDescent="0.3">
      <c r="A41" s="270"/>
      <c r="B41" s="561"/>
      <c r="C41" s="835"/>
      <c r="D41" s="489"/>
      <c r="E41" s="489"/>
      <c r="F41" s="489"/>
      <c r="G41" s="490"/>
      <c r="H41" s="489"/>
    </row>
    <row r="42" spans="1:8" ht="15" x14ac:dyDescent="0.25">
      <c r="A42" s="271" t="s">
        <v>896</v>
      </c>
      <c r="B42" s="756"/>
      <c r="C42" s="273"/>
      <c r="D42" s="14" t="s">
        <v>787</v>
      </c>
      <c r="E42" s="14" t="s">
        <v>788</v>
      </c>
      <c r="F42" s="14" t="s">
        <v>789</v>
      </c>
      <c r="G42" s="14" t="s">
        <v>790</v>
      </c>
      <c r="H42" s="15" t="s">
        <v>791</v>
      </c>
    </row>
    <row r="43" spans="1:8" ht="14.25" thickBot="1" x14ac:dyDescent="0.3">
      <c r="A43" s="274"/>
      <c r="B43" s="757"/>
      <c r="C43" s="276"/>
      <c r="D43" s="123">
        <v>2018</v>
      </c>
      <c r="E43" s="123">
        <v>2018</v>
      </c>
      <c r="F43" s="123" t="s">
        <v>793</v>
      </c>
      <c r="G43" s="123" t="s">
        <v>794</v>
      </c>
      <c r="H43" s="124">
        <v>2019</v>
      </c>
    </row>
    <row r="44" spans="1:8" ht="12.75" hidden="1" customHeight="1" x14ac:dyDescent="0.2">
      <c r="A44" s="248">
        <v>3319</v>
      </c>
      <c r="B44" s="53">
        <v>6121</v>
      </c>
      <c r="C44" s="52" t="s">
        <v>180</v>
      </c>
      <c r="D44" s="246">
        <v>0</v>
      </c>
      <c r="E44" s="246">
        <v>0</v>
      </c>
      <c r="F44" s="246">
        <v>0</v>
      </c>
      <c r="G44" s="43">
        <v>0</v>
      </c>
      <c r="H44" s="251">
        <v>0</v>
      </c>
    </row>
    <row r="45" spans="1:8" ht="13.5" thickBot="1" x14ac:dyDescent="0.25">
      <c r="A45" s="248">
        <v>3322</v>
      </c>
      <c r="B45" s="53">
        <v>6121</v>
      </c>
      <c r="C45" s="52" t="s">
        <v>180</v>
      </c>
      <c r="D45" s="33">
        <v>2400</v>
      </c>
      <c r="E45" s="33">
        <v>2400</v>
      </c>
      <c r="F45" s="33">
        <v>0</v>
      </c>
      <c r="G45" s="43">
        <f>F45/E45*100</f>
        <v>0</v>
      </c>
      <c r="H45" s="251">
        <v>0</v>
      </c>
    </row>
    <row r="46" spans="1:8" hidden="1" x14ac:dyDescent="0.2">
      <c r="A46" s="248">
        <v>3326</v>
      </c>
      <c r="B46" s="53">
        <v>6121</v>
      </c>
      <c r="C46" s="52" t="s">
        <v>180</v>
      </c>
      <c r="D46" s="33">
        <v>0</v>
      </c>
      <c r="E46" s="33">
        <v>0</v>
      </c>
      <c r="F46" s="33">
        <v>0</v>
      </c>
      <c r="G46" s="43">
        <v>0</v>
      </c>
      <c r="H46" s="251">
        <v>0</v>
      </c>
    </row>
    <row r="47" spans="1:8" ht="13.5" hidden="1" thickBot="1" x14ac:dyDescent="0.25">
      <c r="A47" s="389">
        <v>3326</v>
      </c>
      <c r="B47" s="448">
        <v>6329</v>
      </c>
      <c r="C47" s="449" t="s">
        <v>319</v>
      </c>
      <c r="D47" s="47">
        <v>0</v>
      </c>
      <c r="E47" s="47">
        <v>0</v>
      </c>
      <c r="F47" s="47">
        <v>0</v>
      </c>
      <c r="G47" s="48">
        <v>0</v>
      </c>
      <c r="H47" s="450">
        <v>0</v>
      </c>
    </row>
    <row r="48" spans="1:8" ht="16.5" thickBot="1" x14ac:dyDescent="0.3">
      <c r="A48" s="266" t="s">
        <v>939</v>
      </c>
      <c r="B48" s="759"/>
      <c r="C48" s="268"/>
      <c r="D48" s="235">
        <f>SUM(D44:D47)</f>
        <v>2400</v>
      </c>
      <c r="E48" s="235">
        <f>SUM(E44:E47)</f>
        <v>2400</v>
      </c>
      <c r="F48" s="235">
        <f>SUM(F45:F45)</f>
        <v>0</v>
      </c>
      <c r="G48" s="269">
        <f>F48/E48*100</f>
        <v>0</v>
      </c>
      <c r="H48" s="237">
        <f>SUM(H44:H47)</f>
        <v>0</v>
      </c>
    </row>
    <row r="49" spans="1:8" x14ac:dyDescent="0.2">
      <c r="A49" s="278"/>
      <c r="B49" s="112"/>
      <c r="C49" s="188"/>
      <c r="D49" s="279"/>
      <c r="E49" s="279"/>
      <c r="F49" s="279"/>
      <c r="G49" s="380"/>
      <c r="H49" s="279"/>
    </row>
    <row r="50" spans="1:8" ht="15" thickBot="1" x14ac:dyDescent="0.25">
      <c r="A50" s="280" t="s">
        <v>940</v>
      </c>
      <c r="B50" s="755"/>
      <c r="C50" s="4"/>
      <c r="D50" s="8"/>
      <c r="E50" s="8"/>
      <c r="F50" s="8"/>
      <c r="G50" s="9"/>
      <c r="H50" s="8"/>
    </row>
    <row r="51" spans="1:8" ht="13.5" x14ac:dyDescent="0.25">
      <c r="A51" s="394" t="s">
        <v>941</v>
      </c>
      <c r="B51" s="760"/>
      <c r="C51" s="284" t="s">
        <v>942</v>
      </c>
      <c r="D51" s="14" t="s">
        <v>787</v>
      </c>
      <c r="E51" s="14" t="s">
        <v>788</v>
      </c>
      <c r="F51" s="14" t="s">
        <v>789</v>
      </c>
      <c r="G51" s="14" t="s">
        <v>790</v>
      </c>
      <c r="H51" s="15" t="s">
        <v>791</v>
      </c>
    </row>
    <row r="52" spans="1:8" ht="14.25" thickBot="1" x14ac:dyDescent="0.3">
      <c r="A52" s="285"/>
      <c r="B52" s="761" t="s">
        <v>943</v>
      </c>
      <c r="C52" s="287"/>
      <c r="D52" s="123">
        <v>2018</v>
      </c>
      <c r="E52" s="123">
        <v>2018</v>
      </c>
      <c r="F52" s="123" t="s">
        <v>793</v>
      </c>
      <c r="G52" s="123" t="s">
        <v>794</v>
      </c>
      <c r="H52" s="124">
        <v>2019</v>
      </c>
    </row>
    <row r="53" spans="1:8" hidden="1" x14ac:dyDescent="0.2">
      <c r="A53" s="1265" t="s">
        <v>320</v>
      </c>
      <c r="B53" s="1266"/>
      <c r="C53" s="456" t="s">
        <v>321</v>
      </c>
      <c r="D53" s="246">
        <v>0</v>
      </c>
      <c r="E53" s="246">
        <v>0</v>
      </c>
      <c r="F53" s="246">
        <v>0</v>
      </c>
      <c r="G53" s="211">
        <v>0</v>
      </c>
      <c r="H53" s="247">
        <v>0</v>
      </c>
    </row>
    <row r="54" spans="1:8" ht="14.25" hidden="1" x14ac:dyDescent="0.2">
      <c r="A54" s="1283"/>
      <c r="B54" s="1284"/>
      <c r="C54" s="1192" t="s">
        <v>322</v>
      </c>
      <c r="D54" s="762">
        <f>SUM(D53)</f>
        <v>0</v>
      </c>
      <c r="E54" s="762">
        <f>SUM(E53)</f>
        <v>0</v>
      </c>
      <c r="F54" s="762">
        <f>SUM(F53)</f>
        <v>0</v>
      </c>
      <c r="G54" s="311">
        <v>0</v>
      </c>
      <c r="H54" s="1193">
        <f>SUM(H53)</f>
        <v>0</v>
      </c>
    </row>
    <row r="55" spans="1:8" x14ac:dyDescent="0.2">
      <c r="A55" s="1279">
        <v>216025</v>
      </c>
      <c r="B55" s="1280"/>
      <c r="C55" s="456" t="s">
        <v>323</v>
      </c>
      <c r="D55" s="246">
        <v>2400</v>
      </c>
      <c r="E55" s="246">
        <v>2400</v>
      </c>
      <c r="F55" s="246">
        <v>0</v>
      </c>
      <c r="G55" s="211">
        <f>F55/E55*100</f>
        <v>0</v>
      </c>
      <c r="H55" s="247">
        <v>0</v>
      </c>
    </row>
    <row r="56" spans="1:8" hidden="1" x14ac:dyDescent="0.2">
      <c r="A56" s="1287" t="s">
        <v>1034</v>
      </c>
      <c r="B56" s="1288"/>
      <c r="C56" s="244" t="s">
        <v>324</v>
      </c>
      <c r="D56" s="33">
        <v>0</v>
      </c>
      <c r="E56" s="33">
        <v>0</v>
      </c>
      <c r="F56" s="33">
        <v>0</v>
      </c>
      <c r="G56" s="43">
        <v>0</v>
      </c>
      <c r="H56" s="1165">
        <v>0</v>
      </c>
    </row>
    <row r="57" spans="1:8" ht="15" thickBot="1" x14ac:dyDescent="0.25">
      <c r="A57" s="763"/>
      <c r="B57" s="1194"/>
      <c r="C57" s="483" t="s">
        <v>325</v>
      </c>
      <c r="D57" s="302">
        <f>SUM(D55:D55)</f>
        <v>2400</v>
      </c>
      <c r="E57" s="302">
        <f>SUM(E55:E55)</f>
        <v>2400</v>
      </c>
      <c r="F57" s="302">
        <f>SUM(F55)</f>
        <v>0</v>
      </c>
      <c r="G57" s="315">
        <f>F55/E55*100</f>
        <v>0</v>
      </c>
      <c r="H57" s="360">
        <f>SUM(H55:H56)</f>
        <v>0</v>
      </c>
    </row>
    <row r="58" spans="1:8" hidden="1" x14ac:dyDescent="0.2">
      <c r="A58" s="1250" t="s">
        <v>326</v>
      </c>
      <c r="B58" s="1251"/>
      <c r="C58" s="32" t="s">
        <v>327</v>
      </c>
      <c r="D58" s="73">
        <v>0</v>
      </c>
      <c r="E58" s="73">
        <v>0</v>
      </c>
      <c r="F58" s="73">
        <v>0</v>
      </c>
      <c r="G58" s="462">
        <v>0</v>
      </c>
      <c r="H58" s="277">
        <v>0</v>
      </c>
    </row>
    <row r="59" spans="1:8" hidden="1" x14ac:dyDescent="0.2">
      <c r="A59" s="1252" t="s">
        <v>328</v>
      </c>
      <c r="B59" s="1253"/>
      <c r="C59" s="261" t="s">
        <v>329</v>
      </c>
      <c r="D59" s="33">
        <v>0</v>
      </c>
      <c r="E59" s="33">
        <v>0</v>
      </c>
      <c r="F59" s="33">
        <v>0</v>
      </c>
      <c r="G59" s="43">
        <v>0</v>
      </c>
      <c r="H59" s="251">
        <v>0</v>
      </c>
    </row>
    <row r="60" spans="1:8" hidden="1" x14ac:dyDescent="0.2">
      <c r="A60" s="1287">
        <v>217026</v>
      </c>
      <c r="B60" s="1288"/>
      <c r="C60" s="52" t="s">
        <v>330</v>
      </c>
      <c r="D60" s="33">
        <v>0</v>
      </c>
      <c r="E60" s="33">
        <v>0</v>
      </c>
      <c r="F60" s="33">
        <v>0</v>
      </c>
      <c r="G60" s="43">
        <v>0</v>
      </c>
      <c r="H60" s="251">
        <v>0</v>
      </c>
    </row>
    <row r="61" spans="1:8" ht="14.25" hidden="1" x14ac:dyDescent="0.2">
      <c r="A61" s="219"/>
      <c r="B61" s="293"/>
      <c r="C61" s="294" t="s">
        <v>331</v>
      </c>
      <c r="D61" s="295">
        <f>SUM(D58:D60)</f>
        <v>0</v>
      </c>
      <c r="E61" s="295">
        <f>SUM(E58:E60)</f>
        <v>0</v>
      </c>
      <c r="F61" s="295">
        <f>SUM(F59:F60)</f>
        <v>0</v>
      </c>
      <c r="G61" s="511">
        <v>0</v>
      </c>
      <c r="H61" s="298">
        <f>SUM(H58:H60)</f>
        <v>0</v>
      </c>
    </row>
    <row r="62" spans="1:8" ht="12.75" hidden="1" customHeight="1" x14ac:dyDescent="0.2">
      <c r="A62" s="1252">
        <v>213002</v>
      </c>
      <c r="B62" s="1253"/>
      <c r="C62" s="52" t="s">
        <v>332</v>
      </c>
      <c r="D62" s="33">
        <v>0</v>
      </c>
      <c r="E62" s="33">
        <v>0</v>
      </c>
      <c r="F62" s="33">
        <v>0</v>
      </c>
      <c r="G62" s="43">
        <v>0</v>
      </c>
      <c r="H62" s="1165">
        <v>0</v>
      </c>
    </row>
    <row r="63" spans="1:8" ht="15" hidden="1" customHeight="1" thickBot="1" x14ac:dyDescent="0.25">
      <c r="A63" s="1285"/>
      <c r="B63" s="1286"/>
      <c r="C63" s="469" t="s">
        <v>333</v>
      </c>
      <c r="D63" s="302">
        <f>SUM(D62)</f>
        <v>0</v>
      </c>
      <c r="E63" s="302">
        <f>SUM(E62)</f>
        <v>0</v>
      </c>
      <c r="F63" s="302">
        <f>SUM(F62)</f>
        <v>0</v>
      </c>
      <c r="G63" s="315">
        <v>0</v>
      </c>
      <c r="H63" s="360">
        <f>SUM(H62)</f>
        <v>0</v>
      </c>
    </row>
    <row r="64" spans="1:8" ht="16.5" hidden="1" thickBot="1" x14ac:dyDescent="0.3">
      <c r="A64" s="764"/>
      <c r="B64" s="765"/>
      <c r="C64" s="766" t="s">
        <v>897</v>
      </c>
      <c r="D64" s="235">
        <f>D61+D57+D54+D63</f>
        <v>2400</v>
      </c>
      <c r="E64" s="235">
        <f>E61+E57+E54+E63</f>
        <v>2400</v>
      </c>
      <c r="F64" s="235">
        <f>SUM(F57,F55)</f>
        <v>0</v>
      </c>
      <c r="G64" s="725">
        <f>F64/E64*100</f>
        <v>0</v>
      </c>
      <c r="H64" s="237">
        <f>H57+H63+H61+H54</f>
        <v>0</v>
      </c>
    </row>
    <row r="65" spans="1:8" ht="12.75" customHeight="1" x14ac:dyDescent="0.2"/>
    <row r="66" spans="1:8" ht="19.5" thickBot="1" x14ac:dyDescent="0.35">
      <c r="A66" s="6" t="s">
        <v>334</v>
      </c>
      <c r="B66" s="755"/>
      <c r="C66" s="4"/>
      <c r="D66" s="8"/>
      <c r="E66" s="8"/>
      <c r="F66" s="8"/>
      <c r="G66" s="9"/>
      <c r="H66" s="8"/>
    </row>
    <row r="67" spans="1:8" ht="13.5" x14ac:dyDescent="0.25">
      <c r="A67" s="306"/>
      <c r="B67" s="756"/>
      <c r="C67" s="24"/>
      <c r="D67" s="14" t="s">
        <v>787</v>
      </c>
      <c r="E67" s="14" t="s">
        <v>788</v>
      </c>
      <c r="F67" s="14" t="s">
        <v>789</v>
      </c>
      <c r="G67" s="14" t="s">
        <v>790</v>
      </c>
      <c r="H67" s="15" t="s">
        <v>791</v>
      </c>
    </row>
    <row r="68" spans="1:8" ht="14.25" thickBot="1" x14ac:dyDescent="0.3">
      <c r="A68" s="307"/>
      <c r="B68" s="767"/>
      <c r="C68" s="188"/>
      <c r="D68" s="123">
        <v>2018</v>
      </c>
      <c r="E68" s="123">
        <v>2018</v>
      </c>
      <c r="F68" s="123" t="s">
        <v>793</v>
      </c>
      <c r="G68" s="123" t="s">
        <v>794</v>
      </c>
      <c r="H68" s="124">
        <v>2019</v>
      </c>
    </row>
    <row r="69" spans="1:8" x14ac:dyDescent="0.2">
      <c r="A69" s="455" t="s">
        <v>912</v>
      </c>
      <c r="B69" s="768"/>
      <c r="C69" s="67"/>
      <c r="D69" s="68">
        <f>D40</f>
        <v>6960</v>
      </c>
      <c r="E69" s="68">
        <f>E40</f>
        <v>6960</v>
      </c>
      <c r="F69" s="68">
        <f>F40</f>
        <v>2529</v>
      </c>
      <c r="G69" s="435">
        <f>F69/E69*100</f>
        <v>36.33620689655173</v>
      </c>
      <c r="H69" s="436">
        <f>H40</f>
        <v>3000</v>
      </c>
    </row>
    <row r="70" spans="1:8" ht="13.5" thickBot="1" x14ac:dyDescent="0.25">
      <c r="A70" s="389" t="s">
        <v>896</v>
      </c>
      <c r="B70" s="769"/>
      <c r="C70" s="752"/>
      <c r="D70" s="314">
        <f>D64</f>
        <v>2400</v>
      </c>
      <c r="E70" s="314">
        <f>E64</f>
        <v>2400</v>
      </c>
      <c r="F70" s="314">
        <f>F57</f>
        <v>0</v>
      </c>
      <c r="G70" s="315">
        <f>F70/E70*100</f>
        <v>0</v>
      </c>
      <c r="H70" s="316">
        <f>H64</f>
        <v>0</v>
      </c>
    </row>
    <row r="71" spans="1:8" ht="16.5" thickBot="1" x14ac:dyDescent="0.3">
      <c r="A71" s="266" t="s">
        <v>960</v>
      </c>
      <c r="B71" s="770"/>
      <c r="C71" s="771"/>
      <c r="D71" s="235">
        <f>SUM(D69:D70)</f>
        <v>9360</v>
      </c>
      <c r="E71" s="235">
        <f>SUM(E69:E70)</f>
        <v>9360</v>
      </c>
      <c r="F71" s="235">
        <f>SUM(F69:F70)</f>
        <v>2529</v>
      </c>
      <c r="G71" s="725">
        <f>F71/E71*100</f>
        <v>27.019230769230766</v>
      </c>
      <c r="H71" s="237">
        <f>SUM(H69:H70)</f>
        <v>3000</v>
      </c>
    </row>
    <row r="72" spans="1:8" ht="15" x14ac:dyDescent="0.25">
      <c r="A72" s="1247" t="s">
        <v>295</v>
      </c>
      <c r="B72" s="1247"/>
      <c r="C72" s="1247"/>
      <c r="D72" s="1247"/>
      <c r="E72" s="1247"/>
      <c r="F72" s="1247"/>
      <c r="G72" s="1247"/>
      <c r="H72" s="1247"/>
    </row>
  </sheetData>
  <mergeCells count="10">
    <mergeCell ref="A72:H72"/>
    <mergeCell ref="A53:B53"/>
    <mergeCell ref="A54:B54"/>
    <mergeCell ref="A55:B55"/>
    <mergeCell ref="A62:B62"/>
    <mergeCell ref="A63:B63"/>
    <mergeCell ref="A58:B58"/>
    <mergeCell ref="A56:B56"/>
    <mergeCell ref="A59:B59"/>
    <mergeCell ref="A60:B60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6"/>
  <sheetViews>
    <sheetView topLeftCell="A17" zoomScaleNormal="100" workbookViewId="0">
      <selection activeCell="C65" sqref="C65"/>
    </sheetView>
  </sheetViews>
  <sheetFormatPr defaultRowHeight="12.75" x14ac:dyDescent="0.2"/>
  <cols>
    <col min="1" max="1" width="5" customWidth="1"/>
    <col min="2" max="2" width="5.140625" customWidth="1"/>
    <col min="3" max="3" width="28.140625" customWidth="1"/>
    <col min="4" max="5" width="7.85546875" customWidth="1"/>
    <col min="7" max="7" width="7.5703125" customWidth="1"/>
    <col min="8" max="8" width="9.28515625" customWidth="1"/>
  </cols>
  <sheetData>
    <row r="1" spans="1:8" ht="15" x14ac:dyDescent="0.25">
      <c r="H1" s="5" t="s">
        <v>881</v>
      </c>
    </row>
    <row r="2" spans="1:8" ht="19.5" thickBot="1" x14ac:dyDescent="0.35">
      <c r="A2" s="6" t="s">
        <v>856</v>
      </c>
      <c r="H2" s="10" t="s">
        <v>785</v>
      </c>
    </row>
    <row r="3" spans="1:8" ht="13.5" x14ac:dyDescent="0.25">
      <c r="A3" s="11" t="s">
        <v>786</v>
      </c>
      <c r="B3" s="12"/>
      <c r="C3" s="13"/>
      <c r="D3" s="14" t="s">
        <v>787</v>
      </c>
      <c r="E3" s="14" t="s">
        <v>788</v>
      </c>
      <c r="F3" s="14" t="s">
        <v>789</v>
      </c>
      <c r="G3" s="14" t="s">
        <v>790</v>
      </c>
      <c r="H3" s="15" t="s">
        <v>791</v>
      </c>
    </row>
    <row r="4" spans="1:8" ht="13.5" x14ac:dyDescent="0.25">
      <c r="A4" s="76">
        <v>2212</v>
      </c>
      <c r="B4" s="110" t="s">
        <v>857</v>
      </c>
      <c r="C4" s="116"/>
      <c r="D4" s="19">
        <v>2018</v>
      </c>
      <c r="E4" s="20">
        <v>2018</v>
      </c>
      <c r="F4" s="20" t="s">
        <v>793</v>
      </c>
      <c r="G4" s="20" t="s">
        <v>794</v>
      </c>
      <c r="H4" s="21">
        <v>2019</v>
      </c>
    </row>
    <row r="5" spans="1:8" ht="13.5" x14ac:dyDescent="0.25">
      <c r="A5" s="76">
        <v>3111</v>
      </c>
      <c r="B5" s="117" t="s">
        <v>859</v>
      </c>
      <c r="C5" s="116"/>
      <c r="D5" s="19"/>
      <c r="E5" s="20"/>
      <c r="F5" s="20"/>
      <c r="G5" s="20"/>
      <c r="H5" s="21"/>
    </row>
    <row r="6" spans="1:8" ht="13.5" x14ac:dyDescent="0.25">
      <c r="A6" s="76">
        <v>3113</v>
      </c>
      <c r="B6" s="117" t="s">
        <v>860</v>
      </c>
      <c r="C6" s="116"/>
      <c r="D6" s="19"/>
      <c r="E6" s="20"/>
      <c r="F6" s="20"/>
      <c r="G6" s="20"/>
      <c r="H6" s="21"/>
    </row>
    <row r="7" spans="1:8" ht="13.5" x14ac:dyDescent="0.25">
      <c r="A7" s="248">
        <v>3141</v>
      </c>
      <c r="B7" s="53" t="s">
        <v>1109</v>
      </c>
      <c r="C7" s="52"/>
      <c r="D7" s="20"/>
      <c r="E7" s="20"/>
      <c r="F7" s="20"/>
      <c r="G7" s="20"/>
      <c r="H7" s="21"/>
    </row>
    <row r="8" spans="1:8" ht="13.5" x14ac:dyDescent="0.25">
      <c r="A8" s="16">
        <v>3149</v>
      </c>
      <c r="B8" s="17" t="s">
        <v>861</v>
      </c>
      <c r="C8" s="18"/>
      <c r="D8" s="19"/>
      <c r="E8" s="20"/>
      <c r="F8" s="20"/>
      <c r="G8" s="20"/>
      <c r="H8" s="21"/>
    </row>
    <row r="9" spans="1:8" ht="13.5" x14ac:dyDescent="0.25">
      <c r="A9" s="16">
        <v>3211</v>
      </c>
      <c r="B9" s="17" t="s">
        <v>862</v>
      </c>
      <c r="C9" s="18"/>
      <c r="D9" s="19"/>
      <c r="E9" s="20"/>
      <c r="F9" s="20"/>
      <c r="G9" s="20"/>
      <c r="H9" s="21"/>
    </row>
    <row r="10" spans="1:8" ht="13.5" x14ac:dyDescent="0.25">
      <c r="A10" s="16">
        <v>3419</v>
      </c>
      <c r="B10" s="17" t="s">
        <v>863</v>
      </c>
      <c r="C10" s="18"/>
      <c r="D10" s="19"/>
      <c r="E10" s="20"/>
      <c r="F10" s="20"/>
      <c r="G10" s="20"/>
      <c r="H10" s="21"/>
    </row>
    <row r="11" spans="1:8" ht="13.5" x14ac:dyDescent="0.25">
      <c r="A11" s="16">
        <v>3421</v>
      </c>
      <c r="B11" s="17" t="s">
        <v>864</v>
      </c>
      <c r="C11" s="18"/>
      <c r="D11" s="19"/>
      <c r="E11" s="20"/>
      <c r="F11" s="20"/>
      <c r="G11" s="20"/>
      <c r="H11" s="21"/>
    </row>
    <row r="12" spans="1:8" ht="13.5" x14ac:dyDescent="0.25">
      <c r="A12" s="16">
        <v>3429</v>
      </c>
      <c r="B12" s="17" t="s">
        <v>865</v>
      </c>
      <c r="C12" s="18"/>
      <c r="D12" s="19"/>
      <c r="E12" s="20"/>
      <c r="F12" s="20"/>
      <c r="G12" s="20"/>
      <c r="H12" s="21"/>
    </row>
    <row r="13" spans="1:8" ht="13.5" x14ac:dyDescent="0.25">
      <c r="A13" s="16">
        <v>3524</v>
      </c>
      <c r="B13" s="17" t="s">
        <v>866</v>
      </c>
      <c r="C13" s="18"/>
      <c r="D13" s="19"/>
      <c r="E13" s="20"/>
      <c r="F13" s="20"/>
      <c r="G13" s="20"/>
      <c r="H13" s="21"/>
    </row>
    <row r="14" spans="1:8" ht="13.5" x14ac:dyDescent="0.25">
      <c r="A14" s="16">
        <v>3541</v>
      </c>
      <c r="B14" s="17" t="s">
        <v>867</v>
      </c>
      <c r="C14" s="18"/>
      <c r="D14" s="19"/>
      <c r="E14" s="20"/>
      <c r="F14" s="20"/>
      <c r="G14" s="20"/>
      <c r="H14" s="21"/>
    </row>
    <row r="15" spans="1:8" ht="13.5" hidden="1" x14ac:dyDescent="0.25">
      <c r="A15" s="16">
        <v>3632</v>
      </c>
      <c r="B15" s="17" t="s">
        <v>868</v>
      </c>
      <c r="C15" s="18"/>
      <c r="D15" s="19"/>
      <c r="E15" s="20"/>
      <c r="F15" s="20"/>
      <c r="G15" s="20"/>
      <c r="H15" s="21"/>
    </row>
    <row r="16" spans="1:8" ht="13.5" x14ac:dyDescent="0.25">
      <c r="A16" s="16">
        <v>3639</v>
      </c>
      <c r="B16" s="17" t="s">
        <v>869</v>
      </c>
      <c r="C16" s="18"/>
      <c r="D16" s="19"/>
      <c r="E16" s="20"/>
      <c r="F16" s="20"/>
      <c r="G16" s="20"/>
      <c r="H16" s="21"/>
    </row>
    <row r="17" spans="1:8" ht="13.5" x14ac:dyDescent="0.25">
      <c r="A17" s="16">
        <v>3741</v>
      </c>
      <c r="B17" s="17" t="s">
        <v>870</v>
      </c>
      <c r="C17" s="18"/>
      <c r="D17" s="19"/>
      <c r="E17" s="20"/>
      <c r="F17" s="20"/>
      <c r="G17" s="20"/>
      <c r="H17" s="21"/>
    </row>
    <row r="18" spans="1:8" ht="13.5" hidden="1" x14ac:dyDescent="0.25">
      <c r="A18" s="16">
        <v>3745</v>
      </c>
      <c r="B18" s="17" t="s">
        <v>871</v>
      </c>
      <c r="C18" s="18"/>
      <c r="D18" s="19"/>
      <c r="E18" s="20"/>
      <c r="F18" s="20"/>
      <c r="G18" s="20"/>
      <c r="H18" s="21"/>
    </row>
    <row r="19" spans="1:8" ht="13.5" x14ac:dyDescent="0.25">
      <c r="A19" s="16">
        <v>4227</v>
      </c>
      <c r="B19" s="17" t="s">
        <v>872</v>
      </c>
      <c r="C19" s="18"/>
      <c r="D19" s="19"/>
      <c r="E19" s="20"/>
      <c r="F19" s="20"/>
      <c r="G19" s="20"/>
      <c r="H19" s="21"/>
    </row>
    <row r="20" spans="1:8" ht="13.5" hidden="1" x14ac:dyDescent="0.25">
      <c r="A20" s="16">
        <v>4359</v>
      </c>
      <c r="B20" s="17" t="s">
        <v>873</v>
      </c>
      <c r="C20" s="18"/>
      <c r="D20" s="19"/>
      <c r="E20" s="20"/>
      <c r="F20" s="20"/>
      <c r="G20" s="20"/>
      <c r="H20" s="21"/>
    </row>
    <row r="21" spans="1:8" ht="13.5" x14ac:dyDescent="0.25">
      <c r="A21" s="16">
        <v>4376</v>
      </c>
      <c r="B21" s="17" t="s">
        <v>874</v>
      </c>
      <c r="C21" s="18"/>
      <c r="D21" s="19"/>
      <c r="E21" s="20"/>
      <c r="F21" s="20"/>
      <c r="G21" s="20"/>
      <c r="H21" s="21"/>
    </row>
    <row r="22" spans="1:8" ht="13.5" x14ac:dyDescent="0.25">
      <c r="A22" s="16">
        <v>4379</v>
      </c>
      <c r="B22" s="17" t="s">
        <v>875</v>
      </c>
      <c r="C22" s="18"/>
      <c r="D22" s="19"/>
      <c r="E22" s="20"/>
      <c r="F22" s="20"/>
      <c r="G22" s="20"/>
      <c r="H22" s="21"/>
    </row>
    <row r="23" spans="1:8" x14ac:dyDescent="0.2">
      <c r="A23" s="16">
        <v>6171</v>
      </c>
      <c r="B23" s="17" t="s">
        <v>876</v>
      </c>
      <c r="C23" s="18"/>
      <c r="D23" s="56"/>
      <c r="E23" s="56"/>
      <c r="F23" s="56"/>
      <c r="G23" s="56"/>
      <c r="H23" s="118"/>
    </row>
    <row r="24" spans="1:8" ht="13.5" x14ac:dyDescent="0.25">
      <c r="A24" s="16">
        <v>6310</v>
      </c>
      <c r="B24" s="17" t="s">
        <v>877</v>
      </c>
      <c r="C24" s="18"/>
      <c r="D24" s="19"/>
      <c r="E24" s="20"/>
      <c r="F24" s="20"/>
      <c r="G24" s="20"/>
      <c r="H24" s="21"/>
    </row>
    <row r="25" spans="1:8" ht="13.5" x14ac:dyDescent="0.25">
      <c r="A25" s="31">
        <v>6320</v>
      </c>
      <c r="B25" s="112" t="s">
        <v>878</v>
      </c>
      <c r="C25" s="119"/>
      <c r="D25" s="19"/>
      <c r="E25" s="20"/>
      <c r="F25" s="20"/>
      <c r="G25" s="20"/>
      <c r="H25" s="21"/>
    </row>
    <row r="26" spans="1:8" ht="14.25" thickBot="1" x14ac:dyDescent="0.3">
      <c r="A26" s="111">
        <v>6409</v>
      </c>
      <c r="B26" s="120" t="s">
        <v>879</v>
      </c>
      <c r="C26" s="121"/>
      <c r="D26" s="122"/>
      <c r="E26" s="123"/>
      <c r="F26" s="123"/>
      <c r="G26" s="123"/>
      <c r="H26" s="124"/>
    </row>
    <row r="27" spans="1:8" x14ac:dyDescent="0.2">
      <c r="A27" s="105"/>
      <c r="B27" s="66"/>
      <c r="C27" s="1215" t="s">
        <v>809</v>
      </c>
      <c r="D27" s="68">
        <f>SUM(D28:D62)</f>
        <v>8485</v>
      </c>
      <c r="E27" s="68">
        <f>SUM(E31:E62)</f>
        <v>8491</v>
      </c>
      <c r="F27" s="1216">
        <f>SUM(F28:F62)</f>
        <v>10602</v>
      </c>
      <c r="G27" s="435">
        <f>F27/E27*100</f>
        <v>124.86161818395949</v>
      </c>
      <c r="H27" s="70">
        <f>SUM(H28:H62)</f>
        <v>20270</v>
      </c>
    </row>
    <row r="28" spans="1:8" x14ac:dyDescent="0.2">
      <c r="A28" s="16">
        <v>2212</v>
      </c>
      <c r="B28" s="17">
        <v>2324</v>
      </c>
      <c r="C28" s="52" t="s">
        <v>819</v>
      </c>
      <c r="D28" s="33">
        <v>0</v>
      </c>
      <c r="E28" s="33">
        <v>0</v>
      </c>
      <c r="F28" s="33">
        <v>18</v>
      </c>
      <c r="G28" s="34"/>
      <c r="H28" s="35">
        <v>0</v>
      </c>
    </row>
    <row r="29" spans="1:8" x14ac:dyDescent="0.2">
      <c r="A29" s="16">
        <v>3111</v>
      </c>
      <c r="B29" s="17">
        <v>2123</v>
      </c>
      <c r="C29" s="32" t="s">
        <v>813</v>
      </c>
      <c r="D29" s="33">
        <v>0</v>
      </c>
      <c r="E29" s="33">
        <v>0</v>
      </c>
      <c r="F29" s="33">
        <v>222</v>
      </c>
      <c r="G29" s="34"/>
      <c r="H29" s="35">
        <v>0</v>
      </c>
    </row>
    <row r="30" spans="1:8" x14ac:dyDescent="0.2">
      <c r="A30" s="16"/>
      <c r="B30" s="17">
        <v>2229</v>
      </c>
      <c r="C30" s="32" t="s">
        <v>816</v>
      </c>
      <c r="D30" s="33">
        <v>0</v>
      </c>
      <c r="E30" s="33">
        <v>0</v>
      </c>
      <c r="F30" s="33">
        <v>15</v>
      </c>
      <c r="G30" s="34"/>
      <c r="H30" s="35">
        <v>0</v>
      </c>
    </row>
    <row r="31" spans="1:8" x14ac:dyDescent="0.2">
      <c r="A31" s="16">
        <v>3113</v>
      </c>
      <c r="B31" s="17">
        <v>2229</v>
      </c>
      <c r="C31" s="32" t="s">
        <v>816</v>
      </c>
      <c r="D31" s="33">
        <v>10</v>
      </c>
      <c r="E31" s="33">
        <v>16</v>
      </c>
      <c r="F31" s="33">
        <v>12</v>
      </c>
      <c r="G31" s="34">
        <f>F31/E31*100</f>
        <v>75</v>
      </c>
      <c r="H31" s="35">
        <v>10</v>
      </c>
    </row>
    <row r="32" spans="1:8" x14ac:dyDescent="0.2">
      <c r="A32" s="16">
        <v>3141</v>
      </c>
      <c r="B32" s="53">
        <v>2122</v>
      </c>
      <c r="C32" s="32" t="s">
        <v>812</v>
      </c>
      <c r="D32" s="33">
        <v>0</v>
      </c>
      <c r="E32" s="33">
        <v>0</v>
      </c>
      <c r="F32" s="33">
        <v>0</v>
      </c>
      <c r="G32" s="34">
        <v>0</v>
      </c>
      <c r="H32" s="35">
        <v>12000</v>
      </c>
    </row>
    <row r="33" spans="1:8" hidden="1" x14ac:dyDescent="0.2">
      <c r="A33" s="16">
        <v>3149</v>
      </c>
      <c r="B33" s="17">
        <v>2324</v>
      </c>
      <c r="C33" s="52" t="s">
        <v>819</v>
      </c>
      <c r="D33" s="33">
        <v>0</v>
      </c>
      <c r="E33" s="33">
        <v>0</v>
      </c>
      <c r="F33" s="33">
        <v>0</v>
      </c>
      <c r="G33" s="34">
        <v>0</v>
      </c>
      <c r="H33" s="35">
        <v>0</v>
      </c>
    </row>
    <row r="34" spans="1:8" x14ac:dyDescent="0.2">
      <c r="A34" s="16">
        <v>3211</v>
      </c>
      <c r="B34" s="17">
        <v>2324</v>
      </c>
      <c r="C34" s="52" t="s">
        <v>819</v>
      </c>
      <c r="D34" s="33">
        <v>0</v>
      </c>
      <c r="E34" s="33">
        <v>0</v>
      </c>
      <c r="F34" s="33">
        <v>2</v>
      </c>
      <c r="G34" s="34"/>
      <c r="H34" s="35">
        <v>0</v>
      </c>
    </row>
    <row r="35" spans="1:8" x14ac:dyDescent="0.2">
      <c r="A35" s="16">
        <v>3419</v>
      </c>
      <c r="B35" s="17">
        <v>2212</v>
      </c>
      <c r="C35" s="32" t="s">
        <v>815</v>
      </c>
      <c r="D35" s="33">
        <v>10</v>
      </c>
      <c r="E35" s="33">
        <v>10</v>
      </c>
      <c r="F35" s="33">
        <v>8</v>
      </c>
      <c r="G35" s="34">
        <f>F35/E35*100</f>
        <v>80</v>
      </c>
      <c r="H35" s="35">
        <v>10</v>
      </c>
    </row>
    <row r="36" spans="1:8" x14ac:dyDescent="0.2">
      <c r="A36" s="16"/>
      <c r="B36" s="17">
        <v>2229</v>
      </c>
      <c r="C36" s="32" t="s">
        <v>816</v>
      </c>
      <c r="D36" s="33">
        <v>0</v>
      </c>
      <c r="E36" s="33">
        <v>0</v>
      </c>
      <c r="F36" s="33">
        <v>81</v>
      </c>
      <c r="G36" s="34"/>
      <c r="H36" s="35">
        <v>0</v>
      </c>
    </row>
    <row r="37" spans="1:8" x14ac:dyDescent="0.2">
      <c r="A37" s="16">
        <v>3421</v>
      </c>
      <c r="B37" s="17">
        <v>2229</v>
      </c>
      <c r="C37" s="32" t="s">
        <v>816</v>
      </c>
      <c r="D37" s="33">
        <v>0</v>
      </c>
      <c r="E37" s="33">
        <v>0</v>
      </c>
      <c r="F37" s="33">
        <v>21</v>
      </c>
      <c r="G37" s="34"/>
      <c r="H37" s="35">
        <v>0</v>
      </c>
    </row>
    <row r="38" spans="1:8" x14ac:dyDescent="0.2">
      <c r="A38" s="16">
        <v>3429</v>
      </c>
      <c r="B38" s="17">
        <v>2119</v>
      </c>
      <c r="C38" s="32" t="s">
        <v>811</v>
      </c>
      <c r="D38" s="33">
        <v>25</v>
      </c>
      <c r="E38" s="33">
        <v>25</v>
      </c>
      <c r="F38" s="33">
        <v>61</v>
      </c>
      <c r="G38" s="34">
        <f>F38/E38*100</f>
        <v>244</v>
      </c>
      <c r="H38" s="35">
        <v>25</v>
      </c>
    </row>
    <row r="39" spans="1:8" x14ac:dyDescent="0.2">
      <c r="A39" s="16">
        <v>3524</v>
      </c>
      <c r="B39" s="17">
        <v>2122</v>
      </c>
      <c r="C39" s="32" t="s">
        <v>812</v>
      </c>
      <c r="D39" s="33">
        <v>4000</v>
      </c>
      <c r="E39" s="33">
        <v>4000</v>
      </c>
      <c r="F39" s="33">
        <v>0</v>
      </c>
      <c r="G39" s="34">
        <v>0</v>
      </c>
      <c r="H39" s="35">
        <v>4000</v>
      </c>
    </row>
    <row r="40" spans="1:8" ht="12.75" hidden="1" customHeight="1" x14ac:dyDescent="0.2">
      <c r="A40" s="16">
        <v>3541</v>
      </c>
      <c r="B40" s="17">
        <v>2229</v>
      </c>
      <c r="C40" s="32" t="s">
        <v>816</v>
      </c>
      <c r="D40" s="33">
        <v>0</v>
      </c>
      <c r="E40" s="33">
        <v>0</v>
      </c>
      <c r="F40" s="33">
        <v>0</v>
      </c>
      <c r="G40" s="34">
        <v>0</v>
      </c>
      <c r="H40" s="35">
        <v>0</v>
      </c>
    </row>
    <row r="41" spans="1:8" x14ac:dyDescent="0.2">
      <c r="A41" s="76">
        <v>3632</v>
      </c>
      <c r="B41" s="17">
        <v>2324</v>
      </c>
      <c r="C41" s="52" t="s">
        <v>819</v>
      </c>
      <c r="D41" s="33">
        <v>65</v>
      </c>
      <c r="E41" s="33">
        <v>65</v>
      </c>
      <c r="F41" s="33">
        <v>68</v>
      </c>
      <c r="G41" s="34">
        <f>F41/E41*100</f>
        <v>104.61538461538463</v>
      </c>
      <c r="H41" s="35">
        <v>65</v>
      </c>
    </row>
    <row r="42" spans="1:8" x14ac:dyDescent="0.2">
      <c r="A42" s="16">
        <v>3639</v>
      </c>
      <c r="B42" s="17">
        <v>2324</v>
      </c>
      <c r="C42" s="52" t="s">
        <v>819</v>
      </c>
      <c r="D42" s="33">
        <v>0</v>
      </c>
      <c r="E42" s="33">
        <v>0</v>
      </c>
      <c r="F42" s="33">
        <v>54</v>
      </c>
      <c r="G42" s="34"/>
      <c r="H42" s="35">
        <v>0</v>
      </c>
    </row>
    <row r="43" spans="1:8" ht="12.75" customHeight="1" x14ac:dyDescent="0.2">
      <c r="A43" s="16">
        <v>3741</v>
      </c>
      <c r="B43" s="17">
        <v>2324</v>
      </c>
      <c r="C43" s="52" t="s">
        <v>819</v>
      </c>
      <c r="D43" s="33">
        <v>20</v>
      </c>
      <c r="E43" s="33">
        <v>20</v>
      </c>
      <c r="F43" s="33">
        <v>0</v>
      </c>
      <c r="G43" s="34">
        <v>0</v>
      </c>
      <c r="H43" s="35">
        <v>20</v>
      </c>
    </row>
    <row r="44" spans="1:8" ht="12.75" customHeight="1" x14ac:dyDescent="0.2">
      <c r="A44" s="76">
        <v>3745</v>
      </c>
      <c r="B44" s="53">
        <v>2321</v>
      </c>
      <c r="C44" s="52" t="s">
        <v>817</v>
      </c>
      <c r="D44" s="73">
        <v>0</v>
      </c>
      <c r="E44" s="73">
        <v>0</v>
      </c>
      <c r="F44" s="73">
        <v>23</v>
      </c>
      <c r="G44" s="95"/>
      <c r="H44" s="74">
        <v>0</v>
      </c>
    </row>
    <row r="45" spans="1:8" x14ac:dyDescent="0.2">
      <c r="A45" s="126"/>
      <c r="B45" s="127">
        <v>2324</v>
      </c>
      <c r="C45" s="52" t="s">
        <v>819</v>
      </c>
      <c r="D45" s="73">
        <v>0</v>
      </c>
      <c r="E45" s="73">
        <v>0</v>
      </c>
      <c r="F45" s="73">
        <v>18</v>
      </c>
      <c r="G45" s="95"/>
      <c r="H45" s="74">
        <v>0</v>
      </c>
    </row>
    <row r="46" spans="1:8" ht="12.75" hidden="1" customHeight="1" x14ac:dyDescent="0.2">
      <c r="A46" s="76">
        <v>4227</v>
      </c>
      <c r="B46" s="17">
        <v>2229</v>
      </c>
      <c r="C46" s="32" t="s">
        <v>816</v>
      </c>
      <c r="D46" s="73">
        <v>0</v>
      </c>
      <c r="E46" s="73">
        <v>0</v>
      </c>
      <c r="F46" s="73">
        <v>0</v>
      </c>
      <c r="G46" s="95">
        <v>0</v>
      </c>
      <c r="H46" s="74">
        <v>0</v>
      </c>
    </row>
    <row r="47" spans="1:8" hidden="1" x14ac:dyDescent="0.2">
      <c r="A47" s="76"/>
      <c r="B47" s="17">
        <v>2324</v>
      </c>
      <c r="C47" s="52" t="s">
        <v>819</v>
      </c>
      <c r="D47" s="73">
        <v>0</v>
      </c>
      <c r="E47" s="73">
        <v>0</v>
      </c>
      <c r="F47" s="73">
        <v>0</v>
      </c>
      <c r="G47" s="95">
        <v>0</v>
      </c>
      <c r="H47" s="74">
        <v>0</v>
      </c>
    </row>
    <row r="48" spans="1:8" x14ac:dyDescent="0.2">
      <c r="A48" s="76">
        <v>4359</v>
      </c>
      <c r="B48" s="17">
        <v>2229</v>
      </c>
      <c r="C48" s="32" t="s">
        <v>816</v>
      </c>
      <c r="D48" s="73">
        <v>0</v>
      </c>
      <c r="E48" s="73">
        <v>0</v>
      </c>
      <c r="F48" s="73">
        <v>15</v>
      </c>
      <c r="G48" s="95"/>
      <c r="H48" s="74">
        <v>0</v>
      </c>
    </row>
    <row r="49" spans="1:8" hidden="1" x14ac:dyDescent="0.2">
      <c r="A49" s="76">
        <v>4376</v>
      </c>
      <c r="B49" s="17">
        <v>2212</v>
      </c>
      <c r="C49" s="32" t="s">
        <v>815</v>
      </c>
      <c r="D49" s="73">
        <v>0</v>
      </c>
      <c r="E49" s="73">
        <v>0</v>
      </c>
      <c r="F49" s="73">
        <v>0</v>
      </c>
      <c r="G49" s="95">
        <v>0</v>
      </c>
      <c r="H49" s="74">
        <v>0</v>
      </c>
    </row>
    <row r="50" spans="1:8" x14ac:dyDescent="0.2">
      <c r="A50" s="76">
        <v>4379</v>
      </c>
      <c r="B50" s="17">
        <v>2212</v>
      </c>
      <c r="C50" s="32" t="s">
        <v>815</v>
      </c>
      <c r="D50" s="73">
        <v>5</v>
      </c>
      <c r="E50" s="73">
        <v>5</v>
      </c>
      <c r="F50" s="73">
        <v>0</v>
      </c>
      <c r="G50" s="95">
        <f>F50/E50*100</f>
        <v>0</v>
      </c>
      <c r="H50" s="74">
        <v>5</v>
      </c>
    </row>
    <row r="51" spans="1:8" hidden="1" x14ac:dyDescent="0.2">
      <c r="A51" s="76"/>
      <c r="B51" s="17">
        <v>2229</v>
      </c>
      <c r="C51" s="32" t="s">
        <v>816</v>
      </c>
      <c r="D51" s="73">
        <v>0</v>
      </c>
      <c r="E51" s="73">
        <v>0</v>
      </c>
      <c r="F51" s="73">
        <v>0</v>
      </c>
      <c r="G51" s="95">
        <v>0</v>
      </c>
      <c r="H51" s="74">
        <v>0</v>
      </c>
    </row>
    <row r="52" spans="1:8" x14ac:dyDescent="0.2">
      <c r="A52" s="76">
        <v>6171</v>
      </c>
      <c r="B52" s="17">
        <v>2111</v>
      </c>
      <c r="C52" s="32" t="s">
        <v>810</v>
      </c>
      <c r="D52" s="73">
        <v>50</v>
      </c>
      <c r="E52" s="73">
        <v>50</v>
      </c>
      <c r="F52" s="73">
        <v>46</v>
      </c>
      <c r="G52" s="95">
        <f>F52/E52*100</f>
        <v>92</v>
      </c>
      <c r="H52" s="74">
        <v>50</v>
      </c>
    </row>
    <row r="53" spans="1:8" x14ac:dyDescent="0.2">
      <c r="A53" s="31"/>
      <c r="B53" s="17">
        <v>2212</v>
      </c>
      <c r="C53" s="32" t="s">
        <v>815</v>
      </c>
      <c r="D53" s="33">
        <v>2700</v>
      </c>
      <c r="E53" s="33">
        <v>2700</v>
      </c>
      <c r="F53" s="33">
        <v>1718</v>
      </c>
      <c r="G53" s="34">
        <f>F53/E53*100</f>
        <v>63.629629629629626</v>
      </c>
      <c r="H53" s="35">
        <v>2485</v>
      </c>
    </row>
    <row r="54" spans="1:8" x14ac:dyDescent="0.2">
      <c r="A54" s="31"/>
      <c r="B54" s="17">
        <v>2322</v>
      </c>
      <c r="C54" s="32" t="s">
        <v>818</v>
      </c>
      <c r="D54" s="33">
        <v>520</v>
      </c>
      <c r="E54" s="33">
        <v>520</v>
      </c>
      <c r="F54" s="33">
        <v>901</v>
      </c>
      <c r="G54" s="34">
        <f t="shared" ref="G54:G61" si="0">F54/E54*100</f>
        <v>173.26923076923077</v>
      </c>
      <c r="H54" s="35">
        <v>520</v>
      </c>
    </row>
    <row r="55" spans="1:8" x14ac:dyDescent="0.2">
      <c r="A55" s="31"/>
      <c r="B55" s="17">
        <v>2324</v>
      </c>
      <c r="C55" s="52" t="s">
        <v>819</v>
      </c>
      <c r="D55" s="128">
        <v>340</v>
      </c>
      <c r="E55" s="128">
        <v>340</v>
      </c>
      <c r="F55" s="128">
        <v>2140</v>
      </c>
      <c r="G55" s="34">
        <f t="shared" si="0"/>
        <v>629.41176470588232</v>
      </c>
      <c r="H55" s="129">
        <v>340</v>
      </c>
    </row>
    <row r="56" spans="1:8" x14ac:dyDescent="0.2">
      <c r="A56" s="31"/>
      <c r="B56" s="17">
        <v>2328</v>
      </c>
      <c r="C56" s="52" t="s">
        <v>820</v>
      </c>
      <c r="D56" s="128">
        <v>0</v>
      </c>
      <c r="E56" s="128">
        <v>0</v>
      </c>
      <c r="F56" s="128">
        <v>4533</v>
      </c>
      <c r="G56" s="34"/>
      <c r="H56" s="129">
        <v>0</v>
      </c>
    </row>
    <row r="57" spans="1:8" x14ac:dyDescent="0.2">
      <c r="A57" s="31"/>
      <c r="B57" s="110">
        <v>2329</v>
      </c>
      <c r="C57" s="52" t="s">
        <v>821</v>
      </c>
      <c r="D57" s="33">
        <v>5</v>
      </c>
      <c r="E57" s="33">
        <v>5</v>
      </c>
      <c r="F57" s="33">
        <v>0</v>
      </c>
      <c r="G57" s="34">
        <f t="shared" si="0"/>
        <v>0</v>
      </c>
      <c r="H57" s="35">
        <v>5</v>
      </c>
    </row>
    <row r="58" spans="1:8" x14ac:dyDescent="0.2">
      <c r="A58" s="76">
        <v>6310</v>
      </c>
      <c r="B58" s="51">
        <v>2141</v>
      </c>
      <c r="C58" s="32" t="s">
        <v>814</v>
      </c>
      <c r="D58" s="33">
        <v>700</v>
      </c>
      <c r="E58" s="33">
        <v>700</v>
      </c>
      <c r="F58" s="33">
        <v>684</v>
      </c>
      <c r="G58" s="34">
        <f t="shared" si="0"/>
        <v>97.714285714285708</v>
      </c>
      <c r="H58" s="35">
        <v>700</v>
      </c>
    </row>
    <row r="59" spans="1:8" x14ac:dyDescent="0.2">
      <c r="A59" s="76">
        <v>6320</v>
      </c>
      <c r="B59" s="17">
        <v>2324</v>
      </c>
      <c r="C59" s="52" t="s">
        <v>819</v>
      </c>
      <c r="D59" s="33">
        <v>0</v>
      </c>
      <c r="E59" s="33">
        <v>0</v>
      </c>
      <c r="F59" s="33">
        <v>1</v>
      </c>
      <c r="G59" s="34"/>
      <c r="H59" s="35">
        <v>0</v>
      </c>
    </row>
    <row r="60" spans="1:8" x14ac:dyDescent="0.2">
      <c r="A60" s="76">
        <v>6409</v>
      </c>
      <c r="B60" s="17">
        <v>2324</v>
      </c>
      <c r="C60" s="52" t="s">
        <v>819</v>
      </c>
      <c r="D60" s="33">
        <v>10</v>
      </c>
      <c r="E60" s="33">
        <v>10</v>
      </c>
      <c r="F60" s="33">
        <v>0</v>
      </c>
      <c r="G60" s="34">
        <f t="shared" si="0"/>
        <v>0</v>
      </c>
      <c r="H60" s="35">
        <v>10</v>
      </c>
    </row>
    <row r="61" spans="1:8" x14ac:dyDescent="0.2">
      <c r="A61" s="130"/>
      <c r="B61" s="53">
        <v>2328</v>
      </c>
      <c r="C61" s="52" t="s">
        <v>820</v>
      </c>
      <c r="D61" s="33">
        <v>20</v>
      </c>
      <c r="E61" s="33">
        <v>20</v>
      </c>
      <c r="F61" s="33">
        <v>202</v>
      </c>
      <c r="G61" s="34">
        <f t="shared" si="0"/>
        <v>1010</v>
      </c>
      <c r="H61" s="35">
        <v>20</v>
      </c>
    </row>
    <row r="62" spans="1:8" x14ac:dyDescent="0.2">
      <c r="A62" s="31"/>
      <c r="B62" s="54">
        <v>2329</v>
      </c>
      <c r="C62" s="52" t="s">
        <v>821</v>
      </c>
      <c r="D62" s="33">
        <v>5</v>
      </c>
      <c r="E62" s="33">
        <v>5</v>
      </c>
      <c r="F62" s="33">
        <v>-241</v>
      </c>
      <c r="G62" s="34">
        <f>F62/E62*100</f>
        <v>-4820</v>
      </c>
      <c r="H62" s="35">
        <v>5</v>
      </c>
    </row>
    <row r="63" spans="1:8" ht="13.5" thickBot="1" x14ac:dyDescent="0.25">
      <c r="A63" s="44"/>
      <c r="B63" s="448">
        <v>2460</v>
      </c>
      <c r="C63" s="449" t="s">
        <v>822</v>
      </c>
      <c r="D63" s="47">
        <v>0</v>
      </c>
      <c r="E63" s="47">
        <v>0</v>
      </c>
      <c r="F63" s="47">
        <v>0</v>
      </c>
      <c r="G63" s="75">
        <v>0</v>
      </c>
      <c r="H63" s="49">
        <v>0</v>
      </c>
    </row>
    <row r="66" spans="1:8" ht="15" x14ac:dyDescent="0.25">
      <c r="A66" s="1247" t="s">
        <v>880</v>
      </c>
      <c r="B66" s="1247"/>
      <c r="C66" s="1247"/>
      <c r="D66" s="1247"/>
      <c r="E66" s="1247"/>
      <c r="F66" s="1247"/>
      <c r="G66" s="1247"/>
      <c r="H66" s="1247"/>
    </row>
  </sheetData>
  <mergeCells count="1">
    <mergeCell ref="A66:H6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3"/>
  <sheetViews>
    <sheetView topLeftCell="A19" zoomScaleNormal="100" workbookViewId="0">
      <selection activeCell="A12" sqref="A12"/>
    </sheetView>
  </sheetViews>
  <sheetFormatPr defaultColWidth="9.28515625" defaultRowHeight="12.75" x14ac:dyDescent="0.2"/>
  <cols>
    <col min="1" max="1" width="5.28515625" style="4" customWidth="1"/>
    <col min="2" max="2" width="5.28515625" style="560" customWidth="1"/>
    <col min="3" max="3" width="32.28515625" style="4" customWidth="1"/>
    <col min="4" max="5" width="6.425781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5703125" style="8" customWidth="1"/>
    <col min="10" max="16384" width="9.28515625" style="4"/>
  </cols>
  <sheetData>
    <row r="1" spans="1:10" ht="15" x14ac:dyDescent="0.25">
      <c r="H1" s="238" t="s">
        <v>336</v>
      </c>
    </row>
    <row r="2" spans="1:10" ht="18.75" x14ac:dyDescent="0.3">
      <c r="A2" s="6" t="s">
        <v>337</v>
      </c>
      <c r="I2" s="4"/>
    </row>
    <row r="3" spans="1:10" x14ac:dyDescent="0.2">
      <c r="A3" s="240"/>
      <c r="I3" s="4"/>
    </row>
    <row r="4" spans="1:10" ht="15" thickBot="1" x14ac:dyDescent="0.25">
      <c r="A4" s="241" t="s">
        <v>912</v>
      </c>
      <c r="F4" s="8"/>
      <c r="G4" s="9"/>
      <c r="H4" s="10" t="s">
        <v>785</v>
      </c>
    </row>
    <row r="5" spans="1:10" ht="13.5" x14ac:dyDescent="0.25">
      <c r="A5" s="242" t="s">
        <v>786</v>
      </c>
      <c r="B5" s="836"/>
      <c r="C5" s="442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10" ht="13.5" x14ac:dyDescent="0.25">
      <c r="A6" s="243">
        <v>3599</v>
      </c>
      <c r="B6" s="496" t="s">
        <v>338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10" ht="13.5" x14ac:dyDescent="0.25">
      <c r="A7" s="243">
        <v>3612</v>
      </c>
      <c r="B7" s="496" t="s">
        <v>339</v>
      </c>
      <c r="C7" s="244"/>
      <c r="D7" s="20"/>
      <c r="E7" s="20"/>
      <c r="F7" s="20"/>
      <c r="G7" s="20"/>
      <c r="H7" s="21"/>
    </row>
    <row r="8" spans="1:10" ht="13.5" x14ac:dyDescent="0.25">
      <c r="A8" s="248">
        <v>3639</v>
      </c>
      <c r="B8" s="837" t="s">
        <v>340</v>
      </c>
      <c r="C8" s="116"/>
      <c r="D8" s="20"/>
      <c r="E8" s="20"/>
      <c r="F8" s="20"/>
      <c r="G8" s="20"/>
      <c r="H8" s="21"/>
    </row>
    <row r="9" spans="1:10" ht="13.5" hidden="1" x14ac:dyDescent="0.25">
      <c r="A9" s="243">
        <v>3669</v>
      </c>
      <c r="B9" s="496" t="s">
        <v>341</v>
      </c>
      <c r="C9" s="244"/>
      <c r="D9" s="20"/>
      <c r="E9" s="20"/>
      <c r="F9" s="20"/>
      <c r="G9" s="20"/>
      <c r="H9" s="21"/>
    </row>
    <row r="10" spans="1:10" ht="13.5" x14ac:dyDescent="0.25">
      <c r="A10" s="243">
        <v>3713</v>
      </c>
      <c r="B10" s="496" t="s">
        <v>342</v>
      </c>
      <c r="C10" s="244"/>
      <c r="D10" s="20"/>
      <c r="E10" s="20"/>
      <c r="F10" s="20"/>
      <c r="G10" s="20"/>
      <c r="H10" s="21"/>
    </row>
    <row r="11" spans="1:10" ht="14.25" thickBot="1" x14ac:dyDescent="0.3">
      <c r="A11" s="487">
        <v>6320</v>
      </c>
      <c r="B11" s="275" t="s">
        <v>343</v>
      </c>
      <c r="C11" s="244"/>
      <c r="D11" s="20"/>
      <c r="E11" s="20"/>
      <c r="F11" s="20"/>
      <c r="G11" s="20"/>
      <c r="H11" s="21"/>
    </row>
    <row r="12" spans="1:10" x14ac:dyDescent="0.2">
      <c r="A12" s="245"/>
      <c r="B12" s="517" t="s">
        <v>795</v>
      </c>
      <c r="C12" s="456"/>
      <c r="D12" s="246"/>
      <c r="E12" s="246"/>
      <c r="F12" s="246"/>
      <c r="G12" s="246"/>
      <c r="H12" s="247"/>
    </row>
    <row r="13" spans="1:10" x14ac:dyDescent="0.2">
      <c r="A13" s="248">
        <v>3599</v>
      </c>
      <c r="B13" s="53">
        <v>5429</v>
      </c>
      <c r="C13" s="52" t="s">
        <v>344</v>
      </c>
      <c r="D13" s="33">
        <v>1500</v>
      </c>
      <c r="E13" s="33">
        <v>1500</v>
      </c>
      <c r="F13" s="33">
        <v>0</v>
      </c>
      <c r="G13" s="34">
        <v>0</v>
      </c>
      <c r="H13" s="251">
        <v>1000</v>
      </c>
    </row>
    <row r="14" spans="1:10" ht="13.5" thickBot="1" x14ac:dyDescent="0.25">
      <c r="A14" s="389"/>
      <c r="B14" s="769" t="s">
        <v>345</v>
      </c>
      <c r="C14" s="804"/>
      <c r="D14" s="838">
        <f>D13</f>
        <v>1500</v>
      </c>
      <c r="E14" s="838">
        <f>E13</f>
        <v>1500</v>
      </c>
      <c r="F14" s="838">
        <f>F13</f>
        <v>0</v>
      </c>
      <c r="G14" s="839">
        <f>G13</f>
        <v>0</v>
      </c>
      <c r="H14" s="805">
        <f>H13</f>
        <v>1000</v>
      </c>
    </row>
    <row r="15" spans="1:10" x14ac:dyDescent="0.2">
      <c r="A15" s="243">
        <v>3612</v>
      </c>
      <c r="B15" s="53">
        <v>5171</v>
      </c>
      <c r="C15" s="52" t="s">
        <v>1059</v>
      </c>
      <c r="D15" s="33">
        <v>700</v>
      </c>
      <c r="E15" s="33">
        <v>700</v>
      </c>
      <c r="F15" s="33">
        <v>400</v>
      </c>
      <c r="G15" s="34">
        <f>F15/E15*100</f>
        <v>57.142857142857139</v>
      </c>
      <c r="H15" s="251">
        <v>500</v>
      </c>
    </row>
    <row r="16" spans="1:10" x14ac:dyDescent="0.2">
      <c r="A16" s="447"/>
      <c r="B16" s="361"/>
      <c r="C16" s="840" t="s">
        <v>346</v>
      </c>
      <c r="D16" s="81">
        <v>450</v>
      </c>
      <c r="E16" s="81">
        <v>450</v>
      </c>
      <c r="F16" s="81">
        <v>400</v>
      </c>
      <c r="G16" s="841">
        <f>F16/E16*100</f>
        <v>88.888888888888886</v>
      </c>
      <c r="H16" s="842">
        <v>450</v>
      </c>
      <c r="J16" s="8"/>
    </row>
    <row r="17" spans="1:8" x14ac:dyDescent="0.2">
      <c r="A17" s="258"/>
      <c r="B17" s="364"/>
      <c r="C17" s="840" t="s">
        <v>347</v>
      </c>
      <c r="D17" s="81">
        <v>250</v>
      </c>
      <c r="E17" s="81">
        <v>250</v>
      </c>
      <c r="F17" s="81">
        <v>0</v>
      </c>
      <c r="G17" s="841">
        <v>0</v>
      </c>
      <c r="H17" s="842">
        <v>50</v>
      </c>
    </row>
    <row r="18" spans="1:8" hidden="1" x14ac:dyDescent="0.2">
      <c r="A18" s="258"/>
      <c r="B18" s="53">
        <v>5492</v>
      </c>
      <c r="C18" s="52" t="s">
        <v>1124</v>
      </c>
      <c r="D18" s="33">
        <v>0</v>
      </c>
      <c r="E18" s="33">
        <v>0</v>
      </c>
      <c r="F18" s="33">
        <v>0</v>
      </c>
      <c r="G18" s="34">
        <v>0</v>
      </c>
      <c r="H18" s="251">
        <v>0</v>
      </c>
    </row>
    <row r="19" spans="1:8" ht="13.5" thickBot="1" x14ac:dyDescent="0.25">
      <c r="A19" s="258"/>
      <c r="B19" s="769" t="s">
        <v>345</v>
      </c>
      <c r="C19" s="804"/>
      <c r="D19" s="838">
        <f>D15+D18</f>
        <v>700</v>
      </c>
      <c r="E19" s="838">
        <f>E15+E18</f>
        <v>700</v>
      </c>
      <c r="F19" s="838">
        <f>F15+F18</f>
        <v>400</v>
      </c>
      <c r="G19" s="839">
        <f>F19/E19*100</f>
        <v>57.142857142857139</v>
      </c>
      <c r="H19" s="805">
        <f>H15+H18</f>
        <v>500</v>
      </c>
    </row>
    <row r="20" spans="1:8" x14ac:dyDescent="0.2">
      <c r="A20" s="455">
        <v>3639</v>
      </c>
      <c r="B20" s="354">
        <v>5151</v>
      </c>
      <c r="C20" s="456" t="s">
        <v>989</v>
      </c>
      <c r="D20" s="246">
        <v>110</v>
      </c>
      <c r="E20" s="246">
        <v>110</v>
      </c>
      <c r="F20" s="246">
        <v>58</v>
      </c>
      <c r="G20" s="204">
        <f t="shared" ref="G20:G32" si="0">F20/E20*100</f>
        <v>52.72727272727272</v>
      </c>
      <c r="H20" s="247">
        <v>60</v>
      </c>
    </row>
    <row r="21" spans="1:8" x14ac:dyDescent="0.2">
      <c r="A21" s="447"/>
      <c r="B21" s="53">
        <v>5152</v>
      </c>
      <c r="C21" s="52" t="s">
        <v>348</v>
      </c>
      <c r="D21" s="33">
        <v>250</v>
      </c>
      <c r="E21" s="33">
        <v>250</v>
      </c>
      <c r="F21" s="33">
        <v>148</v>
      </c>
      <c r="G21" s="34">
        <f t="shared" si="0"/>
        <v>59.199999999999996</v>
      </c>
      <c r="H21" s="251">
        <v>100</v>
      </c>
    </row>
    <row r="22" spans="1:8" x14ac:dyDescent="0.2">
      <c r="A22" s="258"/>
      <c r="B22" s="53">
        <v>5153</v>
      </c>
      <c r="C22" s="52" t="s">
        <v>312</v>
      </c>
      <c r="D22" s="33">
        <v>200</v>
      </c>
      <c r="E22" s="33">
        <v>200</v>
      </c>
      <c r="F22" s="33">
        <v>0</v>
      </c>
      <c r="G22" s="34">
        <v>0</v>
      </c>
      <c r="H22" s="251">
        <v>20</v>
      </c>
    </row>
    <row r="23" spans="1:8" x14ac:dyDescent="0.2">
      <c r="A23" s="258"/>
      <c r="B23" s="53">
        <v>5154</v>
      </c>
      <c r="C23" s="52" t="s">
        <v>990</v>
      </c>
      <c r="D23" s="33">
        <v>250</v>
      </c>
      <c r="E23" s="33">
        <v>250</v>
      </c>
      <c r="F23" s="33">
        <v>6</v>
      </c>
      <c r="G23" s="34">
        <f t="shared" si="0"/>
        <v>2.4</v>
      </c>
      <c r="H23" s="251">
        <v>50</v>
      </c>
    </row>
    <row r="24" spans="1:8" x14ac:dyDescent="0.2">
      <c r="A24" s="488"/>
      <c r="B24" s="53">
        <v>5169</v>
      </c>
      <c r="C24" s="52" t="s">
        <v>1115</v>
      </c>
      <c r="D24" s="33">
        <v>1800</v>
      </c>
      <c r="E24" s="33">
        <v>1800</v>
      </c>
      <c r="F24" s="33">
        <v>942</v>
      </c>
      <c r="G24" s="34">
        <f t="shared" si="0"/>
        <v>52.333333333333329</v>
      </c>
      <c r="H24" s="251">
        <v>250</v>
      </c>
    </row>
    <row r="25" spans="1:8" x14ac:dyDescent="0.2">
      <c r="A25" s="258"/>
      <c r="B25" s="53">
        <v>5171</v>
      </c>
      <c r="C25" s="52" t="s">
        <v>1059</v>
      </c>
      <c r="D25" s="33">
        <v>200</v>
      </c>
      <c r="E25" s="33">
        <v>200</v>
      </c>
      <c r="F25" s="33">
        <v>18</v>
      </c>
      <c r="G25" s="34">
        <f t="shared" si="0"/>
        <v>9</v>
      </c>
      <c r="H25" s="251">
        <v>67</v>
      </c>
    </row>
    <row r="26" spans="1:8" ht="13.5" thickBot="1" x14ac:dyDescent="0.25">
      <c r="A26" s="487"/>
      <c r="B26" s="769" t="s">
        <v>345</v>
      </c>
      <c r="C26" s="804"/>
      <c r="D26" s="838">
        <f>SUM(D20:D25)</f>
        <v>2810</v>
      </c>
      <c r="E26" s="838">
        <f>SUM(E20:E25)</f>
        <v>2810</v>
      </c>
      <c r="F26" s="838">
        <f>SUM(F20:F25)</f>
        <v>1172</v>
      </c>
      <c r="G26" s="839">
        <f>F26/E26*100</f>
        <v>41.708185053380781</v>
      </c>
      <c r="H26" s="805">
        <f>SUM(H20:H25)</f>
        <v>547</v>
      </c>
    </row>
    <row r="27" spans="1:8" hidden="1" x14ac:dyDescent="0.2">
      <c r="A27" s="455">
        <v>3669</v>
      </c>
      <c r="B27" s="354">
        <v>5169</v>
      </c>
      <c r="C27" s="456" t="s">
        <v>349</v>
      </c>
      <c r="D27" s="246">
        <v>0</v>
      </c>
      <c r="E27" s="246">
        <v>0</v>
      </c>
      <c r="F27" s="246">
        <v>0</v>
      </c>
      <c r="G27" s="204"/>
      <c r="H27" s="247">
        <v>0</v>
      </c>
    </row>
    <row r="28" spans="1:8" hidden="1" x14ac:dyDescent="0.2">
      <c r="A28" s="447"/>
      <c r="B28" s="809">
        <v>5189</v>
      </c>
      <c r="C28" s="261" t="s">
        <v>350</v>
      </c>
      <c r="D28" s="337">
        <v>0</v>
      </c>
      <c r="E28" s="337">
        <v>0</v>
      </c>
      <c r="F28" s="337">
        <v>0</v>
      </c>
      <c r="G28" s="114">
        <v>0</v>
      </c>
      <c r="H28" s="338">
        <v>0</v>
      </c>
    </row>
    <row r="29" spans="1:8" ht="13.5" hidden="1" thickBot="1" x14ac:dyDescent="0.25">
      <c r="A29" s="487"/>
      <c r="B29" s="769" t="s">
        <v>345</v>
      </c>
      <c r="C29" s="804"/>
      <c r="D29" s="838">
        <f>D27</f>
        <v>0</v>
      </c>
      <c r="E29" s="838">
        <f>E27</f>
        <v>0</v>
      </c>
      <c r="F29" s="838">
        <f>SUM(F27:F28)</f>
        <v>0</v>
      </c>
      <c r="G29" s="839">
        <f>G27</f>
        <v>0</v>
      </c>
      <c r="H29" s="805">
        <f>SUM(H27:H28)</f>
        <v>0</v>
      </c>
    </row>
    <row r="30" spans="1:8" x14ac:dyDescent="0.2">
      <c r="A30" s="455">
        <v>6320</v>
      </c>
      <c r="B30" s="354">
        <v>5163</v>
      </c>
      <c r="C30" s="456" t="s">
        <v>53</v>
      </c>
      <c r="D30" s="246">
        <v>5000</v>
      </c>
      <c r="E30" s="246">
        <v>5000</v>
      </c>
      <c r="F30" s="246">
        <v>3702</v>
      </c>
      <c r="G30" s="204">
        <f>F30/E30*100</f>
        <v>74.039999999999992</v>
      </c>
      <c r="H30" s="247">
        <v>4500</v>
      </c>
    </row>
    <row r="31" spans="1:8" ht="13.5" thickBot="1" x14ac:dyDescent="0.25">
      <c r="A31" s="389"/>
      <c r="B31" s="769" t="s">
        <v>345</v>
      </c>
      <c r="C31" s="804"/>
      <c r="D31" s="838">
        <f>D30</f>
        <v>5000</v>
      </c>
      <c r="E31" s="838">
        <f>E30</f>
        <v>5000</v>
      </c>
      <c r="F31" s="838">
        <f>F30</f>
        <v>3702</v>
      </c>
      <c r="G31" s="839">
        <f>G30</f>
        <v>74.039999999999992</v>
      </c>
      <c r="H31" s="805">
        <f>H30</f>
        <v>4500</v>
      </c>
    </row>
    <row r="32" spans="1:8" ht="13.5" thickBot="1" x14ac:dyDescent="0.25">
      <c r="A32" s="843" t="s">
        <v>935</v>
      </c>
      <c r="B32" s="844"/>
      <c r="C32" s="268"/>
      <c r="D32" s="102">
        <f>D19+D26+D31+D29+D14</f>
        <v>10010</v>
      </c>
      <c r="E32" s="102">
        <f>E19+E26+E31+E29+E14</f>
        <v>10010</v>
      </c>
      <c r="F32" s="102">
        <f>F19+F26+F31+F29+F14</f>
        <v>5274</v>
      </c>
      <c r="G32" s="845">
        <f t="shared" si="0"/>
        <v>52.687312687312684</v>
      </c>
      <c r="H32" s="846">
        <f>H31+H26+H19+H29+H14</f>
        <v>6547</v>
      </c>
    </row>
    <row r="33" spans="1:9" x14ac:dyDescent="0.2">
      <c r="A33" s="278"/>
      <c r="B33" s="847"/>
      <c r="C33" s="188"/>
      <c r="D33" s="279"/>
      <c r="E33" s="279"/>
      <c r="F33" s="279"/>
      <c r="G33" s="380"/>
      <c r="H33" s="279"/>
    </row>
    <row r="34" spans="1:9" ht="13.5" thickBot="1" x14ac:dyDescent="0.25">
      <c r="A34" s="278"/>
      <c r="B34" s="847"/>
      <c r="C34" s="188"/>
      <c r="D34" s="279"/>
      <c r="E34" s="279"/>
      <c r="F34" s="279"/>
      <c r="G34" s="380"/>
      <c r="H34" s="10" t="s">
        <v>785</v>
      </c>
    </row>
    <row r="35" spans="1:9" ht="13.5" x14ac:dyDescent="0.25">
      <c r="A35" s="189" t="s">
        <v>896</v>
      </c>
      <c r="B35" s="23"/>
      <c r="C35" s="495"/>
      <c r="D35" s="14" t="s">
        <v>787</v>
      </c>
      <c r="E35" s="14" t="s">
        <v>788</v>
      </c>
      <c r="F35" s="14" t="s">
        <v>789</v>
      </c>
      <c r="G35" s="14" t="s">
        <v>790</v>
      </c>
      <c r="H35" s="15" t="s">
        <v>791</v>
      </c>
      <c r="I35" s="4"/>
    </row>
    <row r="36" spans="1:9" ht="14.25" thickBot="1" x14ac:dyDescent="0.3">
      <c r="A36" s="764"/>
      <c r="B36" s="188"/>
      <c r="C36" s="188"/>
      <c r="D36" s="123">
        <v>2018</v>
      </c>
      <c r="E36" s="123">
        <v>2018</v>
      </c>
      <c r="F36" s="123" t="s">
        <v>793</v>
      </c>
      <c r="G36" s="123" t="s">
        <v>794</v>
      </c>
      <c r="H36" s="124">
        <v>2019</v>
      </c>
      <c r="I36" s="4"/>
    </row>
    <row r="37" spans="1:9" x14ac:dyDescent="0.2">
      <c r="A37" s="245"/>
      <c r="B37" s="836" t="s">
        <v>795</v>
      </c>
      <c r="C37" s="13"/>
      <c r="D37" s="246"/>
      <c r="E37" s="246"/>
      <c r="F37" s="246"/>
      <c r="G37" s="246"/>
      <c r="H37" s="247"/>
      <c r="I37" s="4"/>
    </row>
    <row r="38" spans="1:9" ht="13.5" thickBot="1" x14ac:dyDescent="0.25">
      <c r="A38" s="248">
        <v>3713</v>
      </c>
      <c r="B38" s="503">
        <v>6122</v>
      </c>
      <c r="C38" s="261" t="s">
        <v>352</v>
      </c>
      <c r="D38" s="57">
        <v>0</v>
      </c>
      <c r="E38" s="57">
        <v>0</v>
      </c>
      <c r="F38" s="57">
        <v>0</v>
      </c>
      <c r="G38" s="34">
        <v>0</v>
      </c>
      <c r="H38" s="277">
        <v>500</v>
      </c>
      <c r="I38" s="4"/>
    </row>
    <row r="39" spans="1:9" ht="13.5" thickBot="1" x14ac:dyDescent="0.25">
      <c r="A39" s="843" t="s">
        <v>939</v>
      </c>
      <c r="B39" s="844"/>
      <c r="C39" s="268"/>
      <c r="D39" s="102">
        <f>SUM(D38:D38)</f>
        <v>0</v>
      </c>
      <c r="E39" s="102">
        <f>SUM(E38:E38)</f>
        <v>0</v>
      </c>
      <c r="F39" s="102">
        <f>SUM(F38:F38)</f>
        <v>0</v>
      </c>
      <c r="G39" s="845">
        <v>0</v>
      </c>
      <c r="H39" s="846">
        <f>SUM(H38)</f>
        <v>500</v>
      </c>
      <c r="I39" s="4"/>
    </row>
    <row r="40" spans="1:9" x14ac:dyDescent="0.2">
      <c r="A40" s="278"/>
      <c r="B40" s="847"/>
      <c r="C40" s="188"/>
      <c r="D40" s="279"/>
      <c r="E40" s="279"/>
      <c r="F40" s="279"/>
      <c r="G40" s="380"/>
      <c r="H40" s="279"/>
      <c r="I40" s="4"/>
    </row>
    <row r="41" spans="1:9" x14ac:dyDescent="0.2">
      <c r="A41" s="278"/>
      <c r="B41" s="847"/>
      <c r="C41" s="188"/>
      <c r="D41" s="279"/>
      <c r="E41" s="279"/>
      <c r="F41" s="279"/>
      <c r="G41" s="380"/>
      <c r="H41" s="279"/>
      <c r="I41" s="4"/>
    </row>
    <row r="42" spans="1:9" ht="13.5" thickBot="1" x14ac:dyDescent="0.25">
      <c r="A42" s="430" t="s">
        <v>940</v>
      </c>
      <c r="B42" s="848"/>
      <c r="D42" s="10"/>
      <c r="E42" s="10"/>
      <c r="F42" s="8"/>
      <c r="G42" s="9"/>
      <c r="H42" s="8"/>
      <c r="I42" s="4"/>
    </row>
    <row r="43" spans="1:9" ht="13.5" x14ac:dyDescent="0.25">
      <c r="A43" s="282" t="s">
        <v>941</v>
      </c>
      <c r="B43" s="849"/>
      <c r="C43" s="284" t="s">
        <v>942</v>
      </c>
      <c r="D43" s="14" t="s">
        <v>787</v>
      </c>
      <c r="E43" s="14" t="s">
        <v>788</v>
      </c>
      <c r="F43" s="14" t="s">
        <v>789</v>
      </c>
      <c r="G43" s="14" t="s">
        <v>790</v>
      </c>
      <c r="H43" s="15" t="s">
        <v>791</v>
      </c>
      <c r="I43" s="4"/>
    </row>
    <row r="44" spans="1:9" ht="14.25" thickBot="1" x14ac:dyDescent="0.3">
      <c r="A44" s="285"/>
      <c r="B44" s="850" t="s">
        <v>943</v>
      </c>
      <c r="C44" s="287"/>
      <c r="D44" s="123">
        <v>2018</v>
      </c>
      <c r="E44" s="123">
        <v>2018</v>
      </c>
      <c r="F44" s="123" t="s">
        <v>793</v>
      </c>
      <c r="G44" s="123" t="s">
        <v>794</v>
      </c>
      <c r="H44" s="124">
        <v>2019</v>
      </c>
    </row>
    <row r="45" spans="1:9" x14ac:dyDescent="0.2">
      <c r="A45" s="1252" t="s">
        <v>1034</v>
      </c>
      <c r="B45" s="1253"/>
      <c r="C45" s="261" t="s">
        <v>353</v>
      </c>
      <c r="D45" s="246">
        <v>0</v>
      </c>
      <c r="E45" s="246">
        <v>0</v>
      </c>
      <c r="F45" s="246">
        <v>0</v>
      </c>
      <c r="G45" s="34">
        <v>0</v>
      </c>
      <c r="H45" s="277">
        <v>500</v>
      </c>
      <c r="I45" s="4"/>
    </row>
    <row r="46" spans="1:9" ht="15" thickBot="1" x14ac:dyDescent="0.25">
      <c r="A46" s="851"/>
      <c r="B46" s="852"/>
      <c r="C46" s="469" t="s">
        <v>354</v>
      </c>
      <c r="D46" s="302">
        <f>SUM(D45)</f>
        <v>0</v>
      </c>
      <c r="E46" s="302">
        <f>SUM(E45)</f>
        <v>0</v>
      </c>
      <c r="F46" s="302">
        <f>SUM(F45)</f>
        <v>0</v>
      </c>
      <c r="G46" s="350">
        <v>0</v>
      </c>
      <c r="H46" s="360">
        <f>SUM(H45)</f>
        <v>500</v>
      </c>
      <c r="I46" s="4"/>
    </row>
    <row r="47" spans="1:9" ht="13.5" thickBot="1" x14ac:dyDescent="0.25">
      <c r="A47" s="303"/>
      <c r="B47" s="853"/>
      <c r="C47" s="771" t="s">
        <v>897</v>
      </c>
      <c r="D47" s="102">
        <v>0</v>
      </c>
      <c r="E47" s="102">
        <v>0</v>
      </c>
      <c r="F47" s="102">
        <v>0</v>
      </c>
      <c r="G47" s="845">
        <v>0</v>
      </c>
      <c r="H47" s="846">
        <f>SUM(H46)</f>
        <v>500</v>
      </c>
      <c r="I47" s="4"/>
    </row>
    <row r="48" spans="1:9" x14ac:dyDescent="0.2">
      <c r="I48" s="4"/>
    </row>
    <row r="49" spans="1:9" x14ac:dyDescent="0.2">
      <c r="I49" s="4"/>
    </row>
    <row r="50" spans="1:9" x14ac:dyDescent="0.2">
      <c r="I50" s="4"/>
    </row>
    <row r="51" spans="1:9" ht="19.5" thickBot="1" x14ac:dyDescent="0.35">
      <c r="A51" s="6" t="s">
        <v>355</v>
      </c>
      <c r="B51" s="4"/>
      <c r="D51" s="8"/>
      <c r="E51" s="8"/>
      <c r="F51" s="8"/>
      <c r="G51" s="9"/>
      <c r="H51" s="8"/>
      <c r="I51" s="4"/>
    </row>
    <row r="52" spans="1:9" ht="13.5" x14ac:dyDescent="0.25">
      <c r="A52" s="189"/>
      <c r="B52" s="472"/>
      <c r="C52" s="24"/>
      <c r="D52" s="14" t="s">
        <v>787</v>
      </c>
      <c r="E52" s="14" t="s">
        <v>788</v>
      </c>
      <c r="F52" s="14" t="s">
        <v>789</v>
      </c>
      <c r="G52" s="14" t="s">
        <v>790</v>
      </c>
      <c r="H52" s="15" t="s">
        <v>791</v>
      </c>
      <c r="I52" s="4"/>
    </row>
    <row r="53" spans="1:9" ht="14.25" thickBot="1" x14ac:dyDescent="0.3">
      <c r="A53" s="307"/>
      <c r="B53" s="473"/>
      <c r="C53" s="308"/>
      <c r="D53" s="123">
        <v>2018</v>
      </c>
      <c r="E53" s="123">
        <v>2018</v>
      </c>
      <c r="F53" s="123" t="s">
        <v>793</v>
      </c>
      <c r="G53" s="123" t="s">
        <v>794</v>
      </c>
      <c r="H53" s="124">
        <v>2019</v>
      </c>
      <c r="I53" s="4"/>
    </row>
    <row r="54" spans="1:9" x14ac:dyDescent="0.2">
      <c r="A54" s="309" t="s">
        <v>895</v>
      </c>
      <c r="B54" s="474"/>
      <c r="C54" s="244"/>
      <c r="D54" s="310">
        <f>D32</f>
        <v>10010</v>
      </c>
      <c r="E54" s="310">
        <f>E32</f>
        <v>10010</v>
      </c>
      <c r="F54" s="310">
        <f>F32</f>
        <v>5274</v>
      </c>
      <c r="G54" s="69">
        <f>F54/E54*100</f>
        <v>52.687312687312684</v>
      </c>
      <c r="H54" s="312">
        <f>H32</f>
        <v>6547</v>
      </c>
      <c r="I54" s="4"/>
    </row>
    <row r="55" spans="1:9" s="291" customFormat="1" ht="13.5" thickBot="1" x14ac:dyDescent="0.25">
      <c r="A55" s="313" t="s">
        <v>896</v>
      </c>
      <c r="B55" s="473"/>
      <c r="C55" s="308"/>
      <c r="D55" s="314">
        <f>D47</f>
        <v>0</v>
      </c>
      <c r="E55" s="314">
        <f>E47</f>
        <v>0</v>
      </c>
      <c r="F55" s="314">
        <f>F47</f>
        <v>0</v>
      </c>
      <c r="G55" s="511">
        <v>0</v>
      </c>
      <c r="H55" s="316">
        <f>H47</f>
        <v>500</v>
      </c>
    </row>
    <row r="56" spans="1:9" s="291" customFormat="1" ht="13.5" thickBot="1" x14ac:dyDescent="0.25">
      <c r="A56" s="854" t="s">
        <v>960</v>
      </c>
      <c r="B56" s="855"/>
      <c r="C56" s="268"/>
      <c r="D56" s="102">
        <f>SUM(D54:D55)</f>
        <v>10010</v>
      </c>
      <c r="E56" s="102">
        <f>SUM(E54:E55)</f>
        <v>10010</v>
      </c>
      <c r="F56" s="102">
        <f>SUM(F54:F55)</f>
        <v>5274</v>
      </c>
      <c r="G56" s="845">
        <v>0</v>
      </c>
      <c r="H56" s="846">
        <f>SUM(H54:H55)</f>
        <v>7047</v>
      </c>
    </row>
    <row r="57" spans="1:9" s="291" customFormat="1" x14ac:dyDescent="0.2">
      <c r="A57" s="4"/>
      <c r="B57" s="560"/>
      <c r="C57" s="4"/>
      <c r="D57" s="4"/>
      <c r="E57" s="4"/>
      <c r="F57" s="4"/>
      <c r="G57" s="4"/>
      <c r="H57" s="4"/>
    </row>
    <row r="58" spans="1:9" s="291" customFormat="1" ht="15" x14ac:dyDescent="0.25">
      <c r="A58" s="1247" t="s">
        <v>301</v>
      </c>
      <c r="B58" s="1247"/>
      <c r="C58" s="1247"/>
      <c r="D58" s="1247"/>
      <c r="E58" s="1247"/>
      <c r="F58" s="1247"/>
      <c r="G58" s="1247"/>
      <c r="H58" s="1247"/>
    </row>
    <row r="59" spans="1:9" s="291" customFormat="1" x14ac:dyDescent="0.2">
      <c r="A59" s="4"/>
      <c r="B59" s="560"/>
      <c r="C59" s="4"/>
      <c r="D59" s="4"/>
      <c r="E59" s="4"/>
      <c r="F59" s="4"/>
      <c r="G59" s="4"/>
      <c r="H59" s="4"/>
    </row>
    <row r="60" spans="1:9" s="291" customFormat="1" x14ac:dyDescent="0.2">
      <c r="A60" s="4"/>
      <c r="B60" s="560"/>
      <c r="C60" s="4"/>
      <c r="D60" s="4"/>
      <c r="E60" s="4"/>
      <c r="F60" s="4"/>
      <c r="G60" s="4"/>
      <c r="H60" s="4"/>
    </row>
    <row r="61" spans="1:9" s="291" customFormat="1" x14ac:dyDescent="0.2">
      <c r="A61" s="4"/>
      <c r="B61" s="560"/>
      <c r="C61" s="4"/>
      <c r="D61" s="4"/>
      <c r="E61" s="4"/>
      <c r="F61" s="4"/>
      <c r="G61" s="4"/>
      <c r="H61" s="4"/>
    </row>
    <row r="62" spans="1:9" s="291" customFormat="1" x14ac:dyDescent="0.2">
      <c r="A62" s="4"/>
      <c r="B62" s="560"/>
      <c r="C62" s="4"/>
      <c r="D62" s="4"/>
      <c r="E62" s="4"/>
      <c r="F62" s="4"/>
      <c r="G62" s="4"/>
      <c r="H62" s="4"/>
    </row>
    <row r="63" spans="1:9" s="291" customFormat="1" x14ac:dyDescent="0.2">
      <c r="A63" s="4"/>
      <c r="B63" s="560"/>
      <c r="C63" s="4"/>
      <c r="D63" s="4"/>
      <c r="E63" s="4"/>
      <c r="F63" s="4"/>
      <c r="G63" s="4"/>
      <c r="H63" s="4"/>
    </row>
    <row r="64" spans="1:9" s="291" customFormat="1" x14ac:dyDescent="0.2"/>
    <row r="65" spans="1:9" s="291" customFormat="1" x14ac:dyDescent="0.2">
      <c r="A65" s="4"/>
      <c r="B65" s="560"/>
      <c r="C65" s="4"/>
      <c r="D65" s="4"/>
      <c r="E65" s="4"/>
      <c r="F65" s="4"/>
      <c r="G65" s="4"/>
      <c r="H65" s="4"/>
    </row>
    <row r="66" spans="1:9" s="291" customFormat="1" x14ac:dyDescent="0.2">
      <c r="A66" s="4"/>
      <c r="B66" s="560"/>
      <c r="C66" s="4"/>
      <c r="D66" s="4"/>
      <c r="E66" s="4"/>
      <c r="F66" s="4"/>
      <c r="G66" s="4"/>
      <c r="H66" s="4"/>
    </row>
    <row r="67" spans="1:9" s="291" customFormat="1" x14ac:dyDescent="0.2">
      <c r="A67" s="4"/>
      <c r="B67" s="560"/>
      <c r="C67" s="4"/>
      <c r="D67" s="4"/>
      <c r="E67" s="4"/>
      <c r="F67" s="4"/>
      <c r="G67" s="4"/>
      <c r="H67" s="4"/>
    </row>
    <row r="68" spans="1:9" s="291" customFormat="1" x14ac:dyDescent="0.2">
      <c r="A68" s="4"/>
      <c r="B68" s="560"/>
      <c r="C68" s="4"/>
      <c r="D68" s="4"/>
      <c r="E68" s="4"/>
      <c r="F68" s="4"/>
      <c r="G68" s="4"/>
      <c r="H68" s="4"/>
    </row>
    <row r="69" spans="1:9" x14ac:dyDescent="0.2">
      <c r="I69" s="4"/>
    </row>
    <row r="70" spans="1:9" x14ac:dyDescent="0.2">
      <c r="I70" s="4"/>
    </row>
    <row r="71" spans="1:9" x14ac:dyDescent="0.2">
      <c r="I71" s="4"/>
    </row>
    <row r="72" spans="1:9" x14ac:dyDescent="0.2">
      <c r="I72" s="4"/>
    </row>
    <row r="73" spans="1:9" x14ac:dyDescent="0.2">
      <c r="I73" s="4"/>
    </row>
    <row r="74" spans="1:9" x14ac:dyDescent="0.2">
      <c r="I74" s="4"/>
    </row>
    <row r="75" spans="1:9" x14ac:dyDescent="0.2">
      <c r="I75" s="4"/>
    </row>
    <row r="76" spans="1:9" x14ac:dyDescent="0.2">
      <c r="I76" s="4"/>
    </row>
    <row r="77" spans="1:9" x14ac:dyDescent="0.2">
      <c r="I77" s="4"/>
    </row>
    <row r="78" spans="1:9" x14ac:dyDescent="0.2">
      <c r="I78" s="4"/>
    </row>
    <row r="79" spans="1:9" x14ac:dyDescent="0.2">
      <c r="I79" s="4"/>
    </row>
    <row r="80" spans="1:9" x14ac:dyDescent="0.2">
      <c r="I80" s="4"/>
    </row>
    <row r="81" spans="2:9" x14ac:dyDescent="0.2">
      <c r="I81" s="4"/>
    </row>
    <row r="82" spans="2:9" x14ac:dyDescent="0.2">
      <c r="I82" s="4"/>
    </row>
    <row r="83" spans="2:9" x14ac:dyDescent="0.2">
      <c r="I83" s="4"/>
    </row>
    <row r="84" spans="2:9" x14ac:dyDescent="0.2">
      <c r="I84" s="4"/>
    </row>
    <row r="85" spans="2:9" x14ac:dyDescent="0.2">
      <c r="I85" s="4"/>
    </row>
    <row r="86" spans="2:9" x14ac:dyDescent="0.2">
      <c r="I86" s="4"/>
    </row>
    <row r="87" spans="2:9" x14ac:dyDescent="0.2">
      <c r="B87" s="4"/>
      <c r="I87" s="4"/>
    </row>
    <row r="88" spans="2:9" x14ac:dyDescent="0.2">
      <c r="I88" s="4"/>
    </row>
    <row r="89" spans="2:9" x14ac:dyDescent="0.2">
      <c r="I89" s="4"/>
    </row>
    <row r="90" spans="2:9" x14ac:dyDescent="0.2">
      <c r="I90" s="4"/>
    </row>
    <row r="91" spans="2:9" x14ac:dyDescent="0.2">
      <c r="I91" s="4"/>
    </row>
    <row r="92" spans="2:9" x14ac:dyDescent="0.2">
      <c r="I92" s="4"/>
    </row>
    <row r="93" spans="2:9" x14ac:dyDescent="0.2">
      <c r="B93" s="4"/>
      <c r="I93" s="4"/>
    </row>
    <row r="94" spans="2:9" x14ac:dyDescent="0.2">
      <c r="I94" s="4"/>
    </row>
    <row r="95" spans="2:9" x14ac:dyDescent="0.2">
      <c r="I95" s="4"/>
    </row>
    <row r="96" spans="2:9" x14ac:dyDescent="0.2">
      <c r="I96" s="4"/>
    </row>
    <row r="97" spans="9:9" x14ac:dyDescent="0.2">
      <c r="I97" s="4"/>
    </row>
    <row r="98" spans="9:9" x14ac:dyDescent="0.2">
      <c r="I98" s="4"/>
    </row>
    <row r="99" spans="9:9" x14ac:dyDescent="0.2">
      <c r="I99" s="4"/>
    </row>
    <row r="100" spans="9:9" x14ac:dyDescent="0.2">
      <c r="I100" s="4"/>
    </row>
    <row r="101" spans="9:9" x14ac:dyDescent="0.2">
      <c r="I101" s="4"/>
    </row>
    <row r="102" spans="9:9" x14ac:dyDescent="0.2">
      <c r="I102" s="4"/>
    </row>
    <row r="103" spans="9:9" x14ac:dyDescent="0.2">
      <c r="I103" s="4"/>
    </row>
    <row r="104" spans="9:9" x14ac:dyDescent="0.2">
      <c r="I104" s="4"/>
    </row>
    <row r="105" spans="9:9" x14ac:dyDescent="0.2">
      <c r="I105" s="4"/>
    </row>
    <row r="106" spans="9:9" x14ac:dyDescent="0.2">
      <c r="I106" s="4"/>
    </row>
    <row r="107" spans="9:9" x14ac:dyDescent="0.2">
      <c r="I107" s="4"/>
    </row>
    <row r="108" spans="9:9" x14ac:dyDescent="0.2">
      <c r="I108" s="4"/>
    </row>
    <row r="109" spans="9:9" x14ac:dyDescent="0.2">
      <c r="I109" s="4"/>
    </row>
    <row r="110" spans="9:9" x14ac:dyDescent="0.2">
      <c r="I110" s="4"/>
    </row>
    <row r="111" spans="9:9" x14ac:dyDescent="0.2">
      <c r="I111" s="4"/>
    </row>
    <row r="112" spans="9:9" x14ac:dyDescent="0.2">
      <c r="I112" s="4"/>
    </row>
    <row r="113" spans="2:9" x14ac:dyDescent="0.2">
      <c r="I113" s="4"/>
    </row>
    <row r="114" spans="2:9" x14ac:dyDescent="0.2">
      <c r="I114" s="4"/>
    </row>
    <row r="115" spans="2:9" x14ac:dyDescent="0.2">
      <c r="I115" s="4"/>
    </row>
    <row r="116" spans="2:9" x14ac:dyDescent="0.2">
      <c r="I116" s="4"/>
    </row>
    <row r="117" spans="2:9" x14ac:dyDescent="0.2">
      <c r="I117" s="4"/>
    </row>
    <row r="118" spans="2:9" x14ac:dyDescent="0.2">
      <c r="I118" s="4"/>
    </row>
    <row r="119" spans="2:9" x14ac:dyDescent="0.2">
      <c r="I119" s="4"/>
    </row>
    <row r="123" spans="2:9" x14ac:dyDescent="0.2">
      <c r="B123" s="4"/>
    </row>
  </sheetData>
  <mergeCells count="2">
    <mergeCell ref="A45:B45"/>
    <mergeCell ref="A58:H5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83"/>
  <sheetViews>
    <sheetView topLeftCell="A51" zoomScaleNormal="100" workbookViewId="0">
      <selection activeCell="H48" sqref="H48"/>
    </sheetView>
  </sheetViews>
  <sheetFormatPr defaultColWidth="9.28515625" defaultRowHeight="12.75" x14ac:dyDescent="0.2"/>
  <cols>
    <col min="1" max="1" width="4.7109375" style="4" customWidth="1"/>
    <col min="2" max="2" width="5.42578125" style="4" customWidth="1"/>
    <col min="3" max="3" width="25.710937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16384" width="9.28515625" style="4"/>
  </cols>
  <sheetData>
    <row r="1" spans="1:9" ht="15" x14ac:dyDescent="0.25">
      <c r="H1" s="238" t="s">
        <v>357</v>
      </c>
      <c r="I1" s="848"/>
    </row>
    <row r="2" spans="1:9" ht="18" customHeight="1" x14ac:dyDescent="0.3">
      <c r="A2" s="6" t="s">
        <v>358</v>
      </c>
      <c r="B2" s="7"/>
      <c r="D2" s="185"/>
      <c r="E2" s="185"/>
    </row>
    <row r="3" spans="1:9" ht="12" customHeight="1" x14ac:dyDescent="0.2">
      <c r="A3" s="240"/>
      <c r="B3" s="7"/>
    </row>
    <row r="4" spans="1:9" ht="16.5" thickBot="1" x14ac:dyDescent="0.3">
      <c r="A4" s="331" t="s">
        <v>912</v>
      </c>
      <c r="B4" s="7"/>
      <c r="F4" s="8"/>
      <c r="G4" s="9"/>
      <c r="H4" s="10" t="s">
        <v>785</v>
      </c>
    </row>
    <row r="5" spans="1:9" ht="13.5" x14ac:dyDescent="0.25">
      <c r="A5" s="242" t="s">
        <v>786</v>
      </c>
      <c r="B5" s="318"/>
      <c r="C5" s="442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9" ht="13.5" x14ac:dyDescent="0.25">
      <c r="A6" s="243">
        <v>2219</v>
      </c>
      <c r="B6" s="856" t="s">
        <v>359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9" ht="13.5" x14ac:dyDescent="0.25">
      <c r="A7" s="243">
        <v>3699</v>
      </c>
      <c r="B7" s="496" t="s">
        <v>198</v>
      </c>
      <c r="C7" s="244"/>
      <c r="D7" s="20"/>
      <c r="E7" s="20"/>
      <c r="F7" s="20"/>
      <c r="G7" s="20"/>
      <c r="H7" s="21"/>
    </row>
    <row r="8" spans="1:9" ht="13.5" x14ac:dyDescent="0.25">
      <c r="A8" s="248">
        <v>3421</v>
      </c>
      <c r="B8" s="820" t="s">
        <v>864</v>
      </c>
      <c r="C8" s="18"/>
      <c r="D8" s="20"/>
      <c r="E8" s="20"/>
      <c r="F8" s="20"/>
      <c r="G8" s="20"/>
      <c r="H8" s="21"/>
    </row>
    <row r="9" spans="1:9" ht="13.5" x14ac:dyDescent="0.25">
      <c r="A9" s="248">
        <v>3612</v>
      </c>
      <c r="B9" s="53" t="s">
        <v>339</v>
      </c>
      <c r="C9" s="52"/>
      <c r="D9" s="20"/>
      <c r="E9" s="20"/>
      <c r="F9" s="20"/>
      <c r="G9" s="20"/>
      <c r="H9" s="21"/>
    </row>
    <row r="10" spans="1:9" ht="13.5" x14ac:dyDescent="0.25">
      <c r="A10" s="248">
        <v>3713</v>
      </c>
      <c r="B10" s="53" t="s">
        <v>360</v>
      </c>
      <c r="C10" s="52"/>
      <c r="D10" s="20"/>
      <c r="E10" s="20"/>
      <c r="F10" s="20"/>
      <c r="G10" s="20"/>
      <c r="H10" s="21"/>
    </row>
    <row r="11" spans="1:9" ht="13.5" x14ac:dyDescent="0.25">
      <c r="A11" s="248">
        <v>3745</v>
      </c>
      <c r="B11" s="53" t="s">
        <v>361</v>
      </c>
      <c r="C11" s="52"/>
      <c r="D11" s="20"/>
      <c r="E11" s="20"/>
      <c r="F11" s="20"/>
      <c r="G11" s="20"/>
      <c r="H11" s="21"/>
    </row>
    <row r="12" spans="1:9" ht="13.5" x14ac:dyDescent="0.25">
      <c r="A12" s="248">
        <v>3111</v>
      </c>
      <c r="B12" s="52" t="s">
        <v>859</v>
      </c>
      <c r="C12" s="52"/>
      <c r="D12" s="20"/>
      <c r="E12" s="20"/>
      <c r="F12" s="20"/>
      <c r="G12" s="20"/>
      <c r="H12" s="21"/>
    </row>
    <row r="13" spans="1:9" ht="13.5" x14ac:dyDescent="0.25">
      <c r="A13" s="248">
        <v>3113</v>
      </c>
      <c r="B13" s="53" t="s">
        <v>860</v>
      </c>
      <c r="C13" s="52"/>
      <c r="D13" s="20"/>
      <c r="E13" s="20"/>
      <c r="F13" s="20"/>
      <c r="G13" s="20"/>
      <c r="H13" s="21"/>
    </row>
    <row r="14" spans="1:9" ht="13.5" x14ac:dyDescent="0.25">
      <c r="A14" s="248">
        <v>3141</v>
      </c>
      <c r="B14" s="53" t="s">
        <v>362</v>
      </c>
      <c r="C14" s="52"/>
      <c r="D14" s="20"/>
      <c r="E14" s="20"/>
      <c r="F14" s="20"/>
      <c r="G14" s="20"/>
      <c r="H14" s="21"/>
    </row>
    <row r="15" spans="1:9" ht="13.5" hidden="1" x14ac:dyDescent="0.25">
      <c r="A15" s="248">
        <v>3419</v>
      </c>
      <c r="B15" s="53" t="s">
        <v>863</v>
      </c>
      <c r="C15" s="52"/>
      <c r="D15" s="20"/>
      <c r="E15" s="20"/>
      <c r="F15" s="20"/>
      <c r="G15" s="20"/>
      <c r="H15" s="21"/>
    </row>
    <row r="16" spans="1:9" ht="13.5" x14ac:dyDescent="0.25">
      <c r="A16" s="248">
        <v>3421</v>
      </c>
      <c r="B16" s="52" t="s">
        <v>864</v>
      </c>
      <c r="C16" s="52"/>
      <c r="D16" s="20"/>
      <c r="E16" s="20"/>
      <c r="F16" s="20"/>
      <c r="G16" s="20"/>
      <c r="H16" s="21"/>
    </row>
    <row r="17" spans="1:8" ht="13.5" x14ac:dyDescent="0.25">
      <c r="A17" s="607">
        <v>3524</v>
      </c>
      <c r="B17" s="623" t="s">
        <v>67</v>
      </c>
      <c r="C17" s="52"/>
      <c r="D17" s="20"/>
      <c r="E17" s="20"/>
      <c r="F17" s="20"/>
      <c r="G17" s="20"/>
      <c r="H17" s="21"/>
    </row>
    <row r="18" spans="1:8" ht="13.5" x14ac:dyDescent="0.25">
      <c r="A18" s="607">
        <v>3569</v>
      </c>
      <c r="B18" s="623" t="s">
        <v>71</v>
      </c>
      <c r="C18" s="52"/>
      <c r="D18" s="20"/>
      <c r="E18" s="20"/>
      <c r="F18" s="20"/>
      <c r="G18" s="20"/>
      <c r="H18" s="21"/>
    </row>
    <row r="19" spans="1:8" ht="13.5" x14ac:dyDescent="0.25">
      <c r="A19" s="607">
        <v>4329</v>
      </c>
      <c r="B19" s="623" t="s">
        <v>363</v>
      </c>
      <c r="C19" s="52"/>
      <c r="D19" s="20"/>
      <c r="E19" s="20"/>
      <c r="F19" s="20"/>
      <c r="G19" s="20"/>
      <c r="H19" s="21"/>
    </row>
    <row r="20" spans="1:8" ht="13.5" x14ac:dyDescent="0.25">
      <c r="A20" s="607">
        <v>4351</v>
      </c>
      <c r="B20" s="623" t="s">
        <v>364</v>
      </c>
      <c r="C20" s="52"/>
      <c r="D20" s="20"/>
      <c r="E20" s="20"/>
      <c r="F20" s="20"/>
      <c r="G20" s="20"/>
      <c r="H20" s="21"/>
    </row>
    <row r="21" spans="1:8" ht="13.5" x14ac:dyDescent="0.25">
      <c r="A21" s="248">
        <v>3326</v>
      </c>
      <c r="B21" s="53" t="s">
        <v>309</v>
      </c>
      <c r="C21" s="52"/>
      <c r="D21" s="20"/>
      <c r="E21" s="20"/>
      <c r="F21" s="20"/>
      <c r="G21" s="20"/>
      <c r="H21" s="21"/>
    </row>
    <row r="22" spans="1:8" ht="13.5" x14ac:dyDescent="0.25">
      <c r="A22" s="248">
        <v>3392</v>
      </c>
      <c r="B22" s="53" t="s">
        <v>365</v>
      </c>
      <c r="C22" s="52"/>
      <c r="D22" s="20"/>
      <c r="E22" s="20"/>
      <c r="F22" s="20"/>
      <c r="G22" s="20"/>
      <c r="H22" s="21"/>
    </row>
    <row r="23" spans="1:8" ht="13.5" x14ac:dyDescent="0.25">
      <c r="A23" s="248">
        <v>6171</v>
      </c>
      <c r="B23" s="53" t="s">
        <v>876</v>
      </c>
      <c r="C23" s="52"/>
      <c r="D23" s="20"/>
      <c r="E23" s="20"/>
      <c r="F23" s="20"/>
      <c r="G23" s="20"/>
      <c r="H23" s="21"/>
    </row>
    <row r="24" spans="1:8" ht="14.25" thickBot="1" x14ac:dyDescent="0.3">
      <c r="A24" s="243">
        <v>6409</v>
      </c>
      <c r="B24" s="17" t="s">
        <v>976</v>
      </c>
      <c r="C24" s="244"/>
      <c r="D24" s="20"/>
      <c r="E24" s="20"/>
      <c r="F24" s="20"/>
      <c r="G24" s="20"/>
      <c r="H24" s="21"/>
    </row>
    <row r="25" spans="1:8" ht="13.5" x14ac:dyDescent="0.25">
      <c r="A25" s="245"/>
      <c r="B25" s="318" t="s">
        <v>795</v>
      </c>
      <c r="C25" s="13"/>
      <c r="D25" s="246"/>
      <c r="E25" s="246"/>
      <c r="F25" s="246"/>
      <c r="G25" s="246"/>
      <c r="H25" s="247"/>
    </row>
    <row r="26" spans="1:8" x14ac:dyDescent="0.2">
      <c r="A26" s="243">
        <v>3111</v>
      </c>
      <c r="B26" s="51">
        <v>5137</v>
      </c>
      <c r="C26" s="244" t="s">
        <v>986</v>
      </c>
      <c r="D26" s="73">
        <v>0</v>
      </c>
      <c r="E26" s="73">
        <v>800</v>
      </c>
      <c r="F26" s="73">
        <v>0</v>
      </c>
      <c r="G26" s="95">
        <v>0</v>
      </c>
      <c r="H26" s="277">
        <v>3000</v>
      </c>
    </row>
    <row r="27" spans="1:8" x14ac:dyDescent="0.2">
      <c r="A27" s="258"/>
      <c r="B27" s="51">
        <v>5166</v>
      </c>
      <c r="C27" s="244" t="s">
        <v>370</v>
      </c>
      <c r="D27" s="73">
        <v>0</v>
      </c>
      <c r="E27" s="73">
        <v>0</v>
      </c>
      <c r="F27" s="73">
        <v>0</v>
      </c>
      <c r="G27" s="95">
        <v>0</v>
      </c>
      <c r="H27" s="277">
        <v>3500</v>
      </c>
    </row>
    <row r="28" spans="1:8" x14ac:dyDescent="0.2">
      <c r="A28" s="447">
        <v>3322</v>
      </c>
      <c r="B28" s="51">
        <v>5151</v>
      </c>
      <c r="C28" s="244" t="s">
        <v>366</v>
      </c>
      <c r="D28" s="73">
        <v>0</v>
      </c>
      <c r="E28" s="73">
        <v>0</v>
      </c>
      <c r="F28" s="73">
        <v>0</v>
      </c>
      <c r="G28" s="95">
        <v>0</v>
      </c>
      <c r="H28" s="251">
        <v>70</v>
      </c>
    </row>
    <row r="29" spans="1:8" x14ac:dyDescent="0.2">
      <c r="A29" s="447"/>
      <c r="B29" s="51">
        <v>5153</v>
      </c>
      <c r="C29" s="244" t="s">
        <v>367</v>
      </c>
      <c r="D29" s="73">
        <v>0</v>
      </c>
      <c r="E29" s="73">
        <v>0</v>
      </c>
      <c r="F29" s="73">
        <v>0</v>
      </c>
      <c r="G29" s="95">
        <v>0</v>
      </c>
      <c r="H29" s="251">
        <v>100</v>
      </c>
    </row>
    <row r="30" spans="1:8" x14ac:dyDescent="0.2">
      <c r="A30" s="258"/>
      <c r="B30" s="51">
        <v>5154</v>
      </c>
      <c r="C30" s="244" t="s">
        <v>368</v>
      </c>
      <c r="D30" s="73">
        <v>0</v>
      </c>
      <c r="E30" s="73">
        <v>0</v>
      </c>
      <c r="F30" s="73">
        <v>0</v>
      </c>
      <c r="G30" s="95">
        <v>0</v>
      </c>
      <c r="H30" s="251">
        <v>75</v>
      </c>
    </row>
    <row r="31" spans="1:8" x14ac:dyDescent="0.2">
      <c r="A31" s="258"/>
      <c r="B31" s="51">
        <v>5163</v>
      </c>
      <c r="C31" s="244" t="s">
        <v>369</v>
      </c>
      <c r="D31" s="73">
        <v>0</v>
      </c>
      <c r="E31" s="73">
        <v>0</v>
      </c>
      <c r="F31" s="73">
        <v>0</v>
      </c>
      <c r="G31" s="95">
        <v>0</v>
      </c>
      <c r="H31" s="251">
        <v>100</v>
      </c>
    </row>
    <row r="32" spans="1:8" x14ac:dyDescent="0.2">
      <c r="A32" s="258"/>
      <c r="B32" s="51">
        <v>5169</v>
      </c>
      <c r="C32" s="244" t="s">
        <v>580</v>
      </c>
      <c r="D32" s="73">
        <v>0</v>
      </c>
      <c r="E32" s="73">
        <v>0</v>
      </c>
      <c r="F32" s="73">
        <v>0</v>
      </c>
      <c r="G32" s="95">
        <v>0</v>
      </c>
      <c r="H32" s="251">
        <v>3200</v>
      </c>
    </row>
    <row r="33" spans="1:8" x14ac:dyDescent="0.2">
      <c r="A33" s="248">
        <v>3392</v>
      </c>
      <c r="B33" s="51">
        <v>5166</v>
      </c>
      <c r="C33" s="244" t="s">
        <v>370</v>
      </c>
      <c r="D33" s="73">
        <v>0</v>
      </c>
      <c r="E33" s="73">
        <v>500</v>
      </c>
      <c r="F33" s="73">
        <v>481</v>
      </c>
      <c r="G33" s="95">
        <f>F33/E33*100</f>
        <v>96.2</v>
      </c>
      <c r="H33" s="251">
        <v>500</v>
      </c>
    </row>
    <row r="34" spans="1:8" x14ac:dyDescent="0.2">
      <c r="A34" s="248">
        <v>3421</v>
      </c>
      <c r="B34" s="51">
        <v>5171</v>
      </c>
      <c r="C34" s="244" t="s">
        <v>1059</v>
      </c>
      <c r="D34" s="73">
        <v>3000</v>
      </c>
      <c r="E34" s="73">
        <v>9500</v>
      </c>
      <c r="F34" s="73">
        <v>2740</v>
      </c>
      <c r="G34" s="95">
        <v>0</v>
      </c>
      <c r="H34" s="277">
        <v>1950</v>
      </c>
    </row>
    <row r="35" spans="1:8" x14ac:dyDescent="0.2">
      <c r="A35" s="248"/>
      <c r="B35" s="51">
        <v>5169</v>
      </c>
      <c r="C35" s="244" t="s">
        <v>1115</v>
      </c>
      <c r="D35" s="73">
        <v>0</v>
      </c>
      <c r="E35" s="73">
        <v>0</v>
      </c>
      <c r="F35" s="73">
        <v>0</v>
      </c>
      <c r="G35" s="95">
        <v>0</v>
      </c>
      <c r="H35" s="277">
        <v>50</v>
      </c>
    </row>
    <row r="36" spans="1:8" x14ac:dyDescent="0.2">
      <c r="A36" s="248">
        <v>3612</v>
      </c>
      <c r="B36" s="53">
        <v>5137</v>
      </c>
      <c r="C36" s="261" t="s">
        <v>986</v>
      </c>
      <c r="D36" s="33">
        <v>1000</v>
      </c>
      <c r="E36" s="33">
        <v>1000</v>
      </c>
      <c r="F36" s="33">
        <v>0</v>
      </c>
      <c r="G36" s="34">
        <f>F36/E36*100</f>
        <v>0</v>
      </c>
      <c r="H36" s="251">
        <v>0</v>
      </c>
    </row>
    <row r="37" spans="1:8" x14ac:dyDescent="0.2">
      <c r="A37" s="248"/>
      <c r="B37" s="51">
        <v>5171</v>
      </c>
      <c r="C37" s="244" t="s">
        <v>1059</v>
      </c>
      <c r="D37" s="33">
        <v>0</v>
      </c>
      <c r="E37" s="33">
        <v>200</v>
      </c>
      <c r="F37" s="33">
        <v>0</v>
      </c>
      <c r="G37" s="34">
        <v>0</v>
      </c>
      <c r="H37" s="251">
        <v>0</v>
      </c>
    </row>
    <row r="38" spans="1:8" x14ac:dyDescent="0.2">
      <c r="A38" s="447">
        <v>3639</v>
      </c>
      <c r="B38" s="51">
        <v>5169</v>
      </c>
      <c r="C38" s="244" t="s">
        <v>1115</v>
      </c>
      <c r="D38" s="33">
        <v>0</v>
      </c>
      <c r="E38" s="33">
        <v>0</v>
      </c>
      <c r="F38" s="33">
        <v>0</v>
      </c>
      <c r="G38" s="95">
        <v>0</v>
      </c>
      <c r="H38" s="251">
        <v>1500</v>
      </c>
    </row>
    <row r="39" spans="1:8" x14ac:dyDescent="0.2">
      <c r="A39" s="447"/>
      <c r="B39" s="51">
        <v>5151</v>
      </c>
      <c r="C39" s="244" t="s">
        <v>989</v>
      </c>
      <c r="D39" s="33">
        <v>0</v>
      </c>
      <c r="E39" s="33">
        <v>0</v>
      </c>
      <c r="F39" s="33">
        <v>0</v>
      </c>
      <c r="G39" s="95">
        <v>0</v>
      </c>
      <c r="H39" s="251">
        <v>100</v>
      </c>
    </row>
    <row r="40" spans="1:8" x14ac:dyDescent="0.2">
      <c r="A40" s="258"/>
      <c r="B40" s="51">
        <v>5153</v>
      </c>
      <c r="C40" s="244" t="s">
        <v>348</v>
      </c>
      <c r="D40" s="33">
        <v>0</v>
      </c>
      <c r="E40" s="33">
        <v>0</v>
      </c>
      <c r="F40" s="33">
        <v>0</v>
      </c>
      <c r="G40" s="95">
        <v>0</v>
      </c>
      <c r="H40" s="251">
        <v>60</v>
      </c>
    </row>
    <row r="41" spans="1:8" x14ac:dyDescent="0.2">
      <c r="A41" s="243"/>
      <c r="B41" s="51">
        <v>5154</v>
      </c>
      <c r="C41" s="244" t="s">
        <v>990</v>
      </c>
      <c r="D41" s="33">
        <v>0</v>
      </c>
      <c r="E41" s="33">
        <v>0</v>
      </c>
      <c r="F41" s="33">
        <v>0</v>
      </c>
      <c r="G41" s="95">
        <v>0</v>
      </c>
      <c r="H41" s="251">
        <v>30</v>
      </c>
    </row>
    <row r="42" spans="1:8" x14ac:dyDescent="0.2">
      <c r="A42" s="248">
        <v>3699</v>
      </c>
      <c r="B42" s="53">
        <v>5169</v>
      </c>
      <c r="C42" s="52" t="s">
        <v>349</v>
      </c>
      <c r="D42" s="33">
        <v>50</v>
      </c>
      <c r="E42" s="33">
        <v>50</v>
      </c>
      <c r="F42" s="33">
        <v>8</v>
      </c>
      <c r="G42" s="34">
        <f>F42/E42*100</f>
        <v>16</v>
      </c>
      <c r="H42" s="251">
        <v>50</v>
      </c>
    </row>
    <row r="43" spans="1:8" x14ac:dyDescent="0.2">
      <c r="A43" s="447"/>
      <c r="B43" s="51">
        <v>5212</v>
      </c>
      <c r="C43" s="244" t="s">
        <v>371</v>
      </c>
      <c r="D43" s="33">
        <v>0</v>
      </c>
      <c r="E43" s="33">
        <v>0</v>
      </c>
      <c r="F43" s="33">
        <v>0</v>
      </c>
      <c r="G43" s="95">
        <v>0</v>
      </c>
      <c r="H43" s="251">
        <v>200</v>
      </c>
    </row>
    <row r="44" spans="1:8" x14ac:dyDescent="0.2">
      <c r="A44" s="258"/>
      <c r="B44" s="51">
        <v>5213</v>
      </c>
      <c r="C44" s="244" t="s">
        <v>372</v>
      </c>
      <c r="D44" s="33">
        <v>0</v>
      </c>
      <c r="E44" s="33">
        <v>0</v>
      </c>
      <c r="F44" s="33">
        <v>0</v>
      </c>
      <c r="G44" s="95">
        <v>0</v>
      </c>
      <c r="H44" s="251">
        <v>300</v>
      </c>
    </row>
    <row r="45" spans="1:8" ht="13.5" thickBot="1" x14ac:dyDescent="0.25">
      <c r="A45" s="243"/>
      <c r="B45" s="51">
        <v>5225</v>
      </c>
      <c r="C45" s="244" t="s">
        <v>373</v>
      </c>
      <c r="D45" s="33">
        <v>0</v>
      </c>
      <c r="E45" s="33">
        <v>0</v>
      </c>
      <c r="F45" s="33">
        <v>0</v>
      </c>
      <c r="G45" s="95">
        <v>0</v>
      </c>
      <c r="H45" s="251">
        <v>1500</v>
      </c>
    </row>
    <row r="46" spans="1:8" ht="13.5" hidden="1" thickBot="1" x14ac:dyDescent="0.25">
      <c r="A46" s="248">
        <v>6171</v>
      </c>
      <c r="B46" s="53">
        <v>5191</v>
      </c>
      <c r="C46" s="52" t="s">
        <v>984</v>
      </c>
      <c r="D46" s="33">
        <v>0</v>
      </c>
      <c r="E46" s="33">
        <v>0</v>
      </c>
      <c r="F46" s="33">
        <v>0</v>
      </c>
      <c r="G46" s="34">
        <v>0</v>
      </c>
      <c r="H46" s="251">
        <v>0</v>
      </c>
    </row>
    <row r="47" spans="1:8" ht="13.5" hidden="1" thickBot="1" x14ac:dyDescent="0.25">
      <c r="A47" s="389">
        <v>6409</v>
      </c>
      <c r="B47" s="448">
        <v>5363</v>
      </c>
      <c r="C47" s="449" t="s">
        <v>374</v>
      </c>
      <c r="D47" s="47">
        <v>0</v>
      </c>
      <c r="E47" s="47">
        <v>0</v>
      </c>
      <c r="F47" s="47">
        <v>0</v>
      </c>
      <c r="G47" s="75">
        <v>0</v>
      </c>
      <c r="H47" s="450">
        <v>0</v>
      </c>
    </row>
    <row r="48" spans="1:8" ht="15.75" thickBot="1" x14ac:dyDescent="0.3">
      <c r="A48" s="374" t="s">
        <v>935</v>
      </c>
      <c r="B48" s="857"/>
      <c r="C48" s="376"/>
      <c r="D48" s="377">
        <f>SUM(D34:D47)</f>
        <v>4050</v>
      </c>
      <c r="E48" s="377">
        <f>SUM(E26:E47)</f>
        <v>12050</v>
      </c>
      <c r="F48" s="377">
        <f>SUM(F26:F47)</f>
        <v>3229</v>
      </c>
      <c r="G48" s="378">
        <f>F48/E48*100</f>
        <v>26.796680497925312</v>
      </c>
      <c r="H48" s="393">
        <f>SUM(H26:H47)</f>
        <v>16285</v>
      </c>
    </row>
    <row r="49" spans="1:10" ht="15" x14ac:dyDescent="0.25">
      <c r="A49" s="270"/>
      <c r="B49" s="858"/>
      <c r="C49" s="835"/>
      <c r="D49" s="489"/>
      <c r="E49" s="489"/>
      <c r="F49" s="489"/>
      <c r="G49" s="490"/>
      <c r="H49" s="489"/>
    </row>
    <row r="50" spans="1:10" ht="15" x14ac:dyDescent="0.25">
      <c r="A50" s="270"/>
      <c r="B50" s="858"/>
      <c r="C50" s="835"/>
      <c r="D50" s="489"/>
      <c r="E50" s="489"/>
      <c r="F50" s="489"/>
      <c r="G50" s="490"/>
      <c r="H50" s="489"/>
    </row>
    <row r="51" spans="1:10" ht="15" x14ac:dyDescent="0.25">
      <c r="A51" s="270"/>
      <c r="B51" s="858"/>
      <c r="C51" s="835"/>
      <c r="D51" s="489"/>
      <c r="E51" s="489"/>
      <c r="F51" s="489"/>
      <c r="G51" s="490"/>
      <c r="H51" s="489"/>
    </row>
    <row r="52" spans="1:10" ht="15" x14ac:dyDescent="0.25">
      <c r="A52" s="270"/>
      <c r="B52" s="858"/>
      <c r="C52" s="835"/>
      <c r="D52" s="489"/>
      <c r="E52" s="489"/>
      <c r="F52" s="489"/>
      <c r="G52" s="490"/>
      <c r="H52" s="489"/>
    </row>
    <row r="53" spans="1:10" ht="15" x14ac:dyDescent="0.25">
      <c r="A53" s="270"/>
      <c r="B53" s="858"/>
      <c r="C53" s="835"/>
      <c r="D53" s="489"/>
      <c r="E53" s="489"/>
      <c r="F53" s="489"/>
      <c r="G53" s="490"/>
      <c r="H53" s="489"/>
    </row>
    <row r="54" spans="1:10" ht="15" x14ac:dyDescent="0.25">
      <c r="A54" s="270"/>
      <c r="B54" s="858"/>
      <c r="C54" s="835"/>
      <c r="D54" s="489"/>
      <c r="E54" s="489"/>
      <c r="F54" s="489"/>
      <c r="G54" s="490"/>
      <c r="H54" s="489"/>
    </row>
    <row r="55" spans="1:10" ht="15.75" thickBot="1" x14ac:dyDescent="0.3">
      <c r="A55" s="1247" t="s">
        <v>304</v>
      </c>
      <c r="B55" s="1247"/>
      <c r="C55" s="1247"/>
      <c r="D55" s="1247"/>
      <c r="E55" s="1247"/>
      <c r="F55" s="1247"/>
      <c r="G55" s="1247"/>
      <c r="H55" s="1247"/>
    </row>
    <row r="56" spans="1:10" ht="13.5" x14ac:dyDescent="0.25">
      <c r="A56" s="189" t="s">
        <v>896</v>
      </c>
      <c r="B56" s="23"/>
      <c r="C56" s="495"/>
      <c r="D56" s="14" t="s">
        <v>787</v>
      </c>
      <c r="E56" s="14" t="s">
        <v>788</v>
      </c>
      <c r="F56" s="14" t="s">
        <v>789</v>
      </c>
      <c r="G56" s="14" t="s">
        <v>790</v>
      </c>
      <c r="H56" s="15" t="s">
        <v>791</v>
      </c>
    </row>
    <row r="57" spans="1:10" ht="14.25" thickBot="1" x14ac:dyDescent="0.3">
      <c r="A57" s="764"/>
      <c r="B57" s="188"/>
      <c r="C57" s="188"/>
      <c r="D57" s="123">
        <v>2018</v>
      </c>
      <c r="E57" s="123">
        <v>2018</v>
      </c>
      <c r="F57" s="123" t="s">
        <v>793</v>
      </c>
      <c r="G57" s="123" t="s">
        <v>794</v>
      </c>
      <c r="H57" s="124">
        <v>2019</v>
      </c>
    </row>
    <row r="58" spans="1:10" ht="13.5" x14ac:dyDescent="0.25">
      <c r="A58" s="245"/>
      <c r="B58" s="318" t="s">
        <v>795</v>
      </c>
      <c r="C58" s="13"/>
      <c r="D58" s="246"/>
      <c r="E58" s="246"/>
      <c r="F58" s="246"/>
      <c r="G58" s="246"/>
      <c r="H58" s="247"/>
      <c r="I58" s="859"/>
      <c r="J58" s="430"/>
    </row>
    <row r="59" spans="1:10" x14ac:dyDescent="0.2">
      <c r="A59" s="243">
        <v>2219</v>
      </c>
      <c r="B59" s="127">
        <v>6121</v>
      </c>
      <c r="C59" s="52" t="s">
        <v>180</v>
      </c>
      <c r="D59" s="33">
        <f>'82 37-39'!D5</f>
        <v>500</v>
      </c>
      <c r="E59" s="33">
        <f>'82 37-39'!E5</f>
        <v>500</v>
      </c>
      <c r="F59" s="33">
        <f>'82 37-39'!F5</f>
        <v>0</v>
      </c>
      <c r="G59" s="95">
        <f>F59/E59*100</f>
        <v>0</v>
      </c>
      <c r="H59" s="277">
        <f>'82 37-39'!H5</f>
        <v>0</v>
      </c>
    </row>
    <row r="60" spans="1:10" x14ac:dyDescent="0.2">
      <c r="A60" s="248">
        <v>3669</v>
      </c>
      <c r="B60" s="53">
        <v>6130</v>
      </c>
      <c r="C60" s="261" t="s">
        <v>376</v>
      </c>
      <c r="D60" s="33">
        <f>'82 37-39'!D20</f>
        <v>23040</v>
      </c>
      <c r="E60" s="33">
        <f>'82 37-39'!E20</f>
        <v>15720</v>
      </c>
      <c r="F60" s="33">
        <f>'82 37-39'!F20</f>
        <v>0</v>
      </c>
      <c r="G60" s="34">
        <f>F60/E60*100</f>
        <v>0</v>
      </c>
      <c r="H60" s="251">
        <f>'82 37-39'!H20</f>
        <v>1000</v>
      </c>
    </row>
    <row r="61" spans="1:10" x14ac:dyDescent="0.2">
      <c r="A61" s="248">
        <v>3612</v>
      </c>
      <c r="B61" s="53">
        <v>6121</v>
      </c>
      <c r="C61" s="52" t="s">
        <v>180</v>
      </c>
      <c r="D61" s="33">
        <f>'82 37-39'!D33</f>
        <v>22300</v>
      </c>
      <c r="E61" s="33">
        <f>'82 37-39'!E33</f>
        <v>23620</v>
      </c>
      <c r="F61" s="33">
        <f>'82 37-39'!F33</f>
        <v>5952</v>
      </c>
      <c r="G61" s="34">
        <f t="shared" ref="G61:G70" si="0">F61/E61*100</f>
        <v>25.198983911939031</v>
      </c>
      <c r="H61" s="251">
        <f>'82 37-39'!H33</f>
        <v>15800</v>
      </c>
    </row>
    <row r="62" spans="1:10" hidden="1" x14ac:dyDescent="0.2">
      <c r="A62" s="248">
        <v>3713</v>
      </c>
      <c r="B62" s="53">
        <v>6122</v>
      </c>
      <c r="C62" s="52" t="s">
        <v>1069</v>
      </c>
      <c r="D62" s="33">
        <f>'82 37-39'!D35</f>
        <v>0</v>
      </c>
      <c r="E62" s="33">
        <f>'82 37-39'!E35</f>
        <v>0</v>
      </c>
      <c r="F62" s="33">
        <f>'82 37-39'!F35</f>
        <v>0</v>
      </c>
      <c r="G62" s="34">
        <v>0</v>
      </c>
      <c r="H62" s="251">
        <f>'82 37-39'!H35</f>
        <v>0</v>
      </c>
    </row>
    <row r="63" spans="1:10" x14ac:dyDescent="0.2">
      <c r="A63" s="248">
        <v>3111</v>
      </c>
      <c r="B63" s="53">
        <v>6121</v>
      </c>
      <c r="C63" s="52" t="s">
        <v>937</v>
      </c>
      <c r="D63" s="33">
        <f>'82 37-39'!D59</f>
        <v>61500</v>
      </c>
      <c r="E63" s="33">
        <f>'82 37-39'!E59</f>
        <v>107200</v>
      </c>
      <c r="F63" s="33">
        <f>'82 37-39'!F59</f>
        <v>9589</v>
      </c>
      <c r="G63" s="34">
        <f t="shared" si="0"/>
        <v>8.9449626865671643</v>
      </c>
      <c r="H63" s="251">
        <f>'82 37-39'!H59</f>
        <v>84970</v>
      </c>
    </row>
    <row r="64" spans="1:10" x14ac:dyDescent="0.2">
      <c r="A64" s="248">
        <v>3111</v>
      </c>
      <c r="B64" s="17">
        <v>6122</v>
      </c>
      <c r="C64" s="860" t="s">
        <v>1069</v>
      </c>
      <c r="D64" s="73">
        <f>'82 37-39'!D62</f>
        <v>0</v>
      </c>
      <c r="E64" s="73">
        <f>'82 37-39'!E62</f>
        <v>1300</v>
      </c>
      <c r="F64" s="73">
        <f>'82 37-39'!F62</f>
        <v>0</v>
      </c>
      <c r="G64" s="95">
        <v>0</v>
      </c>
      <c r="H64" s="277">
        <f>'82 37-39'!H62</f>
        <v>2500</v>
      </c>
    </row>
    <row r="65" spans="1:8" x14ac:dyDescent="0.2">
      <c r="A65" s="248">
        <v>3113</v>
      </c>
      <c r="B65" s="17">
        <v>6121</v>
      </c>
      <c r="C65" s="860" t="s">
        <v>937</v>
      </c>
      <c r="D65" s="73">
        <f>'82 37-39'!D91</f>
        <v>97000</v>
      </c>
      <c r="E65" s="73">
        <f>'82 37-39'!E91</f>
        <v>139721</v>
      </c>
      <c r="F65" s="73">
        <f>'82 37-39'!F91</f>
        <v>65795</v>
      </c>
      <c r="G65" s="95">
        <f t="shared" si="0"/>
        <v>47.09027275785315</v>
      </c>
      <c r="H65" s="277">
        <f>'82 37-39'!H91</f>
        <v>66840</v>
      </c>
    </row>
    <row r="66" spans="1:8" x14ac:dyDescent="0.2">
      <c r="A66" s="248">
        <v>3113</v>
      </c>
      <c r="B66" s="17">
        <v>6122</v>
      </c>
      <c r="C66" s="860" t="s">
        <v>1069</v>
      </c>
      <c r="D66" s="73">
        <f>'82 37-39'!D93</f>
        <v>0</v>
      </c>
      <c r="E66" s="73">
        <f>'82 37-39'!E93</f>
        <v>0</v>
      </c>
      <c r="F66" s="73">
        <f>'82 37-39'!F93</f>
        <v>0</v>
      </c>
      <c r="G66" s="95">
        <v>0</v>
      </c>
      <c r="H66" s="277">
        <f>'82 37-39'!H93</f>
        <v>12000</v>
      </c>
    </row>
    <row r="67" spans="1:8" hidden="1" x14ac:dyDescent="0.2">
      <c r="A67" s="248">
        <v>3141</v>
      </c>
      <c r="B67" s="110">
        <v>6121</v>
      </c>
      <c r="C67" s="249" t="s">
        <v>937</v>
      </c>
      <c r="D67" s="33">
        <f>'82 37-39'!D95</f>
        <v>0</v>
      </c>
      <c r="E67" s="33">
        <f>'82 37-39'!E95</f>
        <v>0</v>
      </c>
      <c r="F67" s="33">
        <f>'82 37-39'!F95</f>
        <v>0</v>
      </c>
      <c r="G67" s="34">
        <v>0</v>
      </c>
      <c r="H67" s="251">
        <f>'82 37-39'!H95</f>
        <v>0</v>
      </c>
    </row>
    <row r="68" spans="1:8" x14ac:dyDescent="0.2">
      <c r="A68" s="248">
        <v>3421</v>
      </c>
      <c r="B68" s="127">
        <v>6121</v>
      </c>
      <c r="C68" s="244" t="s">
        <v>180</v>
      </c>
      <c r="D68" s="73">
        <f>'82 37-39'!D103</f>
        <v>12500</v>
      </c>
      <c r="E68" s="73">
        <f>'82 37-39'!E103</f>
        <v>15897</v>
      </c>
      <c r="F68" s="73">
        <f>'82 37-39'!F103</f>
        <v>428</v>
      </c>
      <c r="G68" s="34">
        <f t="shared" si="0"/>
        <v>2.6923318865194692</v>
      </c>
      <c r="H68" s="277">
        <f>'82 37-39'!H103</f>
        <v>10000</v>
      </c>
    </row>
    <row r="69" spans="1:8" x14ac:dyDescent="0.2">
      <c r="A69" s="248">
        <v>3524</v>
      </c>
      <c r="B69" s="127">
        <v>6121</v>
      </c>
      <c r="C69" s="244" t="s">
        <v>180</v>
      </c>
      <c r="D69" s="73">
        <f>'82 37-39'!D107</f>
        <v>14200</v>
      </c>
      <c r="E69" s="73">
        <f>'82 37-39'!E107</f>
        <v>14200</v>
      </c>
      <c r="F69" s="73">
        <f>'82 37-39'!F107</f>
        <v>0</v>
      </c>
      <c r="G69" s="34">
        <f t="shared" si="0"/>
        <v>0</v>
      </c>
      <c r="H69" s="277">
        <f>'82 37-39'!H107</f>
        <v>14200</v>
      </c>
    </row>
    <row r="70" spans="1:8" x14ac:dyDescent="0.2">
      <c r="A70" s="248">
        <v>3569</v>
      </c>
      <c r="B70" s="127">
        <v>6121</v>
      </c>
      <c r="C70" s="244" t="s">
        <v>180</v>
      </c>
      <c r="D70" s="73">
        <f>'82 37-39'!D110</f>
        <v>30000</v>
      </c>
      <c r="E70" s="73">
        <f>'82 37-39'!E110</f>
        <v>25484</v>
      </c>
      <c r="F70" s="73">
        <f>'82 37-39'!F110</f>
        <v>1466</v>
      </c>
      <c r="G70" s="34">
        <f t="shared" si="0"/>
        <v>5.7526291006121486</v>
      </c>
      <c r="H70" s="277">
        <f>'82 37-39'!H110</f>
        <v>125000</v>
      </c>
    </row>
    <row r="71" spans="1:8" x14ac:dyDescent="0.2">
      <c r="A71" s="248">
        <v>4329</v>
      </c>
      <c r="B71" s="127">
        <v>6121</v>
      </c>
      <c r="C71" s="244" t="s">
        <v>180</v>
      </c>
      <c r="D71" s="73">
        <f>'82 37-39'!D115</f>
        <v>1500</v>
      </c>
      <c r="E71" s="73">
        <f>'82 37-39'!E115</f>
        <v>5906</v>
      </c>
      <c r="F71" s="73">
        <f>'82 37-39'!F115</f>
        <v>34</v>
      </c>
      <c r="G71" s="34">
        <f>F71/E71*100</f>
        <v>0.57568574331188627</v>
      </c>
      <c r="H71" s="277">
        <f>'82 37-39'!H115</f>
        <v>5000</v>
      </c>
    </row>
    <row r="72" spans="1:8" x14ac:dyDescent="0.2">
      <c r="A72" s="248">
        <v>4376</v>
      </c>
      <c r="B72" s="127">
        <v>6121</v>
      </c>
      <c r="C72" s="244" t="s">
        <v>937</v>
      </c>
      <c r="D72" s="73">
        <v>0</v>
      </c>
      <c r="E72" s="73">
        <f>'82 37-39'!E119</f>
        <v>36750</v>
      </c>
      <c r="F72" s="73">
        <f>'82 37-39'!F119</f>
        <v>489</v>
      </c>
      <c r="G72" s="34">
        <f>F71:F72</f>
        <v>489</v>
      </c>
      <c r="H72" s="277">
        <f>'82 37-39'!H119</f>
        <v>105000</v>
      </c>
    </row>
    <row r="73" spans="1:8" hidden="1" x14ac:dyDescent="0.2">
      <c r="A73" s="248">
        <v>4351</v>
      </c>
      <c r="B73" s="127">
        <v>6121</v>
      </c>
      <c r="C73" s="244" t="s">
        <v>937</v>
      </c>
      <c r="D73" s="73">
        <f>'82 37-39'!D123</f>
        <v>0</v>
      </c>
      <c r="E73" s="73">
        <f>'82 37-39'!E123</f>
        <v>0</v>
      </c>
      <c r="F73" s="73">
        <f>'82 37-39'!F123</f>
        <v>0</v>
      </c>
      <c r="G73" s="34">
        <v>0</v>
      </c>
      <c r="H73" s="277">
        <f>'82 37-39'!H123</f>
        <v>0</v>
      </c>
    </row>
    <row r="74" spans="1:8" x14ac:dyDescent="0.2">
      <c r="A74" s="248">
        <v>3322</v>
      </c>
      <c r="B74" s="127">
        <v>6121</v>
      </c>
      <c r="C74" s="244" t="s">
        <v>937</v>
      </c>
      <c r="D74" s="73">
        <f>'82 37-39'!D125</f>
        <v>0</v>
      </c>
      <c r="E74" s="73">
        <f>'82 37-39'!E125</f>
        <v>0</v>
      </c>
      <c r="F74" s="73">
        <f>'82 37-39'!F125</f>
        <v>0</v>
      </c>
      <c r="G74" s="34">
        <v>0</v>
      </c>
      <c r="H74" s="277">
        <f>'82 37-39'!H125</f>
        <v>2700</v>
      </c>
    </row>
    <row r="75" spans="1:8" x14ac:dyDescent="0.2">
      <c r="A75" s="248">
        <v>3226</v>
      </c>
      <c r="B75" s="127">
        <v>6121</v>
      </c>
      <c r="C75" s="244" t="s">
        <v>937</v>
      </c>
      <c r="D75" s="73">
        <f>'82 37-39'!D127</f>
        <v>0</v>
      </c>
      <c r="E75" s="73">
        <f>'82 37-39'!E127</f>
        <v>0</v>
      </c>
      <c r="F75" s="73">
        <f>'82 37-39'!F127</f>
        <v>0</v>
      </c>
      <c r="G75" s="34">
        <v>0</v>
      </c>
      <c r="H75" s="277">
        <f>'82 37-39'!H127</f>
        <v>600</v>
      </c>
    </row>
    <row r="76" spans="1:8" x14ac:dyDescent="0.2">
      <c r="A76" s="248">
        <v>3392</v>
      </c>
      <c r="B76" s="127">
        <v>6121</v>
      </c>
      <c r="C76" s="244" t="s">
        <v>937</v>
      </c>
      <c r="D76" s="73">
        <f>'82 37-39'!D134</f>
        <v>51500</v>
      </c>
      <c r="E76" s="73">
        <f>'82 37-39'!E134</f>
        <v>37000</v>
      </c>
      <c r="F76" s="73">
        <f>'82 37-39'!F134</f>
        <v>3233</v>
      </c>
      <c r="G76" s="34">
        <f>F76/E76*100</f>
        <v>8.7378378378378372</v>
      </c>
      <c r="H76" s="277">
        <f>'82 37-39'!H134</f>
        <v>55600</v>
      </c>
    </row>
    <row r="77" spans="1:8" ht="13.5" thickBot="1" x14ac:dyDescent="0.25">
      <c r="A77" s="243">
        <v>6171</v>
      </c>
      <c r="B77" s="127">
        <v>6121</v>
      </c>
      <c r="C77" s="244" t="s">
        <v>937</v>
      </c>
      <c r="D77" s="57">
        <f>'82 37-39'!D136</f>
        <v>30000</v>
      </c>
      <c r="E77" s="57">
        <f>'82 37-39'!E136</f>
        <v>15250</v>
      </c>
      <c r="F77" s="57">
        <f>'82 37-39'!F136</f>
        <v>8499</v>
      </c>
      <c r="G77" s="95">
        <f>F77/E77*100</f>
        <v>55.731147540983606</v>
      </c>
      <c r="H77" s="277">
        <f>'82 37-39'!H136</f>
        <v>40000</v>
      </c>
    </row>
    <row r="78" spans="1:8" ht="15" thickBot="1" x14ac:dyDescent="0.25">
      <c r="A78" s="861" t="s">
        <v>939</v>
      </c>
      <c r="B78" s="862"/>
      <c r="C78" s="863"/>
      <c r="D78" s="864">
        <f>SUM(D59:D77)</f>
        <v>344040</v>
      </c>
      <c r="E78" s="864">
        <f>SUM(E59:E77)</f>
        <v>438548</v>
      </c>
      <c r="F78" s="864">
        <f>SUM(F59:F77)</f>
        <v>95485</v>
      </c>
      <c r="G78" s="378">
        <f>F78/E78*100</f>
        <v>21.772987221467204</v>
      </c>
      <c r="H78" s="865">
        <f>SUM(H59:H77)</f>
        <v>541210</v>
      </c>
    </row>
    <row r="80" spans="1:8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8" ht="15" x14ac:dyDescent="0.25">
      <c r="A113" s="1247" t="s">
        <v>318</v>
      </c>
      <c r="B113" s="1247"/>
      <c r="C113" s="1247"/>
      <c r="D113" s="1247"/>
      <c r="E113" s="1247"/>
      <c r="F113" s="1247"/>
      <c r="G113" s="1247"/>
      <c r="H113" s="1247"/>
    </row>
    <row r="114" spans="1:8" x14ac:dyDescent="0.2">
      <c r="A114" s="7"/>
      <c r="B114" s="7"/>
    </row>
    <row r="115" spans="1:8" x14ac:dyDescent="0.2">
      <c r="A115" s="7"/>
      <c r="B115" s="7"/>
    </row>
    <row r="116" spans="1:8" x14ac:dyDescent="0.2">
      <c r="A116" s="7"/>
      <c r="B116" s="7"/>
    </row>
    <row r="117" spans="1:8" x14ac:dyDescent="0.2">
      <c r="A117" s="7"/>
      <c r="B117" s="7"/>
    </row>
    <row r="118" spans="1:8" x14ac:dyDescent="0.2">
      <c r="A118" s="7"/>
      <c r="B118" s="7"/>
    </row>
    <row r="119" spans="1:8" x14ac:dyDescent="0.2">
      <c r="A119" s="7"/>
      <c r="B119" s="7"/>
    </row>
    <row r="120" spans="1:8" x14ac:dyDescent="0.2">
      <c r="A120" s="7"/>
      <c r="B120" s="7"/>
    </row>
    <row r="121" spans="1:8" x14ac:dyDescent="0.2">
      <c r="A121" s="7"/>
      <c r="B121" s="7"/>
    </row>
    <row r="122" spans="1:8" x14ac:dyDescent="0.2">
      <c r="A122" s="7"/>
      <c r="B122" s="7"/>
    </row>
    <row r="123" spans="1:8" x14ac:dyDescent="0.2">
      <c r="A123" s="7"/>
      <c r="B123" s="7"/>
    </row>
    <row r="124" spans="1:8" x14ac:dyDescent="0.2">
      <c r="A124" s="7"/>
      <c r="B124" s="7"/>
    </row>
    <row r="125" spans="1:8" x14ac:dyDescent="0.2">
      <c r="A125" s="7"/>
      <c r="B125" s="7"/>
    </row>
    <row r="126" spans="1:8" x14ac:dyDescent="0.2">
      <c r="A126" s="7"/>
      <c r="B126" s="7"/>
    </row>
    <row r="127" spans="1:8" x14ac:dyDescent="0.2">
      <c r="A127" s="7"/>
      <c r="B127" s="7"/>
    </row>
    <row r="128" spans="1:8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</sheetData>
  <mergeCells count="2">
    <mergeCell ref="A55:H55"/>
    <mergeCell ref="A113:H11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97"/>
  <sheetViews>
    <sheetView topLeftCell="A96" zoomScaleNormal="100" workbookViewId="0">
      <selection activeCell="H65" sqref="H65"/>
    </sheetView>
  </sheetViews>
  <sheetFormatPr defaultColWidth="9.28515625" defaultRowHeight="12.75" x14ac:dyDescent="0.2"/>
  <cols>
    <col min="1" max="1" width="5.7109375" style="4" customWidth="1"/>
    <col min="2" max="2" width="5.42578125" style="4" customWidth="1"/>
    <col min="3" max="3" width="28.85546875" style="4" customWidth="1"/>
    <col min="4" max="4" width="9.140625" style="4" bestFit="1" customWidth="1"/>
    <col min="5" max="5" width="8.5703125" style="4" bestFit="1" customWidth="1"/>
    <col min="6" max="6" width="10.28515625" style="4" bestFit="1" customWidth="1"/>
    <col min="7" max="7" width="7.85546875" style="4" customWidth="1"/>
    <col min="8" max="8" width="11" style="4" bestFit="1" customWidth="1"/>
    <col min="9" max="16384" width="9.28515625" style="4"/>
  </cols>
  <sheetData>
    <row r="1" spans="1:8" ht="13.5" customHeight="1" thickBot="1" x14ac:dyDescent="0.25">
      <c r="A1" s="866" t="s">
        <v>940</v>
      </c>
      <c r="B1" s="867"/>
      <c r="H1" s="10" t="s">
        <v>785</v>
      </c>
    </row>
    <row r="2" spans="1:8" ht="12" customHeight="1" x14ac:dyDescent="0.25">
      <c r="A2" s="868" t="s">
        <v>941</v>
      </c>
      <c r="B2" s="869"/>
      <c r="C2" s="284" t="s">
        <v>942</v>
      </c>
      <c r="D2" s="14" t="s">
        <v>787</v>
      </c>
      <c r="E2" s="14" t="s">
        <v>788</v>
      </c>
      <c r="F2" s="14" t="s">
        <v>789</v>
      </c>
      <c r="G2" s="14" t="s">
        <v>790</v>
      </c>
      <c r="H2" s="15" t="s">
        <v>791</v>
      </c>
    </row>
    <row r="3" spans="1:8" ht="14.25" thickBot="1" x14ac:dyDescent="0.3">
      <c r="A3" s="870"/>
      <c r="B3" s="871" t="s">
        <v>943</v>
      </c>
      <c r="C3" s="287"/>
      <c r="D3" s="123">
        <v>2018</v>
      </c>
      <c r="E3" s="123">
        <v>2018</v>
      </c>
      <c r="F3" s="123" t="s">
        <v>793</v>
      </c>
      <c r="G3" s="123" t="s">
        <v>794</v>
      </c>
      <c r="H3" s="124">
        <v>2019</v>
      </c>
    </row>
    <row r="4" spans="1:8" ht="12" customHeight="1" x14ac:dyDescent="0.2">
      <c r="A4" s="1297" t="s">
        <v>378</v>
      </c>
      <c r="B4" s="1298"/>
      <c r="C4" s="13" t="s">
        <v>379</v>
      </c>
      <c r="D4" s="246">
        <v>500</v>
      </c>
      <c r="E4" s="246">
        <v>500</v>
      </c>
      <c r="F4" s="246">
        <v>0</v>
      </c>
      <c r="G4" s="204">
        <f t="shared" ref="G4:G9" si="0">F4/E4*100</f>
        <v>0</v>
      </c>
      <c r="H4" s="247">
        <v>0</v>
      </c>
    </row>
    <row r="5" spans="1:8" ht="13.5" thickBot="1" x14ac:dyDescent="0.25">
      <c r="A5" s="1303"/>
      <c r="B5" s="1304"/>
      <c r="C5" s="872" t="s">
        <v>1039</v>
      </c>
      <c r="D5" s="825">
        <f>D4</f>
        <v>500</v>
      </c>
      <c r="E5" s="825">
        <f>E4</f>
        <v>500</v>
      </c>
      <c r="F5" s="825">
        <f>SUM(F1:F4)</f>
        <v>0</v>
      </c>
      <c r="G5" s="315">
        <f t="shared" si="0"/>
        <v>0</v>
      </c>
      <c r="H5" s="826">
        <f>SUM(H4)</f>
        <v>0</v>
      </c>
    </row>
    <row r="6" spans="1:8" x14ac:dyDescent="0.2">
      <c r="A6" s="1297" t="s">
        <v>380</v>
      </c>
      <c r="B6" s="1298"/>
      <c r="C6" s="873" t="s">
        <v>381</v>
      </c>
      <c r="D6" s="246">
        <v>1000</v>
      </c>
      <c r="E6" s="246">
        <v>1000</v>
      </c>
      <c r="F6" s="246">
        <v>0</v>
      </c>
      <c r="G6" s="211">
        <f t="shared" si="0"/>
        <v>0</v>
      </c>
      <c r="H6" s="247">
        <v>100</v>
      </c>
    </row>
    <row r="7" spans="1:8" x14ac:dyDescent="0.2">
      <c r="A7" s="1289" t="s">
        <v>382</v>
      </c>
      <c r="B7" s="1290"/>
      <c r="C7" s="874" t="s">
        <v>383</v>
      </c>
      <c r="D7" s="73">
        <v>5000</v>
      </c>
      <c r="E7" s="73">
        <v>5000</v>
      </c>
      <c r="F7" s="73">
        <v>0</v>
      </c>
      <c r="G7" s="43">
        <f t="shared" si="0"/>
        <v>0</v>
      </c>
      <c r="H7" s="277">
        <v>100</v>
      </c>
    </row>
    <row r="8" spans="1:8" x14ac:dyDescent="0.2">
      <c r="A8" s="1289" t="s">
        <v>384</v>
      </c>
      <c r="B8" s="1290"/>
      <c r="C8" s="875" t="s">
        <v>385</v>
      </c>
      <c r="D8" s="33">
        <v>750</v>
      </c>
      <c r="E8" s="33">
        <v>430</v>
      </c>
      <c r="F8" s="33">
        <v>0</v>
      </c>
      <c r="G8" s="43">
        <f t="shared" si="0"/>
        <v>0</v>
      </c>
      <c r="H8" s="251">
        <v>100</v>
      </c>
    </row>
    <row r="9" spans="1:8" x14ac:dyDescent="0.2">
      <c r="A9" s="1289" t="s">
        <v>386</v>
      </c>
      <c r="B9" s="1290"/>
      <c r="C9" s="875" t="s">
        <v>387</v>
      </c>
      <c r="D9" s="33">
        <v>100</v>
      </c>
      <c r="E9" s="33">
        <v>100</v>
      </c>
      <c r="F9" s="33">
        <v>0</v>
      </c>
      <c r="G9" s="43">
        <f t="shared" si="0"/>
        <v>0</v>
      </c>
      <c r="H9" s="251">
        <v>0</v>
      </c>
    </row>
    <row r="10" spans="1:8" hidden="1" x14ac:dyDescent="0.2">
      <c r="A10" s="1289" t="s">
        <v>388</v>
      </c>
      <c r="B10" s="1290"/>
      <c r="C10" s="875" t="s">
        <v>389</v>
      </c>
      <c r="D10" s="33">
        <v>0</v>
      </c>
      <c r="E10" s="33">
        <v>0</v>
      </c>
      <c r="F10" s="33">
        <v>0</v>
      </c>
      <c r="G10" s="43">
        <v>0</v>
      </c>
      <c r="H10" s="251">
        <v>0</v>
      </c>
    </row>
    <row r="11" spans="1:8" x14ac:dyDescent="0.2">
      <c r="A11" s="1289" t="s">
        <v>390</v>
      </c>
      <c r="B11" s="1290"/>
      <c r="C11" s="875" t="s">
        <v>391</v>
      </c>
      <c r="D11" s="33">
        <v>100</v>
      </c>
      <c r="E11" s="33">
        <v>100</v>
      </c>
      <c r="F11" s="33">
        <v>0</v>
      </c>
      <c r="G11" s="43">
        <f>F11/E11*100</f>
        <v>0</v>
      </c>
      <c r="H11" s="251">
        <v>100</v>
      </c>
    </row>
    <row r="12" spans="1:8" hidden="1" x14ac:dyDescent="0.2">
      <c r="A12" s="1289" t="s">
        <v>392</v>
      </c>
      <c r="B12" s="1290"/>
      <c r="C12" s="875" t="s">
        <v>393</v>
      </c>
      <c r="D12" s="128">
        <v>0</v>
      </c>
      <c r="E12" s="128">
        <v>0</v>
      </c>
      <c r="F12" s="128">
        <v>0</v>
      </c>
      <c r="G12" s="43">
        <v>0</v>
      </c>
      <c r="H12" s="446">
        <v>0</v>
      </c>
    </row>
    <row r="13" spans="1:8" x14ac:dyDescent="0.2">
      <c r="A13" s="1289" t="s">
        <v>394</v>
      </c>
      <c r="B13" s="1290"/>
      <c r="C13" s="875" t="s">
        <v>395</v>
      </c>
      <c r="D13" s="128">
        <v>100</v>
      </c>
      <c r="E13" s="128">
        <v>100</v>
      </c>
      <c r="F13" s="128">
        <v>0</v>
      </c>
      <c r="G13" s="43">
        <v>0</v>
      </c>
      <c r="H13" s="446">
        <v>100</v>
      </c>
    </row>
    <row r="14" spans="1:8" x14ac:dyDescent="0.2">
      <c r="A14" s="1289" t="s">
        <v>396</v>
      </c>
      <c r="B14" s="1290"/>
      <c r="C14" s="875" t="s">
        <v>397</v>
      </c>
      <c r="D14" s="128">
        <v>100</v>
      </c>
      <c r="E14" s="128">
        <v>100</v>
      </c>
      <c r="F14" s="128">
        <v>0</v>
      </c>
      <c r="G14" s="43">
        <v>0</v>
      </c>
      <c r="H14" s="446">
        <v>100</v>
      </c>
    </row>
    <row r="15" spans="1:8" x14ac:dyDescent="0.2">
      <c r="A15" s="1289" t="s">
        <v>398</v>
      </c>
      <c r="B15" s="1290"/>
      <c r="C15" s="875" t="s">
        <v>399</v>
      </c>
      <c r="D15" s="128">
        <v>200</v>
      </c>
      <c r="E15" s="128">
        <v>200</v>
      </c>
      <c r="F15" s="128">
        <v>0</v>
      </c>
      <c r="G15" s="43">
        <v>0</v>
      </c>
      <c r="H15" s="446">
        <v>100</v>
      </c>
    </row>
    <row r="16" spans="1:8" ht="12.75" customHeight="1" x14ac:dyDescent="0.2">
      <c r="A16" s="1289" t="s">
        <v>400</v>
      </c>
      <c r="B16" s="1290"/>
      <c r="C16" s="875" t="s">
        <v>401</v>
      </c>
      <c r="D16" s="128">
        <v>500</v>
      </c>
      <c r="E16" s="128">
        <v>500</v>
      </c>
      <c r="F16" s="128">
        <v>0</v>
      </c>
      <c r="G16" s="43">
        <v>0</v>
      </c>
      <c r="H16" s="446">
        <v>100</v>
      </c>
    </row>
    <row r="17" spans="1:8" x14ac:dyDescent="0.2">
      <c r="A17" s="1289" t="s">
        <v>402</v>
      </c>
      <c r="B17" s="1290"/>
      <c r="C17" s="875" t="s">
        <v>403</v>
      </c>
      <c r="D17" s="128">
        <v>500</v>
      </c>
      <c r="E17" s="128">
        <v>500</v>
      </c>
      <c r="F17" s="128">
        <v>0</v>
      </c>
      <c r="G17" s="43">
        <v>0</v>
      </c>
      <c r="H17" s="446">
        <v>100</v>
      </c>
    </row>
    <row r="18" spans="1:8" x14ac:dyDescent="0.2">
      <c r="A18" s="1289" t="s">
        <v>404</v>
      </c>
      <c r="B18" s="1290"/>
      <c r="C18" s="875" t="s">
        <v>405</v>
      </c>
      <c r="D18" s="128">
        <v>13690</v>
      </c>
      <c r="E18" s="128">
        <v>6690</v>
      </c>
      <c r="F18" s="128">
        <v>0</v>
      </c>
      <c r="G18" s="43">
        <v>0</v>
      </c>
      <c r="H18" s="446">
        <v>0</v>
      </c>
    </row>
    <row r="19" spans="1:8" x14ac:dyDescent="0.2">
      <c r="A19" s="1289" t="s">
        <v>406</v>
      </c>
      <c r="B19" s="1290"/>
      <c r="C19" s="875" t="s">
        <v>407</v>
      </c>
      <c r="D19" s="128">
        <v>1000</v>
      </c>
      <c r="E19" s="128">
        <v>1000</v>
      </c>
      <c r="F19" s="128">
        <v>0</v>
      </c>
      <c r="G19" s="43">
        <v>0</v>
      </c>
      <c r="H19" s="446">
        <v>100</v>
      </c>
    </row>
    <row r="20" spans="1:8" ht="13.5" thickBot="1" x14ac:dyDescent="0.25">
      <c r="A20" s="763"/>
      <c r="B20" s="876"/>
      <c r="C20" s="872" t="s">
        <v>408</v>
      </c>
      <c r="D20" s="825">
        <f>SUM(D6:D19)</f>
        <v>23040</v>
      </c>
      <c r="E20" s="825">
        <f>SUM(E6:E19)</f>
        <v>15720</v>
      </c>
      <c r="F20" s="825">
        <f>SUM(F6:F19)</f>
        <v>0</v>
      </c>
      <c r="G20" s="315">
        <f>F20/E20*100</f>
        <v>0</v>
      </c>
      <c r="H20" s="826">
        <f>SUM(H6:H19)</f>
        <v>1000</v>
      </c>
    </row>
    <row r="21" spans="1:8" x14ac:dyDescent="0.2">
      <c r="A21" s="1297" t="s">
        <v>409</v>
      </c>
      <c r="B21" s="1298"/>
      <c r="C21" s="244" t="s">
        <v>410</v>
      </c>
      <c r="D21" s="73">
        <v>100</v>
      </c>
      <c r="E21" s="73">
        <v>100</v>
      </c>
      <c r="F21" s="73">
        <v>0</v>
      </c>
      <c r="G21" s="95">
        <v>0</v>
      </c>
      <c r="H21" s="277">
        <v>100</v>
      </c>
    </row>
    <row r="22" spans="1:8" x14ac:dyDescent="0.2">
      <c r="A22" s="1289" t="s">
        <v>411</v>
      </c>
      <c r="B22" s="1290"/>
      <c r="C22" s="261" t="s">
        <v>412</v>
      </c>
      <c r="D22" s="877">
        <v>5000</v>
      </c>
      <c r="E22" s="877">
        <v>6000</v>
      </c>
      <c r="F22" s="877">
        <v>0</v>
      </c>
      <c r="G22" s="34">
        <v>0</v>
      </c>
      <c r="H22" s="35">
        <v>7000</v>
      </c>
    </row>
    <row r="23" spans="1:8" x14ac:dyDescent="0.2">
      <c r="A23" s="1289" t="s">
        <v>413</v>
      </c>
      <c r="B23" s="1290"/>
      <c r="C23" s="261" t="s">
        <v>414</v>
      </c>
      <c r="D23" s="33">
        <v>2000</v>
      </c>
      <c r="E23" s="33">
        <v>2000</v>
      </c>
      <c r="F23" s="33">
        <v>1015</v>
      </c>
      <c r="G23" s="34">
        <f t="shared" ref="G23:G37" si="1">F23/E23*100</f>
        <v>50.749999999999993</v>
      </c>
      <c r="H23" s="251">
        <v>3000</v>
      </c>
    </row>
    <row r="24" spans="1:8" ht="12.75" hidden="1" customHeight="1" x14ac:dyDescent="0.2">
      <c r="A24" s="1289" t="s">
        <v>415</v>
      </c>
      <c r="B24" s="1290"/>
      <c r="C24" s="860" t="s">
        <v>416</v>
      </c>
      <c r="D24" s="878">
        <v>0</v>
      </c>
      <c r="E24" s="878">
        <v>0</v>
      </c>
      <c r="F24" s="878">
        <v>0</v>
      </c>
      <c r="G24" s="34">
        <v>0</v>
      </c>
      <c r="H24" s="74">
        <v>0</v>
      </c>
    </row>
    <row r="25" spans="1:8" x14ac:dyDescent="0.2">
      <c r="A25" s="1289" t="s">
        <v>417</v>
      </c>
      <c r="B25" s="1290"/>
      <c r="C25" s="261" t="s">
        <v>418</v>
      </c>
      <c r="D25" s="73">
        <v>100</v>
      </c>
      <c r="E25" s="73">
        <v>100</v>
      </c>
      <c r="F25" s="73">
        <v>0</v>
      </c>
      <c r="G25" s="34">
        <f t="shared" si="1"/>
        <v>0</v>
      </c>
      <c r="H25" s="277">
        <v>100</v>
      </c>
    </row>
    <row r="26" spans="1:8" x14ac:dyDescent="0.2">
      <c r="A26" s="1289" t="s">
        <v>419</v>
      </c>
      <c r="B26" s="1290"/>
      <c r="C26" s="261" t="s">
        <v>420</v>
      </c>
      <c r="D26" s="73">
        <v>100</v>
      </c>
      <c r="E26" s="73">
        <v>100</v>
      </c>
      <c r="F26" s="73">
        <v>0</v>
      </c>
      <c r="G26" s="34">
        <v>0</v>
      </c>
      <c r="H26" s="277">
        <v>100</v>
      </c>
    </row>
    <row r="27" spans="1:8" x14ac:dyDescent="0.2">
      <c r="A27" s="1289" t="s">
        <v>421</v>
      </c>
      <c r="B27" s="1290"/>
      <c r="C27" s="52" t="s">
        <v>422</v>
      </c>
      <c r="D27" s="877">
        <v>9000</v>
      </c>
      <c r="E27" s="877">
        <v>9000</v>
      </c>
      <c r="F27" s="877">
        <v>95</v>
      </c>
      <c r="G27" s="34">
        <f t="shared" si="1"/>
        <v>1.0555555555555556</v>
      </c>
      <c r="H27" s="35">
        <v>0</v>
      </c>
    </row>
    <row r="28" spans="1:8" x14ac:dyDescent="0.2">
      <c r="A28" s="1289" t="s">
        <v>423</v>
      </c>
      <c r="B28" s="1290"/>
      <c r="C28" s="52" t="s">
        <v>424</v>
      </c>
      <c r="D28" s="877">
        <v>6000</v>
      </c>
      <c r="E28" s="877">
        <v>6000</v>
      </c>
      <c r="F28" s="877">
        <v>4526</v>
      </c>
      <c r="G28" s="34">
        <f t="shared" si="1"/>
        <v>75.433333333333337</v>
      </c>
      <c r="H28" s="35">
        <v>0</v>
      </c>
    </row>
    <row r="29" spans="1:8" x14ac:dyDescent="0.2">
      <c r="A29" s="1289" t="s">
        <v>425</v>
      </c>
      <c r="B29" s="1290"/>
      <c r="C29" s="445" t="s">
        <v>426</v>
      </c>
      <c r="D29" s="879">
        <v>0</v>
      </c>
      <c r="E29" s="879">
        <v>0</v>
      </c>
      <c r="F29" s="879">
        <v>0</v>
      </c>
      <c r="G29" s="399">
        <v>0</v>
      </c>
      <c r="H29" s="129">
        <v>3500</v>
      </c>
    </row>
    <row r="30" spans="1:8" x14ac:dyDescent="0.2">
      <c r="A30" s="1289" t="s">
        <v>427</v>
      </c>
      <c r="B30" s="1290"/>
      <c r="C30" s="445" t="s">
        <v>428</v>
      </c>
      <c r="D30" s="879">
        <v>0</v>
      </c>
      <c r="E30" s="879">
        <v>320</v>
      </c>
      <c r="F30" s="879">
        <v>316</v>
      </c>
      <c r="G30" s="399">
        <f>F30/E30*100</f>
        <v>98.75</v>
      </c>
      <c r="H30" s="129">
        <v>0</v>
      </c>
    </row>
    <row r="31" spans="1:8" x14ac:dyDescent="0.2">
      <c r="A31" s="1289" t="s">
        <v>1034</v>
      </c>
      <c r="B31" s="1290"/>
      <c r="C31" s="445" t="s">
        <v>429</v>
      </c>
      <c r="D31" s="879">
        <v>0</v>
      </c>
      <c r="E31" s="879">
        <v>0</v>
      </c>
      <c r="F31" s="879">
        <v>0</v>
      </c>
      <c r="G31" s="399">
        <v>0</v>
      </c>
      <c r="H31" s="129">
        <v>2000</v>
      </c>
    </row>
    <row r="32" spans="1:8" ht="12.75" hidden="1" customHeight="1" x14ac:dyDescent="0.2">
      <c r="A32" s="1289" t="s">
        <v>1034</v>
      </c>
      <c r="B32" s="1290"/>
      <c r="C32" s="445" t="s">
        <v>430</v>
      </c>
      <c r="D32" s="879">
        <v>0</v>
      </c>
      <c r="E32" s="879">
        <v>0</v>
      </c>
      <c r="F32" s="879">
        <v>0</v>
      </c>
      <c r="G32" s="399">
        <v>0</v>
      </c>
      <c r="H32" s="129">
        <v>0</v>
      </c>
    </row>
    <row r="33" spans="1:8" ht="13.5" thickBot="1" x14ac:dyDescent="0.25">
      <c r="A33" s="880"/>
      <c r="B33" s="881"/>
      <c r="C33" s="882" t="s">
        <v>431</v>
      </c>
      <c r="D33" s="883">
        <f>SUM(D21:D32)</f>
        <v>22300</v>
      </c>
      <c r="E33" s="883">
        <f>SUM(E21:E32)</f>
        <v>23620</v>
      </c>
      <c r="F33" s="883">
        <f>SUM(F21:F32)</f>
        <v>5952</v>
      </c>
      <c r="G33" s="839">
        <f t="shared" si="1"/>
        <v>25.198983911939031</v>
      </c>
      <c r="H33" s="884">
        <f>SUM(H21:H32)</f>
        <v>15800</v>
      </c>
    </row>
    <row r="34" spans="1:8" ht="12" hidden="1" customHeight="1" x14ac:dyDescent="0.2">
      <c r="A34" s="1295">
        <v>216017</v>
      </c>
      <c r="B34" s="1296"/>
      <c r="C34" s="13" t="s">
        <v>432</v>
      </c>
      <c r="D34" s="811">
        <v>0</v>
      </c>
      <c r="E34" s="811">
        <v>0</v>
      </c>
      <c r="F34" s="811">
        <v>0</v>
      </c>
      <c r="G34" s="204">
        <v>0</v>
      </c>
      <c r="H34" s="885">
        <v>0</v>
      </c>
    </row>
    <row r="35" spans="1:8" ht="13.5" hidden="1" customHeight="1" thickBot="1" x14ac:dyDescent="0.25">
      <c r="A35" s="880"/>
      <c r="B35" s="881"/>
      <c r="C35" s="882" t="s">
        <v>354</v>
      </c>
      <c r="D35" s="883">
        <f>D34</f>
        <v>0</v>
      </c>
      <c r="E35" s="883">
        <f>E34</f>
        <v>0</v>
      </c>
      <c r="F35" s="883">
        <f>F34</f>
        <v>0</v>
      </c>
      <c r="G35" s="839">
        <v>0</v>
      </c>
      <c r="H35" s="884">
        <f>SUM(H34)</f>
        <v>0</v>
      </c>
    </row>
    <row r="36" spans="1:8" x14ac:dyDescent="0.2">
      <c r="A36" s="1297" t="s">
        <v>433</v>
      </c>
      <c r="B36" s="1298"/>
      <c r="C36" s="597" t="s">
        <v>434</v>
      </c>
      <c r="D36" s="811">
        <v>5000</v>
      </c>
      <c r="E36" s="811">
        <v>5000</v>
      </c>
      <c r="F36" s="811">
        <v>510</v>
      </c>
      <c r="G36" s="204">
        <f t="shared" si="1"/>
        <v>10.199999999999999</v>
      </c>
      <c r="H36" s="885">
        <v>2395</v>
      </c>
    </row>
    <row r="37" spans="1:8" x14ac:dyDescent="0.2">
      <c r="A37" s="1289" t="s">
        <v>435</v>
      </c>
      <c r="B37" s="1290"/>
      <c r="C37" s="569" t="s">
        <v>436</v>
      </c>
      <c r="D37" s="878">
        <v>40000</v>
      </c>
      <c r="E37" s="878">
        <v>34000</v>
      </c>
      <c r="F37" s="878">
        <v>738</v>
      </c>
      <c r="G37" s="34">
        <f t="shared" si="1"/>
        <v>2.1705882352941175</v>
      </c>
      <c r="H37" s="74">
        <v>60800</v>
      </c>
    </row>
    <row r="38" spans="1:8" x14ac:dyDescent="0.2">
      <c r="A38" s="1289" t="s">
        <v>435</v>
      </c>
      <c r="B38" s="1290"/>
      <c r="C38" s="569" t="s">
        <v>437</v>
      </c>
      <c r="D38" s="878">
        <v>0</v>
      </c>
      <c r="E38" s="878">
        <v>25000</v>
      </c>
      <c r="F38" s="878">
        <v>2146</v>
      </c>
      <c r="G38" s="95">
        <v>0</v>
      </c>
      <c r="H38" s="74">
        <v>0</v>
      </c>
    </row>
    <row r="39" spans="1:8" x14ac:dyDescent="0.2">
      <c r="A39" s="1289" t="s">
        <v>1309</v>
      </c>
      <c r="B39" s="1290"/>
      <c r="C39" s="569" t="s">
        <v>1310</v>
      </c>
      <c r="D39" s="878">
        <v>0</v>
      </c>
      <c r="E39" s="878">
        <v>0</v>
      </c>
      <c r="F39" s="878">
        <v>0</v>
      </c>
      <c r="G39" s="95">
        <v>0</v>
      </c>
      <c r="H39" s="74">
        <v>83</v>
      </c>
    </row>
    <row r="40" spans="1:8" x14ac:dyDescent="0.2">
      <c r="A40" s="1289" t="s">
        <v>438</v>
      </c>
      <c r="B40" s="1290"/>
      <c r="C40" s="52" t="s">
        <v>439</v>
      </c>
      <c r="D40" s="878">
        <v>0</v>
      </c>
      <c r="E40" s="878">
        <v>17500</v>
      </c>
      <c r="F40" s="878">
        <v>71</v>
      </c>
      <c r="G40" s="34">
        <v>0</v>
      </c>
      <c r="H40" s="74">
        <v>5526</v>
      </c>
    </row>
    <row r="41" spans="1:8" x14ac:dyDescent="0.2">
      <c r="A41" s="1289" t="s">
        <v>1311</v>
      </c>
      <c r="B41" s="1290"/>
      <c r="C41" s="52" t="s">
        <v>1312</v>
      </c>
      <c r="D41" s="878">
        <v>0</v>
      </c>
      <c r="E41" s="878">
        <v>0</v>
      </c>
      <c r="F41" s="878">
        <v>0</v>
      </c>
      <c r="G41" s="34">
        <v>0</v>
      </c>
      <c r="H41" s="74">
        <v>166</v>
      </c>
    </row>
    <row r="42" spans="1:8" x14ac:dyDescent="0.2">
      <c r="A42" s="1289" t="s">
        <v>440</v>
      </c>
      <c r="B42" s="1290"/>
      <c r="C42" s="624" t="s">
        <v>441</v>
      </c>
      <c r="D42" s="878">
        <v>500</v>
      </c>
      <c r="E42" s="878">
        <v>2000</v>
      </c>
      <c r="F42" s="878">
        <v>1863</v>
      </c>
      <c r="G42" s="34">
        <f>F42/E42*100</f>
        <v>93.15</v>
      </c>
      <c r="H42" s="74">
        <v>35</v>
      </c>
    </row>
    <row r="43" spans="1:8" ht="12.75" hidden="1" customHeight="1" x14ac:dyDescent="0.2">
      <c r="A43" s="1289" t="s">
        <v>442</v>
      </c>
      <c r="B43" s="1290"/>
      <c r="C43" s="569" t="s">
        <v>443</v>
      </c>
      <c r="D43" s="878">
        <v>0</v>
      </c>
      <c r="E43" s="878">
        <v>0</v>
      </c>
      <c r="F43" s="878">
        <v>0</v>
      </c>
      <c r="G43" s="34">
        <v>0</v>
      </c>
      <c r="H43" s="74">
        <v>0</v>
      </c>
    </row>
    <row r="44" spans="1:8" ht="12.75" hidden="1" customHeight="1" x14ac:dyDescent="0.2">
      <c r="A44" s="1289" t="s">
        <v>444</v>
      </c>
      <c r="B44" s="1290"/>
      <c r="C44" s="569" t="s">
        <v>445</v>
      </c>
      <c r="D44" s="878">
        <v>0</v>
      </c>
      <c r="E44" s="878">
        <v>0</v>
      </c>
      <c r="F44" s="878">
        <v>0</v>
      </c>
      <c r="G44" s="34">
        <v>0</v>
      </c>
      <c r="H44" s="74">
        <v>0</v>
      </c>
    </row>
    <row r="45" spans="1:8" x14ac:dyDescent="0.2">
      <c r="A45" s="1289" t="s">
        <v>446</v>
      </c>
      <c r="B45" s="1290"/>
      <c r="C45" s="569" t="s">
        <v>447</v>
      </c>
      <c r="D45" s="878">
        <v>2000</v>
      </c>
      <c r="E45" s="878">
        <v>2000</v>
      </c>
      <c r="F45" s="878">
        <v>469</v>
      </c>
      <c r="G45" s="34">
        <f>F45/E45*100</f>
        <v>23.45</v>
      </c>
      <c r="H45" s="74">
        <v>1000</v>
      </c>
    </row>
    <row r="46" spans="1:8" x14ac:dyDescent="0.2">
      <c r="A46" s="1289" t="s">
        <v>448</v>
      </c>
      <c r="B46" s="1290"/>
      <c r="C46" s="569" t="s">
        <v>449</v>
      </c>
      <c r="D46" s="878">
        <v>0</v>
      </c>
      <c r="E46" s="878">
        <v>0</v>
      </c>
      <c r="F46" s="878">
        <v>0</v>
      </c>
      <c r="G46" s="34">
        <v>0</v>
      </c>
      <c r="H46" s="74">
        <v>1000</v>
      </c>
    </row>
    <row r="47" spans="1:8" ht="12.75" hidden="1" customHeight="1" x14ac:dyDescent="0.2">
      <c r="A47" s="1289" t="s">
        <v>450</v>
      </c>
      <c r="B47" s="1290"/>
      <c r="C47" s="569" t="s">
        <v>451</v>
      </c>
      <c r="D47" s="878">
        <v>0</v>
      </c>
      <c r="E47" s="878">
        <v>0</v>
      </c>
      <c r="F47" s="878">
        <v>0</v>
      </c>
      <c r="G47" s="34">
        <v>0</v>
      </c>
      <c r="H47" s="74">
        <v>0</v>
      </c>
    </row>
    <row r="48" spans="1:8" ht="12.75" hidden="1" customHeight="1" x14ac:dyDescent="0.2">
      <c r="A48" s="1289" t="s">
        <v>452</v>
      </c>
      <c r="B48" s="1290"/>
      <c r="C48" s="569" t="s">
        <v>453</v>
      </c>
      <c r="D48" s="878">
        <v>0</v>
      </c>
      <c r="E48" s="878">
        <v>0</v>
      </c>
      <c r="F48" s="878">
        <v>0</v>
      </c>
      <c r="G48" s="34">
        <v>0</v>
      </c>
      <c r="H48" s="74">
        <v>0</v>
      </c>
    </row>
    <row r="49" spans="1:8" x14ac:dyDescent="0.2">
      <c r="A49" s="1289" t="s">
        <v>454</v>
      </c>
      <c r="B49" s="1290"/>
      <c r="C49" s="569" t="s">
        <v>455</v>
      </c>
      <c r="D49" s="878">
        <v>1000</v>
      </c>
      <c r="E49" s="878">
        <v>2500</v>
      </c>
      <c r="F49" s="878">
        <v>983</v>
      </c>
      <c r="G49" s="34">
        <f>F49/E49*100</f>
        <v>39.32</v>
      </c>
      <c r="H49" s="74">
        <v>6000</v>
      </c>
    </row>
    <row r="50" spans="1:8" x14ac:dyDescent="0.2">
      <c r="A50" s="1289" t="s">
        <v>456</v>
      </c>
      <c r="B50" s="1290"/>
      <c r="C50" s="569" t="s">
        <v>457</v>
      </c>
      <c r="D50" s="878">
        <v>10000</v>
      </c>
      <c r="E50" s="878">
        <v>8500</v>
      </c>
      <c r="F50" s="878">
        <v>91</v>
      </c>
      <c r="G50" s="34">
        <f>F50/E50*100</f>
        <v>1.0705882352941176</v>
      </c>
      <c r="H50" s="74">
        <v>6500</v>
      </c>
    </row>
    <row r="51" spans="1:8" x14ac:dyDescent="0.2">
      <c r="A51" s="1289" t="s">
        <v>458</v>
      </c>
      <c r="B51" s="1290"/>
      <c r="C51" s="569" t="s">
        <v>459</v>
      </c>
      <c r="D51" s="878">
        <v>0</v>
      </c>
      <c r="E51" s="878">
        <v>200</v>
      </c>
      <c r="F51" s="878">
        <v>0</v>
      </c>
      <c r="G51" s="34">
        <v>0</v>
      </c>
      <c r="H51" s="74">
        <v>0</v>
      </c>
    </row>
    <row r="52" spans="1:8" x14ac:dyDescent="0.2">
      <c r="A52" s="1289" t="s">
        <v>458</v>
      </c>
      <c r="B52" s="1290"/>
      <c r="C52" s="569" t="s">
        <v>460</v>
      </c>
      <c r="D52" s="878">
        <v>0</v>
      </c>
      <c r="E52" s="878">
        <v>6000</v>
      </c>
      <c r="F52" s="878">
        <v>2293</v>
      </c>
      <c r="G52" s="34">
        <v>0</v>
      </c>
      <c r="H52" s="74">
        <v>0</v>
      </c>
    </row>
    <row r="53" spans="1:8" x14ac:dyDescent="0.2">
      <c r="A53" s="1289" t="s">
        <v>461</v>
      </c>
      <c r="B53" s="1290"/>
      <c r="C53" s="569" t="s">
        <v>462</v>
      </c>
      <c r="D53" s="878">
        <v>2000</v>
      </c>
      <c r="E53" s="878">
        <v>2000</v>
      </c>
      <c r="F53" s="878">
        <v>425</v>
      </c>
      <c r="G53" s="34">
        <f>F53/E53*100</f>
        <v>21.25</v>
      </c>
      <c r="H53" s="74">
        <v>965</v>
      </c>
    </row>
    <row r="54" spans="1:8" ht="12.75" hidden="1" customHeight="1" x14ac:dyDescent="0.2">
      <c r="A54" s="1289" t="s">
        <v>463</v>
      </c>
      <c r="B54" s="1290"/>
      <c r="C54" s="624" t="s">
        <v>464</v>
      </c>
      <c r="D54" s="877">
        <v>0</v>
      </c>
      <c r="E54" s="877">
        <v>0</v>
      </c>
      <c r="F54" s="877">
        <v>0</v>
      </c>
      <c r="G54" s="34">
        <v>0</v>
      </c>
      <c r="H54" s="35">
        <v>0</v>
      </c>
    </row>
    <row r="55" spans="1:8" x14ac:dyDescent="0.2">
      <c r="A55" s="1289" t="s">
        <v>466</v>
      </c>
      <c r="B55" s="1290"/>
      <c r="C55" s="601" t="s">
        <v>467</v>
      </c>
      <c r="D55" s="877">
        <v>1000</v>
      </c>
      <c r="E55" s="877">
        <v>1000</v>
      </c>
      <c r="F55" s="877">
        <v>0</v>
      </c>
      <c r="G55" s="34">
        <v>0</v>
      </c>
      <c r="H55" s="35">
        <v>500</v>
      </c>
    </row>
    <row r="56" spans="1:8" x14ac:dyDescent="0.2">
      <c r="A56" s="1289" t="s">
        <v>468</v>
      </c>
      <c r="B56" s="1290"/>
      <c r="C56" s="601" t="s">
        <v>469</v>
      </c>
      <c r="D56" s="879">
        <v>0</v>
      </c>
      <c r="E56" s="879">
        <v>1500</v>
      </c>
      <c r="F56" s="879">
        <v>0</v>
      </c>
      <c r="G56" s="399">
        <v>0</v>
      </c>
      <c r="H56" s="129">
        <v>0</v>
      </c>
    </row>
    <row r="57" spans="1:8" hidden="1" x14ac:dyDescent="0.2">
      <c r="A57" s="1289" t="s">
        <v>1034</v>
      </c>
      <c r="B57" s="1290"/>
      <c r="C57" s="886" t="s">
        <v>470</v>
      </c>
      <c r="D57" s="879">
        <v>0</v>
      </c>
      <c r="E57" s="879">
        <v>0</v>
      </c>
      <c r="F57" s="879">
        <v>0</v>
      </c>
      <c r="G57" s="399">
        <v>0</v>
      </c>
      <c r="H57" s="129">
        <v>0</v>
      </c>
    </row>
    <row r="58" spans="1:8" hidden="1" x14ac:dyDescent="0.2">
      <c r="A58" s="1289" t="s">
        <v>1034</v>
      </c>
      <c r="B58" s="1290"/>
      <c r="C58" s="886" t="s">
        <v>471</v>
      </c>
      <c r="D58" s="879">
        <v>0</v>
      </c>
      <c r="E58" s="879">
        <v>0</v>
      </c>
      <c r="F58" s="879">
        <v>0</v>
      </c>
      <c r="G58" s="399">
        <v>0</v>
      </c>
      <c r="H58" s="129">
        <v>0</v>
      </c>
    </row>
    <row r="59" spans="1:8" ht="13.5" thickBot="1" x14ac:dyDescent="0.25">
      <c r="A59" s="887"/>
      <c r="B59" s="881"/>
      <c r="C59" s="882" t="s">
        <v>472</v>
      </c>
      <c r="D59" s="883">
        <f>SUM(D36:D58)</f>
        <v>61500</v>
      </c>
      <c r="E59" s="883">
        <f>SUM(E36:E58)</f>
        <v>107200</v>
      </c>
      <c r="F59" s="883">
        <f>SUM(F36:F58)</f>
        <v>9589</v>
      </c>
      <c r="G59" s="839">
        <f>F59/E59*100</f>
        <v>8.9449626865671643</v>
      </c>
      <c r="H59" s="884">
        <f>SUM(H36:H58)</f>
        <v>84970</v>
      </c>
    </row>
    <row r="60" spans="1:8" x14ac:dyDescent="0.2">
      <c r="A60" s="1295">
        <v>2018023</v>
      </c>
      <c r="B60" s="1296"/>
      <c r="C60" s="13" t="s">
        <v>473</v>
      </c>
      <c r="D60" s="811">
        <v>0</v>
      </c>
      <c r="E60" s="811">
        <v>1300</v>
      </c>
      <c r="F60" s="811">
        <v>0</v>
      </c>
      <c r="G60" s="204">
        <v>0</v>
      </c>
      <c r="H60" s="885">
        <v>0</v>
      </c>
    </row>
    <row r="61" spans="1:8" x14ac:dyDescent="0.2">
      <c r="A61" s="1289" t="s">
        <v>1034</v>
      </c>
      <c r="B61" s="1290"/>
      <c r="C61" s="886" t="s">
        <v>474</v>
      </c>
      <c r="D61" s="879">
        <v>0</v>
      </c>
      <c r="E61" s="879">
        <v>0</v>
      </c>
      <c r="F61" s="879">
        <v>0</v>
      </c>
      <c r="G61" s="399">
        <v>0</v>
      </c>
      <c r="H61" s="129">
        <v>2500</v>
      </c>
    </row>
    <row r="62" spans="1:8" ht="13.5" thickBot="1" x14ac:dyDescent="0.25">
      <c r="A62" s="1195"/>
      <c r="B62" s="1196"/>
      <c r="C62" s="1197" t="s">
        <v>475</v>
      </c>
      <c r="D62" s="1198">
        <f>D60</f>
        <v>0</v>
      </c>
      <c r="E62" s="1198">
        <f>E60</f>
        <v>1300</v>
      </c>
      <c r="F62" s="1198">
        <f>F60</f>
        <v>0</v>
      </c>
      <c r="G62" s="1199">
        <v>0</v>
      </c>
      <c r="H62" s="1200">
        <f>SUM(H60:H61)</f>
        <v>2500</v>
      </c>
    </row>
    <row r="63" spans="1:8" x14ac:dyDescent="0.2">
      <c r="A63" s="1301" t="s">
        <v>476</v>
      </c>
      <c r="B63" s="1302"/>
      <c r="C63" s="456" t="s">
        <v>477</v>
      </c>
      <c r="D63" s="811">
        <v>0</v>
      </c>
      <c r="E63" s="811">
        <v>0</v>
      </c>
      <c r="F63" s="811">
        <v>0</v>
      </c>
      <c r="G63" s="204">
        <v>0</v>
      </c>
      <c r="H63" s="885">
        <v>3661</v>
      </c>
    </row>
    <row r="64" spans="1:8" x14ac:dyDescent="0.2">
      <c r="A64" s="1299" t="s">
        <v>478</v>
      </c>
      <c r="B64" s="1300"/>
      <c r="C64" s="52" t="s">
        <v>479</v>
      </c>
      <c r="D64" s="877">
        <v>15000</v>
      </c>
      <c r="E64" s="877">
        <v>28000</v>
      </c>
      <c r="F64" s="877">
        <v>18137</v>
      </c>
      <c r="G64" s="34">
        <f>F64/E64*100</f>
        <v>64.775000000000006</v>
      </c>
      <c r="H64" s="35">
        <v>230</v>
      </c>
    </row>
    <row r="65" spans="1:8" x14ac:dyDescent="0.2">
      <c r="A65" s="1289" t="s">
        <v>1313</v>
      </c>
      <c r="B65" s="1290"/>
      <c r="C65" s="52" t="s">
        <v>1314</v>
      </c>
      <c r="D65" s="877">
        <v>0</v>
      </c>
      <c r="E65" s="877">
        <v>0</v>
      </c>
      <c r="F65" s="877">
        <v>0</v>
      </c>
      <c r="G65" s="34">
        <v>0</v>
      </c>
      <c r="H65" s="35">
        <v>479</v>
      </c>
    </row>
    <row r="66" spans="1:8" x14ac:dyDescent="0.2">
      <c r="A66" s="1299" t="s">
        <v>480</v>
      </c>
      <c r="B66" s="1300"/>
      <c r="C66" s="52" t="s">
        <v>481</v>
      </c>
      <c r="D66" s="877">
        <v>0</v>
      </c>
      <c r="E66" s="877">
        <v>7000</v>
      </c>
      <c r="F66" s="877">
        <v>5275</v>
      </c>
      <c r="G66" s="34">
        <f>F66/E66*100</f>
        <v>75.357142857142861</v>
      </c>
      <c r="H66" s="35">
        <v>0</v>
      </c>
    </row>
    <row r="67" spans="1:8" hidden="1" x14ac:dyDescent="0.2">
      <c r="A67" s="1299" t="s">
        <v>482</v>
      </c>
      <c r="B67" s="1300"/>
      <c r="C67" s="52" t="s">
        <v>483</v>
      </c>
      <c r="D67" s="877">
        <v>0</v>
      </c>
      <c r="E67" s="877">
        <v>0</v>
      </c>
      <c r="F67" s="877">
        <v>0</v>
      </c>
      <c r="G67" s="34">
        <v>0</v>
      </c>
      <c r="H67" s="35">
        <v>0</v>
      </c>
    </row>
    <row r="68" spans="1:8" x14ac:dyDescent="0.2">
      <c r="A68" s="1299" t="s">
        <v>484</v>
      </c>
      <c r="B68" s="1300"/>
      <c r="C68" s="401" t="s">
        <v>485</v>
      </c>
      <c r="D68" s="877">
        <v>1500</v>
      </c>
      <c r="E68" s="877">
        <v>5500</v>
      </c>
      <c r="F68" s="877">
        <v>0</v>
      </c>
      <c r="G68" s="34">
        <f>F68/E68*100</f>
        <v>0</v>
      </c>
      <c r="H68" s="35">
        <v>6000</v>
      </c>
    </row>
    <row r="69" spans="1:8" x14ac:dyDescent="0.2">
      <c r="A69" s="1299" t="s">
        <v>486</v>
      </c>
      <c r="B69" s="1300"/>
      <c r="C69" s="401" t="s">
        <v>487</v>
      </c>
      <c r="D69" s="877">
        <v>1500</v>
      </c>
      <c r="E69" s="877">
        <v>6000</v>
      </c>
      <c r="F69" s="877">
        <v>4812</v>
      </c>
      <c r="G69" s="34">
        <f>F69/E69*100</f>
        <v>80.2</v>
      </c>
      <c r="H69" s="35">
        <v>1000</v>
      </c>
    </row>
    <row r="70" spans="1:8" ht="15" x14ac:dyDescent="0.25">
      <c r="A70" s="1249" t="s">
        <v>335</v>
      </c>
      <c r="B70" s="1249"/>
      <c r="C70" s="1249"/>
      <c r="D70" s="1249"/>
      <c r="E70" s="1249"/>
      <c r="F70" s="1249"/>
      <c r="G70" s="1249"/>
      <c r="H70" s="1249"/>
    </row>
    <row r="71" spans="1:8" x14ac:dyDescent="0.2">
      <c r="A71" s="1299" t="s">
        <v>488</v>
      </c>
      <c r="B71" s="1300"/>
      <c r="C71" s="401" t="s">
        <v>489</v>
      </c>
      <c r="D71" s="877">
        <v>8000</v>
      </c>
      <c r="E71" s="877">
        <v>8000</v>
      </c>
      <c r="F71" s="877">
        <v>3358</v>
      </c>
      <c r="G71" s="34">
        <f>F71/E71*100</f>
        <v>41.975000000000001</v>
      </c>
      <c r="H71" s="35">
        <v>0</v>
      </c>
    </row>
    <row r="72" spans="1:8" hidden="1" x14ac:dyDescent="0.2">
      <c r="A72" s="1299" t="s">
        <v>488</v>
      </c>
      <c r="B72" s="1300"/>
      <c r="C72" s="401" t="s">
        <v>490</v>
      </c>
      <c r="D72" s="877">
        <v>0</v>
      </c>
      <c r="E72" s="877">
        <v>0</v>
      </c>
      <c r="F72" s="877">
        <v>0</v>
      </c>
      <c r="G72" s="34">
        <v>0</v>
      </c>
      <c r="H72" s="35">
        <v>0</v>
      </c>
    </row>
    <row r="73" spans="1:8" x14ac:dyDescent="0.2">
      <c r="A73" s="1299" t="s">
        <v>491</v>
      </c>
      <c r="B73" s="1300"/>
      <c r="C73" s="401" t="s">
        <v>492</v>
      </c>
      <c r="D73" s="877">
        <v>45000</v>
      </c>
      <c r="E73" s="877">
        <v>45000</v>
      </c>
      <c r="F73" s="877">
        <v>28603</v>
      </c>
      <c r="G73" s="34">
        <f>F73/E73*100</f>
        <v>63.562222222222218</v>
      </c>
      <c r="H73" s="35">
        <v>0</v>
      </c>
    </row>
    <row r="74" spans="1:8" x14ac:dyDescent="0.2">
      <c r="A74" s="1299" t="s">
        <v>491</v>
      </c>
      <c r="B74" s="1300"/>
      <c r="C74" s="401" t="s">
        <v>493</v>
      </c>
      <c r="D74" s="877">
        <v>0</v>
      </c>
      <c r="E74" s="877">
        <v>973</v>
      </c>
      <c r="F74" s="877">
        <v>973</v>
      </c>
      <c r="G74" s="34">
        <f>F74/E74*100</f>
        <v>100</v>
      </c>
      <c r="H74" s="35">
        <v>0</v>
      </c>
    </row>
    <row r="75" spans="1:8" x14ac:dyDescent="0.2">
      <c r="A75" s="1299" t="s">
        <v>494</v>
      </c>
      <c r="B75" s="1300"/>
      <c r="C75" s="52" t="s">
        <v>495</v>
      </c>
      <c r="D75" s="877">
        <v>4500</v>
      </c>
      <c r="E75" s="877">
        <v>4500</v>
      </c>
      <c r="F75" s="877">
        <v>1755</v>
      </c>
      <c r="G75" s="34">
        <f t="shared" ref="G75:G83" si="2">F75/E75*100</f>
        <v>39</v>
      </c>
      <c r="H75" s="35">
        <v>13770</v>
      </c>
    </row>
    <row r="76" spans="1:8" x14ac:dyDescent="0.2">
      <c r="A76" s="1289" t="s">
        <v>496</v>
      </c>
      <c r="B76" s="1290"/>
      <c r="C76" s="244" t="s">
        <v>497</v>
      </c>
      <c r="D76" s="878">
        <v>1500</v>
      </c>
      <c r="E76" s="878">
        <v>1500</v>
      </c>
      <c r="F76" s="878">
        <v>414</v>
      </c>
      <c r="G76" s="34">
        <f t="shared" si="2"/>
        <v>27.6</v>
      </c>
      <c r="H76" s="74">
        <v>2200</v>
      </c>
    </row>
    <row r="77" spans="1:8" x14ac:dyDescent="0.2">
      <c r="A77" s="1289" t="s">
        <v>498</v>
      </c>
      <c r="B77" s="1290"/>
      <c r="C77" s="244" t="s">
        <v>499</v>
      </c>
      <c r="D77" s="878">
        <v>2000</v>
      </c>
      <c r="E77" s="878">
        <v>2000</v>
      </c>
      <c r="F77" s="878">
        <v>0</v>
      </c>
      <c r="G77" s="34">
        <f t="shared" si="2"/>
        <v>0</v>
      </c>
      <c r="H77" s="74">
        <v>0</v>
      </c>
    </row>
    <row r="78" spans="1:8" x14ac:dyDescent="0.2">
      <c r="A78" s="1289" t="s">
        <v>500</v>
      </c>
      <c r="B78" s="1290"/>
      <c r="C78" s="52" t="s">
        <v>501</v>
      </c>
      <c r="D78" s="878">
        <v>2000</v>
      </c>
      <c r="E78" s="878">
        <v>2000</v>
      </c>
      <c r="F78" s="878">
        <v>39</v>
      </c>
      <c r="G78" s="34">
        <f t="shared" si="2"/>
        <v>1.95</v>
      </c>
      <c r="H78" s="74">
        <v>0</v>
      </c>
    </row>
    <row r="79" spans="1:8" x14ac:dyDescent="0.2">
      <c r="A79" s="1289" t="s">
        <v>502</v>
      </c>
      <c r="B79" s="1290"/>
      <c r="C79" s="261" t="s">
        <v>503</v>
      </c>
      <c r="D79" s="879">
        <v>6000</v>
      </c>
      <c r="E79" s="879">
        <v>6000</v>
      </c>
      <c r="F79" s="879">
        <v>555</v>
      </c>
      <c r="G79" s="34">
        <f t="shared" si="2"/>
        <v>9.25</v>
      </c>
      <c r="H79" s="129">
        <v>0</v>
      </c>
    </row>
    <row r="80" spans="1:8" x14ac:dyDescent="0.2">
      <c r="A80" s="1289" t="s">
        <v>502</v>
      </c>
      <c r="B80" s="1290"/>
      <c r="C80" s="261" t="s">
        <v>504</v>
      </c>
      <c r="D80" s="877">
        <v>0</v>
      </c>
      <c r="E80" s="877">
        <v>3248</v>
      </c>
      <c r="F80" s="877">
        <v>10</v>
      </c>
      <c r="G80" s="34">
        <f t="shared" si="2"/>
        <v>0.30788177339901479</v>
      </c>
      <c r="H80" s="35">
        <v>0</v>
      </c>
    </row>
    <row r="81" spans="1:8" x14ac:dyDescent="0.2">
      <c r="A81" s="1289" t="s">
        <v>505</v>
      </c>
      <c r="B81" s="1290"/>
      <c r="C81" s="445" t="s">
        <v>506</v>
      </c>
      <c r="D81" s="879">
        <v>10000</v>
      </c>
      <c r="E81" s="879">
        <v>10000</v>
      </c>
      <c r="F81" s="879">
        <v>1516</v>
      </c>
      <c r="G81" s="34">
        <f t="shared" si="2"/>
        <v>15.160000000000002</v>
      </c>
      <c r="H81" s="129">
        <v>4000</v>
      </c>
    </row>
    <row r="82" spans="1:8" x14ac:dyDescent="0.2">
      <c r="A82" s="1289" t="s">
        <v>507</v>
      </c>
      <c r="B82" s="1290"/>
      <c r="C82" s="445" t="s">
        <v>508</v>
      </c>
      <c r="D82" s="879">
        <v>0</v>
      </c>
      <c r="E82" s="879">
        <v>0</v>
      </c>
      <c r="F82" s="879">
        <v>0</v>
      </c>
      <c r="G82" s="399">
        <v>0</v>
      </c>
      <c r="H82" s="129">
        <v>35000</v>
      </c>
    </row>
    <row r="83" spans="1:8" x14ac:dyDescent="0.2">
      <c r="A83" s="1289" t="s">
        <v>507</v>
      </c>
      <c r="B83" s="1290"/>
      <c r="C83" s="445" t="s">
        <v>509</v>
      </c>
      <c r="D83" s="879">
        <v>0</v>
      </c>
      <c r="E83" s="879">
        <v>10000</v>
      </c>
      <c r="F83" s="879">
        <v>348</v>
      </c>
      <c r="G83" s="34">
        <f t="shared" si="2"/>
        <v>3.4799999999999995</v>
      </c>
      <c r="H83" s="129">
        <v>0</v>
      </c>
    </row>
    <row r="84" spans="1:8" hidden="1" x14ac:dyDescent="0.2">
      <c r="A84" s="1289" t="s">
        <v>1034</v>
      </c>
      <c r="B84" s="1290"/>
      <c r="C84" s="445" t="s">
        <v>510</v>
      </c>
      <c r="D84" s="879">
        <v>0</v>
      </c>
      <c r="E84" s="879">
        <v>0</v>
      </c>
      <c r="F84" s="879">
        <v>0</v>
      </c>
      <c r="G84" s="399">
        <v>0</v>
      </c>
      <c r="H84" s="129">
        <v>0</v>
      </c>
    </row>
    <row r="85" spans="1:8" hidden="1" x14ac:dyDescent="0.2">
      <c r="A85" s="1289" t="s">
        <v>1034</v>
      </c>
      <c r="B85" s="1290"/>
      <c r="C85" s="445" t="s">
        <v>511</v>
      </c>
      <c r="D85" s="879">
        <v>0</v>
      </c>
      <c r="E85" s="879">
        <v>0</v>
      </c>
      <c r="F85" s="879">
        <v>0</v>
      </c>
      <c r="G85" s="399">
        <v>0</v>
      </c>
      <c r="H85" s="129">
        <v>0</v>
      </c>
    </row>
    <row r="86" spans="1:8" x14ac:dyDescent="0.2">
      <c r="A86" s="1289" t="s">
        <v>1034</v>
      </c>
      <c r="B86" s="1290"/>
      <c r="C86" s="445" t="s">
        <v>512</v>
      </c>
      <c r="D86" s="879">
        <v>0</v>
      </c>
      <c r="E86" s="879">
        <v>0</v>
      </c>
      <c r="F86" s="879">
        <v>0</v>
      </c>
      <c r="G86" s="399">
        <v>0</v>
      </c>
      <c r="H86" s="129">
        <v>500</v>
      </c>
    </row>
    <row r="87" spans="1:8" hidden="1" x14ac:dyDescent="0.2">
      <c r="A87" s="1289" t="s">
        <v>1034</v>
      </c>
      <c r="B87" s="1290"/>
      <c r="C87" s="445" t="s">
        <v>513</v>
      </c>
      <c r="D87" s="879">
        <v>0</v>
      </c>
      <c r="E87" s="879">
        <v>0</v>
      </c>
      <c r="F87" s="879">
        <v>0</v>
      </c>
      <c r="G87" s="399">
        <v>0</v>
      </c>
      <c r="H87" s="129">
        <v>0</v>
      </c>
    </row>
    <row r="88" spans="1:8" hidden="1" x14ac:dyDescent="0.2">
      <c r="A88" s="1289" t="s">
        <v>1034</v>
      </c>
      <c r="B88" s="1290"/>
      <c r="C88" s="445" t="s">
        <v>514</v>
      </c>
      <c r="D88" s="879">
        <v>0</v>
      </c>
      <c r="E88" s="879">
        <v>0</v>
      </c>
      <c r="F88" s="879">
        <v>0</v>
      </c>
      <c r="G88" s="399">
        <v>0</v>
      </c>
      <c r="H88" s="129">
        <v>0</v>
      </c>
    </row>
    <row r="89" spans="1:8" hidden="1" x14ac:dyDescent="0.2">
      <c r="A89" s="1289" t="s">
        <v>1034</v>
      </c>
      <c r="B89" s="1290"/>
      <c r="C89" s="445" t="s">
        <v>515</v>
      </c>
      <c r="D89" s="879">
        <v>0</v>
      </c>
      <c r="E89" s="879">
        <v>0</v>
      </c>
      <c r="F89" s="879">
        <v>0</v>
      </c>
      <c r="G89" s="399">
        <v>0</v>
      </c>
      <c r="H89" s="129">
        <v>0</v>
      </c>
    </row>
    <row r="90" spans="1:8" hidden="1" x14ac:dyDescent="0.2">
      <c r="A90" s="1289" t="s">
        <v>1034</v>
      </c>
      <c r="B90" s="1290"/>
      <c r="C90" s="261" t="s">
        <v>1286</v>
      </c>
      <c r="D90" s="877">
        <v>0</v>
      </c>
      <c r="E90" s="877">
        <v>0</v>
      </c>
      <c r="F90" s="877">
        <v>0</v>
      </c>
      <c r="G90" s="34">
        <v>0</v>
      </c>
      <c r="H90" s="35">
        <v>0</v>
      </c>
    </row>
    <row r="91" spans="1:8" ht="13.5" thickBot="1" x14ac:dyDescent="0.25">
      <c r="A91" s="887"/>
      <c r="B91" s="881"/>
      <c r="C91" s="882" t="s">
        <v>516</v>
      </c>
      <c r="D91" s="883">
        <f>SUM(D63:D83)</f>
        <v>97000</v>
      </c>
      <c r="E91" s="883">
        <f>SUM(E63:E83)</f>
        <v>139721</v>
      </c>
      <c r="F91" s="883">
        <f>SUM(F63:F90)</f>
        <v>65795</v>
      </c>
      <c r="G91" s="839">
        <f>F91/E91*100</f>
        <v>47.09027275785315</v>
      </c>
      <c r="H91" s="884">
        <f>SUM(H63:H90)</f>
        <v>66840</v>
      </c>
    </row>
    <row r="92" spans="1:8" x14ac:dyDescent="0.2">
      <c r="A92" s="1297" t="s">
        <v>1034</v>
      </c>
      <c r="B92" s="1298"/>
      <c r="C92" s="888" t="s">
        <v>517</v>
      </c>
      <c r="D92" s="811">
        <v>0</v>
      </c>
      <c r="E92" s="811">
        <v>0</v>
      </c>
      <c r="F92" s="811">
        <v>0</v>
      </c>
      <c r="G92" s="204">
        <v>0</v>
      </c>
      <c r="H92" s="885">
        <v>12000</v>
      </c>
    </row>
    <row r="93" spans="1:8" ht="13.5" thickBot="1" x14ac:dyDescent="0.25">
      <c r="A93" s="880"/>
      <c r="B93" s="881"/>
      <c r="C93" s="882" t="s">
        <v>518</v>
      </c>
      <c r="D93" s="883">
        <f>SUM(D92:D92)</f>
        <v>0</v>
      </c>
      <c r="E93" s="883">
        <f>SUM(E92:E92)</f>
        <v>0</v>
      </c>
      <c r="F93" s="883">
        <f>SUM(F92:F92)</f>
        <v>0</v>
      </c>
      <c r="G93" s="839">
        <v>0</v>
      </c>
      <c r="H93" s="884">
        <f>SUM(H92)</f>
        <v>12000</v>
      </c>
    </row>
    <row r="94" spans="1:8" ht="13.5" hidden="1" thickBot="1" x14ac:dyDescent="0.25">
      <c r="A94" s="1297" t="s">
        <v>519</v>
      </c>
      <c r="B94" s="1298"/>
      <c r="C94" s="888" t="s">
        <v>520</v>
      </c>
      <c r="D94" s="811">
        <v>0</v>
      </c>
      <c r="E94" s="811">
        <v>0</v>
      </c>
      <c r="F94" s="811">
        <v>0</v>
      </c>
      <c r="G94" s="204">
        <v>0</v>
      </c>
      <c r="H94" s="885">
        <v>0</v>
      </c>
    </row>
    <row r="95" spans="1:8" ht="13.5" hidden="1" thickBot="1" x14ac:dyDescent="0.25">
      <c r="A95" s="880"/>
      <c r="B95" s="881"/>
      <c r="C95" s="882" t="s">
        <v>521</v>
      </c>
      <c r="D95" s="883">
        <f>SUM(D94:D94)</f>
        <v>0</v>
      </c>
      <c r="E95" s="883">
        <f>SUM(E94:E94)</f>
        <v>0</v>
      </c>
      <c r="F95" s="883">
        <f>SUM(F94:F94)</f>
        <v>0</v>
      </c>
      <c r="G95" s="839">
        <v>0</v>
      </c>
      <c r="H95" s="884">
        <f>SUM(H94)</f>
        <v>0</v>
      </c>
    </row>
    <row r="96" spans="1:8" x14ac:dyDescent="0.2">
      <c r="A96" s="1297" t="s">
        <v>522</v>
      </c>
      <c r="B96" s="1298"/>
      <c r="C96" s="889" t="s">
        <v>523</v>
      </c>
      <c r="D96" s="811">
        <v>0</v>
      </c>
      <c r="E96" s="811">
        <v>450</v>
      </c>
      <c r="F96" s="811">
        <v>420</v>
      </c>
      <c r="G96" s="204">
        <f>F96/E96*100</f>
        <v>93.333333333333329</v>
      </c>
      <c r="H96" s="885">
        <v>2000</v>
      </c>
    </row>
    <row r="97" spans="1:8" hidden="1" x14ac:dyDescent="0.2">
      <c r="A97" s="1289" t="s">
        <v>524</v>
      </c>
      <c r="B97" s="1290"/>
      <c r="C97" s="890" t="s">
        <v>525</v>
      </c>
      <c r="D97" s="877">
        <v>0</v>
      </c>
      <c r="E97" s="877">
        <v>0</v>
      </c>
      <c r="F97" s="877">
        <v>0</v>
      </c>
      <c r="G97" s="34">
        <v>0</v>
      </c>
      <c r="H97" s="35">
        <v>0</v>
      </c>
    </row>
    <row r="98" spans="1:8" x14ac:dyDescent="0.2">
      <c r="A98" s="1289" t="s">
        <v>526</v>
      </c>
      <c r="B98" s="1290"/>
      <c r="C98" s="891" t="s">
        <v>527</v>
      </c>
      <c r="D98" s="879">
        <v>2500</v>
      </c>
      <c r="E98" s="879">
        <v>2500</v>
      </c>
      <c r="F98" s="879">
        <v>0</v>
      </c>
      <c r="G98" s="399">
        <v>0</v>
      </c>
      <c r="H98" s="129">
        <v>0</v>
      </c>
    </row>
    <row r="99" spans="1:8" x14ac:dyDescent="0.2">
      <c r="A99" s="1289" t="s">
        <v>526</v>
      </c>
      <c r="B99" s="1290"/>
      <c r="C99" s="891" t="s">
        <v>528</v>
      </c>
      <c r="D99" s="879">
        <v>0</v>
      </c>
      <c r="E99" s="879">
        <v>1047</v>
      </c>
      <c r="F99" s="879">
        <v>0</v>
      </c>
      <c r="G99" s="399">
        <v>0</v>
      </c>
      <c r="H99" s="129">
        <v>0</v>
      </c>
    </row>
    <row r="100" spans="1:8" x14ac:dyDescent="0.2">
      <c r="A100" s="1289" t="s">
        <v>529</v>
      </c>
      <c r="B100" s="1290"/>
      <c r="C100" s="891" t="s">
        <v>530</v>
      </c>
      <c r="D100" s="879">
        <v>7000</v>
      </c>
      <c r="E100" s="879">
        <v>7000</v>
      </c>
      <c r="F100" s="879">
        <v>8</v>
      </c>
      <c r="G100" s="399">
        <v>0</v>
      </c>
      <c r="H100" s="129">
        <v>6000</v>
      </c>
    </row>
    <row r="101" spans="1:8" x14ac:dyDescent="0.2">
      <c r="A101" s="1289" t="s">
        <v>529</v>
      </c>
      <c r="B101" s="1290"/>
      <c r="C101" s="891" t="s">
        <v>531</v>
      </c>
      <c r="D101" s="879">
        <v>0</v>
      </c>
      <c r="E101" s="879">
        <v>4900</v>
      </c>
      <c r="F101" s="879">
        <v>0</v>
      </c>
      <c r="G101" s="399">
        <v>0</v>
      </c>
      <c r="H101" s="129">
        <v>0</v>
      </c>
    </row>
    <row r="102" spans="1:8" x14ac:dyDescent="0.2">
      <c r="A102" s="1289" t="s">
        <v>532</v>
      </c>
      <c r="B102" s="1290"/>
      <c r="C102" s="890" t="s">
        <v>533</v>
      </c>
      <c r="D102" s="877">
        <v>3000</v>
      </c>
      <c r="E102" s="877">
        <v>0</v>
      </c>
      <c r="F102" s="877">
        <v>0</v>
      </c>
      <c r="G102" s="34">
        <v>0</v>
      </c>
      <c r="H102" s="35">
        <v>2000</v>
      </c>
    </row>
    <row r="103" spans="1:8" ht="13.5" thickBot="1" x14ac:dyDescent="0.25">
      <c r="A103" s="892"/>
      <c r="B103" s="893"/>
      <c r="C103" s="894" t="s">
        <v>1049</v>
      </c>
      <c r="D103" s="838">
        <f>SUM(D96:D102)</f>
        <v>12500</v>
      </c>
      <c r="E103" s="838">
        <f>SUM(E96:E102)</f>
        <v>15897</v>
      </c>
      <c r="F103" s="838">
        <f>SUM(F96:F102)</f>
        <v>428</v>
      </c>
      <c r="G103" s="839">
        <f>F103/E103*100</f>
        <v>2.6923318865194692</v>
      </c>
      <c r="H103" s="805">
        <f>SUM(H96:H102)</f>
        <v>10000</v>
      </c>
    </row>
    <row r="104" spans="1:8" x14ac:dyDescent="0.2">
      <c r="A104" s="1295">
        <v>40968205055</v>
      </c>
      <c r="B104" s="1296"/>
      <c r="C104" s="13" t="s">
        <v>534</v>
      </c>
      <c r="D104" s="246">
        <v>14200</v>
      </c>
      <c r="E104" s="246">
        <v>14200</v>
      </c>
      <c r="F104" s="246">
        <v>0</v>
      </c>
      <c r="G104" s="204">
        <f>F104/E104*100</f>
        <v>0</v>
      </c>
      <c r="H104" s="247">
        <v>14200</v>
      </c>
    </row>
    <row r="105" spans="1:8" hidden="1" x14ac:dyDescent="0.2">
      <c r="A105" s="1293" t="s">
        <v>1034</v>
      </c>
      <c r="B105" s="1294"/>
      <c r="C105" s="261" t="s">
        <v>535</v>
      </c>
      <c r="D105" s="33">
        <v>0</v>
      </c>
      <c r="E105" s="33">
        <v>0</v>
      </c>
      <c r="F105" s="33">
        <v>0</v>
      </c>
      <c r="G105" s="34">
        <v>0</v>
      </c>
      <c r="H105" s="251">
        <v>0</v>
      </c>
    </row>
    <row r="106" spans="1:8" hidden="1" x14ac:dyDescent="0.2">
      <c r="A106" s="1293" t="s">
        <v>1034</v>
      </c>
      <c r="B106" s="1294"/>
      <c r="C106" s="261" t="s">
        <v>536</v>
      </c>
      <c r="D106" s="33">
        <v>0</v>
      </c>
      <c r="E106" s="33">
        <v>0</v>
      </c>
      <c r="F106" s="33">
        <v>0</v>
      </c>
      <c r="G106" s="34">
        <v>0</v>
      </c>
      <c r="H106" s="251">
        <v>0</v>
      </c>
    </row>
    <row r="107" spans="1:8" ht="13.5" thickBot="1" x14ac:dyDescent="0.25">
      <c r="A107" s="880"/>
      <c r="B107" s="881"/>
      <c r="C107" s="882" t="s">
        <v>537</v>
      </c>
      <c r="D107" s="883">
        <f>SUM(D104:D104)</f>
        <v>14200</v>
      </c>
      <c r="E107" s="883">
        <f>SUM(E104:E104)</f>
        <v>14200</v>
      </c>
      <c r="F107" s="883">
        <f>SUM(F104:F104)</f>
        <v>0</v>
      </c>
      <c r="G107" s="839">
        <f>F107/E107*100</f>
        <v>0</v>
      </c>
      <c r="H107" s="884">
        <f>SUM(H104:H106)</f>
        <v>14200</v>
      </c>
    </row>
    <row r="108" spans="1:8" x14ac:dyDescent="0.2">
      <c r="A108" s="1297" t="s">
        <v>538</v>
      </c>
      <c r="B108" s="1298"/>
      <c r="C108" s="889" t="s">
        <v>539</v>
      </c>
      <c r="D108" s="811">
        <v>30000</v>
      </c>
      <c r="E108" s="811">
        <v>15300</v>
      </c>
      <c r="F108" s="811">
        <v>1466</v>
      </c>
      <c r="G108" s="204">
        <f>F108/E108*100</f>
        <v>9.5816993464052285</v>
      </c>
      <c r="H108" s="885">
        <v>125000</v>
      </c>
    </row>
    <row r="109" spans="1:8" x14ac:dyDescent="0.2">
      <c r="A109" s="1289" t="s">
        <v>540</v>
      </c>
      <c r="B109" s="1290"/>
      <c r="C109" s="891" t="s">
        <v>541</v>
      </c>
      <c r="D109" s="877">
        <v>0</v>
      </c>
      <c r="E109" s="877">
        <v>10184</v>
      </c>
      <c r="F109" s="877">
        <v>0</v>
      </c>
      <c r="G109" s="34">
        <f>F109/E109*100</f>
        <v>0</v>
      </c>
      <c r="H109" s="35">
        <v>0</v>
      </c>
    </row>
    <row r="110" spans="1:8" ht="13.5" thickBot="1" x14ac:dyDescent="0.25">
      <c r="A110" s="880"/>
      <c r="B110" s="881"/>
      <c r="C110" s="882" t="s">
        <v>542</v>
      </c>
      <c r="D110" s="895">
        <f>SUM(D108:D108)</f>
        <v>30000</v>
      </c>
      <c r="E110" s="895">
        <f>SUM(E108:E109)</f>
        <v>25484</v>
      </c>
      <c r="F110" s="895">
        <f>SUM(F108)</f>
        <v>1466</v>
      </c>
      <c r="G110" s="839">
        <f>F110/E110*100</f>
        <v>5.7526291006121486</v>
      </c>
      <c r="H110" s="896">
        <f>SUM(H108)</f>
        <v>125000</v>
      </c>
    </row>
    <row r="111" spans="1:8" ht="13.5" hidden="1" thickBot="1" x14ac:dyDescent="0.25"/>
    <row r="112" spans="1:8" x14ac:dyDescent="0.2">
      <c r="A112" s="1295" t="s">
        <v>544</v>
      </c>
      <c r="B112" s="1296"/>
      <c r="C112" s="889" t="s">
        <v>545</v>
      </c>
      <c r="D112" s="811">
        <v>0</v>
      </c>
      <c r="E112" s="811">
        <v>0</v>
      </c>
      <c r="F112" s="811">
        <v>0</v>
      </c>
      <c r="G112" s="204">
        <v>0</v>
      </c>
      <c r="H112" s="885">
        <v>5000</v>
      </c>
    </row>
    <row r="113" spans="1:8" x14ac:dyDescent="0.2">
      <c r="A113" s="1289" t="s">
        <v>544</v>
      </c>
      <c r="B113" s="1290"/>
      <c r="C113" s="897" t="s">
        <v>546</v>
      </c>
      <c r="D113" s="879">
        <v>0</v>
      </c>
      <c r="E113" s="879">
        <v>4406</v>
      </c>
      <c r="F113" s="879">
        <v>0</v>
      </c>
      <c r="G113" s="399">
        <v>0</v>
      </c>
      <c r="H113" s="129">
        <v>0</v>
      </c>
    </row>
    <row r="114" spans="1:8" x14ac:dyDescent="0.2">
      <c r="A114" s="1289" t="s">
        <v>547</v>
      </c>
      <c r="B114" s="1290"/>
      <c r="C114" s="898" t="s">
        <v>548</v>
      </c>
      <c r="D114" s="879">
        <v>1500</v>
      </c>
      <c r="E114" s="879">
        <v>1500</v>
      </c>
      <c r="F114" s="879">
        <v>34</v>
      </c>
      <c r="G114" s="399">
        <f t="shared" ref="G114:G119" si="3">F114/E114*100</f>
        <v>2.2666666666666666</v>
      </c>
      <c r="H114" s="129">
        <v>0</v>
      </c>
    </row>
    <row r="115" spans="1:8" ht="13.5" thickBot="1" x14ac:dyDescent="0.25">
      <c r="A115" s="880"/>
      <c r="B115" s="881"/>
      <c r="C115" s="882" t="s">
        <v>549</v>
      </c>
      <c r="D115" s="883">
        <f>SUM(D112:D114)</f>
        <v>1500</v>
      </c>
      <c r="E115" s="883">
        <f>SUM(E112:E114)</f>
        <v>5906</v>
      </c>
      <c r="F115" s="883">
        <f>SUM(F112:F114)</f>
        <v>34</v>
      </c>
      <c r="G115" s="839">
        <f t="shared" si="3"/>
        <v>0.57568574331188627</v>
      </c>
      <c r="H115" s="884">
        <f>SUM(H112:H114)</f>
        <v>5000</v>
      </c>
    </row>
    <row r="116" spans="1:8" x14ac:dyDescent="0.2">
      <c r="A116" s="1295">
        <v>213020</v>
      </c>
      <c r="B116" s="1296"/>
      <c r="C116" s="889" t="s">
        <v>550</v>
      </c>
      <c r="D116" s="811">
        <v>30000</v>
      </c>
      <c r="E116" s="811">
        <v>30000</v>
      </c>
      <c r="F116" s="811">
        <v>489</v>
      </c>
      <c r="G116" s="204">
        <f t="shared" si="3"/>
        <v>1.63</v>
      </c>
      <c r="H116" s="885">
        <v>105000</v>
      </c>
    </row>
    <row r="117" spans="1:8" x14ac:dyDescent="0.2">
      <c r="A117" s="1289" t="s">
        <v>551</v>
      </c>
      <c r="B117" s="1290"/>
      <c r="C117" s="897" t="s">
        <v>552</v>
      </c>
      <c r="D117" s="877">
        <v>0</v>
      </c>
      <c r="E117" s="877">
        <v>3000</v>
      </c>
      <c r="F117" s="877">
        <v>0</v>
      </c>
      <c r="G117" s="34">
        <f t="shared" si="3"/>
        <v>0</v>
      </c>
      <c r="H117" s="35">
        <v>0</v>
      </c>
    </row>
    <row r="118" spans="1:8" x14ac:dyDescent="0.2">
      <c r="A118" s="1289" t="s">
        <v>551</v>
      </c>
      <c r="B118" s="1290"/>
      <c r="C118" s="891" t="s">
        <v>553</v>
      </c>
      <c r="D118" s="877">
        <v>0</v>
      </c>
      <c r="E118" s="877">
        <v>3750</v>
      </c>
      <c r="F118" s="877">
        <v>0</v>
      </c>
      <c r="G118" s="34">
        <f t="shared" si="3"/>
        <v>0</v>
      </c>
      <c r="H118" s="35">
        <v>0</v>
      </c>
    </row>
    <row r="119" spans="1:8" ht="13.5" thickBot="1" x14ac:dyDescent="0.25">
      <c r="A119" s="880"/>
      <c r="B119" s="881"/>
      <c r="C119" s="882" t="s">
        <v>1308</v>
      </c>
      <c r="D119" s="883">
        <f>SUM(D116:D118)</f>
        <v>30000</v>
      </c>
      <c r="E119" s="883">
        <f>SUM(E116:E118)</f>
        <v>36750</v>
      </c>
      <c r="F119" s="883">
        <f>SUM(F116:F118)</f>
        <v>489</v>
      </c>
      <c r="G119" s="839">
        <f t="shared" si="3"/>
        <v>1.3306122448979592</v>
      </c>
      <c r="H119" s="884">
        <f>SUM(H116:H118)</f>
        <v>105000</v>
      </c>
    </row>
    <row r="120" spans="1:8" ht="13.5" hidden="1" thickBot="1" x14ac:dyDescent="0.25">
      <c r="A120" s="1293">
        <v>216022</v>
      </c>
      <c r="B120" s="1294"/>
      <c r="C120" s="569" t="s">
        <v>554</v>
      </c>
      <c r="D120" s="878">
        <v>0</v>
      </c>
      <c r="E120" s="878">
        <v>0</v>
      </c>
      <c r="F120" s="878">
        <v>0</v>
      </c>
      <c r="G120" s="34">
        <v>0</v>
      </c>
      <c r="H120" s="74">
        <v>0</v>
      </c>
    </row>
    <row r="121" spans="1:8" ht="13.5" hidden="1" thickBot="1" x14ac:dyDescent="0.25">
      <c r="A121" s="1289" t="s">
        <v>555</v>
      </c>
      <c r="B121" s="1290"/>
      <c r="C121" s="52" t="s">
        <v>556</v>
      </c>
      <c r="D121" s="877">
        <v>0</v>
      </c>
      <c r="E121" s="877">
        <v>0</v>
      </c>
      <c r="F121" s="877">
        <v>0</v>
      </c>
      <c r="G121" s="34">
        <v>0</v>
      </c>
      <c r="H121" s="35">
        <v>0</v>
      </c>
    </row>
    <row r="122" spans="1:8" ht="13.5" hidden="1" thickBot="1" x14ac:dyDescent="0.25">
      <c r="A122" s="1289" t="s">
        <v>1034</v>
      </c>
      <c r="B122" s="1290"/>
      <c r="C122" s="445" t="s">
        <v>557</v>
      </c>
      <c r="D122" s="879">
        <v>0</v>
      </c>
      <c r="E122" s="879">
        <v>0</v>
      </c>
      <c r="F122" s="879">
        <v>0</v>
      </c>
      <c r="G122" s="399">
        <v>0</v>
      </c>
      <c r="H122" s="129">
        <v>0</v>
      </c>
    </row>
    <row r="123" spans="1:8" ht="13.5" hidden="1" thickBot="1" x14ac:dyDescent="0.25">
      <c r="A123" s="880"/>
      <c r="B123" s="881"/>
      <c r="C123" s="882" t="s">
        <v>558</v>
      </c>
      <c r="D123" s="883">
        <f>SUM(D120:D122)</f>
        <v>0</v>
      </c>
      <c r="E123" s="883">
        <f>SUM(E120:E122)</f>
        <v>0</v>
      </c>
      <c r="F123" s="883">
        <f>SUM(F120:F120)</f>
        <v>0</v>
      </c>
      <c r="G123" s="839">
        <v>0</v>
      </c>
      <c r="H123" s="884">
        <f>SUM(H120:H122)</f>
        <v>0</v>
      </c>
    </row>
    <row r="124" spans="1:8" x14ac:dyDescent="0.2">
      <c r="A124" s="1295" t="s">
        <v>1034</v>
      </c>
      <c r="B124" s="1296"/>
      <c r="C124" s="456" t="s">
        <v>559</v>
      </c>
      <c r="D124" s="899">
        <v>0</v>
      </c>
      <c r="E124" s="899">
        <v>0</v>
      </c>
      <c r="F124" s="899">
        <v>0</v>
      </c>
      <c r="G124" s="204">
        <v>0</v>
      </c>
      <c r="H124" s="900">
        <v>2700</v>
      </c>
    </row>
    <row r="125" spans="1:8" ht="13.5" thickBot="1" x14ac:dyDescent="0.25">
      <c r="A125" s="880"/>
      <c r="B125" s="881"/>
      <c r="C125" s="882" t="s">
        <v>325</v>
      </c>
      <c r="D125" s="895">
        <f>SUM(D124)</f>
        <v>0</v>
      </c>
      <c r="E125" s="895">
        <f>SUM(E124)</f>
        <v>0</v>
      </c>
      <c r="F125" s="895">
        <f>SUM(F124)</f>
        <v>0</v>
      </c>
      <c r="G125" s="839">
        <v>0</v>
      </c>
      <c r="H125" s="896">
        <f>SUM(H124)</f>
        <v>2700</v>
      </c>
    </row>
    <row r="126" spans="1:8" x14ac:dyDescent="0.2">
      <c r="A126" s="1295" t="s">
        <v>1034</v>
      </c>
      <c r="B126" s="1296"/>
      <c r="C126" s="456" t="s">
        <v>560</v>
      </c>
      <c r="D126" s="899">
        <v>0</v>
      </c>
      <c r="E126" s="899">
        <v>0</v>
      </c>
      <c r="F126" s="899">
        <v>0</v>
      </c>
      <c r="G126" s="204">
        <v>0</v>
      </c>
      <c r="H126" s="900">
        <v>600</v>
      </c>
    </row>
    <row r="127" spans="1:8" ht="13.5" thickBot="1" x14ac:dyDescent="0.25">
      <c r="A127" s="880"/>
      <c r="B127" s="881"/>
      <c r="C127" s="882" t="s">
        <v>331</v>
      </c>
      <c r="D127" s="895">
        <f>SUM(D126)</f>
        <v>0</v>
      </c>
      <c r="E127" s="895">
        <f>SUM(E126)</f>
        <v>0</v>
      </c>
      <c r="F127" s="895">
        <f>SUM(F126)</f>
        <v>0</v>
      </c>
      <c r="G127" s="839">
        <v>0</v>
      </c>
      <c r="H127" s="896">
        <f>SUM(H126)</f>
        <v>600</v>
      </c>
    </row>
    <row r="128" spans="1:8" x14ac:dyDescent="0.2">
      <c r="A128" s="1295">
        <v>212056</v>
      </c>
      <c r="B128" s="1296"/>
      <c r="C128" s="901" t="s">
        <v>561</v>
      </c>
      <c r="D128" s="899">
        <v>28500</v>
      </c>
      <c r="E128" s="899">
        <v>14000</v>
      </c>
      <c r="F128" s="899">
        <v>31</v>
      </c>
      <c r="G128" s="204">
        <f t="shared" ref="G128:G137" si="4">F128/E128*100</f>
        <v>0.22142857142857142</v>
      </c>
      <c r="H128" s="900">
        <v>38500</v>
      </c>
    </row>
    <row r="129" spans="1:8" x14ac:dyDescent="0.2">
      <c r="A129" s="1289" t="s">
        <v>562</v>
      </c>
      <c r="B129" s="1290"/>
      <c r="C129" s="259" t="s">
        <v>563</v>
      </c>
      <c r="D129" s="902">
        <v>0</v>
      </c>
      <c r="E129" s="902">
        <v>0</v>
      </c>
      <c r="F129" s="902">
        <v>0</v>
      </c>
      <c r="G129" s="34">
        <v>0</v>
      </c>
      <c r="H129" s="72">
        <v>1000</v>
      </c>
    </row>
    <row r="130" spans="1:8" x14ac:dyDescent="0.2">
      <c r="A130" s="1289" t="s">
        <v>564</v>
      </c>
      <c r="B130" s="1290"/>
      <c r="C130" s="52" t="s">
        <v>565</v>
      </c>
      <c r="D130" s="877">
        <v>19000</v>
      </c>
      <c r="E130" s="877">
        <v>19000</v>
      </c>
      <c r="F130" s="877">
        <v>3202</v>
      </c>
      <c r="G130" s="34">
        <f t="shared" si="4"/>
        <v>16.852631578947371</v>
      </c>
      <c r="H130" s="35">
        <v>6000</v>
      </c>
    </row>
    <row r="131" spans="1:8" x14ac:dyDescent="0.2">
      <c r="A131" s="1289" t="s">
        <v>566</v>
      </c>
      <c r="B131" s="1290"/>
      <c r="C131" s="903" t="s">
        <v>567</v>
      </c>
      <c r="D131" s="879">
        <v>4000</v>
      </c>
      <c r="E131" s="879">
        <v>4000</v>
      </c>
      <c r="F131" s="879">
        <v>0</v>
      </c>
      <c r="G131" s="399">
        <v>0</v>
      </c>
      <c r="H131" s="129">
        <v>3000</v>
      </c>
    </row>
    <row r="132" spans="1:8" hidden="1" x14ac:dyDescent="0.2">
      <c r="A132" s="1289" t="s">
        <v>1034</v>
      </c>
      <c r="B132" s="1290"/>
      <c r="C132" s="903" t="s">
        <v>568</v>
      </c>
      <c r="D132" s="879">
        <v>0</v>
      </c>
      <c r="E132" s="879">
        <v>0</v>
      </c>
      <c r="F132" s="879">
        <v>0</v>
      </c>
      <c r="G132" s="399">
        <v>0</v>
      </c>
      <c r="H132" s="129">
        <v>0</v>
      </c>
    </row>
    <row r="133" spans="1:8" x14ac:dyDescent="0.2">
      <c r="A133" s="1289" t="s">
        <v>569</v>
      </c>
      <c r="B133" s="1290"/>
      <c r="C133" s="904" t="s">
        <v>570</v>
      </c>
      <c r="D133" s="879">
        <v>0</v>
      </c>
      <c r="E133" s="879">
        <v>0</v>
      </c>
      <c r="F133" s="879">
        <v>0</v>
      </c>
      <c r="G133" s="399">
        <v>0</v>
      </c>
      <c r="H133" s="129">
        <v>7100</v>
      </c>
    </row>
    <row r="134" spans="1:8" ht="13.5" thickBot="1" x14ac:dyDescent="0.25">
      <c r="A134" s="880"/>
      <c r="B134" s="881"/>
      <c r="C134" s="894" t="s">
        <v>571</v>
      </c>
      <c r="D134" s="883">
        <f>SUM(D128:D133)</f>
        <v>51500</v>
      </c>
      <c r="E134" s="883">
        <f>SUM(E128:E133)</f>
        <v>37000</v>
      </c>
      <c r="F134" s="883">
        <f>SUM(F128:F133)</f>
        <v>3233</v>
      </c>
      <c r="G134" s="839">
        <f>F134/E134*100</f>
        <v>8.7378378378378372</v>
      </c>
      <c r="H134" s="884">
        <f>SUM(H128:H133)</f>
        <v>55600</v>
      </c>
    </row>
    <row r="135" spans="1:8" x14ac:dyDescent="0.2">
      <c r="A135" s="1291">
        <v>216023</v>
      </c>
      <c r="B135" s="1292"/>
      <c r="C135" s="860" t="s">
        <v>572</v>
      </c>
      <c r="D135" s="878">
        <v>30000</v>
      </c>
      <c r="E135" s="878">
        <v>15250</v>
      </c>
      <c r="F135" s="878">
        <v>8499</v>
      </c>
      <c r="G135" s="95">
        <f t="shared" si="4"/>
        <v>55.731147540983606</v>
      </c>
      <c r="H135" s="74">
        <v>40000</v>
      </c>
    </row>
    <row r="136" spans="1:8" ht="13.5" thickBot="1" x14ac:dyDescent="0.25">
      <c r="A136" s="905"/>
      <c r="B136" s="906"/>
      <c r="C136" s="894" t="s">
        <v>573</v>
      </c>
      <c r="D136" s="883">
        <f>D135</f>
        <v>30000</v>
      </c>
      <c r="E136" s="883">
        <f>E135</f>
        <v>15250</v>
      </c>
      <c r="F136" s="883">
        <f>SUM(F135:F135)</f>
        <v>8499</v>
      </c>
      <c r="G136" s="839">
        <f t="shared" si="4"/>
        <v>55.731147540983606</v>
      </c>
      <c r="H136" s="884">
        <f>SUM(H135:H135)</f>
        <v>40000</v>
      </c>
    </row>
    <row r="137" spans="1:8" ht="16.5" thickBot="1" x14ac:dyDescent="0.3">
      <c r="A137" s="907"/>
      <c r="B137" s="908"/>
      <c r="C137" s="909" t="s">
        <v>897</v>
      </c>
      <c r="D137" s="910">
        <f>D136+D134+D123+D115+D110+D107+D103+D95+D91+D59+D35+D33+D125+D5+D20+D119</f>
        <v>374040</v>
      </c>
      <c r="E137" s="910">
        <f>E136+E134+E123+E115+E110+E107+E103+E95+E91+E59+E35+E33+E125+E5+E20+E62+E119</f>
        <v>438548</v>
      </c>
      <c r="F137" s="910">
        <f>F136+F134+F123+F115+F110+F107+F103+F95+F91+F59+F35+F33+F125+F5+F20+F119</f>
        <v>95485</v>
      </c>
      <c r="G137" s="911">
        <f t="shared" si="4"/>
        <v>21.772987221467204</v>
      </c>
      <c r="H137" s="912">
        <f>H136+H134+H127+H125+H123+H119+H115+H110+H107+H103+H95+H93+H91+H62+H59+H35+H33+H20+H5</f>
        <v>541210</v>
      </c>
    </row>
    <row r="138" spans="1:8" ht="15.75" x14ac:dyDescent="0.25">
      <c r="A138" s="426"/>
      <c r="B138" s="1237"/>
      <c r="C138" s="1238"/>
      <c r="D138" s="1239"/>
      <c r="E138" s="1239"/>
      <c r="F138" s="1239"/>
      <c r="G138" s="1240"/>
      <c r="H138" s="1239"/>
    </row>
    <row r="139" spans="1:8" ht="15.75" x14ac:dyDescent="0.25">
      <c r="A139" s="426"/>
      <c r="B139" s="1237"/>
      <c r="C139" s="1238"/>
      <c r="D139" s="1239"/>
      <c r="E139" s="1239"/>
      <c r="F139" s="1239"/>
      <c r="G139" s="1240"/>
      <c r="H139" s="1239"/>
    </row>
    <row r="140" spans="1:8" ht="15.75" x14ac:dyDescent="0.25">
      <c r="A140" s="426"/>
      <c r="B140" s="1237"/>
      <c r="C140" s="1238"/>
      <c r="D140" s="1239"/>
      <c r="E140" s="1239"/>
      <c r="F140" s="1239"/>
      <c r="G140" s="1240"/>
      <c r="H140" s="1239"/>
    </row>
    <row r="141" spans="1:8" ht="15.75" x14ac:dyDescent="0.25">
      <c r="A141" s="426"/>
      <c r="B141" s="1237"/>
      <c r="C141" s="1238"/>
      <c r="D141" s="1239"/>
      <c r="E141" s="1239"/>
      <c r="F141" s="1239"/>
      <c r="G141" s="1240"/>
      <c r="H141" s="1239"/>
    </row>
    <row r="142" spans="1:8" ht="15.75" customHeight="1" x14ac:dyDescent="0.25">
      <c r="A142" s="1247" t="s">
        <v>351</v>
      </c>
      <c r="B142" s="1247"/>
      <c r="C142" s="1247"/>
      <c r="D142" s="1247"/>
      <c r="E142" s="1247"/>
      <c r="F142" s="1247"/>
      <c r="G142" s="1247"/>
      <c r="H142" s="1247"/>
    </row>
    <row r="143" spans="1:8" ht="19.5" thickBot="1" x14ac:dyDescent="0.35">
      <c r="A143" s="6" t="s">
        <v>574</v>
      </c>
      <c r="D143" s="8"/>
      <c r="E143" s="8"/>
      <c r="F143" s="8"/>
      <c r="G143" s="9"/>
      <c r="H143" s="8"/>
    </row>
    <row r="144" spans="1:8" ht="13.5" x14ac:dyDescent="0.25">
      <c r="A144" s="189"/>
      <c r="B144" s="472"/>
      <c r="C144" s="24"/>
      <c r="D144" s="14" t="s">
        <v>787</v>
      </c>
      <c r="E144" s="14" t="s">
        <v>788</v>
      </c>
      <c r="F144" s="14" t="s">
        <v>789</v>
      </c>
      <c r="G144" s="14" t="s">
        <v>790</v>
      </c>
      <c r="H144" s="15" t="s">
        <v>791</v>
      </c>
    </row>
    <row r="145" spans="1:8" ht="14.25" thickBot="1" x14ac:dyDescent="0.3">
      <c r="A145" s="307"/>
      <c r="B145" s="473"/>
      <c r="C145" s="308"/>
      <c r="D145" s="123">
        <v>2018</v>
      </c>
      <c r="E145" s="123">
        <v>2018</v>
      </c>
      <c r="F145" s="123" t="s">
        <v>793</v>
      </c>
      <c r="G145" s="123" t="s">
        <v>794</v>
      </c>
      <c r="H145" s="124">
        <v>2019</v>
      </c>
    </row>
    <row r="146" spans="1:8" x14ac:dyDescent="0.2">
      <c r="A146" s="309" t="s">
        <v>895</v>
      </c>
      <c r="B146" s="914"/>
      <c r="C146" s="442"/>
      <c r="D146" s="68">
        <f>'82 35-36'!D48</f>
        <v>4050</v>
      </c>
      <c r="E146" s="68">
        <f>'82 35-36'!E48</f>
        <v>12050</v>
      </c>
      <c r="F146" s="68">
        <f>'82 35-36'!F48</f>
        <v>3229</v>
      </c>
      <c r="G146" s="435">
        <f>F146/E146*100</f>
        <v>26.796680497925312</v>
      </c>
      <c r="H146" s="436">
        <f>'82 35-36'!H48</f>
        <v>16285</v>
      </c>
    </row>
    <row r="147" spans="1:8" ht="13.5" thickBot="1" x14ac:dyDescent="0.25">
      <c r="A147" s="915" t="s">
        <v>896</v>
      </c>
      <c r="B147" s="916"/>
      <c r="C147" s="121"/>
      <c r="D147" s="314">
        <f>D137</f>
        <v>374040</v>
      </c>
      <c r="E147" s="314">
        <f>E137</f>
        <v>438548</v>
      </c>
      <c r="F147" s="314">
        <f>F137</f>
        <v>95485</v>
      </c>
      <c r="G147" s="315">
        <f>F147/E147*100</f>
        <v>21.772987221467204</v>
      </c>
      <c r="H147" s="316">
        <f>H137</f>
        <v>541210</v>
      </c>
    </row>
    <row r="148" spans="1:8" ht="16.5" thickBot="1" x14ac:dyDescent="0.3">
      <c r="A148" s="917" t="s">
        <v>960</v>
      </c>
      <c r="B148" s="473"/>
      <c r="C148" s="308"/>
      <c r="D148" s="703">
        <f>SUM(D146:D147)</f>
        <v>378090</v>
      </c>
      <c r="E148" s="703">
        <f>SUM(E146:E147)</f>
        <v>450598</v>
      </c>
      <c r="F148" s="703">
        <f>SUM(F146:F147)</f>
        <v>98714</v>
      </c>
      <c r="G148" s="725">
        <f>F148/E148*100</f>
        <v>21.907332034318838</v>
      </c>
      <c r="H148" s="704">
        <f>SUM(H146:H147)</f>
        <v>557495</v>
      </c>
    </row>
    <row r="149" spans="1:8" ht="10.5" customHeight="1" x14ac:dyDescent="0.2"/>
    <row r="151" spans="1:8" x14ac:dyDescent="0.2">
      <c r="A151" s="913"/>
      <c r="B151" s="7"/>
    </row>
    <row r="152" spans="1:8" x14ac:dyDescent="0.2">
      <c r="A152" s="913"/>
      <c r="B152" s="7"/>
    </row>
    <row r="154" spans="1:8" x14ac:dyDescent="0.2">
      <c r="A154" s="913"/>
      <c r="B154" s="7"/>
    </row>
    <row r="155" spans="1:8" x14ac:dyDescent="0.2">
      <c r="A155" s="913"/>
      <c r="B155" s="7"/>
    </row>
    <row r="156" spans="1:8" x14ac:dyDescent="0.2">
      <c r="A156" s="913"/>
      <c r="B156" s="7"/>
    </row>
    <row r="157" spans="1:8" x14ac:dyDescent="0.2">
      <c r="A157" s="913"/>
      <c r="B157" s="7"/>
    </row>
    <row r="158" spans="1:8" x14ac:dyDescent="0.2">
      <c r="A158" s="913"/>
      <c r="B158" s="7"/>
    </row>
    <row r="159" spans="1:8" x14ac:dyDescent="0.2">
      <c r="A159" s="913"/>
      <c r="B159" s="7"/>
    </row>
    <row r="160" spans="1:8" x14ac:dyDescent="0.2">
      <c r="A160" s="913"/>
      <c r="B160" s="7"/>
    </row>
    <row r="161" spans="1:2" x14ac:dyDescent="0.2">
      <c r="A161" s="913"/>
      <c r="B161" s="7"/>
    </row>
    <row r="162" spans="1:2" x14ac:dyDescent="0.2">
      <c r="A162" s="913"/>
      <c r="B162" s="7"/>
    </row>
    <row r="163" spans="1:2" x14ac:dyDescent="0.2">
      <c r="A163" s="913"/>
      <c r="B163" s="7"/>
    </row>
    <row r="164" spans="1:2" x14ac:dyDescent="0.2">
      <c r="A164" s="913"/>
      <c r="B164" s="7"/>
    </row>
    <row r="165" spans="1:2" x14ac:dyDescent="0.2">
      <c r="A165" s="913"/>
      <c r="B165" s="7"/>
    </row>
    <row r="197" spans="1:8" ht="15" x14ac:dyDescent="0.25">
      <c r="A197" s="1247" t="s">
        <v>356</v>
      </c>
      <c r="B197" s="1247"/>
      <c r="C197" s="1247"/>
      <c r="D197" s="1247"/>
      <c r="E197" s="1247"/>
      <c r="F197" s="1247"/>
      <c r="G197" s="1247"/>
      <c r="H197" s="1247"/>
    </row>
  </sheetData>
  <mergeCells count="116">
    <mergeCell ref="A19:B19"/>
    <mergeCell ref="A21:B2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6:B16"/>
    <mergeCell ref="A17:B17"/>
    <mergeCell ref="A23:B23"/>
    <mergeCell ref="A24:B24"/>
    <mergeCell ref="A25:B25"/>
    <mergeCell ref="A26:B26"/>
    <mergeCell ref="A27:B27"/>
    <mergeCell ref="A28:B28"/>
    <mergeCell ref="A29:B29"/>
    <mergeCell ref="A30:B30"/>
    <mergeCell ref="A22:B22"/>
    <mergeCell ref="A31:B31"/>
    <mergeCell ref="A32:B32"/>
    <mergeCell ref="A49:B49"/>
    <mergeCell ref="A50:B50"/>
    <mergeCell ref="A37:B37"/>
    <mergeCell ref="A38:B38"/>
    <mergeCell ref="A40:B40"/>
    <mergeCell ref="A42:B42"/>
    <mergeCell ref="A43:B43"/>
    <mergeCell ref="A44:B44"/>
    <mergeCell ref="A34:B34"/>
    <mergeCell ref="A36:B36"/>
    <mergeCell ref="A39:B39"/>
    <mergeCell ref="A41:B41"/>
    <mergeCell ref="A70:H70"/>
    <mergeCell ref="A57:B57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A65:B65"/>
    <mergeCell ref="A77:B77"/>
    <mergeCell ref="A78:B78"/>
    <mergeCell ref="A79:B79"/>
    <mergeCell ref="A80:B80"/>
    <mergeCell ref="A81:B81"/>
    <mergeCell ref="A82:B82"/>
    <mergeCell ref="A56:B56"/>
    <mergeCell ref="A83:B83"/>
    <mergeCell ref="A84:B84"/>
    <mergeCell ref="A72:B72"/>
    <mergeCell ref="A73:B73"/>
    <mergeCell ref="A74:B74"/>
    <mergeCell ref="A58:B58"/>
    <mergeCell ref="A60:B60"/>
    <mergeCell ref="A61:B61"/>
    <mergeCell ref="A63:B63"/>
    <mergeCell ref="A75:B75"/>
    <mergeCell ref="A76:B76"/>
    <mergeCell ref="A64:B64"/>
    <mergeCell ref="A66:B66"/>
    <mergeCell ref="A67:B67"/>
    <mergeCell ref="A68:B68"/>
    <mergeCell ref="A69:B69"/>
    <mergeCell ref="A71:B71"/>
    <mergeCell ref="A101:B101"/>
    <mergeCell ref="A102:B102"/>
    <mergeCell ref="A85:B85"/>
    <mergeCell ref="A86:B86"/>
    <mergeCell ref="A87:B87"/>
    <mergeCell ref="A88:B88"/>
    <mergeCell ref="A90:B90"/>
    <mergeCell ref="A104:B104"/>
    <mergeCell ref="A105:B105"/>
    <mergeCell ref="A89:B89"/>
    <mergeCell ref="A92:B92"/>
    <mergeCell ref="A94:B94"/>
    <mergeCell ref="A96:B96"/>
    <mergeCell ref="A97:B97"/>
    <mergeCell ref="A98:B98"/>
    <mergeCell ref="A99:B99"/>
    <mergeCell ref="A100:B100"/>
    <mergeCell ref="A106:B106"/>
    <mergeCell ref="A108:B108"/>
    <mergeCell ref="A109:B109"/>
    <mergeCell ref="A113:B113"/>
    <mergeCell ref="A114:B114"/>
    <mergeCell ref="A116:B116"/>
    <mergeCell ref="A112:B112"/>
    <mergeCell ref="A117:B117"/>
    <mergeCell ref="A118:B118"/>
    <mergeCell ref="A197:H197"/>
    <mergeCell ref="A133:B133"/>
    <mergeCell ref="A142:H142"/>
    <mergeCell ref="A135:B135"/>
    <mergeCell ref="A131:B131"/>
    <mergeCell ref="A120:B120"/>
    <mergeCell ref="A121:B121"/>
    <mergeCell ref="A129:B129"/>
    <mergeCell ref="A130:B130"/>
    <mergeCell ref="A122:B122"/>
    <mergeCell ref="A124:B124"/>
    <mergeCell ref="A126:B126"/>
    <mergeCell ref="A128:B128"/>
    <mergeCell ref="A132:B13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237"/>
  <sheetViews>
    <sheetView topLeftCell="A191" zoomScaleNormal="100" workbookViewId="0">
      <selection activeCell="H190" sqref="H190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5" width="8.28515625" customWidth="1"/>
    <col min="6" max="6" width="9.7109375" customWidth="1"/>
    <col min="7" max="7" width="7.85546875" customWidth="1"/>
    <col min="8" max="8" width="10" customWidth="1"/>
  </cols>
  <sheetData>
    <row r="1" spans="1:8" ht="15" x14ac:dyDescent="0.25">
      <c r="A1" s="4"/>
      <c r="B1" s="4"/>
      <c r="C1" s="4"/>
      <c r="D1" s="4"/>
      <c r="E1" s="4"/>
      <c r="F1" s="4"/>
      <c r="G1" s="4"/>
      <c r="H1" s="238" t="s">
        <v>576</v>
      </c>
    </row>
    <row r="2" spans="1:8" ht="18.75" x14ac:dyDescent="0.3">
      <c r="A2" s="6" t="s">
        <v>577</v>
      </c>
      <c r="B2" s="7"/>
      <c r="C2" s="4"/>
      <c r="D2" s="4"/>
      <c r="E2" s="4"/>
      <c r="F2" s="4"/>
      <c r="G2" s="4"/>
      <c r="H2" s="4"/>
    </row>
    <row r="3" spans="1:8" ht="15" thickBot="1" x14ac:dyDescent="0.25">
      <c r="A3" s="241" t="s">
        <v>912</v>
      </c>
      <c r="B3" s="7"/>
      <c r="C3" s="4"/>
      <c r="D3" s="4"/>
      <c r="E3" s="4"/>
      <c r="F3" s="369"/>
      <c r="G3" s="370"/>
      <c r="H3" s="779" t="s">
        <v>785</v>
      </c>
    </row>
    <row r="4" spans="1:8" ht="13.5" x14ac:dyDescent="0.25">
      <c r="A4" s="242" t="s">
        <v>786</v>
      </c>
      <c r="B4" s="12"/>
      <c r="C4" s="13"/>
      <c r="D4" s="14" t="s">
        <v>787</v>
      </c>
      <c r="E4" s="14" t="s">
        <v>788</v>
      </c>
      <c r="F4" s="14" t="s">
        <v>789</v>
      </c>
      <c r="G4" s="14" t="s">
        <v>790</v>
      </c>
      <c r="H4" s="15" t="s">
        <v>791</v>
      </c>
    </row>
    <row r="5" spans="1:8" ht="13.5" x14ac:dyDescent="0.25">
      <c r="A5" s="243">
        <v>5311</v>
      </c>
      <c r="B5" s="110" t="s">
        <v>578</v>
      </c>
      <c r="C5" s="244"/>
      <c r="D5" s="20">
        <v>2018</v>
      </c>
      <c r="E5" s="20">
        <v>2018</v>
      </c>
      <c r="F5" s="20" t="s">
        <v>793</v>
      </c>
      <c r="G5" s="20" t="s">
        <v>794</v>
      </c>
      <c r="H5" s="21">
        <v>2019</v>
      </c>
    </row>
    <row r="6" spans="1:8" x14ac:dyDescent="0.2">
      <c r="A6" s="243">
        <v>6112</v>
      </c>
      <c r="B6" s="17" t="s">
        <v>581</v>
      </c>
      <c r="C6" s="244"/>
      <c r="D6" s="774"/>
      <c r="E6" s="774"/>
      <c r="F6" s="774"/>
      <c r="G6" s="774"/>
      <c r="H6" s="799"/>
    </row>
    <row r="7" spans="1:8" ht="13.5" x14ac:dyDescent="0.25">
      <c r="A7" s="243">
        <v>6114</v>
      </c>
      <c r="B7" s="17" t="s">
        <v>582</v>
      </c>
      <c r="C7" s="244"/>
      <c r="D7" s="20"/>
      <c r="E7" s="20"/>
      <c r="F7" s="20"/>
      <c r="G7" s="20"/>
      <c r="H7" s="21"/>
    </row>
    <row r="8" spans="1:8" ht="13.5" x14ac:dyDescent="0.25">
      <c r="A8" s="243">
        <v>6115</v>
      </c>
      <c r="B8" s="17" t="s">
        <v>583</v>
      </c>
      <c r="C8" s="244"/>
      <c r="D8" s="20"/>
      <c r="E8" s="20"/>
      <c r="F8" s="20"/>
      <c r="G8" s="20"/>
      <c r="H8" s="21"/>
    </row>
    <row r="9" spans="1:8" ht="13.5" x14ac:dyDescent="0.25">
      <c r="A9" s="243">
        <v>6117</v>
      </c>
      <c r="B9" s="17" t="s">
        <v>584</v>
      </c>
      <c r="C9" s="244"/>
      <c r="D9" s="20"/>
      <c r="E9" s="20"/>
      <c r="F9" s="20"/>
      <c r="G9" s="20"/>
      <c r="H9" s="21"/>
    </row>
    <row r="10" spans="1:8" ht="13.5" x14ac:dyDescent="0.25">
      <c r="A10" s="243">
        <v>6118</v>
      </c>
      <c r="B10" s="17" t="s">
        <v>585</v>
      </c>
      <c r="C10" s="244"/>
      <c r="D10" s="20"/>
      <c r="E10" s="20"/>
      <c r="F10" s="20"/>
      <c r="G10" s="20"/>
      <c r="H10" s="21"/>
    </row>
    <row r="11" spans="1:8" x14ac:dyDescent="0.2">
      <c r="A11" s="243">
        <v>6171</v>
      </c>
      <c r="B11" s="17" t="s">
        <v>876</v>
      </c>
      <c r="C11" s="244"/>
      <c r="D11" s="56"/>
      <c r="E11" s="56"/>
      <c r="F11" s="56"/>
      <c r="G11" s="56"/>
      <c r="H11" s="118"/>
    </row>
    <row r="12" spans="1:8" x14ac:dyDescent="0.2">
      <c r="A12" s="243">
        <v>6223</v>
      </c>
      <c r="B12" s="110" t="s">
        <v>586</v>
      </c>
      <c r="C12" s="116"/>
      <c r="D12" s="56"/>
      <c r="E12" s="56"/>
      <c r="F12" s="56"/>
      <c r="G12" s="56"/>
      <c r="H12" s="118"/>
    </row>
    <row r="13" spans="1:8" x14ac:dyDescent="0.2">
      <c r="A13" s="248">
        <v>6310</v>
      </c>
      <c r="B13" s="110" t="s">
        <v>587</v>
      </c>
      <c r="C13" s="116"/>
      <c r="D13" s="56"/>
      <c r="E13" s="56"/>
      <c r="F13" s="56"/>
      <c r="G13" s="56"/>
      <c r="H13" s="118"/>
    </row>
    <row r="14" spans="1:8" ht="13.5" thickBot="1" x14ac:dyDescent="0.25">
      <c r="A14" s="258">
        <v>6409</v>
      </c>
      <c r="B14" s="443" t="s">
        <v>588</v>
      </c>
      <c r="C14" s="121"/>
      <c r="D14" s="56"/>
      <c r="E14" s="56"/>
      <c r="F14" s="56"/>
      <c r="G14" s="56"/>
      <c r="H14" s="118"/>
    </row>
    <row r="15" spans="1:8" ht="13.5" x14ac:dyDescent="0.25">
      <c r="A15" s="719"/>
      <c r="B15" s="318" t="s">
        <v>795</v>
      </c>
      <c r="C15" s="13"/>
      <c r="D15" s="456"/>
      <c r="E15" s="456"/>
      <c r="F15" s="456"/>
      <c r="G15" s="456"/>
      <c r="H15" s="918"/>
    </row>
    <row r="16" spans="1:8" x14ac:dyDescent="0.2">
      <c r="A16" s="248">
        <v>5311</v>
      </c>
      <c r="B16" s="127">
        <v>5194</v>
      </c>
      <c r="C16" s="32" t="s">
        <v>1119</v>
      </c>
      <c r="D16" s="73">
        <v>1000</v>
      </c>
      <c r="E16" s="73">
        <v>850</v>
      </c>
      <c r="F16" s="73">
        <v>444</v>
      </c>
      <c r="G16" s="95">
        <f>F16/E16*100</f>
        <v>52.235294117647058</v>
      </c>
      <c r="H16" s="277">
        <v>1000</v>
      </c>
    </row>
    <row r="17" spans="1:9" hidden="1" x14ac:dyDescent="0.2">
      <c r="A17" s="447"/>
      <c r="B17" s="127">
        <v>5339</v>
      </c>
      <c r="C17" s="32" t="s">
        <v>87</v>
      </c>
      <c r="D17" s="52">
        <v>0</v>
      </c>
      <c r="E17" s="52">
        <v>0</v>
      </c>
      <c r="F17" s="52">
        <v>0</v>
      </c>
      <c r="G17" s="919">
        <v>0</v>
      </c>
      <c r="H17" s="920">
        <v>0</v>
      </c>
    </row>
    <row r="18" spans="1:9" x14ac:dyDescent="0.2">
      <c r="A18" s="778"/>
      <c r="B18" s="127">
        <v>5492</v>
      </c>
      <c r="C18" s="32" t="s">
        <v>142</v>
      </c>
      <c r="D18" s="73">
        <v>0</v>
      </c>
      <c r="E18" s="73">
        <v>20</v>
      </c>
      <c r="F18" s="73">
        <v>20</v>
      </c>
      <c r="G18" s="95">
        <f>F18/E18*100</f>
        <v>100</v>
      </c>
      <c r="H18" s="277">
        <v>0</v>
      </c>
    </row>
    <row r="19" spans="1:9" ht="15" thickBot="1" x14ac:dyDescent="0.25">
      <c r="A19" s="735"/>
      <c r="B19" s="482" t="s">
        <v>897</v>
      </c>
      <c r="C19" s="308"/>
      <c r="D19" s="348">
        <f>SUM(D16:D18)</f>
        <v>1000</v>
      </c>
      <c r="E19" s="348">
        <f>SUM(E15:E18)</f>
        <v>870</v>
      </c>
      <c r="F19" s="348">
        <f>SUM(F15:F18)</f>
        <v>464</v>
      </c>
      <c r="G19" s="371">
        <f>F19/E19*100</f>
        <v>53.333333333333336</v>
      </c>
      <c r="H19" s="351">
        <f>SUM(H16:H18)</f>
        <v>1000</v>
      </c>
    </row>
    <row r="20" spans="1:9" x14ac:dyDescent="0.2">
      <c r="A20" s="248">
        <v>6112</v>
      </c>
      <c r="B20" s="53">
        <v>5023</v>
      </c>
      <c r="C20" s="52" t="s">
        <v>589</v>
      </c>
      <c r="D20" s="33">
        <v>16400</v>
      </c>
      <c r="E20" s="33">
        <v>16100</v>
      </c>
      <c r="F20" s="33">
        <v>8889</v>
      </c>
      <c r="G20" s="34">
        <f>F20/E20*100</f>
        <v>55.211180124223603</v>
      </c>
      <c r="H20" s="251">
        <v>17400</v>
      </c>
    </row>
    <row r="21" spans="1:9" ht="12.75" customHeight="1" x14ac:dyDescent="0.2">
      <c r="A21" s="504" t="s">
        <v>1296</v>
      </c>
      <c r="B21" s="53">
        <v>5021</v>
      </c>
      <c r="C21" s="188" t="s">
        <v>1297</v>
      </c>
      <c r="D21" s="77">
        <v>0</v>
      </c>
      <c r="E21" s="77">
        <v>0</v>
      </c>
      <c r="F21" s="77">
        <v>0</v>
      </c>
      <c r="G21" s="43">
        <v>0</v>
      </c>
      <c r="H21" s="194">
        <v>900</v>
      </c>
      <c r="I21" s="1241"/>
    </row>
    <row r="22" spans="1:9" ht="12.75" customHeight="1" x14ac:dyDescent="0.2">
      <c r="A22" s="258"/>
      <c r="B22" s="53">
        <v>5024</v>
      </c>
      <c r="C22" s="52" t="s">
        <v>590</v>
      </c>
      <c r="D22" s="33">
        <v>2650</v>
      </c>
      <c r="E22" s="33">
        <v>2650</v>
      </c>
      <c r="F22" s="33">
        <v>0</v>
      </c>
      <c r="G22" s="34">
        <v>0</v>
      </c>
      <c r="H22" s="251">
        <v>900</v>
      </c>
    </row>
    <row r="23" spans="1:9" ht="12.75" customHeight="1" x14ac:dyDescent="0.2">
      <c r="A23" s="258"/>
      <c r="B23" s="53">
        <v>5029</v>
      </c>
      <c r="C23" s="52" t="s">
        <v>591</v>
      </c>
      <c r="D23" s="33">
        <v>90</v>
      </c>
      <c r="E23" s="33">
        <v>90</v>
      </c>
      <c r="F23" s="33">
        <v>46</v>
      </c>
      <c r="G23" s="34">
        <f>F23/E23*100</f>
        <v>51.111111111111107</v>
      </c>
      <c r="H23" s="251">
        <v>90</v>
      </c>
    </row>
    <row r="24" spans="1:9" ht="12.75" customHeight="1" x14ac:dyDescent="0.2">
      <c r="A24" s="258"/>
      <c r="B24" s="53">
        <v>5031</v>
      </c>
      <c r="C24" s="52" t="s">
        <v>592</v>
      </c>
      <c r="D24" s="33">
        <v>4123</v>
      </c>
      <c r="E24" s="33">
        <v>4048</v>
      </c>
      <c r="F24" s="33">
        <v>1677</v>
      </c>
      <c r="G24" s="34">
        <f>F24/E24*100</f>
        <v>41.427865612648226</v>
      </c>
      <c r="H24" s="251">
        <v>4373</v>
      </c>
    </row>
    <row r="25" spans="1:9" ht="12.75" customHeight="1" x14ac:dyDescent="0.25">
      <c r="A25" s="504" t="s">
        <v>1296</v>
      </c>
      <c r="B25" s="53">
        <v>5031</v>
      </c>
      <c r="C25" s="52" t="s">
        <v>592</v>
      </c>
      <c r="D25" s="1212">
        <v>0</v>
      </c>
      <c r="E25" s="1212">
        <v>0</v>
      </c>
      <c r="F25" s="1212">
        <v>0</v>
      </c>
      <c r="G25" s="1213">
        <v>0</v>
      </c>
      <c r="H25" s="1214">
        <v>22</v>
      </c>
    </row>
    <row r="26" spans="1:9" ht="12.75" customHeight="1" x14ac:dyDescent="0.2">
      <c r="A26" s="258"/>
      <c r="B26" s="53">
        <v>5032</v>
      </c>
      <c r="C26" s="52" t="s">
        <v>51</v>
      </c>
      <c r="D26" s="33">
        <v>1484</v>
      </c>
      <c r="E26" s="33">
        <v>1457</v>
      </c>
      <c r="F26" s="33">
        <v>804</v>
      </c>
      <c r="G26" s="34">
        <f>F26/E26*100</f>
        <v>55.181880576527107</v>
      </c>
      <c r="H26" s="251">
        <v>1574</v>
      </c>
    </row>
    <row r="27" spans="1:9" ht="15" x14ac:dyDescent="0.25">
      <c r="A27" s="504" t="s">
        <v>1296</v>
      </c>
      <c r="B27" s="53">
        <v>5032</v>
      </c>
      <c r="C27" s="52" t="s">
        <v>51</v>
      </c>
      <c r="D27" s="1212">
        <v>0</v>
      </c>
      <c r="E27" s="1212">
        <v>0</v>
      </c>
      <c r="F27" s="1212">
        <v>0</v>
      </c>
      <c r="G27" s="1213">
        <v>0</v>
      </c>
      <c r="H27" s="1214">
        <v>62</v>
      </c>
    </row>
    <row r="28" spans="1:9" x14ac:dyDescent="0.2">
      <c r="A28" s="258"/>
      <c r="B28" s="53">
        <v>5424</v>
      </c>
      <c r="C28" s="52" t="s">
        <v>155</v>
      </c>
      <c r="D28" s="33">
        <v>0</v>
      </c>
      <c r="E28" s="33">
        <v>0</v>
      </c>
      <c r="F28" s="33">
        <v>0</v>
      </c>
      <c r="G28" s="34">
        <v>0</v>
      </c>
      <c r="H28" s="251">
        <v>0</v>
      </c>
    </row>
    <row r="29" spans="1:9" hidden="1" x14ac:dyDescent="0.2">
      <c r="A29" s="258"/>
      <c r="B29" s="53">
        <v>5424</v>
      </c>
      <c r="C29" s="52" t="s">
        <v>155</v>
      </c>
      <c r="D29" s="33">
        <v>0</v>
      </c>
      <c r="E29" s="33">
        <v>0</v>
      </c>
      <c r="F29" s="33">
        <v>0</v>
      </c>
      <c r="G29" s="34">
        <v>0</v>
      </c>
      <c r="H29" s="251">
        <v>0</v>
      </c>
    </row>
    <row r="30" spans="1:9" ht="15" thickBot="1" x14ac:dyDescent="0.25">
      <c r="A30" s="735"/>
      <c r="B30" s="482" t="s">
        <v>897</v>
      </c>
      <c r="C30" s="308"/>
      <c r="D30" s="348">
        <f>SUM(D20:D29)</f>
        <v>24747</v>
      </c>
      <c r="E30" s="348">
        <f>SUM(E20:E29)</f>
        <v>24345</v>
      </c>
      <c r="F30" s="348">
        <f>SUM(F20:F29)</f>
        <v>11416</v>
      </c>
      <c r="G30" s="371">
        <f>F30/E30*100</f>
        <v>46.892585746559867</v>
      </c>
      <c r="H30" s="351">
        <f>SUM(H20:H29)</f>
        <v>25321</v>
      </c>
    </row>
    <row r="31" spans="1:9" ht="13.5" x14ac:dyDescent="0.25">
      <c r="A31" s="245"/>
      <c r="B31" s="921" t="s">
        <v>593</v>
      </c>
      <c r="C31" s="13"/>
      <c r="D31" s="246"/>
      <c r="E31" s="246"/>
      <c r="F31" s="246"/>
      <c r="G31" s="204"/>
      <c r="H31" s="247"/>
    </row>
    <row r="32" spans="1:9" x14ac:dyDescent="0.2">
      <c r="A32" s="243">
        <v>6114</v>
      </c>
      <c r="B32" s="127">
        <v>5139</v>
      </c>
      <c r="C32" s="244" t="s">
        <v>925</v>
      </c>
      <c r="D32" s="73">
        <v>0</v>
      </c>
      <c r="E32" s="73">
        <v>0</v>
      </c>
      <c r="F32" s="73">
        <v>0</v>
      </c>
      <c r="G32" s="95">
        <v>0</v>
      </c>
      <c r="H32" s="277">
        <v>0</v>
      </c>
    </row>
    <row r="33" spans="1:8" hidden="1" x14ac:dyDescent="0.2">
      <c r="A33" s="447"/>
      <c r="B33" s="127">
        <v>5901</v>
      </c>
      <c r="C33" s="244" t="s">
        <v>142</v>
      </c>
      <c r="D33" s="73">
        <v>0</v>
      </c>
      <c r="E33" s="73">
        <v>0</v>
      </c>
      <c r="F33" s="73">
        <v>0</v>
      </c>
      <c r="G33" s="95">
        <v>0</v>
      </c>
      <c r="H33" s="277">
        <v>0</v>
      </c>
    </row>
    <row r="34" spans="1:8" ht="15" thickBot="1" x14ac:dyDescent="0.25">
      <c r="A34" s="735"/>
      <c r="B34" s="482" t="s">
        <v>897</v>
      </c>
      <c r="C34" s="308"/>
      <c r="D34" s="348">
        <f>SUM(D33)</f>
        <v>0</v>
      </c>
      <c r="E34" s="348">
        <f>SUM(E33)</f>
        <v>0</v>
      </c>
      <c r="F34" s="348">
        <f>F32+F33</f>
        <v>0</v>
      </c>
      <c r="G34" s="371">
        <v>0</v>
      </c>
      <c r="H34" s="351">
        <f>SUM(H33)</f>
        <v>0</v>
      </c>
    </row>
    <row r="35" spans="1:8" ht="13.5" x14ac:dyDescent="0.25">
      <c r="A35" s="245"/>
      <c r="B35" s="921" t="s">
        <v>594</v>
      </c>
      <c r="C35" s="13"/>
      <c r="D35" s="246"/>
      <c r="E35" s="246"/>
      <c r="F35" s="246"/>
      <c r="G35" s="204"/>
      <c r="H35" s="247"/>
    </row>
    <row r="36" spans="1:8" x14ac:dyDescent="0.2">
      <c r="A36" s="243">
        <v>6114</v>
      </c>
      <c r="B36" s="127">
        <v>5139</v>
      </c>
      <c r="C36" s="244" t="s">
        <v>925</v>
      </c>
      <c r="D36" s="73">
        <v>0</v>
      </c>
      <c r="E36" s="73">
        <v>0</v>
      </c>
      <c r="F36" s="73">
        <v>0</v>
      </c>
      <c r="G36" s="95">
        <v>0</v>
      </c>
      <c r="H36" s="277">
        <v>0</v>
      </c>
    </row>
    <row r="37" spans="1:8" hidden="1" x14ac:dyDescent="0.2">
      <c r="A37" s="447"/>
      <c r="B37" s="127">
        <v>5901</v>
      </c>
      <c r="C37" s="244" t="s">
        <v>142</v>
      </c>
      <c r="D37" s="73">
        <v>0</v>
      </c>
      <c r="E37" s="73">
        <v>0</v>
      </c>
      <c r="F37" s="73">
        <v>0</v>
      </c>
      <c r="G37" s="95">
        <v>0</v>
      </c>
      <c r="H37" s="277">
        <v>0</v>
      </c>
    </row>
    <row r="38" spans="1:8" ht="15" thickBot="1" x14ac:dyDescent="0.25">
      <c r="A38" s="735"/>
      <c r="B38" s="482" t="s">
        <v>897</v>
      </c>
      <c r="C38" s="308"/>
      <c r="D38" s="348">
        <f>SUM(D37)</f>
        <v>0</v>
      </c>
      <c r="E38" s="348">
        <f>SUM(E37)</f>
        <v>0</v>
      </c>
      <c r="F38" s="348">
        <f>F36+F37</f>
        <v>0</v>
      </c>
      <c r="G38" s="371">
        <v>0</v>
      </c>
      <c r="H38" s="351">
        <f>SUM(H37)</f>
        <v>0</v>
      </c>
    </row>
    <row r="39" spans="1:8" ht="13.5" x14ac:dyDescent="0.25">
      <c r="A39" s="245"/>
      <c r="B39" s="921" t="s">
        <v>583</v>
      </c>
      <c r="C39" s="13"/>
      <c r="D39" s="246"/>
      <c r="E39" s="246"/>
      <c r="F39" s="246"/>
      <c r="G39" s="204"/>
      <c r="H39" s="247"/>
    </row>
    <row r="40" spans="1:8" x14ac:dyDescent="0.2">
      <c r="A40" s="243">
        <v>6115</v>
      </c>
      <c r="B40" s="127">
        <v>5139</v>
      </c>
      <c r="C40" s="244" t="s">
        <v>925</v>
      </c>
      <c r="D40" s="73">
        <v>0</v>
      </c>
      <c r="E40" s="73">
        <v>0</v>
      </c>
      <c r="F40" s="73">
        <v>203</v>
      </c>
      <c r="G40" s="95"/>
      <c r="H40" s="277">
        <v>0</v>
      </c>
    </row>
    <row r="41" spans="1:8" x14ac:dyDescent="0.2">
      <c r="A41" s="447"/>
      <c r="B41" s="127">
        <v>5901</v>
      </c>
      <c r="C41" s="244" t="s">
        <v>142</v>
      </c>
      <c r="D41" s="73">
        <v>3000</v>
      </c>
      <c r="E41" s="73">
        <v>3000</v>
      </c>
      <c r="F41" s="73">
        <v>0</v>
      </c>
      <c r="G41" s="95">
        <v>0</v>
      </c>
      <c r="H41" s="277">
        <v>0</v>
      </c>
    </row>
    <row r="42" spans="1:8" ht="15" thickBot="1" x14ac:dyDescent="0.25">
      <c r="A42" s="735"/>
      <c r="B42" s="482" t="s">
        <v>897</v>
      </c>
      <c r="C42" s="308"/>
      <c r="D42" s="348">
        <f>SUM(D41)</f>
        <v>3000</v>
      </c>
      <c r="E42" s="348">
        <f>SUM(E41)</f>
        <v>3000</v>
      </c>
      <c r="F42" s="348">
        <f>F40+F41</f>
        <v>203</v>
      </c>
      <c r="G42" s="371">
        <f>F42/E42*100</f>
        <v>6.7666666666666666</v>
      </c>
      <c r="H42" s="351">
        <f>SUM(H41)</f>
        <v>0</v>
      </c>
    </row>
    <row r="43" spans="1:8" ht="13.5" x14ac:dyDescent="0.25">
      <c r="A43" s="245"/>
      <c r="B43" s="921" t="s">
        <v>584</v>
      </c>
      <c r="C43" s="13"/>
      <c r="D43" s="246"/>
      <c r="E43" s="246"/>
      <c r="F43" s="246"/>
      <c r="G43" s="204"/>
      <c r="H43" s="247"/>
    </row>
    <row r="44" spans="1:8" x14ac:dyDescent="0.2">
      <c r="A44" s="243">
        <v>6117</v>
      </c>
      <c r="B44" s="127">
        <v>5901</v>
      </c>
      <c r="C44" s="244" t="s">
        <v>142</v>
      </c>
      <c r="D44" s="73">
        <v>0</v>
      </c>
      <c r="E44" s="73">
        <v>0</v>
      </c>
      <c r="F44" s="73">
        <v>0</v>
      </c>
      <c r="G44" s="95">
        <v>0</v>
      </c>
      <c r="H44" s="277">
        <v>3000</v>
      </c>
    </row>
    <row r="45" spans="1:8" ht="15" thickBot="1" x14ac:dyDescent="0.25">
      <c r="A45" s="735"/>
      <c r="B45" s="482" t="s">
        <v>897</v>
      </c>
      <c r="C45" s="308"/>
      <c r="D45" s="348">
        <f>SUM(D44)</f>
        <v>0</v>
      </c>
      <c r="E45" s="348">
        <f>SUM(E44)</f>
        <v>0</v>
      </c>
      <c r="F45" s="348">
        <f>SUM(F44)</f>
        <v>0</v>
      </c>
      <c r="G45" s="371">
        <v>0</v>
      </c>
      <c r="H45" s="351">
        <f>H44</f>
        <v>3000</v>
      </c>
    </row>
    <row r="46" spans="1:8" ht="13.5" x14ac:dyDescent="0.25">
      <c r="A46" s="245"/>
      <c r="B46" s="921" t="s">
        <v>585</v>
      </c>
      <c r="C46" s="13"/>
      <c r="D46" s="246"/>
      <c r="E46" s="246"/>
      <c r="F46" s="246"/>
      <c r="G46" s="204"/>
      <c r="H46" s="247"/>
    </row>
    <row r="47" spans="1:8" x14ac:dyDescent="0.2">
      <c r="A47" s="243">
        <v>6118</v>
      </c>
      <c r="B47" s="127">
        <v>5019</v>
      </c>
      <c r="C47" s="244" t="s">
        <v>595</v>
      </c>
      <c r="D47" s="73">
        <v>0</v>
      </c>
      <c r="E47" s="73">
        <v>49</v>
      </c>
      <c r="F47" s="73">
        <v>48</v>
      </c>
      <c r="G47" s="95">
        <f>F47/E47*100</f>
        <v>97.959183673469383</v>
      </c>
      <c r="H47" s="277">
        <v>0</v>
      </c>
    </row>
    <row r="48" spans="1:8" x14ac:dyDescent="0.2">
      <c r="A48" s="258"/>
      <c r="B48" s="127">
        <v>5021</v>
      </c>
      <c r="C48" s="244" t="s">
        <v>596</v>
      </c>
      <c r="D48" s="73">
        <v>0</v>
      </c>
      <c r="E48" s="73">
        <v>224</v>
      </c>
      <c r="F48" s="73">
        <v>224</v>
      </c>
      <c r="G48" s="95">
        <f>F48/E48*100</f>
        <v>100</v>
      </c>
      <c r="H48" s="277">
        <v>0</v>
      </c>
    </row>
    <row r="49" spans="1:8" x14ac:dyDescent="0.2">
      <c r="A49" s="258"/>
      <c r="B49" s="127">
        <v>5021</v>
      </c>
      <c r="C49" s="244" t="s">
        <v>597</v>
      </c>
      <c r="D49" s="73">
        <v>0</v>
      </c>
      <c r="E49" s="73">
        <v>2912</v>
      </c>
      <c r="F49" s="73">
        <v>2671</v>
      </c>
      <c r="G49" s="95">
        <f t="shared" ref="G49:G59" si="0">F49/E49*100</f>
        <v>91.723901098901095</v>
      </c>
      <c r="H49" s="277">
        <v>0</v>
      </c>
    </row>
    <row r="50" spans="1:8" hidden="1" x14ac:dyDescent="0.2">
      <c r="A50" s="258"/>
      <c r="B50" s="127">
        <v>5031</v>
      </c>
      <c r="C50" s="244" t="s">
        <v>598</v>
      </c>
      <c r="D50" s="73">
        <v>0</v>
      </c>
      <c r="E50" s="73">
        <v>0</v>
      </c>
      <c r="F50" s="73">
        <v>0</v>
      </c>
      <c r="G50" s="95" t="e">
        <f t="shared" si="0"/>
        <v>#DIV/0!</v>
      </c>
      <c r="H50" s="277">
        <v>0</v>
      </c>
    </row>
    <row r="51" spans="1:8" x14ac:dyDescent="0.2">
      <c r="A51" s="258"/>
      <c r="B51" s="127">
        <v>5139</v>
      </c>
      <c r="C51" s="244" t="s">
        <v>599</v>
      </c>
      <c r="D51" s="73">
        <v>0</v>
      </c>
      <c r="E51" s="73">
        <v>134</v>
      </c>
      <c r="F51" s="73">
        <v>134</v>
      </c>
      <c r="G51" s="95">
        <f t="shared" si="0"/>
        <v>100</v>
      </c>
      <c r="H51" s="277">
        <v>0</v>
      </c>
    </row>
    <row r="52" spans="1:8" x14ac:dyDescent="0.2">
      <c r="A52" s="258"/>
      <c r="B52" s="127">
        <v>5151</v>
      </c>
      <c r="C52" s="261" t="s">
        <v>600</v>
      </c>
      <c r="D52" s="73">
        <v>0</v>
      </c>
      <c r="E52" s="73">
        <v>7</v>
      </c>
      <c r="F52" s="73">
        <v>6</v>
      </c>
      <c r="G52" s="95">
        <f t="shared" si="0"/>
        <v>85.714285714285708</v>
      </c>
      <c r="H52" s="277">
        <v>0</v>
      </c>
    </row>
    <row r="53" spans="1:8" x14ac:dyDescent="0.2">
      <c r="A53" s="258"/>
      <c r="B53" s="127">
        <v>5152</v>
      </c>
      <c r="C53" s="261" t="s">
        <v>601</v>
      </c>
      <c r="D53" s="73">
        <v>0</v>
      </c>
      <c r="E53" s="73">
        <v>25</v>
      </c>
      <c r="F53" s="73">
        <v>25</v>
      </c>
      <c r="G53" s="95">
        <f t="shared" si="0"/>
        <v>100</v>
      </c>
      <c r="H53" s="277">
        <v>0</v>
      </c>
    </row>
    <row r="54" spans="1:8" x14ac:dyDescent="0.2">
      <c r="A54" s="258"/>
      <c r="B54" s="127">
        <v>5153</v>
      </c>
      <c r="C54" s="261" t="s">
        <v>602</v>
      </c>
      <c r="D54" s="73">
        <v>0</v>
      </c>
      <c r="E54" s="73">
        <v>41</v>
      </c>
      <c r="F54" s="73">
        <v>40</v>
      </c>
      <c r="G54" s="95">
        <f t="shared" si="0"/>
        <v>97.560975609756099</v>
      </c>
      <c r="H54" s="277">
        <v>0</v>
      </c>
    </row>
    <row r="55" spans="1:8" x14ac:dyDescent="0.2">
      <c r="A55" s="243"/>
      <c r="B55" s="127">
        <v>5154</v>
      </c>
      <c r="C55" s="261" t="s">
        <v>603</v>
      </c>
      <c r="D55" s="73">
        <v>0</v>
      </c>
      <c r="E55" s="73">
        <v>27</v>
      </c>
      <c r="F55" s="73">
        <v>27</v>
      </c>
      <c r="G55" s="95">
        <f t="shared" si="0"/>
        <v>100</v>
      </c>
      <c r="H55" s="277">
        <v>0</v>
      </c>
    </row>
    <row r="56" spans="1:8" x14ac:dyDescent="0.2">
      <c r="A56" s="278"/>
      <c r="B56" s="112"/>
      <c r="C56" s="188"/>
      <c r="D56" s="369"/>
      <c r="E56" s="369"/>
      <c r="F56" s="369"/>
      <c r="G56" s="370"/>
      <c r="H56" s="369"/>
    </row>
    <row r="57" spans="1:8" x14ac:dyDescent="0.2">
      <c r="A57" s="278"/>
      <c r="B57" s="112"/>
      <c r="C57" s="188"/>
      <c r="D57" s="369"/>
      <c r="E57" s="369"/>
      <c r="F57" s="369"/>
      <c r="G57" s="370"/>
      <c r="H57" s="369"/>
    </row>
    <row r="58" spans="1:8" ht="15" x14ac:dyDescent="0.25">
      <c r="A58" s="1249" t="s">
        <v>375</v>
      </c>
      <c r="B58" s="1249"/>
      <c r="C58" s="1249"/>
      <c r="D58" s="1249"/>
      <c r="E58" s="1249"/>
      <c r="F58" s="1249"/>
      <c r="G58" s="1249"/>
      <c r="H58" s="1249"/>
    </row>
    <row r="59" spans="1:8" x14ac:dyDescent="0.2">
      <c r="A59" s="447"/>
      <c r="B59" s="53">
        <v>5156</v>
      </c>
      <c r="C59" s="261" t="s">
        <v>604</v>
      </c>
      <c r="D59" s="33">
        <v>0</v>
      </c>
      <c r="E59" s="33">
        <v>5</v>
      </c>
      <c r="F59" s="33">
        <v>5</v>
      </c>
      <c r="G59" s="34">
        <f t="shared" si="0"/>
        <v>100</v>
      </c>
      <c r="H59" s="251">
        <v>0</v>
      </c>
    </row>
    <row r="60" spans="1:8" x14ac:dyDescent="0.2">
      <c r="A60" s="258"/>
      <c r="B60" s="53">
        <v>5161</v>
      </c>
      <c r="C60" s="261" t="s">
        <v>606</v>
      </c>
      <c r="D60" s="33">
        <v>0</v>
      </c>
      <c r="E60" s="33">
        <v>23</v>
      </c>
      <c r="F60" s="33">
        <v>22</v>
      </c>
      <c r="G60" s="34">
        <f>F60/E60*100</f>
        <v>95.652173913043484</v>
      </c>
      <c r="H60" s="251">
        <v>0</v>
      </c>
    </row>
    <row r="61" spans="1:8" x14ac:dyDescent="0.2">
      <c r="A61" s="258"/>
      <c r="B61" s="127">
        <v>5169</v>
      </c>
      <c r="C61" s="261" t="s">
        <v>607</v>
      </c>
      <c r="D61" s="73">
        <v>0</v>
      </c>
      <c r="E61" s="73">
        <v>610</v>
      </c>
      <c r="F61" s="73">
        <v>610</v>
      </c>
      <c r="G61" s="95">
        <f>F61/E61*100</f>
        <v>100</v>
      </c>
      <c r="H61" s="277">
        <v>0</v>
      </c>
    </row>
    <row r="62" spans="1:8" x14ac:dyDescent="0.2">
      <c r="A62" s="258"/>
      <c r="B62" s="127">
        <v>5901</v>
      </c>
      <c r="C62" s="261" t="s">
        <v>142</v>
      </c>
      <c r="D62" s="73">
        <v>3000</v>
      </c>
      <c r="E62" s="73">
        <v>2776</v>
      </c>
      <c r="F62" s="73">
        <v>0</v>
      </c>
      <c r="G62" s="95">
        <v>0</v>
      </c>
      <c r="H62" s="277">
        <v>0</v>
      </c>
    </row>
    <row r="63" spans="1:8" ht="15" thickBot="1" x14ac:dyDescent="0.25">
      <c r="A63" s="735"/>
      <c r="B63" s="482" t="s">
        <v>897</v>
      </c>
      <c r="C63" s="308"/>
      <c r="D63" s="348">
        <f>SUM(D47:D62)</f>
        <v>3000</v>
      </c>
      <c r="E63" s="348">
        <f>SUM(E47:E62)</f>
        <v>6833</v>
      </c>
      <c r="F63" s="348">
        <f>SUM(F47:F62)</f>
        <v>3812</v>
      </c>
      <c r="G63" s="371">
        <f>F63/E63*100</f>
        <v>55.788087223767015</v>
      </c>
      <c r="H63" s="351">
        <f>SUM(H47)</f>
        <v>0</v>
      </c>
    </row>
    <row r="64" spans="1:8" x14ac:dyDescent="0.2">
      <c r="A64" s="105">
        <v>6171</v>
      </c>
      <c r="B64" s="491">
        <v>5011</v>
      </c>
      <c r="C64" s="13" t="s">
        <v>608</v>
      </c>
      <c r="D64" s="387">
        <v>88000</v>
      </c>
      <c r="E64" s="387">
        <v>90457</v>
      </c>
      <c r="F64" s="387">
        <v>54866</v>
      </c>
      <c r="G64" s="211">
        <f>F64/E64*100</f>
        <v>60.654233503211472</v>
      </c>
      <c r="H64" s="923">
        <v>95000</v>
      </c>
    </row>
    <row r="65" spans="1:8" hidden="1" x14ac:dyDescent="0.2">
      <c r="A65" s="924" t="s">
        <v>169</v>
      </c>
      <c r="B65" s="758">
        <v>13011</v>
      </c>
      <c r="C65" s="401" t="s">
        <v>609</v>
      </c>
      <c r="D65" s="409">
        <v>0</v>
      </c>
      <c r="E65" s="409">
        <v>0</v>
      </c>
      <c r="F65" s="409">
        <v>0</v>
      </c>
      <c r="G65" s="462">
        <v>0</v>
      </c>
      <c r="H65" s="388">
        <v>0</v>
      </c>
    </row>
    <row r="66" spans="1:8" hidden="1" x14ac:dyDescent="0.2">
      <c r="A66" s="924" t="s">
        <v>169</v>
      </c>
      <c r="B66" s="758">
        <v>13015</v>
      </c>
      <c r="C66" s="401" t="s">
        <v>610</v>
      </c>
      <c r="D66" s="409">
        <v>0</v>
      </c>
      <c r="E66" s="409">
        <v>0</v>
      </c>
      <c r="F66" s="409">
        <v>0</v>
      </c>
      <c r="G66" s="462">
        <v>0</v>
      </c>
      <c r="H66" s="388">
        <v>0</v>
      </c>
    </row>
    <row r="67" spans="1:8" x14ac:dyDescent="0.2">
      <c r="A67" s="925"/>
      <c r="B67" s="51">
        <v>5019</v>
      </c>
      <c r="C67" s="244" t="s">
        <v>611</v>
      </c>
      <c r="D67" s="409">
        <v>150</v>
      </c>
      <c r="E67" s="409">
        <v>150</v>
      </c>
      <c r="F67" s="409">
        <v>24</v>
      </c>
      <c r="G67" s="43">
        <f>F67/E67*100</f>
        <v>16</v>
      </c>
      <c r="H67" s="388">
        <v>150</v>
      </c>
    </row>
    <row r="68" spans="1:8" x14ac:dyDescent="0.2">
      <c r="A68" s="926"/>
      <c r="B68" s="51">
        <v>5021</v>
      </c>
      <c r="C68" s="244" t="s">
        <v>49</v>
      </c>
      <c r="D68" s="409">
        <v>5800</v>
      </c>
      <c r="E68" s="409">
        <v>6450</v>
      </c>
      <c r="F68" s="409">
        <v>4206</v>
      </c>
      <c r="G68" s="43">
        <f>F68/E68*100</f>
        <v>65.209302325581405</v>
      </c>
      <c r="H68" s="388">
        <v>6800</v>
      </c>
    </row>
    <row r="69" spans="1:8" x14ac:dyDescent="0.2">
      <c r="A69" s="924" t="s">
        <v>943</v>
      </c>
      <c r="B69" s="51">
        <v>42</v>
      </c>
      <c r="C69" s="244" t="s">
        <v>612</v>
      </c>
      <c r="D69" s="409">
        <v>0</v>
      </c>
      <c r="E69" s="409">
        <v>0</v>
      </c>
      <c r="F69" s="409">
        <v>93</v>
      </c>
      <c r="G69" s="43"/>
      <c r="H69" s="388">
        <v>0</v>
      </c>
    </row>
    <row r="70" spans="1:8" x14ac:dyDescent="0.2">
      <c r="A70" s="924" t="s">
        <v>943</v>
      </c>
      <c r="B70" s="51">
        <v>53</v>
      </c>
      <c r="C70" s="244" t="s">
        <v>613</v>
      </c>
      <c r="D70" s="409">
        <v>0</v>
      </c>
      <c r="E70" s="409">
        <v>0</v>
      </c>
      <c r="F70" s="409">
        <v>288</v>
      </c>
      <c r="G70" s="43"/>
      <c r="H70" s="388">
        <v>0</v>
      </c>
    </row>
    <row r="71" spans="1:8" x14ac:dyDescent="0.2">
      <c r="A71" s="926"/>
      <c r="B71" s="51">
        <v>5024</v>
      </c>
      <c r="C71" s="244" t="s">
        <v>590</v>
      </c>
      <c r="D71" s="409">
        <v>100</v>
      </c>
      <c r="E71" s="409">
        <v>100</v>
      </c>
      <c r="F71" s="409">
        <v>74</v>
      </c>
      <c r="G71" s="43">
        <f>F71/E71*100</f>
        <v>74</v>
      </c>
      <c r="H71" s="388">
        <v>100</v>
      </c>
    </row>
    <row r="72" spans="1:8" x14ac:dyDescent="0.2">
      <c r="A72" s="926"/>
      <c r="B72" s="51">
        <v>5029</v>
      </c>
      <c r="C72" s="244" t="s">
        <v>614</v>
      </c>
      <c r="D72" s="409">
        <v>60</v>
      </c>
      <c r="E72" s="409">
        <v>60</v>
      </c>
      <c r="F72" s="409">
        <v>27</v>
      </c>
      <c r="G72" s="43">
        <f>F72/E72*100</f>
        <v>45</v>
      </c>
      <c r="H72" s="388">
        <v>60</v>
      </c>
    </row>
    <row r="73" spans="1:8" x14ac:dyDescent="0.2">
      <c r="A73" s="926"/>
      <c r="B73" s="51">
        <v>5031</v>
      </c>
      <c r="C73" s="244" t="s">
        <v>592</v>
      </c>
      <c r="D73" s="409">
        <v>23465</v>
      </c>
      <c r="E73" s="409">
        <v>23540</v>
      </c>
      <c r="F73" s="409">
        <v>15345</v>
      </c>
      <c r="G73" s="43">
        <f>F73/E73*100</f>
        <v>65.186915887850475</v>
      </c>
      <c r="H73" s="388">
        <v>25450</v>
      </c>
    </row>
    <row r="74" spans="1:8" x14ac:dyDescent="0.2">
      <c r="A74" s="924" t="s">
        <v>943</v>
      </c>
      <c r="B74" s="51">
        <v>42</v>
      </c>
      <c r="C74" s="244" t="s">
        <v>612</v>
      </c>
      <c r="D74" s="409">
        <v>0</v>
      </c>
      <c r="E74" s="409">
        <v>0</v>
      </c>
      <c r="F74" s="409">
        <v>17</v>
      </c>
      <c r="G74" s="43"/>
      <c r="H74" s="388">
        <v>0</v>
      </c>
    </row>
    <row r="75" spans="1:8" x14ac:dyDescent="0.2">
      <c r="A75" s="924" t="s">
        <v>943</v>
      </c>
      <c r="B75" s="51">
        <v>53</v>
      </c>
      <c r="C75" s="244" t="s">
        <v>613</v>
      </c>
      <c r="D75" s="409">
        <v>0</v>
      </c>
      <c r="E75" s="409">
        <v>0</v>
      </c>
      <c r="F75" s="409">
        <v>69</v>
      </c>
      <c r="G75" s="43"/>
      <c r="H75" s="388">
        <v>0</v>
      </c>
    </row>
    <row r="76" spans="1:8" x14ac:dyDescent="0.2">
      <c r="A76" s="924" t="s">
        <v>169</v>
      </c>
      <c r="B76" s="758">
        <v>13011</v>
      </c>
      <c r="C76" s="401" t="s">
        <v>609</v>
      </c>
      <c r="D76" s="409">
        <v>0</v>
      </c>
      <c r="E76" s="409">
        <v>800</v>
      </c>
      <c r="F76" s="409">
        <v>0</v>
      </c>
      <c r="G76" s="43">
        <v>0</v>
      </c>
      <c r="H76" s="388">
        <v>0</v>
      </c>
    </row>
    <row r="77" spans="1:8" hidden="1" x14ac:dyDescent="0.2">
      <c r="A77" s="924" t="s">
        <v>169</v>
      </c>
      <c r="B77" s="758">
        <v>13015</v>
      </c>
      <c r="C77" s="401" t="s">
        <v>610</v>
      </c>
      <c r="D77" s="409">
        <v>0</v>
      </c>
      <c r="E77" s="409">
        <v>0</v>
      </c>
      <c r="F77" s="409">
        <v>0</v>
      </c>
      <c r="G77" s="43">
        <v>0</v>
      </c>
      <c r="H77" s="388">
        <v>0</v>
      </c>
    </row>
    <row r="78" spans="1:8" x14ac:dyDescent="0.2">
      <c r="A78" s="926"/>
      <c r="B78" s="51">
        <v>5032</v>
      </c>
      <c r="C78" s="244" t="s">
        <v>51</v>
      </c>
      <c r="D78" s="409">
        <v>8447</v>
      </c>
      <c r="E78" s="409">
        <v>8474</v>
      </c>
      <c r="F78" s="409">
        <v>5524</v>
      </c>
      <c r="G78" s="43">
        <f>F78/E78*100</f>
        <v>65.187632759027608</v>
      </c>
      <c r="H78" s="388">
        <v>9162</v>
      </c>
    </row>
    <row r="79" spans="1:8" x14ac:dyDescent="0.2">
      <c r="A79" s="924" t="s">
        <v>943</v>
      </c>
      <c r="B79" s="51">
        <v>42</v>
      </c>
      <c r="C79" s="244" t="s">
        <v>612</v>
      </c>
      <c r="D79" s="409">
        <v>0</v>
      </c>
      <c r="E79" s="409">
        <v>0</v>
      </c>
      <c r="F79" s="409">
        <v>6</v>
      </c>
      <c r="G79" s="43"/>
      <c r="H79" s="388">
        <v>0</v>
      </c>
    </row>
    <row r="80" spans="1:8" x14ac:dyDescent="0.2">
      <c r="A80" s="924" t="s">
        <v>943</v>
      </c>
      <c r="B80" s="51">
        <v>53</v>
      </c>
      <c r="C80" s="244" t="s">
        <v>613</v>
      </c>
      <c r="D80" s="409">
        <v>0</v>
      </c>
      <c r="E80" s="409">
        <v>0</v>
      </c>
      <c r="F80" s="409">
        <v>25</v>
      </c>
      <c r="G80" s="43"/>
      <c r="H80" s="388">
        <v>0</v>
      </c>
    </row>
    <row r="81" spans="1:8" x14ac:dyDescent="0.2">
      <c r="A81" s="924" t="s">
        <v>169</v>
      </c>
      <c r="B81" s="758">
        <v>13011</v>
      </c>
      <c r="C81" s="401" t="s">
        <v>609</v>
      </c>
      <c r="D81" s="409">
        <v>0</v>
      </c>
      <c r="E81" s="409">
        <v>290</v>
      </c>
      <c r="F81" s="409">
        <v>0</v>
      </c>
      <c r="G81" s="43">
        <v>0</v>
      </c>
      <c r="H81" s="388">
        <v>0</v>
      </c>
    </row>
    <row r="82" spans="1:8" hidden="1" x14ac:dyDescent="0.2">
      <c r="A82" s="924" t="s">
        <v>169</v>
      </c>
      <c r="B82" s="758">
        <v>13015</v>
      </c>
      <c r="C82" s="401" t="s">
        <v>610</v>
      </c>
      <c r="D82" s="409">
        <v>0</v>
      </c>
      <c r="E82" s="409">
        <v>0</v>
      </c>
      <c r="F82" s="409">
        <v>0</v>
      </c>
      <c r="G82" s="43">
        <v>0</v>
      </c>
      <c r="H82" s="388">
        <v>0</v>
      </c>
    </row>
    <row r="83" spans="1:8" x14ac:dyDescent="0.2">
      <c r="A83" s="447"/>
      <c r="B83" s="42">
        <v>5038</v>
      </c>
      <c r="C83" s="261" t="s">
        <v>615</v>
      </c>
      <c r="D83" s="420">
        <v>700</v>
      </c>
      <c r="E83" s="420">
        <v>700</v>
      </c>
      <c r="F83" s="420">
        <v>562</v>
      </c>
      <c r="G83" s="43">
        <f>F83/E83*100</f>
        <v>80.285714285714278</v>
      </c>
      <c r="H83" s="927">
        <v>800</v>
      </c>
    </row>
    <row r="84" spans="1:8" x14ac:dyDescent="0.2">
      <c r="A84" s="258"/>
      <c r="B84" s="293">
        <v>5132</v>
      </c>
      <c r="C84" s="259" t="s">
        <v>985</v>
      </c>
      <c r="D84" s="465">
        <v>20</v>
      </c>
      <c r="E84" s="465">
        <v>20</v>
      </c>
      <c r="F84" s="465">
        <v>1</v>
      </c>
      <c r="G84" s="43">
        <f>F84/E84*100</f>
        <v>5</v>
      </c>
      <c r="H84" s="466">
        <v>20</v>
      </c>
    </row>
    <row r="85" spans="1:8" x14ac:dyDescent="0.2">
      <c r="A85" s="258"/>
      <c r="B85" s="758">
        <v>5133</v>
      </c>
      <c r="C85" s="265" t="s">
        <v>173</v>
      </c>
      <c r="D85" s="409">
        <v>20</v>
      </c>
      <c r="E85" s="409">
        <v>20</v>
      </c>
      <c r="F85" s="409">
        <v>9</v>
      </c>
      <c r="G85" s="43">
        <f>F85/E85*100</f>
        <v>45</v>
      </c>
      <c r="H85" s="388">
        <v>20</v>
      </c>
    </row>
    <row r="86" spans="1:8" x14ac:dyDescent="0.2">
      <c r="A86" s="778"/>
      <c r="B86" s="356">
        <v>5134</v>
      </c>
      <c r="C86" s="259" t="s">
        <v>616</v>
      </c>
      <c r="D86" s="420">
        <v>20</v>
      </c>
      <c r="E86" s="420">
        <v>20</v>
      </c>
      <c r="F86" s="420">
        <v>0</v>
      </c>
      <c r="G86" s="43">
        <f>F86/E86*100</f>
        <v>0</v>
      </c>
      <c r="H86" s="927">
        <v>20</v>
      </c>
    </row>
    <row r="87" spans="1:8" x14ac:dyDescent="0.2">
      <c r="A87" s="484"/>
      <c r="B87" s="42">
        <v>5136</v>
      </c>
      <c r="C87" s="261" t="s">
        <v>102</v>
      </c>
      <c r="D87" s="420">
        <v>450</v>
      </c>
      <c r="E87" s="420">
        <v>450</v>
      </c>
      <c r="F87" s="420">
        <v>279</v>
      </c>
      <c r="G87" s="43">
        <f>F87/E87*100</f>
        <v>62</v>
      </c>
      <c r="H87" s="927">
        <v>450</v>
      </c>
    </row>
    <row r="88" spans="1:8" x14ac:dyDescent="0.2">
      <c r="A88" s="928" t="s">
        <v>169</v>
      </c>
      <c r="B88" s="758">
        <v>13011</v>
      </c>
      <c r="C88" s="401" t="s">
        <v>609</v>
      </c>
      <c r="D88" s="71">
        <v>0</v>
      </c>
      <c r="E88" s="71">
        <v>6</v>
      </c>
      <c r="F88" s="71">
        <v>1</v>
      </c>
      <c r="G88" s="43"/>
      <c r="H88" s="289">
        <v>0</v>
      </c>
    </row>
    <row r="89" spans="1:8" hidden="1" x14ac:dyDescent="0.2">
      <c r="A89" s="928" t="s">
        <v>169</v>
      </c>
      <c r="B89" s="758">
        <v>13015</v>
      </c>
      <c r="C89" s="401" t="s">
        <v>610</v>
      </c>
      <c r="D89" s="71">
        <v>0</v>
      </c>
      <c r="E89" s="71">
        <v>0</v>
      </c>
      <c r="F89" s="71">
        <v>0</v>
      </c>
      <c r="G89" s="43">
        <v>0</v>
      </c>
      <c r="H89" s="289">
        <v>0</v>
      </c>
    </row>
    <row r="90" spans="1:8" x14ac:dyDescent="0.2">
      <c r="A90" s="925"/>
      <c r="B90" s="127">
        <v>5137</v>
      </c>
      <c r="C90" s="244" t="s">
        <v>986</v>
      </c>
      <c r="D90" s="409">
        <v>4000</v>
      </c>
      <c r="E90" s="409">
        <v>3761</v>
      </c>
      <c r="F90" s="409">
        <v>604</v>
      </c>
      <c r="G90" s="43">
        <f>F90/E90*100</f>
        <v>16.059558628024462</v>
      </c>
      <c r="H90" s="388">
        <v>3887</v>
      </c>
    </row>
    <row r="91" spans="1:8" hidden="1" x14ac:dyDescent="0.2">
      <c r="A91" s="928" t="s">
        <v>943</v>
      </c>
      <c r="B91" s="758">
        <v>310</v>
      </c>
      <c r="C91" s="265" t="s">
        <v>617</v>
      </c>
      <c r="D91" s="409">
        <v>0</v>
      </c>
      <c r="E91" s="409">
        <v>0</v>
      </c>
      <c r="F91" s="409">
        <v>0</v>
      </c>
      <c r="G91" s="43">
        <v>0</v>
      </c>
      <c r="H91" s="388">
        <v>0</v>
      </c>
    </row>
    <row r="92" spans="1:8" x14ac:dyDescent="0.2">
      <c r="A92" s="928" t="s">
        <v>169</v>
      </c>
      <c r="B92" s="758">
        <v>13011</v>
      </c>
      <c r="C92" s="401" t="s">
        <v>609</v>
      </c>
      <c r="D92" s="71">
        <v>0</v>
      </c>
      <c r="E92" s="71">
        <v>266</v>
      </c>
      <c r="F92" s="71">
        <v>0</v>
      </c>
      <c r="G92" s="43">
        <v>0</v>
      </c>
      <c r="H92" s="289">
        <v>0</v>
      </c>
    </row>
    <row r="93" spans="1:8" x14ac:dyDescent="0.2">
      <c r="A93" s="929"/>
      <c r="B93" s="51">
        <v>5139</v>
      </c>
      <c r="C93" s="244" t="s">
        <v>925</v>
      </c>
      <c r="D93" s="409">
        <v>3500</v>
      </c>
      <c r="E93" s="409">
        <v>3500</v>
      </c>
      <c r="F93" s="409">
        <v>2149</v>
      </c>
      <c r="G93" s="43">
        <f>F93/E93*100</f>
        <v>61.4</v>
      </c>
      <c r="H93" s="388">
        <v>3500</v>
      </c>
    </row>
    <row r="94" spans="1:8" ht="13.5" x14ac:dyDescent="0.25">
      <c r="A94" s="930" t="s">
        <v>169</v>
      </c>
      <c r="B94" s="931">
        <v>810</v>
      </c>
      <c r="C94" s="932" t="s">
        <v>618</v>
      </c>
      <c r="D94" s="77">
        <v>20</v>
      </c>
      <c r="E94" s="77">
        <v>20</v>
      </c>
      <c r="F94" s="77">
        <v>0</v>
      </c>
      <c r="G94" s="462">
        <f>F94/E94*100</f>
        <v>0</v>
      </c>
      <c r="H94" s="194">
        <v>20</v>
      </c>
    </row>
    <row r="95" spans="1:8" hidden="1" x14ac:dyDescent="0.2">
      <c r="A95" s="924" t="s">
        <v>943</v>
      </c>
      <c r="B95" s="758">
        <v>310</v>
      </c>
      <c r="C95" s="265" t="s">
        <v>617</v>
      </c>
      <c r="D95" s="409">
        <v>0</v>
      </c>
      <c r="E95" s="409">
        <v>0</v>
      </c>
      <c r="F95" s="409">
        <v>0</v>
      </c>
      <c r="G95" s="43">
        <v>0</v>
      </c>
      <c r="H95" s="388">
        <v>0</v>
      </c>
    </row>
    <row r="96" spans="1:8" x14ac:dyDescent="0.2">
      <c r="A96" s="924" t="s">
        <v>169</v>
      </c>
      <c r="B96" s="758">
        <v>13011</v>
      </c>
      <c r="C96" s="401" t="s">
        <v>609</v>
      </c>
      <c r="D96" s="71">
        <v>0</v>
      </c>
      <c r="E96" s="71">
        <v>80</v>
      </c>
      <c r="F96" s="71">
        <v>0</v>
      </c>
      <c r="G96" s="43">
        <v>0</v>
      </c>
      <c r="H96" s="289">
        <v>0</v>
      </c>
    </row>
    <row r="97" spans="1:8" hidden="1" x14ac:dyDescent="0.2">
      <c r="A97" s="933"/>
      <c r="B97" s="758">
        <v>5142</v>
      </c>
      <c r="C97" s="259" t="s">
        <v>619</v>
      </c>
      <c r="D97" s="71">
        <v>0</v>
      </c>
      <c r="E97" s="71">
        <v>0</v>
      </c>
      <c r="F97" s="71">
        <v>0</v>
      </c>
      <c r="G97" s="43">
        <v>0</v>
      </c>
      <c r="H97" s="289">
        <v>0</v>
      </c>
    </row>
    <row r="98" spans="1:8" x14ac:dyDescent="0.2">
      <c r="A98" s="925"/>
      <c r="B98" s="42">
        <v>5151</v>
      </c>
      <c r="C98" s="261" t="s">
        <v>989</v>
      </c>
      <c r="D98" s="420">
        <v>450</v>
      </c>
      <c r="E98" s="420">
        <v>450</v>
      </c>
      <c r="F98" s="420">
        <v>102</v>
      </c>
      <c r="G98" s="43">
        <f>F98/E98*100</f>
        <v>22.666666666666664</v>
      </c>
      <c r="H98" s="927">
        <v>450</v>
      </c>
    </row>
    <row r="99" spans="1:8" x14ac:dyDescent="0.2">
      <c r="A99" s="928" t="s">
        <v>169</v>
      </c>
      <c r="B99" s="758">
        <v>13011</v>
      </c>
      <c r="C99" s="401" t="s">
        <v>609</v>
      </c>
      <c r="D99" s="420">
        <v>0</v>
      </c>
      <c r="E99" s="420">
        <v>10</v>
      </c>
      <c r="F99" s="420">
        <v>0</v>
      </c>
      <c r="G99" s="43">
        <v>0</v>
      </c>
      <c r="H99" s="927">
        <v>0</v>
      </c>
    </row>
    <row r="100" spans="1:8" x14ac:dyDescent="0.2">
      <c r="A100" s="925"/>
      <c r="B100" s="42">
        <v>5152</v>
      </c>
      <c r="C100" s="261" t="s">
        <v>348</v>
      </c>
      <c r="D100" s="420">
        <v>2600</v>
      </c>
      <c r="E100" s="420">
        <v>2600</v>
      </c>
      <c r="F100" s="420">
        <v>2334</v>
      </c>
      <c r="G100" s="43">
        <f>F100/E100*100</f>
        <v>89.769230769230774</v>
      </c>
      <c r="H100" s="927">
        <v>2900</v>
      </c>
    </row>
    <row r="101" spans="1:8" x14ac:dyDescent="0.2">
      <c r="A101" s="928" t="s">
        <v>169</v>
      </c>
      <c r="B101" s="758">
        <v>13011</v>
      </c>
      <c r="C101" s="401" t="s">
        <v>609</v>
      </c>
      <c r="D101" s="409">
        <v>0</v>
      </c>
      <c r="E101" s="409">
        <v>40</v>
      </c>
      <c r="F101" s="409">
        <v>0</v>
      </c>
      <c r="G101" s="43">
        <v>0</v>
      </c>
      <c r="H101" s="388">
        <v>0</v>
      </c>
    </row>
    <row r="102" spans="1:8" x14ac:dyDescent="0.2">
      <c r="A102" s="925"/>
      <c r="B102" s="51">
        <v>5153</v>
      </c>
      <c r="C102" s="244" t="s">
        <v>312</v>
      </c>
      <c r="D102" s="409">
        <v>70</v>
      </c>
      <c r="E102" s="409">
        <v>70</v>
      </c>
      <c r="F102" s="409">
        <v>30</v>
      </c>
      <c r="G102" s="43">
        <f>F102/E102*100</f>
        <v>42.857142857142854</v>
      </c>
      <c r="H102" s="388">
        <v>70</v>
      </c>
    </row>
    <row r="103" spans="1:8" x14ac:dyDescent="0.2">
      <c r="A103" s="925"/>
      <c r="B103" s="51">
        <v>5154</v>
      </c>
      <c r="C103" s="244" t="s">
        <v>990</v>
      </c>
      <c r="D103" s="409">
        <v>2300</v>
      </c>
      <c r="E103" s="409">
        <v>2300</v>
      </c>
      <c r="F103" s="409">
        <v>621</v>
      </c>
      <c r="G103" s="43">
        <f>F103/E103*100</f>
        <v>27</v>
      </c>
      <c r="H103" s="388">
        <v>4000</v>
      </c>
    </row>
    <row r="104" spans="1:8" x14ac:dyDescent="0.2">
      <c r="A104" s="924" t="s">
        <v>169</v>
      </c>
      <c r="B104" s="758">
        <v>13011</v>
      </c>
      <c r="C104" s="401" t="s">
        <v>609</v>
      </c>
      <c r="D104" s="409">
        <v>0</v>
      </c>
      <c r="E104" s="409">
        <v>40</v>
      </c>
      <c r="F104" s="409">
        <v>0</v>
      </c>
      <c r="G104" s="43">
        <v>0</v>
      </c>
      <c r="H104" s="388">
        <v>0</v>
      </c>
    </row>
    <row r="105" spans="1:8" x14ac:dyDescent="0.2">
      <c r="A105" s="925"/>
      <c r="B105" s="51">
        <v>5156</v>
      </c>
      <c r="C105" s="244" t="s">
        <v>620</v>
      </c>
      <c r="D105" s="409">
        <v>600</v>
      </c>
      <c r="E105" s="409">
        <v>600</v>
      </c>
      <c r="F105" s="409">
        <v>281</v>
      </c>
      <c r="G105" s="43">
        <f>F105/E105*100</f>
        <v>46.833333333333336</v>
      </c>
      <c r="H105" s="388">
        <v>500</v>
      </c>
    </row>
    <row r="106" spans="1:8" x14ac:dyDescent="0.2">
      <c r="A106" s="924" t="s">
        <v>169</v>
      </c>
      <c r="B106" s="758">
        <v>13011</v>
      </c>
      <c r="C106" s="401" t="s">
        <v>609</v>
      </c>
      <c r="D106" s="409">
        <v>0</v>
      </c>
      <c r="E106" s="409">
        <v>20</v>
      </c>
      <c r="F106" s="409">
        <v>0</v>
      </c>
      <c r="G106" s="43">
        <v>0</v>
      </c>
      <c r="H106" s="388">
        <v>0</v>
      </c>
    </row>
    <row r="107" spans="1:8" x14ac:dyDescent="0.2">
      <c r="A107" s="925"/>
      <c r="B107" s="51">
        <v>5161</v>
      </c>
      <c r="C107" s="18" t="s">
        <v>621</v>
      </c>
      <c r="D107" s="409">
        <v>1900</v>
      </c>
      <c r="E107" s="409">
        <v>1900</v>
      </c>
      <c r="F107" s="409">
        <v>1048</v>
      </c>
      <c r="G107" s="43">
        <f>F107/E107*100</f>
        <v>55.157894736842103</v>
      </c>
      <c r="H107" s="388">
        <v>1900</v>
      </c>
    </row>
    <row r="108" spans="1:8" x14ac:dyDescent="0.2">
      <c r="A108" s="925"/>
      <c r="B108" s="53">
        <v>5162</v>
      </c>
      <c r="C108" s="52" t="s">
        <v>622</v>
      </c>
      <c r="D108" s="420">
        <v>2000</v>
      </c>
      <c r="E108" s="420">
        <v>2000</v>
      </c>
      <c r="F108" s="420">
        <v>1300</v>
      </c>
      <c r="G108" s="43">
        <f>F108/E108*100</f>
        <v>65</v>
      </c>
      <c r="H108" s="927">
        <v>1800</v>
      </c>
    </row>
    <row r="109" spans="1:8" x14ac:dyDescent="0.2">
      <c r="A109" s="924" t="s">
        <v>169</v>
      </c>
      <c r="B109" s="758">
        <v>13011</v>
      </c>
      <c r="C109" s="401" t="s">
        <v>609</v>
      </c>
      <c r="D109" s="420">
        <v>0</v>
      </c>
      <c r="E109" s="420">
        <v>50</v>
      </c>
      <c r="F109" s="420">
        <v>0</v>
      </c>
      <c r="G109" s="43">
        <v>0</v>
      </c>
      <c r="H109" s="927">
        <v>0</v>
      </c>
    </row>
    <row r="110" spans="1:8" x14ac:dyDescent="0.2">
      <c r="A110" s="925"/>
      <c r="B110" s="53">
        <v>5163</v>
      </c>
      <c r="C110" s="52" t="s">
        <v>53</v>
      </c>
      <c r="D110" s="420">
        <v>500</v>
      </c>
      <c r="E110" s="420">
        <v>60</v>
      </c>
      <c r="F110" s="420">
        <v>0</v>
      </c>
      <c r="G110" s="43">
        <f t="shared" ref="G110:G116" si="1">F110/E110*100</f>
        <v>0</v>
      </c>
      <c r="H110" s="927">
        <v>250</v>
      </c>
    </row>
    <row r="111" spans="1:8" x14ac:dyDescent="0.2">
      <c r="A111" s="925"/>
      <c r="B111" s="42">
        <v>5164</v>
      </c>
      <c r="C111" s="261" t="s">
        <v>116</v>
      </c>
      <c r="D111" s="420">
        <v>50</v>
      </c>
      <c r="E111" s="420">
        <v>50</v>
      </c>
      <c r="F111" s="420">
        <v>12</v>
      </c>
      <c r="G111" s="43">
        <f t="shared" si="1"/>
        <v>24</v>
      </c>
      <c r="H111" s="927">
        <v>50</v>
      </c>
    </row>
    <row r="112" spans="1:8" x14ac:dyDescent="0.2">
      <c r="A112" s="925"/>
      <c r="B112" s="51">
        <v>5166</v>
      </c>
      <c r="C112" s="244" t="s">
        <v>926</v>
      </c>
      <c r="D112" s="409">
        <v>2000</v>
      </c>
      <c r="E112" s="409">
        <v>2000</v>
      </c>
      <c r="F112" s="409">
        <v>1152</v>
      </c>
      <c r="G112" s="43">
        <f t="shared" si="1"/>
        <v>57.599999999999994</v>
      </c>
      <c r="H112" s="388">
        <v>2900</v>
      </c>
    </row>
    <row r="113" spans="1:25" x14ac:dyDescent="0.2">
      <c r="A113" s="925"/>
      <c r="B113" s="51">
        <v>5167</v>
      </c>
      <c r="C113" s="244" t="s">
        <v>88</v>
      </c>
      <c r="D113" s="409">
        <v>3500</v>
      </c>
      <c r="E113" s="409">
        <v>3500</v>
      </c>
      <c r="F113" s="409">
        <v>1331</v>
      </c>
      <c r="G113" s="43">
        <f t="shared" si="1"/>
        <v>38.028571428571425</v>
      </c>
      <c r="H113" s="388">
        <v>3000</v>
      </c>
    </row>
    <row r="114" spans="1:25" hidden="1" x14ac:dyDescent="0.2">
      <c r="A114" s="924" t="s">
        <v>943</v>
      </c>
      <c r="B114" s="758">
        <v>310</v>
      </c>
      <c r="C114" s="265" t="s">
        <v>617</v>
      </c>
      <c r="D114" s="409">
        <v>0</v>
      </c>
      <c r="E114" s="409">
        <v>0</v>
      </c>
      <c r="F114" s="409">
        <v>0</v>
      </c>
      <c r="G114" s="43" t="e">
        <f t="shared" si="1"/>
        <v>#DIV/0!</v>
      </c>
      <c r="H114" s="388">
        <v>0</v>
      </c>
    </row>
    <row r="115" spans="1:25" x14ac:dyDescent="0.2">
      <c r="A115" s="924" t="s">
        <v>169</v>
      </c>
      <c r="B115" s="758">
        <v>81</v>
      </c>
      <c r="C115" s="401" t="s">
        <v>623</v>
      </c>
      <c r="D115" s="71">
        <v>0</v>
      </c>
      <c r="E115" s="71">
        <v>300</v>
      </c>
      <c r="F115" s="71">
        <v>150</v>
      </c>
      <c r="G115" s="43">
        <f t="shared" si="1"/>
        <v>50</v>
      </c>
      <c r="H115" s="289">
        <v>0</v>
      </c>
    </row>
    <row r="116" spans="1:25" x14ac:dyDescent="0.2">
      <c r="A116" s="924" t="s">
        <v>169</v>
      </c>
      <c r="B116" s="758">
        <v>13011</v>
      </c>
      <c r="C116" s="401" t="s">
        <v>609</v>
      </c>
      <c r="D116" s="71">
        <v>0</v>
      </c>
      <c r="E116" s="71">
        <v>101</v>
      </c>
      <c r="F116" s="71">
        <v>91</v>
      </c>
      <c r="G116" s="43">
        <f t="shared" si="1"/>
        <v>90.099009900990097</v>
      </c>
      <c r="H116" s="289">
        <v>0</v>
      </c>
    </row>
    <row r="117" spans="1:25" x14ac:dyDescent="0.2">
      <c r="A117" s="924" t="s">
        <v>169</v>
      </c>
      <c r="B117" s="293">
        <v>13015</v>
      </c>
      <c r="C117" s="401" t="s">
        <v>610</v>
      </c>
      <c r="D117" s="77">
        <v>0</v>
      </c>
      <c r="E117" s="77">
        <v>0</v>
      </c>
      <c r="F117" s="77">
        <v>54</v>
      </c>
      <c r="G117" s="43"/>
      <c r="H117" s="194">
        <v>0</v>
      </c>
    </row>
    <row r="118" spans="1:25" hidden="1" x14ac:dyDescent="0.2">
      <c r="A118" s="1206"/>
      <c r="B118" s="767"/>
      <c r="C118" s="783"/>
      <c r="D118" s="934"/>
      <c r="E118" s="934"/>
      <c r="F118" s="934"/>
      <c r="G118" s="782"/>
      <c r="H118" s="1207"/>
    </row>
    <row r="119" spans="1:25" hidden="1" x14ac:dyDescent="0.2">
      <c r="A119" s="1206"/>
      <c r="B119" s="767"/>
      <c r="C119" s="783"/>
      <c r="D119" s="934"/>
      <c r="E119" s="934"/>
      <c r="F119" s="934"/>
      <c r="G119" s="782"/>
      <c r="H119" s="1207"/>
    </row>
    <row r="120" spans="1:25" hidden="1" x14ac:dyDescent="0.2">
      <c r="A120" s="806"/>
      <c r="B120" s="922"/>
      <c r="C120" s="922"/>
      <c r="D120" s="922"/>
      <c r="E120" s="922"/>
      <c r="F120" s="922"/>
      <c r="G120" s="922"/>
      <c r="H120" s="1208"/>
    </row>
    <row r="121" spans="1:25" x14ac:dyDescent="0.2">
      <c r="A121" s="935"/>
      <c r="B121" s="42">
        <v>5169</v>
      </c>
      <c r="C121" s="261" t="s">
        <v>930</v>
      </c>
      <c r="D121" s="420">
        <v>27500</v>
      </c>
      <c r="E121" s="420">
        <v>27500</v>
      </c>
      <c r="F121" s="420">
        <v>13480</v>
      </c>
      <c r="G121" s="43">
        <f t="shared" ref="G121:G126" si="2">F121/E121*100</f>
        <v>49.018181818181816</v>
      </c>
      <c r="H121" s="927">
        <v>26500</v>
      </c>
    </row>
    <row r="122" spans="1:25" ht="13.5" x14ac:dyDescent="0.25">
      <c r="A122" s="930" t="s">
        <v>169</v>
      </c>
      <c r="B122" s="931">
        <v>810</v>
      </c>
      <c r="C122" s="932" t="s">
        <v>618</v>
      </c>
      <c r="D122" s="71">
        <v>2295</v>
      </c>
      <c r="E122" s="71">
        <v>2295</v>
      </c>
      <c r="F122" s="71">
        <v>591</v>
      </c>
      <c r="G122" s="43">
        <f t="shared" si="2"/>
        <v>25.751633986928102</v>
      </c>
      <c r="H122" s="289">
        <v>2295</v>
      </c>
    </row>
    <row r="123" spans="1:25" hidden="1" x14ac:dyDescent="0.2">
      <c r="A123" s="924" t="s">
        <v>943</v>
      </c>
      <c r="B123" s="758">
        <v>310</v>
      </c>
      <c r="C123" s="265" t="s">
        <v>617</v>
      </c>
      <c r="D123" s="409">
        <v>0</v>
      </c>
      <c r="E123" s="409">
        <v>0</v>
      </c>
      <c r="F123" s="409">
        <v>0</v>
      </c>
      <c r="G123" s="43" t="e">
        <f t="shared" si="2"/>
        <v>#DIV/0!</v>
      </c>
      <c r="H123" s="388">
        <v>0</v>
      </c>
    </row>
    <row r="124" spans="1:25" x14ac:dyDescent="0.2">
      <c r="A124" s="924" t="s">
        <v>169</v>
      </c>
      <c r="B124" s="758">
        <v>13011</v>
      </c>
      <c r="C124" s="401" t="s">
        <v>609</v>
      </c>
      <c r="D124" s="71">
        <v>0</v>
      </c>
      <c r="E124" s="71">
        <v>10</v>
      </c>
      <c r="F124" s="71">
        <v>10</v>
      </c>
      <c r="G124" s="43">
        <f t="shared" si="2"/>
        <v>100</v>
      </c>
      <c r="H124" s="289">
        <v>0</v>
      </c>
    </row>
    <row r="125" spans="1:25" x14ac:dyDescent="0.2">
      <c r="A125" s="925"/>
      <c r="B125" s="51">
        <v>5171</v>
      </c>
      <c r="C125" s="244" t="s">
        <v>1059</v>
      </c>
      <c r="D125" s="409">
        <v>5000</v>
      </c>
      <c r="E125" s="409">
        <v>5000</v>
      </c>
      <c r="F125" s="409">
        <v>1050</v>
      </c>
      <c r="G125" s="43">
        <f t="shared" si="2"/>
        <v>21</v>
      </c>
      <c r="H125" s="388">
        <v>5000</v>
      </c>
    </row>
    <row r="126" spans="1:25" x14ac:dyDescent="0.2">
      <c r="A126" s="929"/>
      <c r="B126" s="51">
        <v>5172</v>
      </c>
      <c r="C126" s="244" t="s">
        <v>625</v>
      </c>
      <c r="D126" s="409">
        <v>400</v>
      </c>
      <c r="E126" s="409">
        <v>400</v>
      </c>
      <c r="F126" s="409">
        <v>26</v>
      </c>
      <c r="G126" s="43">
        <f t="shared" si="2"/>
        <v>6.5</v>
      </c>
      <c r="H126" s="388">
        <v>400</v>
      </c>
    </row>
    <row r="127" spans="1:25" ht="15" hidden="1" x14ac:dyDescent="0.25">
      <c r="A127" s="924" t="s">
        <v>943</v>
      </c>
      <c r="B127" s="758">
        <v>310</v>
      </c>
      <c r="C127" s="265" t="s">
        <v>617</v>
      </c>
      <c r="D127" s="409">
        <v>0</v>
      </c>
      <c r="E127" s="409">
        <v>0</v>
      </c>
      <c r="F127" s="409">
        <v>0</v>
      </c>
      <c r="G127" s="43">
        <v>0</v>
      </c>
      <c r="H127" s="388">
        <v>0</v>
      </c>
      <c r="R127" s="1249" t="s">
        <v>624</v>
      </c>
      <c r="S127" s="1249"/>
      <c r="T127" s="1249"/>
      <c r="U127" s="1249"/>
      <c r="V127" s="1249"/>
      <c r="W127" s="1249"/>
      <c r="X127" s="1249"/>
      <c r="Y127" s="1249"/>
    </row>
    <row r="128" spans="1:25" ht="15" x14ac:dyDescent="0.25">
      <c r="A128" s="1307" t="s">
        <v>377</v>
      </c>
      <c r="B128" s="1307"/>
      <c r="C128" s="1307"/>
      <c r="D128" s="1307"/>
      <c r="E128" s="1307"/>
      <c r="F128" s="1307"/>
      <c r="G128" s="1307"/>
      <c r="H128" s="1307"/>
      <c r="R128" s="1211"/>
      <c r="S128" s="1211"/>
      <c r="T128" s="1211"/>
      <c r="U128" s="1211"/>
      <c r="V128" s="1211"/>
      <c r="W128" s="1211"/>
      <c r="X128" s="1211"/>
      <c r="Y128" s="1211"/>
    </row>
    <row r="129" spans="1:8" x14ac:dyDescent="0.2">
      <c r="A129" s="935"/>
      <c r="B129" s="42">
        <v>5173</v>
      </c>
      <c r="C129" s="261" t="s">
        <v>626</v>
      </c>
      <c r="D129" s="420">
        <v>300</v>
      </c>
      <c r="E129" s="420">
        <v>300</v>
      </c>
      <c r="F129" s="420">
        <v>291</v>
      </c>
      <c r="G129" s="43">
        <f>F129/E129*100</f>
        <v>97</v>
      </c>
      <c r="H129" s="927">
        <v>300</v>
      </c>
    </row>
    <row r="130" spans="1:8" x14ac:dyDescent="0.2">
      <c r="A130" s="924" t="s">
        <v>169</v>
      </c>
      <c r="B130" s="293">
        <v>13011</v>
      </c>
      <c r="C130" s="401" t="s">
        <v>609</v>
      </c>
      <c r="D130" s="420">
        <v>0</v>
      </c>
      <c r="E130" s="420">
        <v>70</v>
      </c>
      <c r="F130" s="420">
        <v>0</v>
      </c>
      <c r="G130" s="43">
        <v>0</v>
      </c>
      <c r="H130" s="927">
        <v>0</v>
      </c>
    </row>
    <row r="131" spans="1:8" x14ac:dyDescent="0.2">
      <c r="A131" s="925"/>
      <c r="B131" s="51">
        <v>5175</v>
      </c>
      <c r="C131" s="244" t="s">
        <v>1125</v>
      </c>
      <c r="D131" s="409">
        <v>800</v>
      </c>
      <c r="E131" s="409">
        <v>800</v>
      </c>
      <c r="F131" s="409">
        <v>499</v>
      </c>
      <c r="G131" s="43">
        <f>F131/E131*100</f>
        <v>62.375</v>
      </c>
      <c r="H131" s="388">
        <v>800</v>
      </c>
    </row>
    <row r="132" spans="1:8" x14ac:dyDescent="0.2">
      <c r="A132" s="925"/>
      <c r="B132" s="51">
        <v>5179</v>
      </c>
      <c r="C132" s="244" t="s">
        <v>627</v>
      </c>
      <c r="D132" s="409">
        <v>130</v>
      </c>
      <c r="E132" s="409">
        <v>130</v>
      </c>
      <c r="F132" s="409">
        <v>39</v>
      </c>
      <c r="G132" s="43">
        <f>F132/E132*100</f>
        <v>30</v>
      </c>
      <c r="H132" s="388">
        <v>130</v>
      </c>
    </row>
    <row r="133" spans="1:8" x14ac:dyDescent="0.2">
      <c r="A133" s="929"/>
      <c r="B133" s="51">
        <v>5182</v>
      </c>
      <c r="C133" s="244" t="s">
        <v>179</v>
      </c>
      <c r="D133" s="409">
        <v>0</v>
      </c>
      <c r="E133" s="409">
        <v>0</v>
      </c>
      <c r="F133" s="409">
        <v>150</v>
      </c>
      <c r="G133" s="43"/>
      <c r="H133" s="388">
        <v>0</v>
      </c>
    </row>
    <row r="134" spans="1:8" x14ac:dyDescent="0.2">
      <c r="A134" s="935"/>
      <c r="B134" s="53">
        <v>5189</v>
      </c>
      <c r="C134" s="52" t="s">
        <v>628</v>
      </c>
      <c r="D134" s="420">
        <v>0</v>
      </c>
      <c r="E134" s="420">
        <v>0</v>
      </c>
      <c r="F134" s="420">
        <v>79</v>
      </c>
      <c r="G134" s="43"/>
      <c r="H134" s="927">
        <v>0</v>
      </c>
    </row>
    <row r="135" spans="1:8" x14ac:dyDescent="0.2">
      <c r="A135" s="935"/>
      <c r="B135" s="53">
        <v>5192</v>
      </c>
      <c r="C135" s="52" t="s">
        <v>629</v>
      </c>
      <c r="D135" s="420">
        <v>10</v>
      </c>
      <c r="E135" s="420">
        <v>10</v>
      </c>
      <c r="F135" s="420">
        <v>34</v>
      </c>
      <c r="G135" s="43">
        <f>F135/E135*100</f>
        <v>340</v>
      </c>
      <c r="H135" s="927">
        <v>10</v>
      </c>
    </row>
    <row r="136" spans="1:8" hidden="1" x14ac:dyDescent="0.2">
      <c r="A136" s="935"/>
      <c r="B136" s="53">
        <v>5194</v>
      </c>
      <c r="C136" s="52" t="s">
        <v>1119</v>
      </c>
      <c r="D136" s="420">
        <v>0</v>
      </c>
      <c r="E136" s="420">
        <v>0</v>
      </c>
      <c r="F136" s="420">
        <v>0</v>
      </c>
      <c r="G136" s="43">
        <v>0</v>
      </c>
      <c r="H136" s="927">
        <v>0</v>
      </c>
    </row>
    <row r="137" spans="1:8" ht="13.5" hidden="1" x14ac:dyDescent="0.25">
      <c r="A137" s="930" t="s">
        <v>169</v>
      </c>
      <c r="B137" s="1202">
        <v>810</v>
      </c>
      <c r="C137" s="932" t="s">
        <v>618</v>
      </c>
      <c r="D137" s="77">
        <v>0</v>
      </c>
      <c r="E137" s="77">
        <v>0</v>
      </c>
      <c r="F137" s="77">
        <v>0</v>
      </c>
      <c r="G137" s="43">
        <v>0</v>
      </c>
      <c r="H137" s="194">
        <v>0</v>
      </c>
    </row>
    <row r="138" spans="1:8" hidden="1" x14ac:dyDescent="0.2">
      <c r="A138" s="935"/>
      <c r="B138" s="53">
        <v>5195</v>
      </c>
      <c r="C138" s="52" t="s">
        <v>630</v>
      </c>
      <c r="D138" s="77">
        <v>0</v>
      </c>
      <c r="E138" s="77">
        <v>0</v>
      </c>
      <c r="F138" s="77">
        <v>0</v>
      </c>
      <c r="G138" s="43">
        <v>0</v>
      </c>
      <c r="H138" s="194">
        <v>0</v>
      </c>
    </row>
    <row r="139" spans="1:8" x14ac:dyDescent="0.2">
      <c r="A139" s="935"/>
      <c r="B139" s="53">
        <v>5362</v>
      </c>
      <c r="C139" s="52" t="s">
        <v>631</v>
      </c>
      <c r="D139" s="77">
        <v>15</v>
      </c>
      <c r="E139" s="77">
        <v>15</v>
      </c>
      <c r="F139" s="77">
        <v>15</v>
      </c>
      <c r="G139" s="43">
        <f>F139/E139*100</f>
        <v>100</v>
      </c>
      <c r="H139" s="194">
        <v>15</v>
      </c>
    </row>
    <row r="140" spans="1:8" hidden="1" x14ac:dyDescent="0.2">
      <c r="A140" s="935"/>
      <c r="B140" s="53">
        <v>5363</v>
      </c>
      <c r="C140" s="52" t="s">
        <v>632</v>
      </c>
      <c r="D140" s="77">
        <v>0</v>
      </c>
      <c r="E140" s="77">
        <v>0</v>
      </c>
      <c r="F140" s="77">
        <v>0</v>
      </c>
      <c r="G140" s="43"/>
      <c r="H140" s="194">
        <v>0</v>
      </c>
    </row>
    <row r="141" spans="1:8" hidden="1" x14ac:dyDescent="0.2">
      <c r="A141" s="935"/>
      <c r="B141" s="53">
        <v>5421</v>
      </c>
      <c r="C141" s="52" t="s">
        <v>633</v>
      </c>
      <c r="D141" s="77">
        <v>0</v>
      </c>
      <c r="E141" s="77">
        <v>0</v>
      </c>
      <c r="F141" s="77">
        <v>0</v>
      </c>
      <c r="G141" s="43">
        <v>0</v>
      </c>
      <c r="H141" s="194">
        <v>0</v>
      </c>
    </row>
    <row r="142" spans="1:8" x14ac:dyDescent="0.2">
      <c r="A142" s="935"/>
      <c r="B142" s="53">
        <v>5424</v>
      </c>
      <c r="C142" s="52" t="s">
        <v>155</v>
      </c>
      <c r="D142" s="77">
        <v>300</v>
      </c>
      <c r="E142" s="77">
        <v>300</v>
      </c>
      <c r="F142" s="77">
        <v>273</v>
      </c>
      <c r="G142" s="43">
        <f>F142/E142*100</f>
        <v>91</v>
      </c>
      <c r="H142" s="194">
        <v>500</v>
      </c>
    </row>
    <row r="143" spans="1:8" x14ac:dyDescent="0.2">
      <c r="A143" s="924" t="s">
        <v>169</v>
      </c>
      <c r="B143" s="356">
        <v>13011</v>
      </c>
      <c r="C143" s="401" t="s">
        <v>609</v>
      </c>
      <c r="D143" s="77">
        <v>0</v>
      </c>
      <c r="E143" s="77">
        <v>15</v>
      </c>
      <c r="F143" s="77">
        <v>0</v>
      </c>
      <c r="G143" s="43">
        <v>0</v>
      </c>
      <c r="H143" s="194">
        <v>0</v>
      </c>
    </row>
    <row r="144" spans="1:8" x14ac:dyDescent="0.2">
      <c r="A144" s="924" t="s">
        <v>943</v>
      </c>
      <c r="B144" s="53">
        <v>53</v>
      </c>
      <c r="C144" s="52" t="s">
        <v>613</v>
      </c>
      <c r="D144" s="77">
        <v>0</v>
      </c>
      <c r="E144" s="77">
        <v>0</v>
      </c>
      <c r="F144" s="77">
        <v>2</v>
      </c>
      <c r="G144" s="43"/>
      <c r="H144" s="194">
        <v>0</v>
      </c>
    </row>
    <row r="145" spans="1:8" hidden="1" x14ac:dyDescent="0.2">
      <c r="A145" s="935"/>
      <c r="B145" s="53">
        <v>5499</v>
      </c>
      <c r="C145" s="52" t="s">
        <v>634</v>
      </c>
      <c r="D145" s="77">
        <v>0</v>
      </c>
      <c r="E145" s="77">
        <v>0</v>
      </c>
      <c r="F145" s="77">
        <v>0</v>
      </c>
      <c r="G145" s="43">
        <v>0</v>
      </c>
      <c r="H145" s="194">
        <v>0</v>
      </c>
    </row>
    <row r="146" spans="1:8" ht="13.5" x14ac:dyDescent="0.25">
      <c r="A146" s="930" t="s">
        <v>169</v>
      </c>
      <c r="B146" s="1202">
        <v>810</v>
      </c>
      <c r="C146" s="932" t="s">
        <v>618</v>
      </c>
      <c r="D146" s="420">
        <v>7000</v>
      </c>
      <c r="E146" s="420">
        <v>7000</v>
      </c>
      <c r="F146" s="420">
        <v>3192</v>
      </c>
      <c r="G146" s="43">
        <f>F146/E146*100</f>
        <v>45.6</v>
      </c>
      <c r="H146" s="927">
        <v>7000</v>
      </c>
    </row>
    <row r="147" spans="1:8" ht="15" x14ac:dyDescent="0.25">
      <c r="A147" s="1205"/>
      <c r="B147" s="1203" t="s">
        <v>897</v>
      </c>
      <c r="C147" s="1204"/>
      <c r="D147" s="295">
        <f>D64+D67+D68+D71+D73+D78+D83+D84+D85+D86+D87+D90+D91+D93+D94+D95+D98+D100+D102+D103+D105+D107+D108+D110+D111+D112+D113+D114+D121+D122+D123+D125+D126+D127+D129+D131+D132+D134+D135+D136+D137+D138+D139+D140+D141+D142+D145+D146+D72+D115+D116+D117+D124+D92+D89+D88+D143+D130+D109+D106+D104+D101+D99+D96+D82+D81+D77+D76+D66+D65+D69+D74+D79</f>
        <v>194472</v>
      </c>
      <c r="E147" s="295">
        <f>E64+E67+E68+E71+E73+E78+E83+E84+E85+E86+E87+E90+E91+E93+E94+E95+E98+E100+E102+E103+E105+E107+E108+E110+E111+E112+E113+E114+E121+E122+E123+E125+E126+E127+E129+E131+E132+E134+E135+E136+E137+E138+E139+E140+E141+E142+E145+E146+E72+E124+E117+E116+E115+E96+E92+E89+E88+E143+E130+E109+E106+E104+E101+E99+E82+E81+E77+E76+E66+E65+E144+E133+E97+E80+E79+E75+E74</f>
        <v>199100</v>
      </c>
      <c r="F147" s="295">
        <f>F64+F67+F68+F71+F73+F78+F83+F84+F85+F86+F87+F90+F91+F93+F94+F95+F98+F100+F102+F103+F105+F107+F108+F110+F111+F112+F113+F114+F121+F122+F123+F125+F126+F127+F129+F131+F132+F134+F135+F136+F137+F138+F139+F140+F141+F142+F145+F146+F72+F124+F117+F116+F115+F92+F89+F88+F143+F130+F109+F106+F104+F101+F99+F96+F82+F81+F77+F76+F66+F65+F69+F74+F79+F144+F133+F97+F80+F75+F70</f>
        <v>112406</v>
      </c>
      <c r="G147" s="297">
        <f>F147/E147*100</f>
        <v>56.457056755399293</v>
      </c>
      <c r="H147" s="298">
        <f>SUM(H64:H146)</f>
        <v>206209</v>
      </c>
    </row>
    <row r="148" spans="1:8" x14ac:dyDescent="0.2">
      <c r="A148" s="243">
        <v>6310</v>
      </c>
      <c r="B148" s="51">
        <v>5163</v>
      </c>
      <c r="C148" s="244" t="s">
        <v>53</v>
      </c>
      <c r="D148" s="73">
        <v>300</v>
      </c>
      <c r="E148" s="73">
        <v>300</v>
      </c>
      <c r="F148" s="73">
        <v>167</v>
      </c>
      <c r="G148" s="1201">
        <f>F148/E148*100</f>
        <v>55.666666666666664</v>
      </c>
      <c r="H148" s="277">
        <v>300</v>
      </c>
    </row>
    <row r="149" spans="1:8" ht="15" thickBot="1" x14ac:dyDescent="0.25">
      <c r="A149" s="937"/>
      <c r="B149" s="357" t="s">
        <v>897</v>
      </c>
      <c r="C149" s="742"/>
      <c r="D149" s="302">
        <f>SUM(D148)</f>
        <v>300</v>
      </c>
      <c r="E149" s="302">
        <f>SUM(E148)</f>
        <v>300</v>
      </c>
      <c r="F149" s="302">
        <f>SUM(F148:F148)</f>
        <v>167</v>
      </c>
      <c r="G149" s="938">
        <f>F149/E149*100</f>
        <v>55.666666666666664</v>
      </c>
      <c r="H149" s="360">
        <f>SUM(H148)</f>
        <v>300</v>
      </c>
    </row>
    <row r="150" spans="1:8" hidden="1" x14ac:dyDescent="0.2">
      <c r="A150" s="455">
        <v>6223</v>
      </c>
      <c r="B150" s="491">
        <v>5189</v>
      </c>
      <c r="C150" s="13" t="s">
        <v>171</v>
      </c>
      <c r="D150" s="246">
        <v>0</v>
      </c>
      <c r="E150" s="246">
        <v>0</v>
      </c>
      <c r="F150" s="246">
        <v>0</v>
      </c>
      <c r="G150" s="936">
        <v>0</v>
      </c>
      <c r="H150" s="247">
        <v>0</v>
      </c>
    </row>
    <row r="151" spans="1:8" ht="15" hidden="1" thickBot="1" x14ac:dyDescent="0.25">
      <c r="A151" s="937"/>
      <c r="B151" s="357" t="s">
        <v>897</v>
      </c>
      <c r="C151" s="742"/>
      <c r="D151" s="302">
        <f>SUM(D150)</f>
        <v>0</v>
      </c>
      <c r="E151" s="302">
        <f>SUM(E150)</f>
        <v>0</v>
      </c>
      <c r="F151" s="302">
        <f>SUM(F150:F150)</f>
        <v>0</v>
      </c>
      <c r="G151" s="938">
        <v>0</v>
      </c>
      <c r="H151" s="360">
        <f>SUM(H150)</f>
        <v>0</v>
      </c>
    </row>
    <row r="152" spans="1:8" x14ac:dyDescent="0.2">
      <c r="A152" s="455">
        <v>6330</v>
      </c>
      <c r="B152" s="491">
        <v>5347</v>
      </c>
      <c r="C152" s="13" t="s">
        <v>635</v>
      </c>
      <c r="D152" s="246">
        <v>0</v>
      </c>
      <c r="E152" s="246">
        <v>400</v>
      </c>
      <c r="F152" s="246">
        <v>400</v>
      </c>
      <c r="G152" s="936">
        <v>0</v>
      </c>
      <c r="H152" s="247">
        <v>0</v>
      </c>
    </row>
    <row r="153" spans="1:8" ht="15" thickBot="1" x14ac:dyDescent="0.25">
      <c r="A153" s="937"/>
      <c r="B153" s="357" t="s">
        <v>897</v>
      </c>
      <c r="C153" s="742"/>
      <c r="D153" s="302">
        <f>SUM(D152)</f>
        <v>0</v>
      </c>
      <c r="E153" s="302">
        <f>SUM(E152)</f>
        <v>400</v>
      </c>
      <c r="F153" s="302">
        <f>SUM(F152:F152)</f>
        <v>400</v>
      </c>
      <c r="G153" s="938">
        <v>0</v>
      </c>
      <c r="H153" s="360">
        <f>SUM(H152)</f>
        <v>0</v>
      </c>
    </row>
    <row r="154" spans="1:8" x14ac:dyDescent="0.2">
      <c r="A154" s="140">
        <v>6409</v>
      </c>
      <c r="B154" s="42">
        <v>5901</v>
      </c>
      <c r="C154" s="261" t="s">
        <v>142</v>
      </c>
      <c r="D154" s="642"/>
      <c r="E154" s="642"/>
      <c r="F154" s="642"/>
      <c r="G154" s="626"/>
      <c r="H154" s="627"/>
    </row>
    <row r="155" spans="1:8" x14ac:dyDescent="0.2">
      <c r="A155" s="171" t="s">
        <v>636</v>
      </c>
      <c r="B155" s="53"/>
      <c r="C155" s="52" t="s">
        <v>609</v>
      </c>
      <c r="D155" s="642">
        <v>0</v>
      </c>
      <c r="E155" s="642">
        <v>5479</v>
      </c>
      <c r="F155" s="642">
        <v>0</v>
      </c>
      <c r="G155" s="626">
        <v>0</v>
      </c>
      <c r="H155" s="627">
        <v>0</v>
      </c>
    </row>
    <row r="156" spans="1:8" x14ac:dyDescent="0.2">
      <c r="A156" s="171" t="s">
        <v>637</v>
      </c>
      <c r="B156" s="53"/>
      <c r="C156" s="52" t="s">
        <v>638</v>
      </c>
      <c r="D156" s="642">
        <v>0</v>
      </c>
      <c r="E156" s="642">
        <v>630</v>
      </c>
      <c r="F156" s="642">
        <v>0</v>
      </c>
      <c r="G156" s="626">
        <v>0</v>
      </c>
      <c r="H156" s="627">
        <v>0</v>
      </c>
    </row>
    <row r="157" spans="1:8" x14ac:dyDescent="0.2">
      <c r="A157" s="171" t="s">
        <v>637</v>
      </c>
      <c r="B157" s="53"/>
      <c r="C157" s="52" t="s">
        <v>639</v>
      </c>
      <c r="D157" s="642">
        <v>0</v>
      </c>
      <c r="E157" s="642">
        <v>560</v>
      </c>
      <c r="F157" s="642">
        <v>0</v>
      </c>
      <c r="G157" s="626">
        <v>0</v>
      </c>
      <c r="H157" s="627">
        <v>0</v>
      </c>
    </row>
    <row r="158" spans="1:8" ht="13.5" thickBot="1" x14ac:dyDescent="0.25">
      <c r="A158" s="142"/>
      <c r="B158" s="656" t="s">
        <v>897</v>
      </c>
      <c r="C158" s="632"/>
      <c r="D158" s="684">
        <f>SUM(D155:D157)</f>
        <v>0</v>
      </c>
      <c r="E158" s="684">
        <f>SUM(E155:E157)</f>
        <v>6669</v>
      </c>
      <c r="F158" s="684">
        <f>SUM(F155:F157)</f>
        <v>0</v>
      </c>
      <c r="G158" s="634">
        <v>0</v>
      </c>
      <c r="H158" s="635">
        <f>SUM(H154:H154)</f>
        <v>0</v>
      </c>
    </row>
    <row r="159" spans="1:8" ht="16.5" thickBot="1" x14ac:dyDescent="0.3">
      <c r="A159" s="583" t="s">
        <v>935</v>
      </c>
      <c r="B159" s="583"/>
      <c r="C159" s="706"/>
      <c r="D159" s="703">
        <f>D30+D34+D45+D63+D147+D149+D19+D38+D153+D42+D151</f>
        <v>226519</v>
      </c>
      <c r="E159" s="703">
        <f>E30+E34+E45+E63+E147+E149+E19+E38+E153+E42+E151+E158</f>
        <v>241517</v>
      </c>
      <c r="F159" s="703">
        <f>F30+F34+F45+F63+F147+F149+F19+F151+F153+F42</f>
        <v>128868</v>
      </c>
      <c r="G159" s="939">
        <f>F159/E159*100</f>
        <v>53.357734652219101</v>
      </c>
      <c r="H159" s="704">
        <f>H30+H34+H45+H63+H147+H149+H19+H38+H155+H151</f>
        <v>235830</v>
      </c>
    </row>
    <row r="160" spans="1:8" ht="15.75" x14ac:dyDescent="0.25">
      <c r="A160" s="327"/>
      <c r="B160" s="327"/>
      <c r="C160" s="427"/>
      <c r="D160" s="328"/>
      <c r="E160" s="328"/>
      <c r="F160" s="328"/>
      <c r="G160" s="428"/>
      <c r="H160" s="328"/>
    </row>
    <row r="161" spans="1:8" ht="15.75" x14ac:dyDescent="0.25">
      <c r="A161" s="327"/>
      <c r="B161" s="327"/>
      <c r="C161" s="427"/>
      <c r="D161" s="328"/>
      <c r="E161" s="328"/>
      <c r="F161" s="328"/>
      <c r="G161" s="428"/>
      <c r="H161" s="328"/>
    </row>
    <row r="162" spans="1:8" ht="15.75" x14ac:dyDescent="0.25">
      <c r="A162" s="327"/>
      <c r="B162" s="327"/>
      <c r="C162" s="427"/>
      <c r="D162" s="328"/>
      <c r="E162" s="328"/>
      <c r="F162" s="328"/>
      <c r="G162" s="428"/>
      <c r="H162" s="328"/>
    </row>
    <row r="163" spans="1:8" ht="15.75" x14ac:dyDescent="0.25">
      <c r="A163" s="327"/>
      <c r="B163" s="327"/>
      <c r="C163" s="427"/>
      <c r="D163" s="328"/>
      <c r="E163" s="328"/>
      <c r="F163" s="328"/>
      <c r="G163" s="428"/>
      <c r="H163" s="328"/>
    </row>
    <row r="164" spans="1:8" ht="15.75" x14ac:dyDescent="0.25">
      <c r="A164" s="327"/>
      <c r="B164" s="327"/>
      <c r="C164" s="427"/>
      <c r="D164" s="328"/>
      <c r="E164" s="328"/>
      <c r="F164" s="328"/>
      <c r="G164" s="428"/>
      <c r="H164" s="328"/>
    </row>
    <row r="165" spans="1:8" ht="15.75" x14ac:dyDescent="0.25">
      <c r="A165" s="327"/>
      <c r="B165" s="327"/>
      <c r="C165" s="427"/>
      <c r="D165" s="328"/>
      <c r="E165" s="328"/>
      <c r="F165" s="328"/>
      <c r="G165" s="428"/>
      <c r="H165" s="328"/>
    </row>
    <row r="166" spans="1:8" ht="15.75" x14ac:dyDescent="0.25">
      <c r="A166" s="327"/>
      <c r="B166" s="327"/>
      <c r="C166" s="427"/>
      <c r="D166" s="328"/>
      <c r="E166" s="328"/>
      <c r="F166" s="328"/>
      <c r="G166" s="428"/>
      <c r="H166" s="328"/>
    </row>
    <row r="167" spans="1:8" ht="15.75" x14ac:dyDescent="0.25">
      <c r="A167" s="327"/>
      <c r="B167" s="327"/>
      <c r="C167" s="427"/>
      <c r="D167" s="328"/>
      <c r="E167" s="328"/>
      <c r="F167" s="328"/>
      <c r="G167" s="428"/>
      <c r="H167" s="328"/>
    </row>
    <row r="168" spans="1:8" ht="15.75" x14ac:dyDescent="0.25">
      <c r="A168" s="327"/>
      <c r="B168" s="327"/>
      <c r="C168" s="427"/>
      <c r="D168" s="328"/>
      <c r="E168" s="328"/>
      <c r="F168" s="328"/>
      <c r="G168" s="428"/>
      <c r="H168" s="328"/>
    </row>
    <row r="169" spans="1:8" ht="15.75" x14ac:dyDescent="0.25">
      <c r="A169" s="327"/>
      <c r="B169" s="327"/>
      <c r="C169" s="427"/>
      <c r="D169" s="328"/>
      <c r="E169" s="328"/>
      <c r="F169" s="328"/>
      <c r="G169" s="428"/>
      <c r="H169" s="328"/>
    </row>
    <row r="170" spans="1:8" ht="15.75" x14ac:dyDescent="0.25">
      <c r="A170" s="327"/>
      <c r="B170" s="327"/>
      <c r="C170" s="427"/>
      <c r="D170" s="328"/>
      <c r="E170" s="328"/>
      <c r="F170" s="328"/>
      <c r="G170" s="428"/>
      <c r="H170" s="328"/>
    </row>
    <row r="171" spans="1:8" ht="15.75" x14ac:dyDescent="0.25">
      <c r="A171" s="327"/>
      <c r="B171" s="327"/>
      <c r="C171" s="427"/>
      <c r="D171" s="328"/>
      <c r="E171" s="328"/>
      <c r="F171" s="328"/>
      <c r="G171" s="428"/>
      <c r="H171" s="328"/>
    </row>
    <row r="172" spans="1:8" ht="15.75" x14ac:dyDescent="0.25">
      <c r="A172" s="327"/>
      <c r="B172" s="327"/>
      <c r="C172" s="427"/>
      <c r="D172" s="328"/>
      <c r="E172" s="328"/>
      <c r="F172" s="328"/>
      <c r="G172" s="428"/>
      <c r="H172" s="328"/>
    </row>
    <row r="173" spans="1:8" ht="15.75" x14ac:dyDescent="0.25">
      <c r="A173" s="327"/>
      <c r="B173" s="327"/>
      <c r="C173" s="427"/>
      <c r="D173" s="328"/>
      <c r="E173" s="328"/>
      <c r="F173" s="328"/>
      <c r="G173" s="428"/>
      <c r="H173" s="328"/>
    </row>
    <row r="174" spans="1:8" ht="15.75" x14ac:dyDescent="0.25">
      <c r="A174" s="327"/>
      <c r="B174" s="327"/>
      <c r="C174" s="427"/>
      <c r="D174" s="328"/>
      <c r="E174" s="328"/>
      <c r="F174" s="328"/>
      <c r="G174" s="428"/>
      <c r="H174" s="328"/>
    </row>
    <row r="175" spans="1:8" ht="15.75" x14ac:dyDescent="0.25">
      <c r="A175" s="327"/>
      <c r="B175" s="327"/>
      <c r="C175" s="427"/>
      <c r="D175" s="328"/>
      <c r="E175" s="328"/>
      <c r="F175" s="328"/>
      <c r="G175" s="428"/>
      <c r="H175" s="328"/>
    </row>
    <row r="176" spans="1:8" ht="15.75" x14ac:dyDescent="0.25">
      <c r="A176" s="327"/>
      <c r="B176" s="327"/>
      <c r="C176" s="427"/>
      <c r="D176" s="328"/>
      <c r="E176" s="328"/>
      <c r="F176" s="328"/>
      <c r="G176" s="428"/>
      <c r="H176" s="328"/>
    </row>
    <row r="177" spans="1:8" ht="15.75" x14ac:dyDescent="0.25">
      <c r="A177" s="327"/>
      <c r="B177" s="327"/>
      <c r="C177" s="427"/>
      <c r="D177" s="328"/>
      <c r="E177" s="328"/>
      <c r="F177" s="328"/>
      <c r="G177" s="428"/>
      <c r="H177" s="328"/>
    </row>
    <row r="178" spans="1:8" ht="15.75" x14ac:dyDescent="0.25">
      <c r="A178" s="327"/>
      <c r="B178" s="327"/>
      <c r="C178" s="427"/>
      <c r="D178" s="328"/>
      <c r="E178" s="328"/>
      <c r="F178" s="328"/>
      <c r="G178" s="428"/>
      <c r="H178" s="328"/>
    </row>
    <row r="179" spans="1:8" ht="15.75" x14ac:dyDescent="0.25">
      <c r="A179" s="327"/>
      <c r="B179" s="327"/>
      <c r="C179" s="427"/>
      <c r="D179" s="328"/>
      <c r="E179" s="328"/>
      <c r="F179" s="328"/>
      <c r="G179" s="428"/>
      <c r="H179" s="328"/>
    </row>
    <row r="180" spans="1:8" ht="15.75" x14ac:dyDescent="0.25">
      <c r="A180" s="327"/>
      <c r="B180" s="327"/>
      <c r="C180" s="427"/>
      <c r="D180" s="328"/>
      <c r="E180" s="328"/>
      <c r="F180" s="328"/>
      <c r="G180" s="428"/>
      <c r="H180" s="328"/>
    </row>
    <row r="181" spans="1:8" ht="15.75" x14ac:dyDescent="0.25">
      <c r="A181" s="327"/>
      <c r="B181" s="327"/>
      <c r="C181" s="427"/>
      <c r="D181" s="328"/>
      <c r="E181" s="328"/>
      <c r="F181" s="328"/>
      <c r="G181" s="428"/>
      <c r="H181" s="328"/>
    </row>
    <row r="182" spans="1:8" ht="15.75" x14ac:dyDescent="0.25">
      <c r="A182" s="327"/>
      <c r="B182" s="327"/>
      <c r="C182" s="427"/>
      <c r="D182" s="328"/>
      <c r="E182" s="328"/>
      <c r="F182" s="328"/>
      <c r="G182" s="428"/>
      <c r="H182" s="328"/>
    </row>
    <row r="183" spans="1:8" ht="15.75" x14ac:dyDescent="0.25">
      <c r="A183" s="327"/>
      <c r="B183" s="327"/>
      <c r="C183" s="427"/>
      <c r="D183" s="328"/>
      <c r="E183" s="328"/>
      <c r="F183" s="328"/>
      <c r="G183" s="428"/>
      <c r="H183" s="328"/>
    </row>
    <row r="184" spans="1:8" ht="15.75" x14ac:dyDescent="0.25">
      <c r="A184" s="327"/>
      <c r="B184" s="327"/>
      <c r="C184" s="427"/>
      <c r="D184" s="328"/>
      <c r="E184" s="328"/>
      <c r="F184" s="328"/>
      <c r="G184" s="428"/>
      <c r="H184" s="328"/>
    </row>
    <row r="185" spans="1:8" ht="15.75" thickBot="1" x14ac:dyDescent="0.3">
      <c r="A185" s="1249" t="s">
        <v>465</v>
      </c>
      <c r="B185" s="1249"/>
      <c r="C185" s="1249"/>
      <c r="D185" s="1249"/>
      <c r="E185" s="1249"/>
      <c r="F185" s="1249"/>
      <c r="G185" s="1249"/>
      <c r="H185" s="1249"/>
    </row>
    <row r="186" spans="1:8" ht="15" x14ac:dyDescent="0.25">
      <c r="A186" s="271" t="s">
        <v>896</v>
      </c>
      <c r="B186" s="756"/>
      <c r="C186" s="273"/>
      <c r="D186" s="14" t="s">
        <v>787</v>
      </c>
      <c r="E186" s="14" t="s">
        <v>788</v>
      </c>
      <c r="F186" s="14" t="s">
        <v>789</v>
      </c>
      <c r="G186" s="14" t="s">
        <v>790</v>
      </c>
      <c r="H186" s="15" t="s">
        <v>791</v>
      </c>
    </row>
    <row r="187" spans="1:8" ht="14.25" thickBot="1" x14ac:dyDescent="0.3">
      <c r="A187" s="274"/>
      <c r="B187" s="757"/>
      <c r="C187" s="276"/>
      <c r="D187" s="20">
        <v>2018</v>
      </c>
      <c r="E187" s="20">
        <v>2018</v>
      </c>
      <c r="F187" s="123" t="s">
        <v>793</v>
      </c>
      <c r="G187" s="123" t="s">
        <v>794</v>
      </c>
      <c r="H187" s="124">
        <v>2019</v>
      </c>
    </row>
    <row r="188" spans="1:8" x14ac:dyDescent="0.2">
      <c r="A188" s="243">
        <v>6171</v>
      </c>
      <c r="B188" s="940">
        <v>6111</v>
      </c>
      <c r="C188" s="372" t="s">
        <v>640</v>
      </c>
      <c r="D188" s="246">
        <v>0</v>
      </c>
      <c r="E188" s="246">
        <v>0</v>
      </c>
      <c r="F188" s="246">
        <v>0</v>
      </c>
      <c r="G188" s="204">
        <v>0</v>
      </c>
      <c r="H188" s="247">
        <v>1000</v>
      </c>
    </row>
    <row r="189" spans="1:8" x14ac:dyDescent="0.2">
      <c r="A189" s="447"/>
      <c r="B189" s="53">
        <v>6121</v>
      </c>
      <c r="C189" s="52" t="s">
        <v>937</v>
      </c>
      <c r="D189" s="33">
        <v>0</v>
      </c>
      <c r="E189" s="33">
        <v>170</v>
      </c>
      <c r="F189" s="33">
        <v>165</v>
      </c>
      <c r="G189" s="34">
        <f>F189/E189*100</f>
        <v>97.058823529411768</v>
      </c>
      <c r="H189" s="251">
        <v>0</v>
      </c>
    </row>
    <row r="190" spans="1:8" x14ac:dyDescent="0.2">
      <c r="A190" s="258"/>
      <c r="B190" s="54">
        <v>6122</v>
      </c>
      <c r="C190" s="527" t="s">
        <v>1069</v>
      </c>
      <c r="D190" s="128">
        <v>0</v>
      </c>
      <c r="E190" s="128">
        <v>239</v>
      </c>
      <c r="F190" s="128">
        <v>0</v>
      </c>
      <c r="G190" s="399">
        <v>0</v>
      </c>
      <c r="H190" s="446">
        <v>313</v>
      </c>
    </row>
    <row r="191" spans="1:8" ht="13.5" thickBot="1" x14ac:dyDescent="0.25">
      <c r="A191" s="487"/>
      <c r="B191" s="724">
        <v>6123</v>
      </c>
      <c r="C191" s="449" t="s">
        <v>641</v>
      </c>
      <c r="D191" s="47">
        <v>0</v>
      </c>
      <c r="E191" s="47">
        <v>0</v>
      </c>
      <c r="F191" s="47">
        <v>0</v>
      </c>
      <c r="G191" s="75">
        <v>0</v>
      </c>
      <c r="H191" s="450">
        <v>1800</v>
      </c>
    </row>
    <row r="192" spans="1:8" ht="16.5" thickBot="1" x14ac:dyDescent="0.3">
      <c r="A192" s="266" t="s">
        <v>939</v>
      </c>
      <c r="B192" s="759"/>
      <c r="C192" s="268"/>
      <c r="D192" s="235">
        <f>SUM(D188:D191)</f>
        <v>0</v>
      </c>
      <c r="E192" s="235">
        <f>SUM(E188:E191)</f>
        <v>409</v>
      </c>
      <c r="F192" s="235">
        <f>SUM(F188:F191)</f>
        <v>165</v>
      </c>
      <c r="G192" s="725">
        <v>0</v>
      </c>
      <c r="H192" s="237">
        <f>SUM(H188:H191)</f>
        <v>3113</v>
      </c>
    </row>
    <row r="193" spans="1:8" ht="15.75" x14ac:dyDescent="0.25">
      <c r="A193" s="327"/>
      <c r="B193" s="767"/>
      <c r="C193" s="188"/>
      <c r="D193" s="328"/>
      <c r="E193" s="328"/>
      <c r="F193" s="328"/>
      <c r="G193" s="428"/>
      <c r="H193" s="328"/>
    </row>
    <row r="194" spans="1:8" ht="15.75" x14ac:dyDescent="0.25">
      <c r="A194" s="327"/>
      <c r="B194" s="767"/>
      <c r="C194" s="188"/>
      <c r="D194" s="328"/>
      <c r="E194" s="328"/>
      <c r="F194" s="328"/>
      <c r="G194" s="428"/>
      <c r="H194" s="328"/>
    </row>
    <row r="196" spans="1:8" ht="15" thickBot="1" x14ac:dyDescent="0.25">
      <c r="A196" s="280" t="s">
        <v>940</v>
      </c>
      <c r="B196" s="755"/>
      <c r="C196" s="4"/>
      <c r="D196" s="8"/>
      <c r="E196" s="8"/>
      <c r="F196" s="8"/>
      <c r="G196" s="9"/>
      <c r="H196" s="8"/>
    </row>
    <row r="197" spans="1:8" ht="13.5" x14ac:dyDescent="0.25">
      <c r="A197" s="394" t="s">
        <v>941</v>
      </c>
      <c r="B197" s="760"/>
      <c r="C197" s="284" t="s">
        <v>942</v>
      </c>
      <c r="D197" s="14" t="s">
        <v>787</v>
      </c>
      <c r="E197" s="14" t="s">
        <v>788</v>
      </c>
      <c r="F197" s="14" t="s">
        <v>789</v>
      </c>
      <c r="G197" s="14" t="s">
        <v>790</v>
      </c>
      <c r="H197" s="15" t="s">
        <v>791</v>
      </c>
    </row>
    <row r="198" spans="1:8" ht="14.25" thickBot="1" x14ac:dyDescent="0.3">
      <c r="A198" s="285"/>
      <c r="B198" s="761" t="s">
        <v>943</v>
      </c>
      <c r="C198" s="287"/>
      <c r="D198" s="123">
        <v>2018</v>
      </c>
      <c r="E198" s="123">
        <v>2018</v>
      </c>
      <c r="F198" s="123" t="s">
        <v>793</v>
      </c>
      <c r="G198" s="123" t="s">
        <v>794</v>
      </c>
      <c r="H198" s="124">
        <v>2019</v>
      </c>
    </row>
    <row r="199" spans="1:8" x14ac:dyDescent="0.2">
      <c r="A199" s="1305" t="s">
        <v>1034</v>
      </c>
      <c r="B199" s="1306"/>
      <c r="C199" s="244" t="s">
        <v>642</v>
      </c>
      <c r="D199" s="73">
        <v>0</v>
      </c>
      <c r="E199" s="73">
        <v>0</v>
      </c>
      <c r="F199" s="73">
        <v>0</v>
      </c>
      <c r="G199" s="95">
        <v>0</v>
      </c>
      <c r="H199" s="277">
        <v>1000</v>
      </c>
    </row>
    <row r="200" spans="1:8" ht="14.25" x14ac:dyDescent="0.2">
      <c r="A200" s="1232"/>
      <c r="B200" s="1233"/>
      <c r="C200" s="294" t="s">
        <v>643</v>
      </c>
      <c r="D200" s="295">
        <f>SUM(D199)</f>
        <v>0</v>
      </c>
      <c r="E200" s="295">
        <f>SUM(E199)</f>
        <v>0</v>
      </c>
      <c r="F200" s="295">
        <f>SUM(F199)</f>
        <v>0</v>
      </c>
      <c r="G200" s="574">
        <v>0</v>
      </c>
      <c r="H200" s="298">
        <f>SUM(H199)</f>
        <v>1000</v>
      </c>
    </row>
    <row r="201" spans="1:8" x14ac:dyDescent="0.2">
      <c r="A201" s="1289" t="s">
        <v>644</v>
      </c>
      <c r="B201" s="1290"/>
      <c r="C201" s="261" t="s">
        <v>645</v>
      </c>
      <c r="D201" s="33">
        <v>0</v>
      </c>
      <c r="E201" s="33">
        <v>170</v>
      </c>
      <c r="F201" s="33">
        <v>165</v>
      </c>
      <c r="G201" s="34">
        <f>F201/E201*100</f>
        <v>97.058823529411768</v>
      </c>
      <c r="H201" s="251">
        <v>0</v>
      </c>
    </row>
    <row r="202" spans="1:8" ht="14.25" x14ac:dyDescent="0.2">
      <c r="A202" s="1232"/>
      <c r="B202" s="1233"/>
      <c r="C202" s="294" t="s">
        <v>573</v>
      </c>
      <c r="D202" s="295">
        <f>SUM(D200:D201)</f>
        <v>0</v>
      </c>
      <c r="E202" s="295">
        <f>SUM(E200:E201)</f>
        <v>170</v>
      </c>
      <c r="F202" s="295">
        <f>SUM(F201)</f>
        <v>165</v>
      </c>
      <c r="G202" s="574">
        <f>F202/E202*100</f>
        <v>97.058823529411768</v>
      </c>
      <c r="H202" s="298">
        <v>0</v>
      </c>
    </row>
    <row r="203" spans="1:8" ht="12.75" customHeight="1" x14ac:dyDescent="0.2">
      <c r="A203" s="1289" t="s">
        <v>1034</v>
      </c>
      <c r="B203" s="1290"/>
      <c r="C203" s="261" t="s">
        <v>1315</v>
      </c>
      <c r="D203" s="33">
        <v>0</v>
      </c>
      <c r="E203" s="33">
        <v>0</v>
      </c>
      <c r="F203" s="33">
        <v>0</v>
      </c>
      <c r="G203" s="34">
        <v>0</v>
      </c>
      <c r="H203" s="251">
        <v>113</v>
      </c>
    </row>
    <row r="204" spans="1:8" x14ac:dyDescent="0.2">
      <c r="A204" s="1289" t="s">
        <v>1034</v>
      </c>
      <c r="B204" s="1290"/>
      <c r="C204" s="261" t="s">
        <v>646</v>
      </c>
      <c r="D204" s="33">
        <v>0</v>
      </c>
      <c r="E204" s="33">
        <v>0</v>
      </c>
      <c r="F204" s="33">
        <v>0</v>
      </c>
      <c r="G204" s="34">
        <v>0</v>
      </c>
      <c r="H204" s="251">
        <v>200</v>
      </c>
    </row>
    <row r="205" spans="1:8" x14ac:dyDescent="0.2">
      <c r="A205" s="1252" t="s">
        <v>647</v>
      </c>
      <c r="B205" s="1253"/>
      <c r="C205" s="261" t="s">
        <v>648</v>
      </c>
      <c r="D205" s="33">
        <v>0</v>
      </c>
      <c r="E205" s="33">
        <v>239</v>
      </c>
      <c r="F205" s="33">
        <v>0</v>
      </c>
      <c r="G205" s="34">
        <f>F205/E205*100</f>
        <v>0</v>
      </c>
      <c r="H205" s="251">
        <v>0</v>
      </c>
    </row>
    <row r="206" spans="1:8" ht="14.25" x14ac:dyDescent="0.2">
      <c r="A206" s="1232"/>
      <c r="B206" s="1233"/>
      <c r="C206" s="294" t="s">
        <v>649</v>
      </c>
      <c r="D206" s="295">
        <f>SUM(D204:D205)</f>
        <v>0</v>
      </c>
      <c r="E206" s="295">
        <f>SUM(E204:E205)</f>
        <v>239</v>
      </c>
      <c r="F206" s="295">
        <f>SUM(F204:F205)</f>
        <v>0</v>
      </c>
      <c r="G206" s="574">
        <v>0</v>
      </c>
      <c r="H206" s="298">
        <f>SUM(H203:H205)</f>
        <v>313</v>
      </c>
    </row>
    <row r="207" spans="1:8" x14ac:dyDescent="0.2">
      <c r="A207" s="1289" t="s">
        <v>1034</v>
      </c>
      <c r="B207" s="1290"/>
      <c r="C207" s="261" t="s">
        <v>650</v>
      </c>
      <c r="D207" s="33">
        <v>0</v>
      </c>
      <c r="E207" s="33">
        <v>0</v>
      </c>
      <c r="F207" s="33">
        <v>0</v>
      </c>
      <c r="G207" s="34">
        <v>0</v>
      </c>
      <c r="H207" s="251">
        <v>1800</v>
      </c>
    </row>
    <row r="208" spans="1:8" ht="15.75" thickBot="1" x14ac:dyDescent="0.3">
      <c r="A208" s="941"/>
      <c r="B208" s="942"/>
      <c r="C208" s="483" t="s">
        <v>651</v>
      </c>
      <c r="D208" s="302">
        <f>SUM(D207)</f>
        <v>0</v>
      </c>
      <c r="E208" s="302">
        <f>SUM(E207)</f>
        <v>0</v>
      </c>
      <c r="F208" s="302">
        <f>SUM(F207)</f>
        <v>0</v>
      </c>
      <c r="G208" s="350">
        <v>0</v>
      </c>
      <c r="H208" s="360">
        <f>H207</f>
        <v>1800</v>
      </c>
    </row>
    <row r="209" spans="1:8" ht="16.5" thickBot="1" x14ac:dyDescent="0.3">
      <c r="A209" s="266" t="s">
        <v>939</v>
      </c>
      <c r="B209" s="759"/>
      <c r="C209" s="268"/>
      <c r="D209" s="235">
        <f>D200+D202+D206+D208</f>
        <v>0</v>
      </c>
      <c r="E209" s="235">
        <f>E200+E202+E206+E208</f>
        <v>409</v>
      </c>
      <c r="F209" s="235">
        <f>F200+F202+F206+F208</f>
        <v>165</v>
      </c>
      <c r="G209" s="725">
        <v>0</v>
      </c>
      <c r="H209" s="237">
        <f>H200+H202+H206+H208</f>
        <v>3113</v>
      </c>
    </row>
    <row r="213" spans="1:8" ht="19.5" thickBot="1" x14ac:dyDescent="0.35">
      <c r="A213" s="6" t="s">
        <v>652</v>
      </c>
      <c r="B213" s="755"/>
      <c r="C213" s="4"/>
      <c r="D213" s="8"/>
      <c r="E213" s="8"/>
      <c r="F213" s="8"/>
      <c r="G213" s="9"/>
      <c r="H213" s="8"/>
    </row>
    <row r="214" spans="1:8" ht="13.5" x14ac:dyDescent="0.25">
      <c r="A214" s="306"/>
      <c r="B214" s="756"/>
      <c r="C214" s="24"/>
      <c r="D214" s="14" t="s">
        <v>787</v>
      </c>
      <c r="E214" s="14" t="s">
        <v>788</v>
      </c>
      <c r="F214" s="14" t="s">
        <v>789</v>
      </c>
      <c r="G214" s="14" t="s">
        <v>790</v>
      </c>
      <c r="H214" s="15" t="s">
        <v>791</v>
      </c>
    </row>
    <row r="215" spans="1:8" ht="14.25" thickBot="1" x14ac:dyDescent="0.3">
      <c r="A215" s="307"/>
      <c r="B215" s="767"/>
      <c r="C215" s="188"/>
      <c r="D215" s="20">
        <v>2018</v>
      </c>
      <c r="E215" s="20">
        <v>2018</v>
      </c>
      <c r="F215" s="123" t="s">
        <v>793</v>
      </c>
      <c r="G215" s="123" t="s">
        <v>794</v>
      </c>
      <c r="H215" s="124">
        <v>2019</v>
      </c>
    </row>
    <row r="216" spans="1:8" x14ac:dyDescent="0.2">
      <c r="A216" s="433" t="s">
        <v>912</v>
      </c>
      <c r="B216" s="943"/>
      <c r="C216" s="944"/>
      <c r="D216" s="68">
        <f>D159</f>
        <v>226519</v>
      </c>
      <c r="E216" s="68">
        <f>E159</f>
        <v>241517</v>
      </c>
      <c r="F216" s="68">
        <f>F159</f>
        <v>128868</v>
      </c>
      <c r="G216" s="435">
        <f>F216/E216*100</f>
        <v>53.357734652219101</v>
      </c>
      <c r="H216" s="436">
        <f>H159</f>
        <v>235830</v>
      </c>
    </row>
    <row r="217" spans="1:8" ht="13.5" thickBot="1" x14ac:dyDescent="0.25">
      <c r="A217" s="383" t="s">
        <v>896</v>
      </c>
      <c r="B217" s="761"/>
      <c r="C217" s="438"/>
      <c r="D217" s="314">
        <f>D209</f>
        <v>0</v>
      </c>
      <c r="E217" s="314">
        <f>E209</f>
        <v>409</v>
      </c>
      <c r="F217" s="314">
        <f>F209</f>
        <v>165</v>
      </c>
      <c r="G217" s="315">
        <f>F217/E217*100</f>
        <v>40.342298288508559</v>
      </c>
      <c r="H217" s="316">
        <f>H209</f>
        <v>3113</v>
      </c>
    </row>
    <row r="218" spans="1:8" ht="16.5" thickBot="1" x14ac:dyDescent="0.3">
      <c r="A218" s="266" t="s">
        <v>960</v>
      </c>
      <c r="B218" s="770"/>
      <c r="C218" s="771"/>
      <c r="D218" s="235">
        <f>SUM(D216:D217)</f>
        <v>226519</v>
      </c>
      <c r="E218" s="235">
        <f>SUM(E216:E217)</f>
        <v>241926</v>
      </c>
      <c r="F218" s="235">
        <f>SUM(F216:F217)</f>
        <v>129033</v>
      </c>
      <c r="G218" s="725">
        <f>F218/E218*100</f>
        <v>53.335730760645816</v>
      </c>
      <c r="H218" s="237">
        <f>SUM(H216:H217)</f>
        <v>238943</v>
      </c>
    </row>
    <row r="222" spans="1:8" ht="15.75" x14ac:dyDescent="0.25">
      <c r="A222" s="327"/>
      <c r="B222" s="767"/>
      <c r="C222" s="188"/>
      <c r="D222" s="328"/>
      <c r="E222" s="328"/>
      <c r="F222" s="328"/>
      <c r="G222" s="428"/>
      <c r="H222" s="328"/>
    </row>
    <row r="223" spans="1:8" x14ac:dyDescent="0.2">
      <c r="A223" s="4"/>
      <c r="B223" s="755"/>
      <c r="C223" s="4"/>
      <c r="D223" s="4"/>
      <c r="E223" s="4"/>
      <c r="F223" s="4"/>
      <c r="G223" s="4"/>
      <c r="H223" s="4"/>
    </row>
    <row r="237" spans="1:8" ht="15" x14ac:dyDescent="0.25">
      <c r="A237" s="1249" t="s">
        <v>543</v>
      </c>
      <c r="B237" s="1249"/>
      <c r="C237" s="1249"/>
      <c r="D237" s="1249"/>
      <c r="E237" s="1249"/>
      <c r="F237" s="1249"/>
      <c r="G237" s="1249"/>
      <c r="H237" s="1249"/>
    </row>
  </sheetData>
  <mergeCells count="11">
    <mergeCell ref="A205:B205"/>
    <mergeCell ref="A207:B207"/>
    <mergeCell ref="A58:H58"/>
    <mergeCell ref="R127:Y127"/>
    <mergeCell ref="A237:H237"/>
    <mergeCell ref="A199:B199"/>
    <mergeCell ref="A201:B201"/>
    <mergeCell ref="A204:B204"/>
    <mergeCell ref="A128:H128"/>
    <mergeCell ref="A185:H185"/>
    <mergeCell ref="A203:B20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7"/>
  <sheetViews>
    <sheetView topLeftCell="A32" zoomScaleNormal="100" workbookViewId="0">
      <selection activeCell="H35" sqref="H35"/>
    </sheetView>
  </sheetViews>
  <sheetFormatPr defaultColWidth="5.28515625" defaultRowHeight="12.75" x14ac:dyDescent="0.2"/>
  <cols>
    <col min="1" max="1" width="6.7109375" style="4" customWidth="1"/>
    <col min="2" max="2" width="5.140625" style="4" customWidth="1"/>
    <col min="3" max="3" width="28.285156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7.28515625" style="4" customWidth="1"/>
    <col min="10" max="11" width="5.28515625" style="4" customWidth="1"/>
    <col min="12" max="12" width="8.28515625" style="4" bestFit="1" customWidth="1"/>
    <col min="13" max="13" width="5.28515625" style="4" customWidth="1"/>
    <col min="14" max="14" width="7.42578125" style="4" bestFit="1" customWidth="1"/>
    <col min="15" max="16384" width="5.28515625" style="4"/>
  </cols>
  <sheetData>
    <row r="1" spans="1:8" ht="15" x14ac:dyDescent="0.25">
      <c r="H1" s="238" t="s">
        <v>653</v>
      </c>
    </row>
    <row r="2" spans="1:8" ht="18.75" x14ac:dyDescent="0.3">
      <c r="A2" s="6" t="s">
        <v>654</v>
      </c>
      <c r="B2" s="239"/>
      <c r="C2" s="185"/>
      <c r="F2" s="185"/>
      <c r="G2" s="185"/>
      <c r="H2" s="185"/>
    </row>
    <row r="3" spans="1:8" x14ac:dyDescent="0.2">
      <c r="A3" s="945"/>
      <c r="B3" s="7"/>
      <c r="D3" s="476"/>
      <c r="E3" s="476"/>
      <c r="F3" s="476"/>
      <c r="H3" s="476"/>
    </row>
    <row r="4" spans="1:8" ht="15" thickBot="1" x14ac:dyDescent="0.25">
      <c r="A4" s="241" t="s">
        <v>912</v>
      </c>
      <c r="B4" s="7"/>
      <c r="F4" s="369"/>
      <c r="G4" s="370"/>
      <c r="H4" s="10" t="s">
        <v>785</v>
      </c>
    </row>
    <row r="5" spans="1:8" ht="13.5" x14ac:dyDescent="0.25">
      <c r="A5" s="242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3">
        <v>3419</v>
      </c>
      <c r="B6" s="17" t="s">
        <v>863</v>
      </c>
      <c r="C6" s="18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x14ac:dyDescent="0.2">
      <c r="A7" s="243">
        <v>6171</v>
      </c>
      <c r="B7" s="17" t="s">
        <v>876</v>
      </c>
      <c r="C7" s="18"/>
      <c r="D7" s="56"/>
      <c r="E7" s="56"/>
      <c r="F7" s="56"/>
      <c r="G7" s="56"/>
      <c r="H7" s="118"/>
    </row>
    <row r="8" spans="1:8" ht="13.5" x14ac:dyDescent="0.25">
      <c r="A8" s="243">
        <v>6310</v>
      </c>
      <c r="B8" s="17" t="s">
        <v>877</v>
      </c>
      <c r="C8" s="244"/>
      <c r="D8" s="20"/>
      <c r="E8" s="20"/>
      <c r="F8" s="20"/>
      <c r="G8" s="20"/>
      <c r="H8" s="21"/>
    </row>
    <row r="9" spans="1:8" ht="13.5" x14ac:dyDescent="0.25">
      <c r="A9" s="243">
        <v>6330</v>
      </c>
      <c r="B9" s="17" t="s">
        <v>655</v>
      </c>
      <c r="C9" s="244"/>
      <c r="D9" s="20"/>
      <c r="E9" s="20"/>
      <c r="F9" s="20"/>
      <c r="G9" s="20"/>
      <c r="H9" s="21"/>
    </row>
    <row r="10" spans="1:8" ht="13.5" thickBot="1" x14ac:dyDescent="0.25">
      <c r="A10" s="389">
        <v>6409</v>
      </c>
      <c r="B10" s="120" t="s">
        <v>879</v>
      </c>
      <c r="C10" s="121"/>
      <c r="D10" s="46"/>
      <c r="E10" s="46"/>
      <c r="F10" s="46"/>
      <c r="G10" s="46"/>
      <c r="H10" s="946"/>
    </row>
    <row r="11" spans="1:8" ht="13.5" x14ac:dyDescent="0.25">
      <c r="A11" s="245"/>
      <c r="B11" s="23" t="s">
        <v>795</v>
      </c>
      <c r="C11" s="24"/>
      <c r="D11" s="947"/>
      <c r="E11" s="947"/>
      <c r="F11" s="947"/>
      <c r="G11" s="947"/>
      <c r="H11" s="948"/>
    </row>
    <row r="12" spans="1:8" x14ac:dyDescent="0.2">
      <c r="A12" s="243">
        <v>3419</v>
      </c>
      <c r="B12" s="53">
        <v>5222</v>
      </c>
      <c r="C12" s="261" t="s">
        <v>656</v>
      </c>
      <c r="D12" s="33">
        <v>0</v>
      </c>
      <c r="E12" s="33">
        <v>13948</v>
      </c>
      <c r="F12" s="33">
        <v>0</v>
      </c>
      <c r="G12" s="43">
        <v>0</v>
      </c>
      <c r="H12" s="251">
        <v>0</v>
      </c>
    </row>
    <row r="13" spans="1:8" ht="15.75" thickBot="1" x14ac:dyDescent="0.3">
      <c r="A13" s="390"/>
      <c r="B13" s="949" t="s">
        <v>897</v>
      </c>
      <c r="C13" s="347"/>
      <c r="D13" s="348">
        <f>D12</f>
        <v>0</v>
      </c>
      <c r="E13" s="348">
        <f>E12</f>
        <v>13948</v>
      </c>
      <c r="F13" s="348">
        <v>0</v>
      </c>
      <c r="G13" s="350">
        <v>0</v>
      </c>
      <c r="H13" s="351">
        <v>0</v>
      </c>
    </row>
    <row r="14" spans="1:8" hidden="1" x14ac:dyDescent="0.2">
      <c r="B14" s="53">
        <v>5163</v>
      </c>
      <c r="C14" s="261" t="s">
        <v>53</v>
      </c>
      <c r="D14" s="33">
        <v>0</v>
      </c>
      <c r="E14" s="33">
        <v>0</v>
      </c>
      <c r="F14" s="33">
        <v>0</v>
      </c>
      <c r="G14" s="43">
        <v>0</v>
      </c>
      <c r="H14" s="251">
        <v>0</v>
      </c>
    </row>
    <row r="15" spans="1:8" x14ac:dyDescent="0.2">
      <c r="A15" s="243">
        <v>6171</v>
      </c>
      <c r="B15" s="51">
        <v>5182</v>
      </c>
      <c r="C15" s="244" t="s">
        <v>657</v>
      </c>
      <c r="D15" s="33">
        <v>0</v>
      </c>
      <c r="E15" s="33">
        <v>0</v>
      </c>
      <c r="F15" s="33">
        <v>85</v>
      </c>
      <c r="G15" s="43"/>
      <c r="H15" s="251">
        <v>0</v>
      </c>
    </row>
    <row r="16" spans="1:8" ht="12.75" hidden="1" customHeight="1" x14ac:dyDescent="0.2">
      <c r="A16" s="258"/>
      <c r="B16" s="51">
        <v>5363</v>
      </c>
      <c r="C16" s="32" t="s">
        <v>632</v>
      </c>
      <c r="D16" s="33">
        <v>0</v>
      </c>
      <c r="E16" s="33">
        <v>0</v>
      </c>
      <c r="F16" s="33">
        <v>0</v>
      </c>
      <c r="G16" s="43">
        <v>0</v>
      </c>
      <c r="H16" s="251">
        <v>0</v>
      </c>
    </row>
    <row r="17" spans="1:11" ht="12.75" customHeight="1" x14ac:dyDescent="0.25">
      <c r="A17" s="484"/>
      <c r="B17" s="51">
        <v>5909</v>
      </c>
      <c r="C17" s="244" t="s">
        <v>658</v>
      </c>
      <c r="D17" s="33">
        <v>0</v>
      </c>
      <c r="E17" s="33">
        <v>0</v>
      </c>
      <c r="F17" s="33">
        <v>-11</v>
      </c>
      <c r="G17" s="43"/>
      <c r="H17" s="251">
        <v>0</v>
      </c>
      <c r="K17" s="950"/>
    </row>
    <row r="18" spans="1:11" ht="15.75" thickBot="1" x14ac:dyDescent="0.3">
      <c r="A18" s="390"/>
      <c r="B18" s="949" t="s">
        <v>897</v>
      </c>
      <c r="C18" s="347"/>
      <c r="D18" s="348">
        <f>SUM(D14:D17)</f>
        <v>0</v>
      </c>
      <c r="E18" s="348">
        <f>SUM(E14:E17)</f>
        <v>0</v>
      </c>
      <c r="F18" s="348">
        <f>SUM(F14:F17)</f>
        <v>74</v>
      </c>
      <c r="G18" s="350"/>
      <c r="H18" s="351">
        <f>SUM(H14:H17)</f>
        <v>0</v>
      </c>
    </row>
    <row r="19" spans="1:11" x14ac:dyDescent="0.2">
      <c r="A19" s="243">
        <v>6310</v>
      </c>
      <c r="B19" s="53">
        <v>5163</v>
      </c>
      <c r="C19" s="261" t="s">
        <v>53</v>
      </c>
      <c r="D19" s="33">
        <v>0</v>
      </c>
      <c r="E19" s="33">
        <v>0</v>
      </c>
      <c r="F19" s="33">
        <v>0</v>
      </c>
      <c r="G19" s="43">
        <v>0</v>
      </c>
      <c r="H19" s="251">
        <v>0</v>
      </c>
    </row>
    <row r="20" spans="1:11" ht="15.75" thickBot="1" x14ac:dyDescent="0.3">
      <c r="A20" s="390"/>
      <c r="B20" s="949" t="s">
        <v>897</v>
      </c>
      <c r="C20" s="347"/>
      <c r="D20" s="348">
        <f>SUM(D19)</f>
        <v>0</v>
      </c>
      <c r="E20" s="348">
        <f>SUM(E19)</f>
        <v>0</v>
      </c>
      <c r="F20" s="348">
        <f>SUM(F19)</f>
        <v>0</v>
      </c>
      <c r="G20" s="350">
        <v>0</v>
      </c>
      <c r="H20" s="351">
        <f>SUM(H19)</f>
        <v>0</v>
      </c>
    </row>
    <row r="21" spans="1:11" x14ac:dyDescent="0.2">
      <c r="A21" s="243">
        <v>6330</v>
      </c>
      <c r="B21" s="127">
        <v>5347</v>
      </c>
      <c r="C21" s="32" t="s">
        <v>837</v>
      </c>
      <c r="D21" s="33">
        <v>0</v>
      </c>
      <c r="E21" s="33">
        <f>SUM(E22:E30)</f>
        <v>1278</v>
      </c>
      <c r="F21" s="33">
        <f>SUM(F26:F30)</f>
        <v>967</v>
      </c>
      <c r="G21" s="95">
        <f>F21/E21*100</f>
        <v>75.665101721439754</v>
      </c>
      <c r="H21" s="251">
        <v>0</v>
      </c>
    </row>
    <row r="22" spans="1:11" x14ac:dyDescent="0.2">
      <c r="A22" s="258"/>
      <c r="B22" s="749"/>
      <c r="C22" s="263" t="s">
        <v>659</v>
      </c>
      <c r="D22" s="81">
        <v>0</v>
      </c>
      <c r="E22" s="81">
        <v>29</v>
      </c>
      <c r="F22" s="81">
        <v>29</v>
      </c>
      <c r="G22" s="82">
        <v>0</v>
      </c>
      <c r="H22" s="257">
        <v>0</v>
      </c>
    </row>
    <row r="23" spans="1:11" x14ac:dyDescent="0.2">
      <c r="A23" s="258"/>
      <c r="B23" s="749"/>
      <c r="C23" s="263" t="s">
        <v>660</v>
      </c>
      <c r="D23" s="81">
        <v>0</v>
      </c>
      <c r="E23" s="81">
        <v>149</v>
      </c>
      <c r="F23" s="81">
        <v>149</v>
      </c>
      <c r="G23" s="82">
        <v>0</v>
      </c>
      <c r="H23" s="257">
        <v>0</v>
      </c>
    </row>
    <row r="24" spans="1:11" x14ac:dyDescent="0.2">
      <c r="A24" s="258"/>
      <c r="B24" s="749"/>
      <c r="C24" s="263" t="s">
        <v>661</v>
      </c>
      <c r="D24" s="81">
        <v>0</v>
      </c>
      <c r="E24" s="81">
        <v>121</v>
      </c>
      <c r="F24" s="81">
        <v>121</v>
      </c>
      <c r="G24" s="82">
        <v>0</v>
      </c>
      <c r="H24" s="257">
        <v>0</v>
      </c>
    </row>
    <row r="25" spans="1:11" x14ac:dyDescent="0.2">
      <c r="A25" s="258"/>
      <c r="B25" s="749"/>
      <c r="C25" s="263" t="s">
        <v>662</v>
      </c>
      <c r="D25" s="81">
        <v>0</v>
      </c>
      <c r="E25" s="81">
        <v>12</v>
      </c>
      <c r="F25" s="81">
        <v>12</v>
      </c>
      <c r="G25" s="82">
        <v>0</v>
      </c>
      <c r="H25" s="257">
        <v>0</v>
      </c>
    </row>
    <row r="26" spans="1:11" x14ac:dyDescent="0.2">
      <c r="A26" s="85"/>
      <c r="B26" s="749"/>
      <c r="C26" s="263" t="s">
        <v>663</v>
      </c>
      <c r="D26" s="81">
        <v>0</v>
      </c>
      <c r="E26" s="81">
        <v>1</v>
      </c>
      <c r="F26" s="81">
        <v>1</v>
      </c>
      <c r="G26" s="82">
        <f>F26/E26*100</f>
        <v>100</v>
      </c>
      <c r="H26" s="257">
        <v>0</v>
      </c>
    </row>
    <row r="27" spans="1:11" x14ac:dyDescent="0.2">
      <c r="A27" s="85"/>
      <c r="B27" s="749"/>
      <c r="C27" s="263" t="s">
        <v>664</v>
      </c>
      <c r="D27" s="81">
        <v>0</v>
      </c>
      <c r="E27" s="81">
        <v>0</v>
      </c>
      <c r="F27" s="81">
        <v>0</v>
      </c>
      <c r="G27" s="82">
        <v>0</v>
      </c>
      <c r="H27" s="257">
        <v>0</v>
      </c>
    </row>
    <row r="28" spans="1:11" x14ac:dyDescent="0.2">
      <c r="A28" s="85"/>
      <c r="B28" s="749"/>
      <c r="C28" s="263" t="s">
        <v>665</v>
      </c>
      <c r="D28" s="81">
        <v>0</v>
      </c>
      <c r="E28" s="81">
        <v>0</v>
      </c>
      <c r="F28" s="81">
        <v>0</v>
      </c>
      <c r="G28" s="82">
        <v>0</v>
      </c>
      <c r="H28" s="257">
        <v>0</v>
      </c>
    </row>
    <row r="29" spans="1:11" x14ac:dyDescent="0.2">
      <c r="A29" s="85"/>
      <c r="B29" s="749"/>
      <c r="C29" s="263" t="s">
        <v>666</v>
      </c>
      <c r="D29" s="81">
        <v>0</v>
      </c>
      <c r="E29" s="81">
        <v>0</v>
      </c>
      <c r="F29" s="81">
        <v>0</v>
      </c>
      <c r="G29" s="82">
        <v>0</v>
      </c>
      <c r="H29" s="257">
        <v>0</v>
      </c>
    </row>
    <row r="30" spans="1:11" x14ac:dyDescent="0.2">
      <c r="A30" s="85"/>
      <c r="B30" s="749"/>
      <c r="C30" s="263" t="s">
        <v>667</v>
      </c>
      <c r="D30" s="81">
        <v>0</v>
      </c>
      <c r="E30" s="81">
        <v>966</v>
      </c>
      <c r="F30" s="81">
        <v>966</v>
      </c>
      <c r="G30" s="82">
        <f>F30/E30*100</f>
        <v>100</v>
      </c>
      <c r="H30" s="257">
        <v>0</v>
      </c>
    </row>
    <row r="31" spans="1:11" ht="15.75" thickBot="1" x14ac:dyDescent="0.3">
      <c r="A31" s="390"/>
      <c r="B31" s="949" t="s">
        <v>897</v>
      </c>
      <c r="C31" s="347"/>
      <c r="D31" s="348">
        <f>SUM(D21)</f>
        <v>0</v>
      </c>
      <c r="E31" s="348">
        <f>SUM(E22:E30)</f>
        <v>1278</v>
      </c>
      <c r="F31" s="348">
        <f>SUM(F22:F30)</f>
        <v>1278</v>
      </c>
      <c r="G31" s="350">
        <f>F31/E31*100</f>
        <v>100</v>
      </c>
      <c r="H31" s="351">
        <f>SUM(H26:H30)</f>
        <v>0</v>
      </c>
    </row>
    <row r="32" spans="1:11" ht="12.75" customHeight="1" x14ac:dyDescent="0.2">
      <c r="A32" s="455">
        <v>6409</v>
      </c>
      <c r="B32" s="51">
        <v>5163</v>
      </c>
      <c r="C32" s="244" t="s">
        <v>53</v>
      </c>
      <c r="D32" s="33">
        <v>0</v>
      </c>
      <c r="E32" s="33">
        <v>0</v>
      </c>
      <c r="F32" s="33">
        <v>1</v>
      </c>
      <c r="G32" s="462"/>
      <c r="H32" s="251">
        <v>0</v>
      </c>
    </row>
    <row r="33" spans="1:14" ht="12.75" hidden="1" customHeight="1" x14ac:dyDescent="0.2">
      <c r="A33" s="258"/>
      <c r="B33" s="51">
        <v>5363</v>
      </c>
      <c r="C33" s="32" t="s">
        <v>632</v>
      </c>
      <c r="D33" s="33">
        <v>0</v>
      </c>
      <c r="E33" s="33">
        <v>0</v>
      </c>
      <c r="F33" s="33">
        <v>0</v>
      </c>
      <c r="G33" s="43">
        <v>0</v>
      </c>
      <c r="H33" s="251">
        <v>0</v>
      </c>
    </row>
    <row r="34" spans="1:14" ht="12.75" customHeight="1" x14ac:dyDescent="0.2">
      <c r="A34" s="484"/>
      <c r="B34" s="51">
        <v>5901</v>
      </c>
      <c r="C34" s="244" t="s">
        <v>668</v>
      </c>
      <c r="D34" s="33">
        <v>36759</v>
      </c>
      <c r="E34" s="33">
        <v>20924</v>
      </c>
      <c r="F34" s="33">
        <v>0</v>
      </c>
      <c r="G34" s="43">
        <f>F34/E34*100</f>
        <v>0</v>
      </c>
      <c r="H34" s="251">
        <v>47410</v>
      </c>
    </row>
    <row r="35" spans="1:14" ht="12.75" customHeight="1" x14ac:dyDescent="0.2">
      <c r="A35" s="484"/>
      <c r="B35" s="51">
        <v>5909</v>
      </c>
      <c r="C35" s="244" t="s">
        <v>669</v>
      </c>
      <c r="D35" s="33">
        <v>19</v>
      </c>
      <c r="E35" s="33">
        <v>19</v>
      </c>
      <c r="F35" s="33">
        <v>974</v>
      </c>
      <c r="G35" s="43"/>
      <c r="H35" s="251">
        <v>19</v>
      </c>
    </row>
    <row r="36" spans="1:14" ht="15.75" thickBot="1" x14ac:dyDescent="0.3">
      <c r="A36" s="390"/>
      <c r="B36" s="949" t="s">
        <v>897</v>
      </c>
      <c r="C36" s="347"/>
      <c r="D36" s="348">
        <f>D32+D33+D34+D35</f>
        <v>36778</v>
      </c>
      <c r="E36" s="348">
        <f>E32+E33+E34+E35</f>
        <v>20943</v>
      </c>
      <c r="F36" s="348">
        <f>F32+F33+F34+F35</f>
        <v>975</v>
      </c>
      <c r="G36" s="371">
        <f>F36/E36*100</f>
        <v>4.655493482309125</v>
      </c>
      <c r="H36" s="351">
        <f>SUM(H32:H35)</f>
        <v>47429</v>
      </c>
    </row>
    <row r="37" spans="1:14" ht="16.5" thickBot="1" x14ac:dyDescent="0.3">
      <c r="A37" s="266" t="s">
        <v>935</v>
      </c>
      <c r="B37" s="267"/>
      <c r="C37" s="268"/>
      <c r="D37" s="235">
        <f>SUM(D36,D31,D20,D18)</f>
        <v>36778</v>
      </c>
      <c r="E37" s="235">
        <f>SUM(E36,E31,E20,E18,E13)</f>
        <v>36169</v>
      </c>
      <c r="F37" s="235">
        <f>SUM(F36,F31,F20,F18)</f>
        <v>2327</v>
      </c>
      <c r="G37" s="269">
        <f>F37/E37*100</f>
        <v>6.4336863059526115</v>
      </c>
      <c r="H37" s="237">
        <f>SUM(H36,H31,H20,H18)</f>
        <v>47429</v>
      </c>
    </row>
    <row r="38" spans="1:14" ht="13.5" thickBot="1" x14ac:dyDescent="0.25">
      <c r="A38" s="278"/>
      <c r="B38" s="112"/>
      <c r="C38" s="188"/>
      <c r="D38" s="279"/>
      <c r="E38" s="279"/>
      <c r="F38" s="279"/>
      <c r="G38" s="380"/>
      <c r="H38" s="279"/>
      <c r="L38" s="951"/>
    </row>
    <row r="39" spans="1:14" ht="13.5" thickBot="1" x14ac:dyDescent="0.25">
      <c r="A39" s="278"/>
      <c r="B39" s="112"/>
      <c r="C39" s="188"/>
      <c r="D39" s="8"/>
      <c r="E39" s="8"/>
      <c r="F39" s="8"/>
      <c r="G39" s="9"/>
      <c r="H39" s="8"/>
      <c r="N39" s="8"/>
    </row>
    <row r="40" spans="1:14" ht="15" x14ac:dyDescent="0.25">
      <c r="A40" s="271" t="s">
        <v>896</v>
      </c>
      <c r="B40" s="283"/>
      <c r="C40" s="382"/>
      <c r="D40" s="14" t="s">
        <v>787</v>
      </c>
      <c r="E40" s="14" t="s">
        <v>788</v>
      </c>
      <c r="F40" s="14" t="s">
        <v>789</v>
      </c>
      <c r="G40" s="14" t="s">
        <v>790</v>
      </c>
      <c r="H40" s="15" t="s">
        <v>791</v>
      </c>
    </row>
    <row r="41" spans="1:14" ht="14.25" thickBot="1" x14ac:dyDescent="0.3">
      <c r="A41" s="383"/>
      <c r="B41" s="275"/>
      <c r="C41" s="385"/>
      <c r="D41" s="123">
        <v>2018</v>
      </c>
      <c r="E41" s="123">
        <v>2018</v>
      </c>
      <c r="F41" s="123" t="s">
        <v>793</v>
      </c>
      <c r="G41" s="123" t="s">
        <v>794</v>
      </c>
      <c r="H41" s="124">
        <v>2019</v>
      </c>
    </row>
    <row r="42" spans="1:14" ht="13.5" thickBot="1" x14ac:dyDescent="0.25">
      <c r="A42" s="389">
        <v>6409</v>
      </c>
      <c r="B42" s="448">
        <v>6901</v>
      </c>
      <c r="C42" s="449" t="s">
        <v>670</v>
      </c>
      <c r="D42" s="47">
        <v>23306</v>
      </c>
      <c r="E42" s="47">
        <v>21806</v>
      </c>
      <c r="F42" s="47">
        <v>0</v>
      </c>
      <c r="G42" s="48">
        <f>F42/E42*100</f>
        <v>0</v>
      </c>
      <c r="H42" s="450">
        <v>16500</v>
      </c>
    </row>
    <row r="43" spans="1:14" ht="16.5" thickBot="1" x14ac:dyDescent="0.3">
      <c r="A43" s="952" t="s">
        <v>939</v>
      </c>
      <c r="B43" s="390"/>
      <c r="C43" s="46"/>
      <c r="D43" s="703">
        <f>SUM(D42:D42)</f>
        <v>23306</v>
      </c>
      <c r="E43" s="703">
        <f>SUM(E42:E42)</f>
        <v>21806</v>
      </c>
      <c r="F43" s="703">
        <f>SUM(F42:F42)</f>
        <v>0</v>
      </c>
      <c r="G43" s="725">
        <f>F43/E43*100</f>
        <v>0</v>
      </c>
      <c r="H43" s="704">
        <f>SUM(H42:H42)</f>
        <v>16500</v>
      </c>
    </row>
    <row r="44" spans="1:14" ht="15.75" x14ac:dyDescent="0.25">
      <c r="A44" s="327"/>
      <c r="B44" s="270"/>
      <c r="C44" s="188"/>
      <c r="D44" s="328"/>
      <c r="E44" s="328"/>
      <c r="F44" s="328"/>
      <c r="G44" s="428"/>
      <c r="H44" s="328"/>
    </row>
    <row r="45" spans="1:14" ht="15.75" x14ac:dyDescent="0.25">
      <c r="A45" s="327"/>
      <c r="B45" s="270"/>
      <c r="C45" s="188"/>
      <c r="D45" s="328"/>
      <c r="E45" s="328"/>
      <c r="F45" s="328"/>
      <c r="G45" s="428"/>
      <c r="H45" s="328"/>
    </row>
    <row r="46" spans="1:14" ht="15.75" x14ac:dyDescent="0.25">
      <c r="A46" s="327"/>
      <c r="B46" s="270"/>
      <c r="C46" s="188"/>
      <c r="D46" s="328"/>
      <c r="E46" s="328"/>
      <c r="F46" s="328"/>
      <c r="G46" s="428"/>
      <c r="H46" s="328"/>
    </row>
    <row r="47" spans="1:14" ht="15.75" x14ac:dyDescent="0.25">
      <c r="A47" s="327"/>
      <c r="B47" s="270"/>
      <c r="C47" s="188"/>
      <c r="D47" s="328"/>
      <c r="E47" s="328"/>
      <c r="F47" s="328"/>
      <c r="G47" s="428"/>
      <c r="H47" s="328"/>
    </row>
    <row r="48" spans="1:14" ht="15.75" x14ac:dyDescent="0.25">
      <c r="A48" s="327"/>
      <c r="B48" s="270"/>
      <c r="C48" s="188"/>
      <c r="D48" s="328"/>
      <c r="E48" s="328"/>
      <c r="F48" s="328"/>
      <c r="G48" s="428"/>
      <c r="H48" s="328"/>
    </row>
    <row r="49" spans="1:9" ht="15.75" x14ac:dyDescent="0.25">
      <c r="A49" s="327"/>
      <c r="B49" s="270"/>
      <c r="C49" s="188"/>
      <c r="D49" s="328"/>
      <c r="E49" s="328"/>
      <c r="F49" s="328"/>
      <c r="G49" s="428"/>
      <c r="H49" s="328"/>
    </row>
    <row r="50" spans="1:9" ht="15.75" x14ac:dyDescent="0.25">
      <c r="A50" s="327"/>
      <c r="B50" s="270"/>
      <c r="C50" s="188"/>
      <c r="D50" s="328"/>
      <c r="E50" s="328"/>
      <c r="F50" s="328"/>
      <c r="G50" s="428"/>
      <c r="H50" s="328"/>
    </row>
    <row r="51" spans="1:9" ht="15.75" x14ac:dyDescent="0.25">
      <c r="A51" s="327"/>
      <c r="B51" s="270"/>
      <c r="C51" s="188"/>
      <c r="D51" s="328"/>
      <c r="E51" s="328"/>
      <c r="F51" s="328"/>
      <c r="G51" s="428"/>
      <c r="H51" s="328"/>
      <c r="I51" s="457"/>
    </row>
    <row r="52" spans="1:9" ht="15.75" x14ac:dyDescent="0.25">
      <c r="A52" s="327"/>
      <c r="B52" s="270"/>
      <c r="C52" s="188"/>
      <c r="D52" s="328"/>
      <c r="E52" s="328"/>
      <c r="F52" s="328"/>
      <c r="G52" s="428"/>
      <c r="H52" s="328"/>
      <c r="I52" s="457"/>
    </row>
    <row r="53" spans="1:9" ht="15" x14ac:dyDescent="0.25">
      <c r="A53" s="1249" t="s">
        <v>575</v>
      </c>
      <c r="B53" s="1249"/>
      <c r="C53" s="1249"/>
      <c r="D53" s="1249"/>
      <c r="E53" s="1249"/>
      <c r="F53" s="1249"/>
      <c r="G53" s="1249"/>
      <c r="H53" s="1249"/>
      <c r="I53" s="457"/>
    </row>
    <row r="54" spans="1:9" ht="15" thickBot="1" x14ac:dyDescent="0.25">
      <c r="A54" s="280" t="s">
        <v>940</v>
      </c>
      <c r="D54" s="8"/>
      <c r="E54" s="8"/>
      <c r="F54" s="8"/>
      <c r="G54" s="9"/>
      <c r="H54" s="8"/>
      <c r="I54" s="457"/>
    </row>
    <row r="55" spans="1:9" ht="15" customHeight="1" x14ac:dyDescent="0.25">
      <c r="A55" s="394" t="s">
        <v>941</v>
      </c>
      <c r="B55" s="458"/>
      <c r="C55" s="284" t="s">
        <v>942</v>
      </c>
      <c r="D55" s="14" t="s">
        <v>787</v>
      </c>
      <c r="E55" s="14" t="s">
        <v>788</v>
      </c>
      <c r="F55" s="14" t="s">
        <v>789</v>
      </c>
      <c r="G55" s="14" t="s">
        <v>790</v>
      </c>
      <c r="H55" s="15" t="s">
        <v>791</v>
      </c>
      <c r="I55" s="457"/>
    </row>
    <row r="56" spans="1:9" ht="14.25" thickBot="1" x14ac:dyDescent="0.3">
      <c r="A56" s="285"/>
      <c r="B56" s="459" t="s">
        <v>943</v>
      </c>
      <c r="C56" s="287"/>
      <c r="D56" s="123">
        <v>2018</v>
      </c>
      <c r="E56" s="123">
        <v>2018</v>
      </c>
      <c r="F56" s="123" t="s">
        <v>793</v>
      </c>
      <c r="G56" s="123" t="s">
        <v>794</v>
      </c>
      <c r="H56" s="124">
        <v>2019</v>
      </c>
      <c r="I56" s="457"/>
    </row>
    <row r="57" spans="1:9" x14ac:dyDescent="0.2">
      <c r="A57" s="1297" t="s">
        <v>671</v>
      </c>
      <c r="B57" s="1298"/>
      <c r="C57" s="52" t="s">
        <v>672</v>
      </c>
      <c r="D57" s="108">
        <v>10000</v>
      </c>
      <c r="E57" s="108">
        <v>8500</v>
      </c>
      <c r="F57" s="108">
        <v>0</v>
      </c>
      <c r="G57" s="462">
        <v>0</v>
      </c>
      <c r="H57" s="277">
        <v>0</v>
      </c>
    </row>
    <row r="58" spans="1:9" x14ac:dyDescent="0.2">
      <c r="A58" s="1289" t="s">
        <v>673</v>
      </c>
      <c r="B58" s="1290"/>
      <c r="C58" s="52" t="s">
        <v>674</v>
      </c>
      <c r="D58" s="33">
        <v>13306</v>
      </c>
      <c r="E58" s="33">
        <v>13306</v>
      </c>
      <c r="F58" s="33">
        <v>0</v>
      </c>
      <c r="G58" s="462">
        <f>F58/E58*100</f>
        <v>0</v>
      </c>
      <c r="H58" s="277">
        <v>0</v>
      </c>
    </row>
    <row r="59" spans="1:9" x14ac:dyDescent="0.2">
      <c r="A59" s="1289" t="s">
        <v>1034</v>
      </c>
      <c r="B59" s="1290"/>
      <c r="C59" s="52" t="s">
        <v>672</v>
      </c>
      <c r="D59" s="33">
        <v>0</v>
      </c>
      <c r="E59" s="33">
        <v>0</v>
      </c>
      <c r="F59" s="33">
        <v>0</v>
      </c>
      <c r="G59" s="43">
        <v>0</v>
      </c>
      <c r="H59" s="251">
        <v>10000</v>
      </c>
    </row>
    <row r="60" spans="1:9" x14ac:dyDescent="0.2">
      <c r="A60" s="1289" t="s">
        <v>1034</v>
      </c>
      <c r="B60" s="1290"/>
      <c r="C60" s="52" t="s">
        <v>672</v>
      </c>
      <c r="D60" s="33">
        <v>0</v>
      </c>
      <c r="E60" s="33">
        <v>0</v>
      </c>
      <c r="F60" s="33">
        <v>0</v>
      </c>
      <c r="G60" s="43">
        <v>0</v>
      </c>
      <c r="H60" s="251">
        <v>6500</v>
      </c>
    </row>
    <row r="61" spans="1:9" ht="15" thickBot="1" x14ac:dyDescent="0.25">
      <c r="A61" s="411"/>
      <c r="B61" s="412"/>
      <c r="C61" s="413" t="s">
        <v>675</v>
      </c>
      <c r="D61" s="348">
        <f>SUM(D57:D58)</f>
        <v>23306</v>
      </c>
      <c r="E61" s="348">
        <f>SUM(E57:E58)</f>
        <v>21806</v>
      </c>
      <c r="F61" s="348">
        <f>SUM(F57:F58)</f>
        <v>0</v>
      </c>
      <c r="G61" s="953">
        <f>F61/E61*100</f>
        <v>0</v>
      </c>
      <c r="H61" s="351">
        <f>SUM(H57:H60)</f>
        <v>16500</v>
      </c>
    </row>
    <row r="62" spans="1:9" ht="16.5" thickBot="1" x14ac:dyDescent="0.3">
      <c r="A62" s="422"/>
      <c r="B62" s="304"/>
      <c r="C62" s="424" t="s">
        <v>897</v>
      </c>
      <c r="D62" s="235">
        <f>SUM(D61)</f>
        <v>23306</v>
      </c>
      <c r="E62" s="235">
        <f>SUM(E61)</f>
        <v>21806</v>
      </c>
      <c r="F62" s="235">
        <f>SUM(F61)</f>
        <v>0</v>
      </c>
      <c r="G62" s="269">
        <f>F62/E62*100</f>
        <v>0</v>
      </c>
      <c r="H62" s="237">
        <f>SUM(H61)</f>
        <v>16500</v>
      </c>
    </row>
    <row r="63" spans="1:9" x14ac:dyDescent="0.2">
      <c r="A63" s="188"/>
      <c r="B63" s="112"/>
      <c r="C63" s="561"/>
      <c r="D63" s="279"/>
      <c r="E63" s="279"/>
      <c r="F63" s="279"/>
      <c r="G63" s="380"/>
      <c r="H63" s="279"/>
    </row>
    <row r="65" spans="1:8" ht="19.5" thickBot="1" x14ac:dyDescent="0.35">
      <c r="A65" s="6" t="s">
        <v>676</v>
      </c>
      <c r="B65" s="240"/>
      <c r="C65" s="430"/>
      <c r="D65" s="8"/>
      <c r="E65" s="8"/>
      <c r="F65" s="8"/>
      <c r="G65" s="9"/>
      <c r="H65" s="8"/>
    </row>
    <row r="66" spans="1:8" ht="13.5" x14ac:dyDescent="0.25">
      <c r="A66" s="431"/>
      <c r="B66" s="283"/>
      <c r="C66" s="382"/>
      <c r="D66" s="14" t="s">
        <v>787</v>
      </c>
      <c r="E66" s="14" t="s">
        <v>788</v>
      </c>
      <c r="F66" s="14" t="s">
        <v>789</v>
      </c>
      <c r="G66" s="14" t="s">
        <v>790</v>
      </c>
      <c r="H66" s="15" t="s">
        <v>791</v>
      </c>
    </row>
    <row r="67" spans="1:8" ht="14.25" thickBot="1" x14ac:dyDescent="0.3">
      <c r="A67" s="307"/>
      <c r="B67" s="112"/>
      <c r="C67" s="188"/>
      <c r="D67" s="123">
        <v>2018</v>
      </c>
      <c r="E67" s="123">
        <v>2018</v>
      </c>
      <c r="F67" s="123" t="s">
        <v>793</v>
      </c>
      <c r="G67" s="123" t="s">
        <v>794</v>
      </c>
      <c r="H67" s="124">
        <v>2019</v>
      </c>
    </row>
    <row r="68" spans="1:8" x14ac:dyDescent="0.2">
      <c r="A68" s="433" t="s">
        <v>1052</v>
      </c>
      <c r="B68" s="12"/>
      <c r="C68" s="13"/>
      <c r="D68" s="68">
        <f>'10 44-45'!D37</f>
        <v>36778</v>
      </c>
      <c r="E68" s="68">
        <f>'10 44-45'!E37</f>
        <v>36169</v>
      </c>
      <c r="F68" s="68">
        <f>'10 44-45'!F37</f>
        <v>2327</v>
      </c>
      <c r="G68" s="954">
        <f>F68/E68*100</f>
        <v>6.4336863059526115</v>
      </c>
      <c r="H68" s="436">
        <f>'10 44-45'!H37</f>
        <v>47429</v>
      </c>
    </row>
    <row r="69" spans="1:8" ht="13.5" thickBot="1" x14ac:dyDescent="0.25">
      <c r="A69" s="383" t="s">
        <v>896</v>
      </c>
      <c r="B69" s="286"/>
      <c r="C69" s="438"/>
      <c r="D69" s="314">
        <f>'10 44-45'!D62</f>
        <v>23306</v>
      </c>
      <c r="E69" s="314">
        <f>'10 44-45'!E62</f>
        <v>21806</v>
      </c>
      <c r="F69" s="314">
        <f>'10 44-45'!F62</f>
        <v>0</v>
      </c>
      <c r="G69" s="315">
        <f>F69/E69*100</f>
        <v>0</v>
      </c>
      <c r="H69" s="316">
        <f>'10 44-45'!H62</f>
        <v>16500</v>
      </c>
    </row>
    <row r="70" spans="1:8" ht="16.5" thickBot="1" x14ac:dyDescent="0.3">
      <c r="A70" s="266" t="s">
        <v>960</v>
      </c>
      <c r="B70" s="955"/>
      <c r="C70" s="305"/>
      <c r="D70" s="235">
        <f>SUM(D68:D69)</f>
        <v>60084</v>
      </c>
      <c r="E70" s="235">
        <f>SUM(E68:E69)</f>
        <v>57975</v>
      </c>
      <c r="F70" s="235">
        <f>SUM(F68:F69)</f>
        <v>2327</v>
      </c>
      <c r="G70" s="269">
        <f>F70/E70*100</f>
        <v>4.013799051315222</v>
      </c>
      <c r="H70" s="237">
        <f>SUM(H68:H69)</f>
        <v>63929</v>
      </c>
    </row>
    <row r="107" spans="1:8" ht="15" x14ac:dyDescent="0.25">
      <c r="A107" s="1249" t="s">
        <v>605</v>
      </c>
      <c r="B107" s="1249"/>
      <c r="C107" s="1249"/>
      <c r="D107" s="1249"/>
      <c r="E107" s="1249"/>
      <c r="F107" s="1249"/>
      <c r="G107" s="1249"/>
      <c r="H107" s="1249"/>
    </row>
  </sheetData>
  <mergeCells count="6">
    <mergeCell ref="A107:H107"/>
    <mergeCell ref="A53:H53"/>
    <mergeCell ref="A57:B57"/>
    <mergeCell ref="A58:B58"/>
    <mergeCell ref="A59:B59"/>
    <mergeCell ref="A60:B6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78"/>
  <sheetViews>
    <sheetView topLeftCell="A49" zoomScaleNormal="100" workbookViewId="0">
      <selection activeCell="I81" sqref="I81"/>
    </sheetView>
  </sheetViews>
  <sheetFormatPr defaultColWidth="9.28515625" defaultRowHeight="12.75" x14ac:dyDescent="0.2"/>
  <cols>
    <col min="1" max="1" width="13.7109375" style="476" customWidth="1"/>
    <col min="2" max="2" width="8.7109375" style="4" bestFit="1" customWidth="1"/>
    <col min="3" max="3" width="8.5703125" style="4" customWidth="1"/>
    <col min="4" max="4" width="43.5703125" style="4" customWidth="1"/>
    <col min="5" max="5" width="11.5703125" style="4" bestFit="1" customWidth="1"/>
    <col min="6" max="6" width="13.140625" style="4" bestFit="1" customWidth="1"/>
    <col min="7" max="8" width="11.5703125" style="4" bestFit="1" customWidth="1"/>
    <col min="9" max="16384" width="9.28515625" style="4"/>
  </cols>
  <sheetData>
    <row r="1" spans="1:8" ht="15" x14ac:dyDescent="0.25">
      <c r="H1" s="238" t="s">
        <v>677</v>
      </c>
    </row>
    <row r="2" spans="1:8" ht="18.75" customHeight="1" x14ac:dyDescent="0.3">
      <c r="A2" s="1308" t="s">
        <v>678</v>
      </c>
      <c r="B2" s="1308"/>
      <c r="C2" s="1308"/>
      <c r="D2" s="1308"/>
      <c r="E2" s="1308"/>
      <c r="F2" s="1308"/>
      <c r="G2" s="1308"/>
    </row>
    <row r="3" spans="1:8" ht="13.5" thickBot="1" x14ac:dyDescent="0.25">
      <c r="A3" s="956"/>
      <c r="B3" s="957"/>
      <c r="C3" s="958"/>
      <c r="D3" s="959"/>
      <c r="E3" s="960"/>
      <c r="F3" s="961"/>
      <c r="H3" s="961" t="s">
        <v>679</v>
      </c>
    </row>
    <row r="4" spans="1:8" ht="13.5" thickBot="1" x14ac:dyDescent="0.25">
      <c r="A4" s="962" t="s">
        <v>680</v>
      </c>
      <c r="B4" s="963" t="s">
        <v>681</v>
      </c>
      <c r="C4" s="964" t="s">
        <v>682</v>
      </c>
      <c r="D4" s="963" t="s">
        <v>683</v>
      </c>
      <c r="E4" s="965" t="s">
        <v>684</v>
      </c>
      <c r="F4" s="966" t="s">
        <v>685</v>
      </c>
      <c r="G4" s="967" t="s">
        <v>686</v>
      </c>
      <c r="H4" s="967" t="s">
        <v>687</v>
      </c>
    </row>
    <row r="5" spans="1:8" x14ac:dyDescent="0.2">
      <c r="A5" s="968"/>
      <c r="B5" s="969"/>
      <c r="C5" s="970"/>
      <c r="D5" s="971" t="s">
        <v>688</v>
      </c>
      <c r="E5" s="972"/>
      <c r="F5" s="973"/>
      <c r="G5" s="974"/>
      <c r="H5" s="974"/>
    </row>
    <row r="6" spans="1:8" x14ac:dyDescent="0.2">
      <c r="A6" s="975" t="s">
        <v>689</v>
      </c>
      <c r="B6" s="976" t="s">
        <v>690</v>
      </c>
      <c r="C6" s="977"/>
      <c r="D6" s="978" t="s">
        <v>691</v>
      </c>
      <c r="E6" s="979">
        <v>10000</v>
      </c>
      <c r="F6" s="980">
        <f>SUM(F7:F9)</f>
        <v>871</v>
      </c>
      <c r="G6" s="981">
        <f>E6-F6</f>
        <v>9129</v>
      </c>
      <c r="H6" s="981">
        <v>10000</v>
      </c>
    </row>
    <row r="7" spans="1:8" x14ac:dyDescent="0.2">
      <c r="A7" s="982" t="s">
        <v>692</v>
      </c>
      <c r="B7" s="983">
        <v>43195</v>
      </c>
      <c r="C7" s="984" t="s">
        <v>693</v>
      </c>
      <c r="D7" s="985" t="s">
        <v>694</v>
      </c>
      <c r="E7" s="979"/>
      <c r="F7" s="986">
        <v>21</v>
      </c>
      <c r="G7" s="987"/>
      <c r="H7" s="987"/>
    </row>
    <row r="8" spans="1:8" x14ac:dyDescent="0.2">
      <c r="A8" s="982" t="s">
        <v>695</v>
      </c>
      <c r="B8" s="983">
        <v>43244</v>
      </c>
      <c r="C8" s="984" t="s">
        <v>696</v>
      </c>
      <c r="D8" s="985" t="s">
        <v>697</v>
      </c>
      <c r="E8" s="979"/>
      <c r="F8" s="986">
        <v>550</v>
      </c>
      <c r="G8" s="987"/>
      <c r="H8" s="987"/>
    </row>
    <row r="9" spans="1:8" x14ac:dyDescent="0.2">
      <c r="A9" s="982" t="s">
        <v>698</v>
      </c>
      <c r="B9" s="983">
        <v>43244</v>
      </c>
      <c r="C9" s="984" t="s">
        <v>696</v>
      </c>
      <c r="D9" s="985" t="s">
        <v>699</v>
      </c>
      <c r="E9" s="979"/>
      <c r="F9" s="986">
        <v>300</v>
      </c>
      <c r="G9" s="987"/>
      <c r="H9" s="987"/>
    </row>
    <row r="10" spans="1:8" x14ac:dyDescent="0.2">
      <c r="A10" s="982" t="s">
        <v>700</v>
      </c>
      <c r="B10" s="983">
        <v>43195</v>
      </c>
      <c r="C10" s="988" t="s">
        <v>701</v>
      </c>
      <c r="D10" s="989" t="s">
        <v>702</v>
      </c>
      <c r="E10" s="979">
        <v>2000</v>
      </c>
      <c r="F10" s="980">
        <v>2000</v>
      </c>
      <c r="G10" s="981">
        <f>E10-F10</f>
        <v>0</v>
      </c>
      <c r="H10" s="1221">
        <v>1000</v>
      </c>
    </row>
    <row r="11" spans="1:8" x14ac:dyDescent="0.2">
      <c r="A11" s="982"/>
      <c r="B11" s="983"/>
      <c r="C11" s="988" t="s">
        <v>703</v>
      </c>
      <c r="D11" s="989" t="s">
        <v>704</v>
      </c>
      <c r="E11" s="979">
        <v>200</v>
      </c>
      <c r="F11" s="980"/>
      <c r="G11" s="981"/>
      <c r="H11" s="1221"/>
    </row>
    <row r="12" spans="1:8" x14ac:dyDescent="0.2">
      <c r="A12" s="982"/>
      <c r="B12" s="983"/>
      <c r="C12" s="988" t="s">
        <v>703</v>
      </c>
      <c r="D12" s="990" t="s">
        <v>705</v>
      </c>
      <c r="E12" s="979">
        <v>200</v>
      </c>
      <c r="F12" s="991"/>
      <c r="G12" s="981"/>
      <c r="H12" s="1221"/>
    </row>
    <row r="13" spans="1:8" x14ac:dyDescent="0.2">
      <c r="A13" s="982"/>
      <c r="B13" s="983"/>
      <c r="C13" s="988" t="s">
        <v>703</v>
      </c>
      <c r="D13" s="990" t="s">
        <v>706</v>
      </c>
      <c r="E13" s="979">
        <v>400</v>
      </c>
      <c r="F13" s="991"/>
      <c r="G13" s="981"/>
      <c r="H13" s="1221"/>
    </row>
    <row r="14" spans="1:8" x14ac:dyDescent="0.2">
      <c r="A14" s="982"/>
      <c r="B14" s="983"/>
      <c r="C14" s="988" t="s">
        <v>701</v>
      </c>
      <c r="D14" s="990" t="s">
        <v>707</v>
      </c>
      <c r="E14" s="979">
        <v>750</v>
      </c>
      <c r="F14" s="991"/>
      <c r="G14" s="981"/>
      <c r="H14" s="1221"/>
    </row>
    <row r="15" spans="1:8" x14ac:dyDescent="0.2">
      <c r="A15" s="982"/>
      <c r="B15" s="983"/>
      <c r="C15" s="988" t="s">
        <v>701</v>
      </c>
      <c r="D15" s="1220" t="s">
        <v>1301</v>
      </c>
      <c r="E15" s="979"/>
      <c r="F15" s="991"/>
      <c r="G15" s="981"/>
      <c r="H15" s="1221">
        <v>250</v>
      </c>
    </row>
    <row r="16" spans="1:8" x14ac:dyDescent="0.2">
      <c r="A16" s="982"/>
      <c r="B16" s="983"/>
      <c r="C16" s="988" t="s">
        <v>701</v>
      </c>
      <c r="D16" s="1220" t="s">
        <v>1228</v>
      </c>
      <c r="E16" s="979"/>
      <c r="F16" s="991"/>
      <c r="G16" s="981"/>
      <c r="H16" s="1221">
        <v>250</v>
      </c>
    </row>
    <row r="17" spans="1:8" x14ac:dyDescent="0.2">
      <c r="A17" s="982"/>
      <c r="B17" s="983"/>
      <c r="C17" s="988" t="s">
        <v>701</v>
      </c>
      <c r="D17" s="1220" t="s">
        <v>1227</v>
      </c>
      <c r="E17" s="979"/>
      <c r="F17" s="991"/>
      <c r="G17" s="981"/>
      <c r="H17" s="1221">
        <v>250</v>
      </c>
    </row>
    <row r="18" spans="1:8" x14ac:dyDescent="0.2">
      <c r="A18" s="982"/>
      <c r="B18" s="983"/>
      <c r="C18" s="988" t="s">
        <v>701</v>
      </c>
      <c r="D18" s="1220" t="s">
        <v>1224</v>
      </c>
      <c r="E18" s="979"/>
      <c r="F18" s="991"/>
      <c r="G18" s="981"/>
      <c r="H18" s="1221">
        <v>250</v>
      </c>
    </row>
    <row r="19" spans="1:8" x14ac:dyDescent="0.2">
      <c r="A19" s="982"/>
      <c r="B19" s="983"/>
      <c r="C19" s="988" t="s">
        <v>701</v>
      </c>
      <c r="D19" s="1220" t="s">
        <v>1232</v>
      </c>
      <c r="E19" s="979"/>
      <c r="F19" s="991"/>
      <c r="G19" s="981"/>
      <c r="H19" s="1221">
        <v>250</v>
      </c>
    </row>
    <row r="20" spans="1:8" x14ac:dyDescent="0.2">
      <c r="A20" s="982"/>
      <c r="B20" s="983"/>
      <c r="C20" s="988" t="s">
        <v>701</v>
      </c>
      <c r="D20" s="1220" t="s">
        <v>1222</v>
      </c>
      <c r="E20" s="979"/>
      <c r="F20" s="991"/>
      <c r="G20" s="981"/>
      <c r="H20" s="1221">
        <v>250</v>
      </c>
    </row>
    <row r="21" spans="1:8" x14ac:dyDescent="0.2">
      <c r="A21" s="982"/>
      <c r="B21" s="983"/>
      <c r="C21" s="988" t="s">
        <v>701</v>
      </c>
      <c r="D21" s="1220" t="s">
        <v>1152</v>
      </c>
      <c r="E21" s="979"/>
      <c r="F21" s="991"/>
      <c r="G21" s="981"/>
      <c r="H21" s="1221">
        <v>250</v>
      </c>
    </row>
    <row r="22" spans="1:8" x14ac:dyDescent="0.2">
      <c r="A22" s="982"/>
      <c r="B22" s="983"/>
      <c r="C22" s="988" t="s">
        <v>701</v>
      </c>
      <c r="D22" s="990" t="s">
        <v>1302</v>
      </c>
      <c r="E22" s="979"/>
      <c r="F22" s="991"/>
      <c r="G22" s="981"/>
      <c r="H22" s="1221">
        <v>4250</v>
      </c>
    </row>
    <row r="23" spans="1:8" x14ac:dyDescent="0.2">
      <c r="A23" s="975"/>
      <c r="B23" s="976"/>
      <c r="C23" s="984" t="s">
        <v>708</v>
      </c>
      <c r="D23" s="985" t="s">
        <v>709</v>
      </c>
      <c r="E23" s="979">
        <v>2500</v>
      </c>
      <c r="F23" s="986">
        <f>SUM(F24:F26)</f>
        <v>539.59999999999991</v>
      </c>
      <c r="G23" s="987">
        <f>E23-F23</f>
        <v>1960.4</v>
      </c>
      <c r="H23" s="1222">
        <v>4000</v>
      </c>
    </row>
    <row r="24" spans="1:8" x14ac:dyDescent="0.2">
      <c r="A24" s="992" t="s">
        <v>710</v>
      </c>
      <c r="B24" s="993">
        <v>43237</v>
      </c>
      <c r="C24" s="984" t="s">
        <v>708</v>
      </c>
      <c r="D24" s="985" t="s">
        <v>709</v>
      </c>
      <c r="E24" s="979"/>
      <c r="F24" s="986">
        <v>19.8</v>
      </c>
      <c r="G24" s="987"/>
      <c r="H24" s="1221"/>
    </row>
    <row r="25" spans="1:8" x14ac:dyDescent="0.2">
      <c r="A25" s="992" t="s">
        <v>711</v>
      </c>
      <c r="B25" s="993">
        <v>43237</v>
      </c>
      <c r="C25" s="984" t="s">
        <v>701</v>
      </c>
      <c r="D25" s="985" t="s">
        <v>712</v>
      </c>
      <c r="E25" s="979"/>
      <c r="F25" s="986">
        <v>500</v>
      </c>
      <c r="G25" s="987"/>
      <c r="H25" s="1221"/>
    </row>
    <row r="26" spans="1:8" x14ac:dyDescent="0.2">
      <c r="A26" s="992" t="s">
        <v>713</v>
      </c>
      <c r="B26" s="993">
        <v>43279</v>
      </c>
      <c r="C26" s="984" t="s">
        <v>708</v>
      </c>
      <c r="D26" s="985" t="s">
        <v>709</v>
      </c>
      <c r="E26" s="979"/>
      <c r="F26" s="986">
        <v>19.8</v>
      </c>
      <c r="G26" s="987"/>
      <c r="H26" s="1221"/>
    </row>
    <row r="27" spans="1:8" x14ac:dyDescent="0.2">
      <c r="A27" s="992"/>
      <c r="B27" s="993"/>
      <c r="C27" s="984" t="s">
        <v>701</v>
      </c>
      <c r="D27" s="985" t="s">
        <v>1294</v>
      </c>
      <c r="E27" s="979"/>
      <c r="F27" s="986"/>
      <c r="G27" s="987"/>
      <c r="H27" s="1221">
        <v>3600</v>
      </c>
    </row>
    <row r="28" spans="1:8" x14ac:dyDescent="0.2">
      <c r="A28" s="975"/>
      <c r="B28" s="994"/>
      <c r="C28" s="988"/>
      <c r="D28" s="995" t="s">
        <v>714</v>
      </c>
      <c r="E28" s="996">
        <f>SUM(E6:E23)</f>
        <v>16050</v>
      </c>
      <c r="F28" s="997">
        <f>F6+F10+F23</f>
        <v>3410.6</v>
      </c>
      <c r="G28" s="998">
        <f>E28-F28</f>
        <v>12639.4</v>
      </c>
      <c r="H28" s="998">
        <f>SUM(H6:H27)</f>
        <v>24600</v>
      </c>
    </row>
    <row r="29" spans="1:8" x14ac:dyDescent="0.2">
      <c r="A29" s="975"/>
      <c r="B29" s="999"/>
      <c r="C29" s="988"/>
      <c r="D29" s="1000"/>
      <c r="E29" s="1001"/>
      <c r="F29" s="1002"/>
      <c r="G29" s="998"/>
      <c r="H29" s="998"/>
    </row>
    <row r="30" spans="1:8" x14ac:dyDescent="0.2">
      <c r="A30" s="975" t="s">
        <v>689</v>
      </c>
      <c r="B30" s="976" t="s">
        <v>690</v>
      </c>
      <c r="C30" s="988"/>
      <c r="D30" s="1003" t="s">
        <v>715</v>
      </c>
      <c r="E30" s="1001"/>
      <c r="F30" s="991"/>
      <c r="G30" s="981"/>
      <c r="H30" s="981"/>
    </row>
    <row r="31" spans="1:8" x14ac:dyDescent="0.2">
      <c r="A31" s="975"/>
      <c r="B31" s="983"/>
      <c r="C31" s="1004" t="s">
        <v>716</v>
      </c>
      <c r="D31" s="1005" t="s">
        <v>717</v>
      </c>
      <c r="E31" s="979">
        <v>0.5</v>
      </c>
      <c r="F31" s="986"/>
      <c r="G31" s="981"/>
      <c r="H31" s="981">
        <v>0</v>
      </c>
    </row>
    <row r="32" spans="1:8" x14ac:dyDescent="0.2">
      <c r="A32" s="975"/>
      <c r="B32" s="983"/>
      <c r="C32" s="1004" t="s">
        <v>716</v>
      </c>
      <c r="D32" s="1005" t="s">
        <v>718</v>
      </c>
      <c r="E32" s="979"/>
      <c r="F32" s="986"/>
      <c r="G32" s="981"/>
      <c r="H32" s="981">
        <v>5</v>
      </c>
    </row>
    <row r="33" spans="1:8" x14ac:dyDescent="0.2">
      <c r="A33" s="1006"/>
      <c r="B33" s="1007"/>
      <c r="C33" s="1008"/>
      <c r="D33" s="1009" t="s">
        <v>719</v>
      </c>
      <c r="E33" s="1010">
        <f>SUM(E31:E31)</f>
        <v>0.5</v>
      </c>
      <c r="F33" s="1011"/>
      <c r="G33" s="1012">
        <f>+E33-F33</f>
        <v>0.5</v>
      </c>
      <c r="H33" s="1013">
        <f>SUM(H31:H32)</f>
        <v>5</v>
      </c>
    </row>
    <row r="34" spans="1:8" x14ac:dyDescent="0.2">
      <c r="A34" s="975"/>
      <c r="B34" s="983"/>
      <c r="C34" s="1004"/>
      <c r="D34" s="1014"/>
      <c r="E34" s="1001"/>
      <c r="F34" s="986"/>
      <c r="G34" s="1015"/>
      <c r="H34" s="1016"/>
    </row>
    <row r="35" spans="1:8" x14ac:dyDescent="0.2">
      <c r="A35" s="992" t="s">
        <v>720</v>
      </c>
      <c r="B35" s="993">
        <v>43237</v>
      </c>
      <c r="C35" s="984" t="s">
        <v>721</v>
      </c>
      <c r="D35" s="985" t="s">
        <v>722</v>
      </c>
      <c r="E35" s="979">
        <v>2339</v>
      </c>
      <c r="F35" s="986">
        <v>2339</v>
      </c>
      <c r="G35" s="987">
        <f>E35-F35</f>
        <v>0</v>
      </c>
      <c r="H35" s="987">
        <v>1000</v>
      </c>
    </row>
    <row r="36" spans="1:8" x14ac:dyDescent="0.2">
      <c r="A36" s="992" t="s">
        <v>720</v>
      </c>
      <c r="B36" s="993" t="s">
        <v>723</v>
      </c>
      <c r="C36" s="984" t="s">
        <v>721</v>
      </c>
      <c r="D36" s="985" t="s">
        <v>724</v>
      </c>
      <c r="E36" s="979">
        <v>3537</v>
      </c>
      <c r="F36" s="986">
        <v>3537</v>
      </c>
      <c r="G36" s="987">
        <f>E36-F36</f>
        <v>0</v>
      </c>
      <c r="H36" s="987">
        <v>2645</v>
      </c>
    </row>
    <row r="37" spans="1:8" x14ac:dyDescent="0.2">
      <c r="A37" s="992" t="s">
        <v>725</v>
      </c>
      <c r="B37" s="993">
        <v>43237</v>
      </c>
      <c r="C37" s="984" t="s">
        <v>721</v>
      </c>
      <c r="D37" s="985" t="s">
        <v>726</v>
      </c>
      <c r="E37" s="979">
        <v>5000</v>
      </c>
      <c r="F37" s="986">
        <v>5000</v>
      </c>
      <c r="G37" s="987">
        <f>E37-F37</f>
        <v>0</v>
      </c>
      <c r="H37" s="987">
        <v>3550</v>
      </c>
    </row>
    <row r="38" spans="1:8" x14ac:dyDescent="0.2">
      <c r="A38" s="992"/>
      <c r="B38" s="993"/>
      <c r="C38" s="984" t="s">
        <v>721</v>
      </c>
      <c r="D38" s="985" t="s">
        <v>727</v>
      </c>
      <c r="E38" s="979"/>
      <c r="F38" s="986"/>
      <c r="G38" s="987"/>
      <c r="H38" s="987">
        <v>5000</v>
      </c>
    </row>
    <row r="39" spans="1:8" x14ac:dyDescent="0.2">
      <c r="A39" s="975"/>
      <c r="B39" s="983"/>
      <c r="C39" s="1004"/>
      <c r="D39" s="1017" t="s">
        <v>728</v>
      </c>
      <c r="E39" s="1018">
        <f>SUM(E35:E37)</f>
        <v>10876</v>
      </c>
      <c r="F39" s="1019">
        <f>SUM(F35:F37)</f>
        <v>10876</v>
      </c>
      <c r="G39" s="998">
        <f>E39-F39</f>
        <v>0</v>
      </c>
      <c r="H39" s="1013">
        <f>SUM(H35:H38)</f>
        <v>12195</v>
      </c>
    </row>
    <row r="40" spans="1:8" x14ac:dyDescent="0.2">
      <c r="A40" s="975"/>
      <c r="B40" s="983"/>
      <c r="C40" s="1004"/>
      <c r="D40" s="1017"/>
      <c r="E40" s="1020"/>
      <c r="F40" s="986"/>
      <c r="G40" s="998"/>
      <c r="H40" s="1013"/>
    </row>
    <row r="41" spans="1:8" x14ac:dyDescent="0.2">
      <c r="A41" s="975" t="s">
        <v>729</v>
      </c>
      <c r="B41" s="983">
        <v>43181</v>
      </c>
      <c r="C41" s="1004" t="s">
        <v>730</v>
      </c>
      <c r="D41" s="1005" t="s">
        <v>731</v>
      </c>
      <c r="E41" s="979">
        <v>1050.5</v>
      </c>
      <c r="F41" s="986">
        <v>1050.5</v>
      </c>
      <c r="G41" s="981">
        <f>E41-F41</f>
        <v>0</v>
      </c>
      <c r="H41" s="987">
        <v>848</v>
      </c>
    </row>
    <row r="42" spans="1:8" x14ac:dyDescent="0.2">
      <c r="A42" s="975" t="s">
        <v>732</v>
      </c>
      <c r="B42" s="983">
        <v>43181</v>
      </c>
      <c r="C42" s="1004" t="s">
        <v>708</v>
      </c>
      <c r="D42" s="1005" t="s">
        <v>733</v>
      </c>
      <c r="E42" s="979">
        <v>282</v>
      </c>
      <c r="F42" s="986">
        <v>281.8</v>
      </c>
      <c r="G42" s="981">
        <f>E42-F42</f>
        <v>0.19999999999998863</v>
      </c>
      <c r="H42" s="987">
        <v>55</v>
      </c>
    </row>
    <row r="43" spans="1:8" x14ac:dyDescent="0.2">
      <c r="A43" s="975"/>
      <c r="B43" s="994"/>
      <c r="C43" s="988"/>
      <c r="D43" s="995" t="s">
        <v>887</v>
      </c>
      <c r="E43" s="1010">
        <f>SUM(E41:E42)</f>
        <v>1332.5</v>
      </c>
      <c r="F43" s="997">
        <f>SUM(F41:F42)</f>
        <v>1332.3</v>
      </c>
      <c r="G43" s="998">
        <f>E43-F43</f>
        <v>0.20000000000004547</v>
      </c>
      <c r="H43" s="998">
        <f>SUM(H41:H42)</f>
        <v>903</v>
      </c>
    </row>
    <row r="44" spans="1:8" x14ac:dyDescent="0.2">
      <c r="A44" s="975"/>
      <c r="B44" s="994"/>
      <c r="C44" s="1021"/>
      <c r="D44" s="990"/>
      <c r="E44" s="1020"/>
      <c r="F44" s="997"/>
      <c r="G44" s="998"/>
      <c r="H44" s="998"/>
    </row>
    <row r="45" spans="1:8" x14ac:dyDescent="0.2">
      <c r="A45" s="992"/>
      <c r="B45" s="1022"/>
      <c r="C45" s="1023" t="s">
        <v>734</v>
      </c>
      <c r="D45" s="990" t="s">
        <v>735</v>
      </c>
      <c r="E45" s="979">
        <v>8500</v>
      </c>
      <c r="F45" s="1024"/>
      <c r="G45" s="1013"/>
      <c r="H45" s="987">
        <v>8500</v>
      </c>
    </row>
    <row r="46" spans="1:8" x14ac:dyDescent="0.2">
      <c r="A46" s="992"/>
      <c r="B46" s="1022"/>
      <c r="C46" s="1023" t="s">
        <v>721</v>
      </c>
      <c r="D46" s="990" t="s">
        <v>736</v>
      </c>
      <c r="E46" s="979"/>
      <c r="F46" s="1024"/>
      <c r="G46" s="1013"/>
      <c r="H46" s="987">
        <v>1207</v>
      </c>
    </row>
    <row r="47" spans="1:8" x14ac:dyDescent="0.2">
      <c r="A47" s="1006"/>
      <c r="B47" s="1025"/>
      <c r="C47" s="1026"/>
      <c r="D47" s="1027" t="s">
        <v>887</v>
      </c>
      <c r="E47" s="1010">
        <f>SUM(E45)</f>
        <v>8500</v>
      </c>
      <c r="F47" s="1011"/>
      <c r="G47" s="1012">
        <f>E47</f>
        <v>8500</v>
      </c>
      <c r="H47" s="1012">
        <f>SUM(H45:H46)</f>
        <v>9707</v>
      </c>
    </row>
    <row r="48" spans="1:8" x14ac:dyDescent="0.2">
      <c r="A48" s="975"/>
      <c r="B48" s="994"/>
      <c r="C48" s="988"/>
      <c r="D48" s="1000"/>
      <c r="E48" s="1020"/>
      <c r="F48" s="997"/>
      <c r="G48" s="998"/>
      <c r="H48" s="998"/>
    </row>
    <row r="49" spans="1:8" x14ac:dyDescent="0.2">
      <c r="A49" s="975"/>
      <c r="B49" s="994"/>
      <c r="C49" s="988"/>
      <c r="D49" s="1003" t="s">
        <v>737</v>
      </c>
      <c r="E49" s="996">
        <f>E47+E39+E28+E43+E33</f>
        <v>36759</v>
      </c>
      <c r="F49" s="997">
        <f>F28+F33+F39+F43</f>
        <v>15618.9</v>
      </c>
      <c r="G49" s="998">
        <f>G28+G33+G39+G43+G47</f>
        <v>21140.1</v>
      </c>
      <c r="H49" s="998">
        <f>H28+H39+H47+H33+H43</f>
        <v>47410</v>
      </c>
    </row>
    <row r="50" spans="1:8" ht="13.5" thickBot="1" x14ac:dyDescent="0.25">
      <c r="A50" s="1028"/>
      <c r="B50" s="1029"/>
      <c r="C50" s="1030"/>
      <c r="D50" s="1031"/>
      <c r="E50" s="1020"/>
      <c r="F50" s="1032"/>
      <c r="G50" s="1033"/>
      <c r="H50" s="1033"/>
    </row>
    <row r="51" spans="1:8" ht="13.5" thickBot="1" x14ac:dyDescent="0.25">
      <c r="A51" s="1034"/>
      <c r="B51" s="1035"/>
      <c r="C51" s="1036"/>
      <c r="D51" s="1037"/>
      <c r="E51" s="1038"/>
      <c r="F51" s="1039"/>
      <c r="G51" s="1040"/>
      <c r="H51" s="1040"/>
    </row>
    <row r="52" spans="1:8" x14ac:dyDescent="0.2">
      <c r="A52" s="1041"/>
      <c r="B52" s="1042"/>
      <c r="C52" s="984"/>
      <c r="D52" s="1043"/>
      <c r="E52" s="1044"/>
      <c r="F52" s="1045"/>
      <c r="G52" s="1046"/>
      <c r="H52" s="1046"/>
    </row>
    <row r="53" spans="1:8" x14ac:dyDescent="0.2">
      <c r="A53" s="975"/>
      <c r="B53" s="1047"/>
      <c r="C53" s="976"/>
      <c r="D53" s="1048" t="s">
        <v>738</v>
      </c>
      <c r="E53" s="1001"/>
      <c r="F53" s="991"/>
      <c r="G53" s="981"/>
      <c r="H53" s="981"/>
    </row>
    <row r="54" spans="1:8" x14ac:dyDescent="0.2">
      <c r="A54" s="975" t="s">
        <v>689</v>
      </c>
      <c r="B54" s="976" t="s">
        <v>690</v>
      </c>
      <c r="C54" s="976"/>
      <c r="D54" s="1049" t="s">
        <v>739</v>
      </c>
      <c r="E54" s="1010">
        <v>10000</v>
      </c>
      <c r="F54" s="980">
        <f>SUM(F55)</f>
        <v>1500</v>
      </c>
      <c r="G54" s="1012">
        <f>E54-F54</f>
        <v>8500</v>
      </c>
      <c r="H54" s="1012">
        <v>10000</v>
      </c>
    </row>
    <row r="55" spans="1:8" x14ac:dyDescent="0.2">
      <c r="A55" s="975" t="s">
        <v>740</v>
      </c>
      <c r="B55" s="976" t="s">
        <v>741</v>
      </c>
      <c r="C55" s="976"/>
      <c r="D55" s="985" t="s">
        <v>742</v>
      </c>
      <c r="E55" s="1010"/>
      <c r="F55" s="991">
        <v>1500</v>
      </c>
      <c r="G55" s="1050"/>
      <c r="H55" s="1050"/>
    </row>
    <row r="56" spans="1:8" x14ac:dyDescent="0.2">
      <c r="A56" s="975"/>
      <c r="B56" s="976"/>
      <c r="C56" s="976"/>
      <c r="D56" s="1027" t="s">
        <v>887</v>
      </c>
      <c r="E56" s="1010">
        <f>E54</f>
        <v>10000</v>
      </c>
      <c r="F56" s="991"/>
      <c r="G56" s="1050">
        <f>G54</f>
        <v>8500</v>
      </c>
      <c r="H56" s="1050">
        <v>10000</v>
      </c>
    </row>
    <row r="57" spans="1:8" x14ac:dyDescent="0.2">
      <c r="A57" s="975"/>
      <c r="B57" s="976"/>
      <c r="C57" s="976"/>
      <c r="D57" s="1049"/>
      <c r="E57" s="1001"/>
      <c r="F57" s="991"/>
      <c r="G57" s="981"/>
      <c r="H57" s="981"/>
    </row>
    <row r="58" spans="1:8" x14ac:dyDescent="0.2">
      <c r="A58" s="975" t="s">
        <v>689</v>
      </c>
      <c r="B58" s="976" t="s">
        <v>690</v>
      </c>
      <c r="C58" s="988"/>
      <c r="D58" s="1003" t="s">
        <v>743</v>
      </c>
      <c r="E58" s="1001"/>
      <c r="F58" s="991"/>
      <c r="G58" s="981"/>
      <c r="H58" s="981"/>
    </row>
    <row r="59" spans="1:8" x14ac:dyDescent="0.2">
      <c r="A59" s="1051"/>
      <c r="B59" s="994"/>
      <c r="C59" s="988" t="s">
        <v>734</v>
      </c>
      <c r="D59" s="1052" t="s">
        <v>744</v>
      </c>
      <c r="E59" s="979">
        <v>2900</v>
      </c>
      <c r="F59" s="991"/>
      <c r="G59" s="981"/>
      <c r="H59" s="981"/>
    </row>
    <row r="60" spans="1:8" x14ac:dyDescent="0.2">
      <c r="A60" s="1051"/>
      <c r="B60" s="994"/>
      <c r="C60" s="988" t="s">
        <v>734</v>
      </c>
      <c r="D60" s="1052" t="s">
        <v>745</v>
      </c>
      <c r="E60" s="979">
        <v>0</v>
      </c>
      <c r="F60" s="991"/>
      <c r="G60" s="981"/>
      <c r="H60" s="981"/>
    </row>
    <row r="61" spans="1:8" x14ac:dyDescent="0.2">
      <c r="A61" s="1051"/>
      <c r="B61" s="994"/>
      <c r="C61" s="988" t="s">
        <v>746</v>
      </c>
      <c r="D61" s="875" t="s">
        <v>399</v>
      </c>
      <c r="E61" s="979"/>
      <c r="F61" s="991"/>
      <c r="G61" s="981"/>
      <c r="H61" s="981">
        <v>4000</v>
      </c>
    </row>
    <row r="62" spans="1:8" x14ac:dyDescent="0.2">
      <c r="A62" s="1051"/>
      <c r="B62" s="994"/>
      <c r="C62" s="988" t="s">
        <v>746</v>
      </c>
      <c r="D62" s="1053" t="s">
        <v>403</v>
      </c>
      <c r="E62" s="979"/>
      <c r="F62" s="991"/>
      <c r="G62" s="981"/>
      <c r="H62" s="981">
        <v>2500</v>
      </c>
    </row>
    <row r="63" spans="1:8" x14ac:dyDescent="0.2">
      <c r="A63" s="1051"/>
      <c r="B63" s="994"/>
      <c r="C63" s="988" t="s">
        <v>747</v>
      </c>
      <c r="D63" s="1053" t="s">
        <v>748</v>
      </c>
      <c r="E63" s="979">
        <v>215</v>
      </c>
      <c r="F63" s="991"/>
      <c r="G63" s="981"/>
      <c r="H63" s="981"/>
    </row>
    <row r="64" spans="1:8" x14ac:dyDescent="0.2">
      <c r="A64" s="1051"/>
      <c r="B64" s="1054"/>
      <c r="C64" s="976" t="s">
        <v>749</v>
      </c>
      <c r="D64" s="1053" t="s">
        <v>750</v>
      </c>
      <c r="E64" s="979">
        <v>191</v>
      </c>
      <c r="F64" s="1055"/>
      <c r="G64" s="981"/>
      <c r="H64" s="981"/>
    </row>
    <row r="65" spans="1:8" x14ac:dyDescent="0.2">
      <c r="A65" s="1056"/>
      <c r="B65" s="1057"/>
      <c r="C65" s="976" t="s">
        <v>746</v>
      </c>
      <c r="D65" s="1058" t="s">
        <v>751</v>
      </c>
      <c r="E65" s="979">
        <v>5000</v>
      </c>
      <c r="F65" s="1055"/>
      <c r="G65" s="1059"/>
      <c r="H65" s="1059"/>
    </row>
    <row r="66" spans="1:8" x14ac:dyDescent="0.2">
      <c r="A66" s="1056"/>
      <c r="B66" s="1060"/>
      <c r="C66" s="976" t="s">
        <v>746</v>
      </c>
      <c r="D66" s="1058" t="s">
        <v>752</v>
      </c>
      <c r="E66" s="979">
        <v>5000</v>
      </c>
      <c r="F66" s="1055"/>
      <c r="G66" s="1059"/>
      <c r="H66" s="1059"/>
    </row>
    <row r="67" spans="1:8" x14ac:dyDescent="0.2">
      <c r="A67" s="1006"/>
      <c r="B67" s="1025"/>
      <c r="C67" s="1061"/>
      <c r="D67" s="1027" t="s">
        <v>887</v>
      </c>
      <c r="E67" s="1010">
        <f>SUM(E59:E66)</f>
        <v>13306</v>
      </c>
      <c r="F67" s="1011"/>
      <c r="G67" s="1062">
        <f>E67</f>
        <v>13306</v>
      </c>
      <c r="H67" s="1062">
        <f>SUM(H59:H66)</f>
        <v>6500</v>
      </c>
    </row>
    <row r="68" spans="1:8" x14ac:dyDescent="0.2">
      <c r="A68" s="975"/>
      <c r="B68" s="994"/>
      <c r="C68" s="988"/>
      <c r="D68" s="1052"/>
      <c r="E68" s="1020"/>
      <c r="F68" s="997"/>
      <c r="G68" s="1063"/>
      <c r="H68" s="1063"/>
    </row>
    <row r="69" spans="1:8" x14ac:dyDescent="0.2">
      <c r="A69" s="975"/>
      <c r="B69" s="994"/>
      <c r="C69" s="988"/>
      <c r="D69" s="1064" t="s">
        <v>753</v>
      </c>
      <c r="E69" s="1018">
        <f>E67+E54</f>
        <v>23306</v>
      </c>
      <c r="F69" s="997"/>
      <c r="G69" s="998">
        <f>G56+G67</f>
        <v>21806</v>
      </c>
      <c r="H69" s="998">
        <f>H54+H67</f>
        <v>16500</v>
      </c>
    </row>
    <row r="70" spans="1:8" ht="13.5" thickBot="1" x14ac:dyDescent="0.25">
      <c r="A70" s="975"/>
      <c r="B70" s="1029"/>
      <c r="C70" s="1065"/>
      <c r="D70" s="1066"/>
      <c r="E70" s="1020"/>
      <c r="F70" s="1067"/>
      <c r="G70" s="1068"/>
      <c r="H70" s="1068"/>
    </row>
    <row r="71" spans="1:8" ht="14.25" thickBot="1" x14ac:dyDescent="0.3">
      <c r="A71" s="1034"/>
      <c r="B71" s="1035"/>
      <c r="C71" s="1069"/>
      <c r="D71" s="1070" t="s">
        <v>887</v>
      </c>
      <c r="E71" s="1071">
        <f>E69+E49</f>
        <v>60065</v>
      </c>
      <c r="F71" s="1072">
        <f>SUM(F69,F49)</f>
        <v>15618.9</v>
      </c>
      <c r="G71" s="1073">
        <f>G49+G69</f>
        <v>42946.1</v>
      </c>
      <c r="H71" s="1073">
        <f>H69+H49</f>
        <v>63910</v>
      </c>
    </row>
    <row r="73" spans="1:8" x14ac:dyDescent="0.2">
      <c r="A73" s="7"/>
    </row>
    <row r="78" spans="1:8" ht="15" x14ac:dyDescent="0.25">
      <c r="A78" s="1309" t="s">
        <v>624</v>
      </c>
      <c r="B78" s="1309"/>
      <c r="C78" s="1309"/>
      <c r="D78" s="1309"/>
      <c r="E78" s="1309"/>
      <c r="F78" s="1309"/>
      <c r="G78" s="1309"/>
      <c r="H78" s="1309"/>
    </row>
  </sheetData>
  <mergeCells count="2">
    <mergeCell ref="A2:G2"/>
    <mergeCell ref="A78:H7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portrait" horizontalDpi="4294967292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40"/>
  <sheetViews>
    <sheetView workbookViewId="0">
      <selection activeCell="R17" sqref="R17"/>
    </sheetView>
  </sheetViews>
  <sheetFormatPr defaultRowHeight="12.75" x14ac:dyDescent="0.2"/>
  <cols>
    <col min="1" max="1" width="36.28515625" customWidth="1"/>
    <col min="2" max="12" width="10.7109375" customWidth="1"/>
  </cols>
  <sheetData>
    <row r="1" spans="1:12" ht="18.75" x14ac:dyDescent="0.3">
      <c r="A1" s="1074"/>
      <c r="B1" s="1074"/>
      <c r="C1" s="1074"/>
      <c r="D1" s="1074"/>
      <c r="E1" s="1074"/>
      <c r="F1" s="1074"/>
      <c r="G1" s="1075"/>
      <c r="H1" s="1075"/>
      <c r="I1" s="1074"/>
      <c r="J1" s="1076"/>
      <c r="L1" s="238" t="s">
        <v>754</v>
      </c>
    </row>
    <row r="2" spans="1:12" ht="18.75" x14ac:dyDescent="0.3">
      <c r="A2" s="1077" t="s">
        <v>755</v>
      </c>
      <c r="B2" s="1078"/>
      <c r="C2" s="1078"/>
      <c r="D2" s="1078"/>
      <c r="E2" s="1078"/>
      <c r="F2" s="1078"/>
      <c r="G2" s="1078"/>
      <c r="H2" s="1078"/>
      <c r="I2" s="1078"/>
      <c r="L2" s="1078"/>
    </row>
    <row r="3" spans="1:12" ht="13.5" thickBot="1" x14ac:dyDescent="0.25">
      <c r="A3" s="1079"/>
      <c r="B3" s="1079"/>
      <c r="C3" s="1079"/>
      <c r="D3" s="1080"/>
      <c r="E3" s="1079"/>
      <c r="F3" s="1079"/>
      <c r="G3" s="1080"/>
      <c r="H3" s="1080"/>
      <c r="L3" s="1080" t="s">
        <v>785</v>
      </c>
    </row>
    <row r="4" spans="1:12" ht="27.75" thickBot="1" x14ac:dyDescent="0.3">
      <c r="A4" s="1081" t="s">
        <v>756</v>
      </c>
      <c r="B4" s="1082" t="s">
        <v>757</v>
      </c>
      <c r="C4" s="1083" t="s">
        <v>758</v>
      </c>
      <c r="D4" s="1082" t="s">
        <v>759</v>
      </c>
      <c r="E4" s="1083" t="s">
        <v>760</v>
      </c>
      <c r="F4" s="1242" t="s">
        <v>1305</v>
      </c>
      <c r="G4" s="1084" t="s">
        <v>687</v>
      </c>
      <c r="H4" s="1085" t="s">
        <v>761</v>
      </c>
      <c r="I4" s="1085" t="s">
        <v>762</v>
      </c>
      <c r="J4" s="1085" t="s">
        <v>763</v>
      </c>
      <c r="K4" s="1085" t="s">
        <v>764</v>
      </c>
      <c r="L4" s="1086" t="s">
        <v>765</v>
      </c>
    </row>
    <row r="5" spans="1:12" x14ac:dyDescent="0.2">
      <c r="A5" s="1087"/>
      <c r="B5" s="1088"/>
      <c r="C5" s="1089"/>
      <c r="D5" s="1088"/>
      <c r="E5" s="1089"/>
      <c r="F5" s="1090"/>
      <c r="G5" s="1091"/>
      <c r="H5" s="1092"/>
      <c r="I5" s="1093"/>
      <c r="J5" s="1093"/>
      <c r="K5" s="1093"/>
      <c r="L5" s="1090"/>
    </row>
    <row r="6" spans="1:12" x14ac:dyDescent="0.2">
      <c r="A6" s="1094" t="s">
        <v>766</v>
      </c>
      <c r="B6" s="1095">
        <v>99192</v>
      </c>
      <c r="C6" s="1096">
        <v>102073</v>
      </c>
      <c r="D6" s="1097">
        <v>103669</v>
      </c>
      <c r="E6" s="1098">
        <v>115329</v>
      </c>
      <c r="F6" s="1099">
        <v>103190</v>
      </c>
      <c r="G6" s="1100">
        <f>'Bilance 1'!H6</f>
        <v>96900</v>
      </c>
      <c r="H6" s="1101">
        <f t="shared" ref="H6:L7" si="0">(G6/100)*105</f>
        <v>101745</v>
      </c>
      <c r="I6" s="1101">
        <f t="shared" si="0"/>
        <v>106832.25</v>
      </c>
      <c r="J6" s="1101">
        <f t="shared" si="0"/>
        <v>112173.8625</v>
      </c>
      <c r="K6" s="1095">
        <f t="shared" si="0"/>
        <v>117782.55562499999</v>
      </c>
      <c r="L6" s="1102">
        <f t="shared" si="0"/>
        <v>123671.68340624998</v>
      </c>
    </row>
    <row r="7" spans="1:12" x14ac:dyDescent="0.2">
      <c r="A7" s="1094" t="s">
        <v>767</v>
      </c>
      <c r="B7" s="1095">
        <v>111840</v>
      </c>
      <c r="C7" s="1096">
        <v>44604</v>
      </c>
      <c r="D7" s="1097">
        <v>9864</v>
      </c>
      <c r="E7" s="1098">
        <v>8654</v>
      </c>
      <c r="F7" s="1099">
        <v>9144</v>
      </c>
      <c r="G7" s="1100">
        <f>'Bilance 1'!H17</f>
        <v>20270</v>
      </c>
      <c r="H7" s="1101">
        <f t="shared" si="0"/>
        <v>21283.5</v>
      </c>
      <c r="I7" s="1101">
        <f t="shared" si="0"/>
        <v>22347.674999999999</v>
      </c>
      <c r="J7" s="1101">
        <f t="shared" si="0"/>
        <v>23465.058749999997</v>
      </c>
      <c r="K7" s="1095">
        <f t="shared" si="0"/>
        <v>24638.311687499998</v>
      </c>
      <c r="L7" s="1102">
        <f t="shared" si="0"/>
        <v>25870.227271874999</v>
      </c>
    </row>
    <row r="8" spans="1:12" x14ac:dyDescent="0.2">
      <c r="A8" s="1103" t="s">
        <v>768</v>
      </c>
      <c r="B8" s="1095">
        <v>0</v>
      </c>
      <c r="C8" s="1104">
        <v>0</v>
      </c>
      <c r="D8" s="1095">
        <v>0</v>
      </c>
      <c r="E8" s="1104">
        <v>0</v>
      </c>
      <c r="F8" s="1102">
        <v>4529</v>
      </c>
      <c r="G8" s="1105">
        <v>0</v>
      </c>
      <c r="H8" s="1104">
        <v>0</v>
      </c>
      <c r="I8" s="1095">
        <v>0</v>
      </c>
      <c r="J8" s="1095">
        <v>0</v>
      </c>
      <c r="K8" s="1095">
        <v>0</v>
      </c>
      <c r="L8" s="1099">
        <v>0</v>
      </c>
    </row>
    <row r="9" spans="1:12" ht="13.5" thickBot="1" x14ac:dyDescent="0.25">
      <c r="A9" s="1106" t="s">
        <v>769</v>
      </c>
      <c r="B9" s="1107">
        <f t="shared" ref="B9:G9" si="1">SUM(B6:B8)</f>
        <v>211032</v>
      </c>
      <c r="C9" s="1108">
        <f t="shared" si="1"/>
        <v>146677</v>
      </c>
      <c r="D9" s="1107">
        <f t="shared" si="1"/>
        <v>113533</v>
      </c>
      <c r="E9" s="1108">
        <f t="shared" si="1"/>
        <v>123983</v>
      </c>
      <c r="F9" s="1109">
        <f t="shared" si="1"/>
        <v>116863</v>
      </c>
      <c r="G9" s="1110">
        <f t="shared" si="1"/>
        <v>117170</v>
      </c>
      <c r="H9" s="1108">
        <f>SUM(H6:H8)</f>
        <v>123028.5</v>
      </c>
      <c r="I9" s="1107">
        <f>SUM(I6:I8)</f>
        <v>129179.925</v>
      </c>
      <c r="J9" s="1107">
        <f>SUM(J6:J8)</f>
        <v>135638.92125000001</v>
      </c>
      <c r="K9" s="1107">
        <f>SUM(K6:K8)</f>
        <v>142420.86731249999</v>
      </c>
      <c r="L9" s="1109">
        <f>SUM(L6:L8)</f>
        <v>149541.91067812499</v>
      </c>
    </row>
    <row r="10" spans="1:12" x14ac:dyDescent="0.2">
      <c r="A10" s="1087"/>
      <c r="B10" s="1111"/>
      <c r="C10" s="1112"/>
      <c r="D10" s="1111"/>
      <c r="E10" s="1112"/>
      <c r="F10" s="1113"/>
      <c r="G10" s="1181"/>
      <c r="H10" s="1112"/>
      <c r="I10" s="1111"/>
      <c r="J10" s="1111"/>
      <c r="K10" s="1111"/>
      <c r="L10" s="1113"/>
    </row>
    <row r="11" spans="1:12" x14ac:dyDescent="0.2">
      <c r="A11" s="1103" t="s">
        <v>770</v>
      </c>
      <c r="B11" s="1178">
        <f t="shared" ref="B11:L11" si="2">SUM(B12:B14)</f>
        <v>522417</v>
      </c>
      <c r="C11" s="1179">
        <f t="shared" si="2"/>
        <v>617433</v>
      </c>
      <c r="D11" s="1178">
        <f t="shared" si="2"/>
        <v>526590</v>
      </c>
      <c r="E11" s="1179">
        <f t="shared" si="2"/>
        <v>664953</v>
      </c>
      <c r="F11" s="1180">
        <f t="shared" si="2"/>
        <v>613713</v>
      </c>
      <c r="G11" s="1182">
        <f t="shared" si="2"/>
        <v>427763</v>
      </c>
      <c r="H11" s="1178">
        <f t="shared" si="2"/>
        <v>449151</v>
      </c>
      <c r="I11" s="1178">
        <f t="shared" si="2"/>
        <v>471609</v>
      </c>
      <c r="J11" s="1178">
        <f t="shared" si="2"/>
        <v>495189</v>
      </c>
      <c r="K11" s="1178">
        <f t="shared" si="2"/>
        <v>519948</v>
      </c>
      <c r="L11" s="1180">
        <f t="shared" si="2"/>
        <v>545945</v>
      </c>
    </row>
    <row r="12" spans="1:12" x14ac:dyDescent="0.2">
      <c r="A12" s="1174" t="s">
        <v>1287</v>
      </c>
      <c r="B12" s="1175">
        <v>56673</v>
      </c>
      <c r="C12" s="1176">
        <v>56370</v>
      </c>
      <c r="D12" s="1175">
        <v>57224</v>
      </c>
      <c r="E12" s="1176">
        <v>62066</v>
      </c>
      <c r="F12" s="1177">
        <v>65764</v>
      </c>
      <c r="G12" s="1183">
        <f>'[1]Bilance 1'!H46</f>
        <v>73292</v>
      </c>
      <c r="H12" s="1175">
        <v>76956</v>
      </c>
      <c r="I12" s="1175">
        <v>80804</v>
      </c>
      <c r="J12" s="1175">
        <v>84844</v>
      </c>
      <c r="K12" s="1175">
        <v>89086</v>
      </c>
      <c r="L12" s="1177">
        <v>93540</v>
      </c>
    </row>
    <row r="13" spans="1:12" x14ac:dyDescent="0.2">
      <c r="A13" s="1174" t="s">
        <v>1288</v>
      </c>
      <c r="B13" s="1175">
        <v>272451</v>
      </c>
      <c r="C13" s="1176">
        <v>282485</v>
      </c>
      <c r="D13" s="1175">
        <v>327761</v>
      </c>
      <c r="E13" s="1176">
        <v>333728</v>
      </c>
      <c r="F13" s="1177">
        <v>346125</v>
      </c>
      <c r="G13" s="1183">
        <f>'[1]Bilance 1'!H47</f>
        <v>354471</v>
      </c>
      <c r="H13" s="1175">
        <v>372195</v>
      </c>
      <c r="I13" s="1175">
        <v>390805</v>
      </c>
      <c r="J13" s="1175">
        <v>410345</v>
      </c>
      <c r="K13" s="1175">
        <v>430862</v>
      </c>
      <c r="L13" s="1177">
        <v>452405</v>
      </c>
    </row>
    <row r="14" spans="1:12" x14ac:dyDescent="0.2">
      <c r="A14" s="1174" t="s">
        <v>841</v>
      </c>
      <c r="B14" s="1175">
        <v>193293</v>
      </c>
      <c r="C14" s="1176">
        <v>278578</v>
      </c>
      <c r="D14" s="1175">
        <v>141605</v>
      </c>
      <c r="E14" s="1176">
        <v>269159</v>
      </c>
      <c r="F14" s="1177">
        <v>201824</v>
      </c>
      <c r="G14" s="1183">
        <v>0</v>
      </c>
      <c r="H14" s="1175">
        <f>(G14/100)*105</f>
        <v>0</v>
      </c>
      <c r="I14" s="1175">
        <f>(H14/100)*105</f>
        <v>0</v>
      </c>
      <c r="J14" s="1175">
        <f>(I14/100)*105</f>
        <v>0</v>
      </c>
      <c r="K14" s="1175">
        <f>(J14/100)*105</f>
        <v>0</v>
      </c>
      <c r="L14" s="1177">
        <f>(K14/100)*105</f>
        <v>0</v>
      </c>
    </row>
    <row r="15" spans="1:12" x14ac:dyDescent="0.2">
      <c r="A15" s="1103" t="s">
        <v>771</v>
      </c>
      <c r="B15" s="1095">
        <v>500000</v>
      </c>
      <c r="C15" s="1104">
        <v>450000</v>
      </c>
      <c r="D15" s="1095">
        <v>240000</v>
      </c>
      <c r="E15" s="1104">
        <v>200000</v>
      </c>
      <c r="F15" s="1102">
        <f>'Bilance 1'!F44</f>
        <v>200000</v>
      </c>
      <c r="G15" s="1105">
        <f>'Bilance 1'!H44</f>
        <v>100000</v>
      </c>
      <c r="H15" s="1095">
        <v>0</v>
      </c>
      <c r="I15" s="1095">
        <v>0</v>
      </c>
      <c r="J15" s="1095">
        <v>0</v>
      </c>
      <c r="K15" s="1095">
        <v>0</v>
      </c>
      <c r="L15" s="1099">
        <v>0</v>
      </c>
    </row>
    <row r="16" spans="1:12" ht="13.5" thickBot="1" x14ac:dyDescent="0.25">
      <c r="A16" s="1106" t="s">
        <v>772</v>
      </c>
      <c r="B16" s="1107">
        <f t="shared" ref="B16:L16" si="3">B11+B15</f>
        <v>1022417</v>
      </c>
      <c r="C16" s="1108">
        <f t="shared" si="3"/>
        <v>1067433</v>
      </c>
      <c r="D16" s="1107">
        <f t="shared" si="3"/>
        <v>766590</v>
      </c>
      <c r="E16" s="1108">
        <f t="shared" si="3"/>
        <v>864953</v>
      </c>
      <c r="F16" s="1109">
        <f t="shared" si="3"/>
        <v>813713</v>
      </c>
      <c r="G16" s="1110">
        <f t="shared" si="3"/>
        <v>527763</v>
      </c>
      <c r="H16" s="1108">
        <f t="shared" si="3"/>
        <v>449151</v>
      </c>
      <c r="I16" s="1107">
        <f t="shared" si="3"/>
        <v>471609</v>
      </c>
      <c r="J16" s="1107">
        <f t="shared" si="3"/>
        <v>495189</v>
      </c>
      <c r="K16" s="1107">
        <f t="shared" si="3"/>
        <v>519948</v>
      </c>
      <c r="L16" s="1109">
        <f t="shared" si="3"/>
        <v>545945</v>
      </c>
    </row>
    <row r="17" spans="1:12" ht="15" thickBot="1" x14ac:dyDescent="0.25">
      <c r="A17" s="1114" t="s">
        <v>773</v>
      </c>
      <c r="B17" s="1115">
        <f t="shared" ref="B17:G17" si="4">SUM(B16,B9)</f>
        <v>1233449</v>
      </c>
      <c r="C17" s="1116">
        <f t="shared" si="4"/>
        <v>1214110</v>
      </c>
      <c r="D17" s="1115">
        <f t="shared" si="4"/>
        <v>880123</v>
      </c>
      <c r="E17" s="1116">
        <f t="shared" si="4"/>
        <v>988936</v>
      </c>
      <c r="F17" s="1117">
        <f t="shared" si="4"/>
        <v>930576</v>
      </c>
      <c r="G17" s="1118">
        <f t="shared" si="4"/>
        <v>644933</v>
      </c>
      <c r="H17" s="1116">
        <f>SUM(H9+H16)</f>
        <v>572179.5</v>
      </c>
      <c r="I17" s="1115">
        <f>I9+I16</f>
        <v>600788.92500000005</v>
      </c>
      <c r="J17" s="1115">
        <f>J9+J16</f>
        <v>630827.92125000001</v>
      </c>
      <c r="K17" s="1115">
        <f>K9+K16</f>
        <v>662368.86731250002</v>
      </c>
      <c r="L17" s="1117">
        <f>SUM(L16,L9)</f>
        <v>695486.91067812499</v>
      </c>
    </row>
    <row r="18" spans="1:12" x14ac:dyDescent="0.2">
      <c r="A18" s="1119"/>
      <c r="B18" s="1120"/>
      <c r="C18" s="1121"/>
      <c r="D18" s="1120"/>
      <c r="E18" s="1121"/>
      <c r="F18" s="1122"/>
      <c r="G18" s="1123"/>
      <c r="H18" s="1121"/>
      <c r="I18" s="1120"/>
      <c r="J18" s="1120"/>
      <c r="K18" s="1120"/>
      <c r="L18" s="1122"/>
    </row>
    <row r="19" spans="1:12" x14ac:dyDescent="0.2">
      <c r="A19" s="1124" t="s">
        <v>774</v>
      </c>
      <c r="B19" s="1125">
        <v>703424</v>
      </c>
      <c r="C19" s="1096">
        <v>654342</v>
      </c>
      <c r="D19" s="1097">
        <v>657628</v>
      </c>
      <c r="E19" s="1098">
        <v>711492</v>
      </c>
      <c r="F19" s="1099">
        <v>787630</v>
      </c>
      <c r="G19" s="1100">
        <f>'Bilance 1'!H51</f>
        <v>814309</v>
      </c>
      <c r="H19" s="1101">
        <f>(G19/100)*101</f>
        <v>822452.09</v>
      </c>
      <c r="I19" s="1101">
        <f>(H19/100)*101</f>
        <v>830676.61089999997</v>
      </c>
      <c r="J19" s="1101">
        <f>(I19/100)*101</f>
        <v>838983.37700900005</v>
      </c>
      <c r="K19" s="1101">
        <f>(J19/100)*101</f>
        <v>847373.21077909006</v>
      </c>
      <c r="L19" s="1101">
        <f>(K19/100)*101</f>
        <v>855846.94288688095</v>
      </c>
    </row>
    <row r="20" spans="1:12" ht="13.5" thickBot="1" x14ac:dyDescent="0.25">
      <c r="A20" s="1126" t="s">
        <v>775</v>
      </c>
      <c r="B20" s="1127">
        <v>567074</v>
      </c>
      <c r="C20" s="1128">
        <v>318570</v>
      </c>
      <c r="D20" s="1129">
        <v>88949</v>
      </c>
      <c r="E20" s="1130">
        <v>152736</v>
      </c>
      <c r="F20" s="1131">
        <v>225644</v>
      </c>
      <c r="G20" s="1132">
        <f>'Bilance 1'!H52</f>
        <v>601528</v>
      </c>
      <c r="H20" s="1130">
        <v>170000</v>
      </c>
      <c r="I20" s="1129">
        <v>60000</v>
      </c>
      <c r="J20" s="1133">
        <v>0</v>
      </c>
      <c r="K20" s="1133">
        <v>0</v>
      </c>
      <c r="L20" s="1131">
        <v>0</v>
      </c>
    </row>
    <row r="21" spans="1:12" ht="15" thickBot="1" x14ac:dyDescent="0.25">
      <c r="A21" s="1134" t="s">
        <v>776</v>
      </c>
      <c r="B21" s="1135">
        <f t="shared" ref="B21:G21" si="5">SUM(B18:B20)</f>
        <v>1270498</v>
      </c>
      <c r="C21" s="1136">
        <f t="shared" si="5"/>
        <v>972912</v>
      </c>
      <c r="D21" s="1135">
        <f t="shared" si="5"/>
        <v>746577</v>
      </c>
      <c r="E21" s="1136">
        <f t="shared" si="5"/>
        <v>864228</v>
      </c>
      <c r="F21" s="1137">
        <f t="shared" si="5"/>
        <v>1013274</v>
      </c>
      <c r="G21" s="1138">
        <f t="shared" si="5"/>
        <v>1415837</v>
      </c>
      <c r="H21" s="1139">
        <f>SUM(H19:H20)</f>
        <v>992452.09</v>
      </c>
      <c r="I21" s="1140">
        <f>SUM(I18:I20)</f>
        <v>890676.61089999997</v>
      </c>
      <c r="J21" s="1140">
        <f>SUM(J18:J20)</f>
        <v>838983.37700900005</v>
      </c>
      <c r="K21" s="1140">
        <f>SUM(K18:K20)</f>
        <v>847373.21077909006</v>
      </c>
      <c r="L21" s="1137">
        <f>SUM(L18:L20)</f>
        <v>855846.94288688095</v>
      </c>
    </row>
    <row r="22" spans="1:12" ht="14.25" x14ac:dyDescent="0.2">
      <c r="A22" s="1141" t="s">
        <v>777</v>
      </c>
      <c r="B22" s="1142">
        <f t="shared" ref="B22:G22" si="6">SUM(B17,-B21)</f>
        <v>-37049</v>
      </c>
      <c r="C22" s="1143">
        <f t="shared" si="6"/>
        <v>241198</v>
      </c>
      <c r="D22" s="1142">
        <f t="shared" si="6"/>
        <v>133546</v>
      </c>
      <c r="E22" s="1143">
        <f t="shared" si="6"/>
        <v>124708</v>
      </c>
      <c r="F22" s="1144">
        <f t="shared" si="6"/>
        <v>-82698</v>
      </c>
      <c r="G22" s="1145">
        <f t="shared" si="6"/>
        <v>-770904</v>
      </c>
      <c r="H22" s="1143">
        <f>H17-H21</f>
        <v>-420272.58999999997</v>
      </c>
      <c r="I22" s="1142">
        <f>I17-I21</f>
        <v>-289887.68589999992</v>
      </c>
      <c r="J22" s="1142">
        <f>J17-J21</f>
        <v>-208155.45575900003</v>
      </c>
      <c r="K22" s="1142">
        <f>K17-K21</f>
        <v>-185004.34346659004</v>
      </c>
      <c r="L22" s="1144">
        <f>SUM(L17,-L21)</f>
        <v>-160360.03220875596</v>
      </c>
    </row>
    <row r="23" spans="1:12" x14ac:dyDescent="0.2">
      <c r="A23" s="1146"/>
      <c r="B23" s="1147"/>
      <c r="C23" s="1148"/>
      <c r="D23" s="1147"/>
      <c r="E23" s="1148"/>
      <c r="F23" s="1149"/>
      <c r="G23" s="1150"/>
      <c r="H23" s="1148"/>
      <c r="I23" s="1147"/>
      <c r="J23" s="1147"/>
      <c r="K23" s="1147"/>
      <c r="L23" s="1149"/>
    </row>
    <row r="24" spans="1:12" x14ac:dyDescent="0.2">
      <c r="A24" s="1094" t="s">
        <v>778</v>
      </c>
      <c r="B24" s="1095">
        <v>0</v>
      </c>
      <c r="C24" s="1104">
        <v>0</v>
      </c>
      <c r="D24" s="1095">
        <v>0</v>
      </c>
      <c r="E24" s="1104">
        <v>0</v>
      </c>
      <c r="F24" s="1102">
        <v>0</v>
      </c>
      <c r="G24" s="1105">
        <v>0</v>
      </c>
      <c r="H24" s="1104">
        <v>0</v>
      </c>
      <c r="I24" s="1095">
        <v>0</v>
      </c>
      <c r="J24" s="1095">
        <v>0</v>
      </c>
      <c r="K24" s="1095">
        <v>0</v>
      </c>
      <c r="L24" s="1102">
        <v>0</v>
      </c>
    </row>
    <row r="25" spans="1:12" x14ac:dyDescent="0.2">
      <c r="A25" s="1146"/>
      <c r="B25" s="1147"/>
      <c r="C25" s="1148"/>
      <c r="D25" s="1147"/>
      <c r="E25" s="1148"/>
      <c r="F25" s="1149"/>
      <c r="G25" s="1150"/>
      <c r="H25" s="1148"/>
      <c r="I25" s="1147"/>
      <c r="J25" s="1147"/>
      <c r="K25" s="1147"/>
      <c r="L25" s="1149"/>
    </row>
    <row r="26" spans="1:12" x14ac:dyDescent="0.2">
      <c r="A26" s="1151" t="s">
        <v>779</v>
      </c>
      <c r="B26" s="1095">
        <v>0</v>
      </c>
      <c r="C26" s="1104">
        <v>0</v>
      </c>
      <c r="D26" s="1095">
        <v>0</v>
      </c>
      <c r="E26" s="1104">
        <v>0</v>
      </c>
      <c r="F26" s="1102">
        <v>0</v>
      </c>
      <c r="G26" s="1105">
        <v>0</v>
      </c>
      <c r="H26" s="1104">
        <v>0</v>
      </c>
      <c r="I26" s="1095">
        <v>0</v>
      </c>
      <c r="J26" s="1095">
        <v>0</v>
      </c>
      <c r="K26" s="1095">
        <v>0</v>
      </c>
      <c r="L26" s="1102">
        <v>0</v>
      </c>
    </row>
    <row r="27" spans="1:12" ht="13.5" thickBot="1" x14ac:dyDescent="0.25">
      <c r="A27" s="1152"/>
      <c r="B27" s="1153"/>
      <c r="C27" s="1154"/>
      <c r="D27" s="1153"/>
      <c r="E27" s="1154"/>
      <c r="F27" s="1155"/>
      <c r="G27" s="1156"/>
      <c r="H27" s="1108"/>
      <c r="I27" s="1107"/>
      <c r="J27" s="1107"/>
      <c r="K27" s="1107"/>
      <c r="L27" s="1155"/>
    </row>
    <row r="28" spans="1:12" ht="26.25" thickBot="1" x14ac:dyDescent="0.25">
      <c r="A28" s="1157" t="s">
        <v>780</v>
      </c>
      <c r="B28" s="1158">
        <f t="shared" ref="B28:G28" si="7">SUM(B24:B26)</f>
        <v>0</v>
      </c>
      <c r="C28" s="1159">
        <f t="shared" si="7"/>
        <v>0</v>
      </c>
      <c r="D28" s="1158">
        <f t="shared" si="7"/>
        <v>0</v>
      </c>
      <c r="E28" s="1159">
        <f t="shared" si="7"/>
        <v>0</v>
      </c>
      <c r="F28" s="1160">
        <f t="shared" si="7"/>
        <v>0</v>
      </c>
      <c r="G28" s="1161">
        <f t="shared" si="7"/>
        <v>0</v>
      </c>
      <c r="H28" s="1159">
        <v>0</v>
      </c>
      <c r="I28" s="1158">
        <v>0</v>
      </c>
      <c r="J28" s="1158">
        <v>0</v>
      </c>
      <c r="K28" s="1158">
        <v>0</v>
      </c>
      <c r="L28" s="1160">
        <v>0</v>
      </c>
    </row>
    <row r="29" spans="1:12" x14ac:dyDescent="0.2">
      <c r="A29" s="1162"/>
      <c r="B29" s="1163"/>
      <c r="C29" s="1163"/>
      <c r="D29" s="1163"/>
      <c r="E29" s="1163"/>
      <c r="F29" s="1163"/>
      <c r="G29" s="1163"/>
      <c r="H29" s="1163"/>
      <c r="I29" s="1163"/>
      <c r="L29" s="1163"/>
    </row>
    <row r="30" spans="1:12" x14ac:dyDescent="0.2">
      <c r="A30" s="1164" t="s">
        <v>781</v>
      </c>
      <c r="B30" s="1078"/>
      <c r="C30" s="1078"/>
      <c r="D30" s="1078"/>
      <c r="E30" s="1078"/>
      <c r="F30" s="1078"/>
      <c r="G30" s="1078"/>
      <c r="H30" s="1078"/>
      <c r="I30" s="1078"/>
      <c r="L30" s="1078"/>
    </row>
    <row r="31" spans="1:12" x14ac:dyDescent="0.2">
      <c r="A31" s="1164" t="s">
        <v>782</v>
      </c>
      <c r="B31" s="1078"/>
      <c r="C31" s="1078"/>
      <c r="D31" s="1078"/>
      <c r="E31" s="1078"/>
      <c r="F31" s="1078"/>
      <c r="G31" s="1078"/>
      <c r="H31" s="1078"/>
      <c r="I31" s="1078"/>
      <c r="L31" s="1078"/>
    </row>
    <row r="40" spans="1:12" ht="15" x14ac:dyDescent="0.25">
      <c r="A40" s="1309" t="s">
        <v>1298</v>
      </c>
      <c r="B40" s="1309"/>
      <c r="C40" s="1309"/>
      <c r="D40" s="1309"/>
      <c r="E40" s="1309"/>
      <c r="F40" s="1309"/>
      <c r="G40" s="1309"/>
      <c r="H40" s="1309"/>
      <c r="I40" s="1309"/>
      <c r="J40" s="1309"/>
      <c r="K40" s="1309"/>
      <c r="L40" s="1309"/>
    </row>
  </sheetData>
  <mergeCells count="1">
    <mergeCell ref="A40:L40"/>
  </mergeCells>
  <phoneticPr fontId="0" type="noConversion"/>
  <pageMargins left="0.7" right="0.7" top="0.78740157499999996" bottom="0.78740157499999996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03"/>
  <sheetViews>
    <sheetView zoomScaleNormal="100" zoomScaleSheetLayoutView="100" workbookViewId="0">
      <selection activeCell="B2" sqref="B2"/>
    </sheetView>
  </sheetViews>
  <sheetFormatPr defaultColWidth="5.28515625" defaultRowHeight="12.75" x14ac:dyDescent="0.2"/>
  <cols>
    <col min="1" max="1" width="69" style="182" customWidth="1"/>
    <col min="2" max="2" width="15.42578125" style="137" customWidth="1"/>
    <col min="3" max="3" width="37.85546875" style="137" customWidth="1"/>
    <col min="4" max="4" width="10.28515625" style="137" bestFit="1" customWidth="1"/>
    <col min="5" max="5" width="8.5703125" style="137" customWidth="1"/>
    <col min="6" max="6" width="10.28515625" style="137" customWidth="1"/>
    <col min="7" max="7" width="8.85546875" style="137" customWidth="1"/>
    <col min="8" max="8" width="11.28515625" style="137" customWidth="1"/>
    <col min="9" max="16384" width="5.28515625" style="137"/>
  </cols>
  <sheetData>
    <row r="1" spans="1:3" s="133" customFormat="1" ht="15" x14ac:dyDescent="0.25">
      <c r="A1" s="132"/>
      <c r="B1" s="5" t="s">
        <v>855</v>
      </c>
    </row>
    <row r="4" spans="1:3" ht="17.25" thickBot="1" x14ac:dyDescent="0.3">
      <c r="A4" s="134" t="s">
        <v>882</v>
      </c>
      <c r="B4" s="135"/>
      <c r="C4" s="136"/>
    </row>
    <row r="5" spans="1:3" ht="14.25" thickBot="1" x14ac:dyDescent="0.3">
      <c r="A5" s="138" t="s">
        <v>883</v>
      </c>
      <c r="B5" s="139" t="s">
        <v>785</v>
      </c>
      <c r="C5" s="136"/>
    </row>
    <row r="6" spans="1:3" x14ac:dyDescent="0.2">
      <c r="A6" s="140" t="s">
        <v>884</v>
      </c>
      <c r="B6" s="141">
        <v>73292</v>
      </c>
      <c r="C6" s="136"/>
    </row>
    <row r="7" spans="1:3" ht="13.5" hidden="1" thickBot="1" x14ac:dyDescent="0.25">
      <c r="A7" s="142"/>
      <c r="B7" s="143">
        <f>SUM(B6:B6)</f>
        <v>73292</v>
      </c>
      <c r="C7" s="136"/>
    </row>
    <row r="8" spans="1:3" hidden="1" x14ac:dyDescent="0.2">
      <c r="A8" s="140" t="s">
        <v>885</v>
      </c>
      <c r="B8" s="144"/>
      <c r="C8" s="136"/>
    </row>
    <row r="9" spans="1:3" hidden="1" x14ac:dyDescent="0.2">
      <c r="A9" s="145"/>
      <c r="B9" s="146"/>
      <c r="C9" s="136"/>
    </row>
    <row r="10" spans="1:3" hidden="1" x14ac:dyDescent="0.2">
      <c r="A10" s="145"/>
      <c r="B10" s="146"/>
      <c r="C10" s="136"/>
    </row>
    <row r="11" spans="1:3" hidden="1" x14ac:dyDescent="0.2">
      <c r="A11" s="145"/>
      <c r="B11" s="146"/>
      <c r="C11" s="136"/>
    </row>
    <row r="12" spans="1:3" hidden="1" x14ac:dyDescent="0.2">
      <c r="A12" s="145"/>
      <c r="B12" s="146"/>
      <c r="C12" s="136"/>
    </row>
    <row r="13" spans="1:3" hidden="1" x14ac:dyDescent="0.2">
      <c r="A13" s="145"/>
      <c r="B13" s="141"/>
      <c r="C13" s="136"/>
    </row>
    <row r="14" spans="1:3" hidden="1" x14ac:dyDescent="0.2">
      <c r="A14" s="147"/>
      <c r="B14" s="141"/>
      <c r="C14" s="136"/>
    </row>
    <row r="15" spans="1:3" hidden="1" x14ac:dyDescent="0.2">
      <c r="A15" s="148"/>
      <c r="B15" s="141"/>
      <c r="C15" s="136"/>
    </row>
    <row r="16" spans="1:3" hidden="1" x14ac:dyDescent="0.2">
      <c r="A16" s="148"/>
      <c r="B16" s="141"/>
      <c r="C16" s="136"/>
    </row>
    <row r="17" spans="1:3" hidden="1" x14ac:dyDescent="0.2">
      <c r="A17" s="148"/>
      <c r="B17" s="141"/>
      <c r="C17" s="136"/>
    </row>
    <row r="18" spans="1:3" hidden="1" x14ac:dyDescent="0.2">
      <c r="A18" s="148"/>
      <c r="B18" s="141"/>
      <c r="C18" s="136"/>
    </row>
    <row r="19" spans="1:3" hidden="1" x14ac:dyDescent="0.2">
      <c r="A19" s="149"/>
      <c r="B19" s="141"/>
      <c r="C19" s="136"/>
    </row>
    <row r="20" spans="1:3" hidden="1" x14ac:dyDescent="0.2">
      <c r="A20" s="149"/>
      <c r="B20" s="141"/>
      <c r="C20" s="136"/>
    </row>
    <row r="21" spans="1:3" hidden="1" x14ac:dyDescent="0.2">
      <c r="A21" s="149"/>
      <c r="B21" s="141"/>
      <c r="C21" s="136"/>
    </row>
    <row r="22" spans="1:3" hidden="1" x14ac:dyDescent="0.2">
      <c r="A22" s="149"/>
      <c r="B22" s="141"/>
      <c r="C22" s="136"/>
    </row>
    <row r="23" spans="1:3" hidden="1" x14ac:dyDescent="0.2">
      <c r="A23" s="149"/>
      <c r="B23" s="141"/>
      <c r="C23" s="136"/>
    </row>
    <row r="24" spans="1:3" hidden="1" x14ac:dyDescent="0.2">
      <c r="A24" s="149"/>
      <c r="B24" s="141"/>
      <c r="C24" s="136"/>
    </row>
    <row r="25" spans="1:3" hidden="1" x14ac:dyDescent="0.2">
      <c r="A25" s="150"/>
      <c r="B25" s="151"/>
      <c r="C25" s="136"/>
    </row>
    <row r="26" spans="1:3" ht="13.5" hidden="1" thickBot="1" x14ac:dyDescent="0.25">
      <c r="A26" s="152"/>
      <c r="B26" s="153">
        <f>SUM(B9:B25)</f>
        <v>0</v>
      </c>
      <c r="C26" s="136"/>
    </row>
    <row r="27" spans="1:3" hidden="1" x14ac:dyDescent="0.2">
      <c r="A27" s="154" t="s">
        <v>886</v>
      </c>
      <c r="B27" s="155"/>
      <c r="C27" s="136"/>
    </row>
    <row r="28" spans="1:3" hidden="1" x14ac:dyDescent="0.2">
      <c r="A28" s="145"/>
      <c r="B28" s="146"/>
      <c r="C28" s="136"/>
    </row>
    <row r="29" spans="1:3" hidden="1" x14ac:dyDescent="0.2">
      <c r="A29" s="145"/>
      <c r="B29" s="146"/>
      <c r="C29" s="136"/>
    </row>
    <row r="30" spans="1:3" hidden="1" x14ac:dyDescent="0.2">
      <c r="A30" s="156"/>
      <c r="B30" s="146"/>
      <c r="C30" s="136"/>
    </row>
    <row r="31" spans="1:3" hidden="1" x14ac:dyDescent="0.2">
      <c r="A31" s="157"/>
      <c r="B31" s="158"/>
      <c r="C31" s="136"/>
    </row>
    <row r="32" spans="1:3" hidden="1" x14ac:dyDescent="0.2">
      <c r="A32" s="149"/>
      <c r="B32" s="159"/>
      <c r="C32" s="136"/>
    </row>
    <row r="33" spans="1:3" ht="13.5" hidden="1" thickBot="1" x14ac:dyDescent="0.25">
      <c r="A33" s="160"/>
      <c r="B33" s="143">
        <f>SUM(B28:B30)</f>
        <v>0</v>
      </c>
      <c r="C33" s="136"/>
    </row>
    <row r="34" spans="1:3" ht="16.5" thickBot="1" x14ac:dyDescent="0.3">
      <c r="A34" s="161" t="s">
        <v>887</v>
      </c>
      <c r="B34" s="162">
        <f>SUM(B7,B26,B33)</f>
        <v>73292</v>
      </c>
      <c r="C34" s="136"/>
    </row>
    <row r="35" spans="1:3" ht="15.75" x14ac:dyDescent="0.25">
      <c r="A35" s="163"/>
      <c r="B35" s="164"/>
      <c r="C35" s="136"/>
    </row>
    <row r="36" spans="1:3" x14ac:dyDescent="0.2">
      <c r="A36" s="165"/>
      <c r="B36" s="166"/>
      <c r="C36" s="136"/>
    </row>
    <row r="37" spans="1:3" ht="17.25" thickBot="1" x14ac:dyDescent="0.3">
      <c r="A37" s="167" t="s">
        <v>888</v>
      </c>
      <c r="B37" s="168"/>
      <c r="C37" s="136"/>
    </row>
    <row r="38" spans="1:3" ht="14.25" thickBot="1" x14ac:dyDescent="0.3">
      <c r="A38" s="169" t="s">
        <v>889</v>
      </c>
      <c r="B38" s="139" t="s">
        <v>785</v>
      </c>
      <c r="C38" s="136"/>
    </row>
    <row r="39" spans="1:3" x14ac:dyDescent="0.2">
      <c r="A39" s="140" t="s">
        <v>884</v>
      </c>
      <c r="B39" s="170">
        <v>354471</v>
      </c>
      <c r="C39" s="136"/>
    </row>
    <row r="40" spans="1:3" hidden="1" x14ac:dyDescent="0.2">
      <c r="A40" s="171"/>
      <c r="B40" s="141">
        <f>SUM(B39)</f>
        <v>354471</v>
      </c>
      <c r="C40" s="136"/>
    </row>
    <row r="41" spans="1:3" hidden="1" x14ac:dyDescent="0.2">
      <c r="A41" s="172" t="s">
        <v>885</v>
      </c>
      <c r="B41" s="155"/>
      <c r="C41" s="136"/>
    </row>
    <row r="42" spans="1:3" hidden="1" x14ac:dyDescent="0.2">
      <c r="A42" s="149"/>
      <c r="B42" s="173"/>
      <c r="C42" s="136"/>
    </row>
    <row r="43" spans="1:3" hidden="1" x14ac:dyDescent="0.2">
      <c r="A43" s="145"/>
      <c r="B43" s="146"/>
      <c r="C43" s="136"/>
    </row>
    <row r="44" spans="1:3" hidden="1" x14ac:dyDescent="0.2">
      <c r="A44" s="145"/>
      <c r="B44" s="146"/>
      <c r="C44" s="136"/>
    </row>
    <row r="45" spans="1:3" hidden="1" x14ac:dyDescent="0.2">
      <c r="A45" s="145"/>
      <c r="B45" s="146"/>
      <c r="C45" s="136"/>
    </row>
    <row r="46" spans="1:3" hidden="1" x14ac:dyDescent="0.2">
      <c r="A46" s="145"/>
      <c r="B46" s="146"/>
      <c r="C46" s="136"/>
    </row>
    <row r="47" spans="1:3" hidden="1" x14ac:dyDescent="0.2">
      <c r="A47" s="174"/>
      <c r="B47" s="173"/>
      <c r="C47" s="136"/>
    </row>
    <row r="48" spans="1:3" hidden="1" x14ac:dyDescent="0.2">
      <c r="A48" s="149"/>
      <c r="B48" s="173"/>
      <c r="C48" s="136"/>
    </row>
    <row r="49" spans="1:3" hidden="1" x14ac:dyDescent="0.2">
      <c r="A49" s="174"/>
      <c r="B49" s="173"/>
      <c r="C49" s="136"/>
    </row>
    <row r="50" spans="1:3" hidden="1" x14ac:dyDescent="0.2">
      <c r="A50" s="149"/>
      <c r="B50" s="173"/>
      <c r="C50" s="136"/>
    </row>
    <row r="51" spans="1:3" hidden="1" x14ac:dyDescent="0.2">
      <c r="A51" s="145"/>
      <c r="B51" s="146"/>
      <c r="C51" s="136"/>
    </row>
    <row r="52" spans="1:3" hidden="1" x14ac:dyDescent="0.2">
      <c r="A52" s="145"/>
      <c r="B52" s="146"/>
      <c r="C52" s="136"/>
    </row>
    <row r="53" spans="1:3" hidden="1" x14ac:dyDescent="0.2">
      <c r="A53" s="175"/>
      <c r="B53" s="176"/>
      <c r="C53" s="136"/>
    </row>
    <row r="54" spans="1:3" hidden="1" x14ac:dyDescent="0.2">
      <c r="A54" s="149"/>
      <c r="B54" s="141"/>
      <c r="C54" s="136"/>
    </row>
    <row r="55" spans="1:3" ht="13.5" hidden="1" thickBot="1" x14ac:dyDescent="0.25">
      <c r="A55" s="177"/>
      <c r="B55" s="178"/>
      <c r="C55" s="136"/>
    </row>
    <row r="56" spans="1:3" ht="13.5" hidden="1" thickBot="1" x14ac:dyDescent="0.25">
      <c r="A56" s="179"/>
      <c r="B56" s="143">
        <f>SUM(B42:B55)</f>
        <v>0</v>
      </c>
      <c r="C56" s="136"/>
    </row>
    <row r="57" spans="1:3" hidden="1" x14ac:dyDescent="0.2">
      <c r="A57" s="172" t="s">
        <v>886</v>
      </c>
      <c r="B57" s="144"/>
      <c r="C57" s="136"/>
    </row>
    <row r="58" spans="1:3" hidden="1" x14ac:dyDescent="0.2">
      <c r="A58" s="145"/>
      <c r="B58" s="141"/>
      <c r="C58" s="136"/>
    </row>
    <row r="59" spans="1:3" hidden="1" x14ac:dyDescent="0.2">
      <c r="A59" s="145"/>
      <c r="B59" s="146"/>
      <c r="C59" s="136"/>
    </row>
    <row r="60" spans="1:3" hidden="1" x14ac:dyDescent="0.2">
      <c r="A60" s="156"/>
      <c r="B60" s="146"/>
      <c r="C60" s="136"/>
    </row>
    <row r="61" spans="1:3" hidden="1" x14ac:dyDescent="0.2">
      <c r="A61" s="145"/>
      <c r="B61" s="146"/>
      <c r="C61" s="136"/>
    </row>
    <row r="62" spans="1:3" hidden="1" x14ac:dyDescent="0.2">
      <c r="A62" s="156"/>
      <c r="B62" s="146"/>
      <c r="C62" s="136"/>
    </row>
    <row r="63" spans="1:3" ht="13.5" hidden="1" thickBot="1" x14ac:dyDescent="0.25">
      <c r="A63" s="179"/>
      <c r="B63" s="143">
        <f>SUM(B58:B62)</f>
        <v>0</v>
      </c>
      <c r="C63" s="136"/>
    </row>
    <row r="64" spans="1:3" ht="16.5" thickBot="1" x14ac:dyDescent="0.3">
      <c r="A64" s="180" t="s">
        <v>887</v>
      </c>
      <c r="B64" s="162">
        <f>SUM(B40,B56,B63)</f>
        <v>354471</v>
      </c>
      <c r="C64" s="136"/>
    </row>
    <row r="65" spans="1:3" x14ac:dyDescent="0.2">
      <c r="A65" s="135"/>
      <c r="B65" s="135"/>
      <c r="C65" s="136"/>
    </row>
    <row r="66" spans="1:3" x14ac:dyDescent="0.2">
      <c r="A66" s="135"/>
      <c r="B66" s="135"/>
      <c r="C66" s="136"/>
    </row>
    <row r="67" spans="1:3" ht="30" customHeight="1" x14ac:dyDescent="0.2">
      <c r="A67" s="1248" t="s">
        <v>1299</v>
      </c>
      <c r="B67" s="1248"/>
      <c r="C67" s="136"/>
    </row>
    <row r="68" spans="1:3" x14ac:dyDescent="0.2">
      <c r="A68" s="135"/>
      <c r="B68" s="135"/>
      <c r="C68" s="136"/>
    </row>
    <row r="69" spans="1:3" ht="15" x14ac:dyDescent="0.25">
      <c r="A69" s="181"/>
      <c r="B69" s="135"/>
      <c r="C69" s="136"/>
    </row>
    <row r="70" spans="1:3" x14ac:dyDescent="0.2">
      <c r="A70" s="135"/>
      <c r="B70" s="135"/>
      <c r="C70" s="136"/>
    </row>
    <row r="71" spans="1:3" x14ac:dyDescent="0.2">
      <c r="A71" s="135"/>
      <c r="B71" s="135"/>
      <c r="C71" s="136"/>
    </row>
    <row r="72" spans="1:3" x14ac:dyDescent="0.2">
      <c r="C72" s="136"/>
    </row>
    <row r="73" spans="1:3" x14ac:dyDescent="0.2">
      <c r="C73" s="136"/>
    </row>
    <row r="74" spans="1:3" x14ac:dyDescent="0.2">
      <c r="C74" s="136"/>
    </row>
    <row r="75" spans="1:3" x14ac:dyDescent="0.2">
      <c r="C75" s="136"/>
    </row>
    <row r="76" spans="1:3" x14ac:dyDescent="0.2">
      <c r="C76" s="136"/>
    </row>
    <row r="103" spans="1:2" ht="15" x14ac:dyDescent="0.25">
      <c r="A103" s="1247" t="s">
        <v>890</v>
      </c>
      <c r="B103" s="1247"/>
    </row>
  </sheetData>
  <mergeCells count="2">
    <mergeCell ref="A67:B67"/>
    <mergeCell ref="A103:B10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horizontalDpi="4294967292" verticalDpi="300" r:id="rId1"/>
  <headerFooter alignWithMargins="0"/>
  <rowBreaks count="1" manualBreakCount="1">
    <brk id="105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05"/>
  <sheetViews>
    <sheetView zoomScaleNormal="100" workbookViewId="0">
      <selection activeCell="E100" sqref="E100"/>
    </sheetView>
  </sheetViews>
  <sheetFormatPr defaultColWidth="36.7109375" defaultRowHeight="12.75" x14ac:dyDescent="0.2"/>
  <cols>
    <col min="1" max="1" width="33.28515625" style="4" bestFit="1" customWidth="1"/>
    <col min="2" max="4" width="10.28515625" style="4" bestFit="1" customWidth="1"/>
    <col min="5" max="5" width="8.5703125" style="4" bestFit="1" customWidth="1"/>
    <col min="6" max="6" width="10.28515625" style="4" bestFit="1" customWidth="1"/>
    <col min="7" max="7" width="11.28515625" style="4" customWidth="1"/>
    <col min="8" max="8" width="9.42578125" style="4" customWidth="1"/>
    <col min="9" max="9" width="11.28515625" style="4" customWidth="1"/>
    <col min="10" max="10" width="9.42578125" style="4" customWidth="1"/>
    <col min="11" max="11" width="11.28515625" style="4" customWidth="1"/>
    <col min="12" max="12" width="9.42578125" style="4" customWidth="1"/>
    <col min="13" max="13" width="11.28515625" style="4" customWidth="1"/>
    <col min="14" max="14" width="9.42578125" style="4" customWidth="1"/>
    <col min="15" max="15" width="11.28515625" style="4" customWidth="1"/>
    <col min="16" max="16" width="9.42578125" style="4" customWidth="1"/>
    <col min="17" max="17" width="11.28515625" style="4" customWidth="1"/>
    <col min="18" max="18" width="9.42578125" style="4" customWidth="1"/>
    <col min="19" max="19" width="11.28515625" style="4" customWidth="1"/>
    <col min="20" max="20" width="9.42578125" style="4" customWidth="1"/>
    <col min="21" max="21" width="11.28515625" style="4" customWidth="1"/>
    <col min="22" max="16384" width="36.7109375" style="4"/>
  </cols>
  <sheetData>
    <row r="1" spans="1:6" ht="15" x14ac:dyDescent="0.25">
      <c r="F1" s="5" t="s">
        <v>891</v>
      </c>
    </row>
    <row r="2" spans="1:6" ht="17.25" customHeight="1" x14ac:dyDescent="0.35">
      <c r="A2" s="183" t="s">
        <v>892</v>
      </c>
      <c r="C2" s="184"/>
      <c r="D2" s="185"/>
      <c r="E2" s="186"/>
      <c r="F2" s="187"/>
    </row>
    <row r="3" spans="1:6" ht="13.5" thickBot="1" x14ac:dyDescent="0.25">
      <c r="A3" s="188"/>
      <c r="D3" s="8"/>
      <c r="E3" s="9"/>
      <c r="F3" s="10" t="s">
        <v>785</v>
      </c>
    </row>
    <row r="4" spans="1:6" ht="13.5" x14ac:dyDescent="0.25">
      <c r="A4" s="189" t="s">
        <v>893</v>
      </c>
      <c r="B4" s="14" t="s">
        <v>787</v>
      </c>
      <c r="C4" s="14" t="s">
        <v>788</v>
      </c>
      <c r="D4" s="14" t="s">
        <v>789</v>
      </c>
      <c r="E4" s="14" t="s">
        <v>790</v>
      </c>
      <c r="F4" s="15" t="s">
        <v>791</v>
      </c>
    </row>
    <row r="5" spans="1:6" ht="14.25" thickBot="1" x14ac:dyDescent="0.3">
      <c r="A5" s="190"/>
      <c r="B5" s="20">
        <v>2018</v>
      </c>
      <c r="C5" s="20">
        <v>2018</v>
      </c>
      <c r="D5" s="20" t="s">
        <v>793</v>
      </c>
      <c r="E5" s="123" t="s">
        <v>794</v>
      </c>
      <c r="F5" s="21">
        <v>2019</v>
      </c>
    </row>
    <row r="6" spans="1:6" ht="15.75" x14ac:dyDescent="0.25">
      <c r="A6" s="191" t="s">
        <v>894</v>
      </c>
      <c r="B6" s="108"/>
      <c r="C6" s="108"/>
      <c r="D6" s="108"/>
      <c r="E6" s="114"/>
      <c r="F6" s="192"/>
    </row>
    <row r="7" spans="1:6" x14ac:dyDescent="0.2">
      <c r="A7" s="193" t="s">
        <v>895</v>
      </c>
      <c r="B7" s="77">
        <f>'11 6'!D53</f>
        <v>1150</v>
      </c>
      <c r="C7" s="77">
        <f>'11 6'!E53</f>
        <v>1150</v>
      </c>
      <c r="D7" s="77">
        <f>'11 6'!F53</f>
        <v>251</v>
      </c>
      <c r="E7" s="43">
        <f>D7/C7*100</f>
        <v>21.826086956521738</v>
      </c>
      <c r="F7" s="194">
        <f>'11 6'!H53</f>
        <v>1150</v>
      </c>
    </row>
    <row r="8" spans="1:6" x14ac:dyDescent="0.2">
      <c r="A8" s="193" t="s">
        <v>896</v>
      </c>
      <c r="B8" s="77">
        <f>'11 6'!D54</f>
        <v>2200</v>
      </c>
      <c r="C8" s="77">
        <f>'11 6'!E54</f>
        <v>3700</v>
      </c>
      <c r="D8" s="77">
        <f>'11 6'!F54</f>
        <v>1497</v>
      </c>
      <c r="E8" s="43">
        <f>D8/C8*100</f>
        <v>40.45945945945946</v>
      </c>
      <c r="F8" s="194">
        <f>'11 6'!H54</f>
        <v>2195</v>
      </c>
    </row>
    <row r="9" spans="1:6" ht="15" thickBot="1" x14ac:dyDescent="0.25">
      <c r="A9" s="195" t="s">
        <v>897</v>
      </c>
      <c r="B9" s="196">
        <f>SUM(B7:B8)</f>
        <v>3350</v>
      </c>
      <c r="C9" s="196">
        <f>SUM(C7:C8)</f>
        <v>4850</v>
      </c>
      <c r="D9" s="196">
        <f>SUM(D7:D8)</f>
        <v>1748</v>
      </c>
      <c r="E9" s="197">
        <f>D9/C9*100</f>
        <v>36.041237113402062</v>
      </c>
      <c r="F9" s="198">
        <f>SUM(F7:F8)</f>
        <v>3345</v>
      </c>
    </row>
    <row r="10" spans="1:6" ht="15.75" x14ac:dyDescent="0.25">
      <c r="A10" s="191" t="s">
        <v>898</v>
      </c>
      <c r="B10" s="199"/>
      <c r="C10" s="199"/>
      <c r="D10" s="199"/>
      <c r="E10" s="200"/>
      <c r="F10" s="201"/>
    </row>
    <row r="11" spans="1:6" x14ac:dyDescent="0.2">
      <c r="A11" s="193" t="s">
        <v>895</v>
      </c>
      <c r="B11" s="77">
        <f>'12 7'!D9</f>
        <v>150</v>
      </c>
      <c r="C11" s="77">
        <f>'12 7'!E9</f>
        <v>150</v>
      </c>
      <c r="D11" s="77">
        <f>'12 7'!F9</f>
        <v>0</v>
      </c>
      <c r="E11" s="43">
        <f>D11/C11*100</f>
        <v>0</v>
      </c>
      <c r="F11" s="194">
        <f>'12 7'!H9</f>
        <v>150</v>
      </c>
    </row>
    <row r="12" spans="1:6" ht="15" thickBot="1" x14ac:dyDescent="0.25">
      <c r="A12" s="195" t="s">
        <v>897</v>
      </c>
      <c r="B12" s="196">
        <f>SUM(B11:B11)</f>
        <v>150</v>
      </c>
      <c r="C12" s="196">
        <f>SUM(C11:C11)</f>
        <v>150</v>
      </c>
      <c r="D12" s="196">
        <f>SUM(D11)</f>
        <v>0</v>
      </c>
      <c r="E12" s="197">
        <f>D12/C12*100</f>
        <v>0</v>
      </c>
      <c r="F12" s="198">
        <f>SUM(F11:F11)</f>
        <v>150</v>
      </c>
    </row>
    <row r="13" spans="1:6" ht="15.75" x14ac:dyDescent="0.25">
      <c r="A13" s="191" t="s">
        <v>899</v>
      </c>
      <c r="B13" s="202"/>
      <c r="C13" s="202"/>
      <c r="D13" s="202"/>
      <c r="E13" s="202"/>
      <c r="F13" s="203"/>
    </row>
    <row r="14" spans="1:6" x14ac:dyDescent="0.2">
      <c r="A14" s="193" t="s">
        <v>895</v>
      </c>
      <c r="B14" s="77">
        <f>'21 8-10'!D116</f>
        <v>95305</v>
      </c>
      <c r="C14" s="77">
        <f>'21 8-10'!E116</f>
        <v>100870</v>
      </c>
      <c r="D14" s="77">
        <f>'21 8-10'!F116</f>
        <v>64596</v>
      </c>
      <c r="E14" s="43">
        <f>D14/C14*100</f>
        <v>64.038861901457324</v>
      </c>
      <c r="F14" s="194">
        <f>'21 8-10'!H116</f>
        <v>94512</v>
      </c>
    </row>
    <row r="15" spans="1:6" x14ac:dyDescent="0.2">
      <c r="A15" s="193" t="s">
        <v>896</v>
      </c>
      <c r="B15" s="77">
        <f>'21 8-10'!D117</f>
        <v>20200</v>
      </c>
      <c r="C15" s="77">
        <f>'21 8-10'!E117</f>
        <v>30776</v>
      </c>
      <c r="D15" s="77">
        <f>'21 8-10'!F117</f>
        <v>3532</v>
      </c>
      <c r="E15" s="43">
        <f>D15/C15*100</f>
        <v>11.476475175461399</v>
      </c>
      <c r="F15" s="194">
        <f>'21 8-10'!H117</f>
        <v>32660</v>
      </c>
    </row>
    <row r="16" spans="1:6" ht="15" thickBot="1" x14ac:dyDescent="0.25">
      <c r="A16" s="195" t="s">
        <v>897</v>
      </c>
      <c r="B16" s="196">
        <f>SUM(B14:B15)</f>
        <v>115505</v>
      </c>
      <c r="C16" s="196">
        <f>SUM(C14:C15)</f>
        <v>131646</v>
      </c>
      <c r="D16" s="196">
        <f>SUM(D14:D15)</f>
        <v>68128</v>
      </c>
      <c r="E16" s="197">
        <f>D16/C16*100</f>
        <v>51.750907737417009</v>
      </c>
      <c r="F16" s="198">
        <f>SUM(F14:F15)</f>
        <v>127172</v>
      </c>
    </row>
    <row r="17" spans="1:8" ht="15.75" x14ac:dyDescent="0.25">
      <c r="A17" s="191" t="s">
        <v>900</v>
      </c>
      <c r="B17" s="108"/>
      <c r="C17" s="108"/>
      <c r="D17" s="108"/>
      <c r="E17" s="204"/>
      <c r="F17" s="192"/>
    </row>
    <row r="18" spans="1:8" x14ac:dyDescent="0.2">
      <c r="A18" s="193" t="s">
        <v>895</v>
      </c>
      <c r="B18" s="77">
        <f>'31 11-12'!D105</f>
        <v>7300</v>
      </c>
      <c r="C18" s="77">
        <f>'31 11-12'!E105</f>
        <v>7048</v>
      </c>
      <c r="D18" s="77">
        <f>'31 11-12'!F105</f>
        <v>1805</v>
      </c>
      <c r="E18" s="43">
        <f>D18/C18*100</f>
        <v>25.610102156640181</v>
      </c>
      <c r="F18" s="194">
        <f>'31 11-12'!H105</f>
        <v>4600</v>
      </c>
    </row>
    <row r="19" spans="1:8" x14ac:dyDescent="0.2">
      <c r="A19" s="193" t="s">
        <v>896</v>
      </c>
      <c r="B19" s="77">
        <f>'31 11-12'!D106</f>
        <v>6800</v>
      </c>
      <c r="C19" s="77">
        <f>'31 11-12'!E106</f>
        <v>7470</v>
      </c>
      <c r="D19" s="77">
        <f>'31 11-12'!F106</f>
        <v>599</v>
      </c>
      <c r="E19" s="43">
        <f>D19/C19*100</f>
        <v>8.0187416331994648</v>
      </c>
      <c r="F19" s="194">
        <f>'31 11-12'!H106</f>
        <v>3750</v>
      </c>
    </row>
    <row r="20" spans="1:8" ht="15" thickBot="1" x14ac:dyDescent="0.25">
      <c r="A20" s="195" t="s">
        <v>897</v>
      </c>
      <c r="B20" s="196">
        <f>SUM(B18:B19)</f>
        <v>14100</v>
      </c>
      <c r="C20" s="196">
        <f>SUM(C18:C19)</f>
        <v>14518</v>
      </c>
      <c r="D20" s="196">
        <f>SUM(D18:D19)</f>
        <v>2404</v>
      </c>
      <c r="E20" s="197">
        <f>D20/C20*100</f>
        <v>16.558754649400743</v>
      </c>
      <c r="F20" s="198">
        <f>SUM(F18:F19)</f>
        <v>8350</v>
      </c>
    </row>
    <row r="21" spans="1:8" ht="15.75" x14ac:dyDescent="0.25">
      <c r="A21" s="191" t="s">
        <v>901</v>
      </c>
      <c r="B21" s="202"/>
      <c r="C21" s="202"/>
      <c r="D21" s="202"/>
      <c r="E21" s="200"/>
      <c r="F21" s="203"/>
    </row>
    <row r="22" spans="1:8" x14ac:dyDescent="0.2">
      <c r="A22" s="193" t="s">
        <v>895</v>
      </c>
      <c r="B22" s="77">
        <f>'41 18'!D41</f>
        <v>9418</v>
      </c>
      <c r="C22" s="77">
        <f>'41 18'!E41</f>
        <v>9064</v>
      </c>
      <c r="D22" s="77">
        <f>'41 18'!F41</f>
        <v>2418</v>
      </c>
      <c r="E22" s="43">
        <f>D22/C22*100</f>
        <v>26.676963812886147</v>
      </c>
      <c r="F22" s="194">
        <f>'41 18'!H41</f>
        <v>5099</v>
      </c>
      <c r="H22" s="8"/>
    </row>
    <row r="23" spans="1:8" x14ac:dyDescent="0.2">
      <c r="A23" s="193" t="s">
        <v>902</v>
      </c>
      <c r="B23" s="77">
        <f>'41 18'!D42</f>
        <v>198140</v>
      </c>
      <c r="C23" s="77">
        <f>'41 18'!E42</f>
        <v>235230</v>
      </c>
      <c r="D23" s="77">
        <f>'41 18'!F42</f>
        <v>161884</v>
      </c>
      <c r="E23" s="43">
        <f>D23/C23*100</f>
        <v>68.819453301024524</v>
      </c>
      <c r="F23" s="194">
        <f>'41 18'!H42</f>
        <v>209888</v>
      </c>
    </row>
    <row r="24" spans="1:8" x14ac:dyDescent="0.2">
      <c r="A24" s="193" t="s">
        <v>896</v>
      </c>
      <c r="B24" s="77">
        <f>'41 18'!D43</f>
        <v>1600</v>
      </c>
      <c r="C24" s="77">
        <f>'41 18'!E43</f>
        <v>4949</v>
      </c>
      <c r="D24" s="77">
        <f>'41 18'!F43</f>
        <v>1526</v>
      </c>
      <c r="E24" s="43">
        <f>D24/C24*100</f>
        <v>30.834512022630832</v>
      </c>
      <c r="F24" s="194">
        <f>'41 18'!H43</f>
        <v>1600</v>
      </c>
    </row>
    <row r="25" spans="1:8" ht="15" thickBot="1" x14ac:dyDescent="0.25">
      <c r="A25" s="195" t="s">
        <v>897</v>
      </c>
      <c r="B25" s="205">
        <f>SUM(B22:B24)</f>
        <v>209158</v>
      </c>
      <c r="C25" s="205">
        <f>SUM(C22:C24)</f>
        <v>249243</v>
      </c>
      <c r="D25" s="205">
        <f>SUM(D22:D24)</f>
        <v>165828</v>
      </c>
      <c r="E25" s="197">
        <f>D25/C25*100</f>
        <v>66.53266089719672</v>
      </c>
      <c r="F25" s="206">
        <f>SUM(F22:F24)</f>
        <v>216587</v>
      </c>
    </row>
    <row r="26" spans="1:8" ht="15.75" x14ac:dyDescent="0.25">
      <c r="A26" s="191" t="s">
        <v>903</v>
      </c>
      <c r="B26" s="207"/>
      <c r="C26" s="207"/>
      <c r="D26" s="207"/>
      <c r="E26" s="208"/>
      <c r="F26" s="209"/>
    </row>
    <row r="27" spans="1:8" x14ac:dyDescent="0.2">
      <c r="A27" s="193" t="s">
        <v>895</v>
      </c>
      <c r="B27" s="77">
        <f>'42 19'!D16</f>
        <v>0</v>
      </c>
      <c r="C27" s="77">
        <f>'42 19'!E16</f>
        <v>1465</v>
      </c>
      <c r="D27" s="77">
        <f>'42 19'!F16</f>
        <v>1350</v>
      </c>
      <c r="E27" s="43">
        <f>D27/C27*100</f>
        <v>92.150170648464169</v>
      </c>
      <c r="F27" s="194">
        <f>'42 19'!H16</f>
        <v>0</v>
      </c>
    </row>
    <row r="28" spans="1:8" ht="15" thickBot="1" x14ac:dyDescent="0.25">
      <c r="A28" s="195" t="s">
        <v>897</v>
      </c>
      <c r="B28" s="196">
        <f>SUM(B27:B27)</f>
        <v>0</v>
      </c>
      <c r="C28" s="196">
        <f>SUM(C27:C27)</f>
        <v>1465</v>
      </c>
      <c r="D28" s="196">
        <f>SUM(D27:D27)</f>
        <v>1350</v>
      </c>
      <c r="E28" s="197">
        <f>D28/C28*100</f>
        <v>92.150170648464169</v>
      </c>
      <c r="F28" s="198">
        <f>SUM(F27:F27)</f>
        <v>0</v>
      </c>
    </row>
    <row r="29" spans="1:8" ht="15.75" x14ac:dyDescent="0.25">
      <c r="A29" s="191" t="s">
        <v>904</v>
      </c>
      <c r="B29" s="199"/>
      <c r="C29" s="199"/>
      <c r="D29" s="199"/>
      <c r="E29" s="208"/>
      <c r="F29" s="201"/>
    </row>
    <row r="30" spans="1:8" x14ac:dyDescent="0.2">
      <c r="A30" s="193" t="s">
        <v>895</v>
      </c>
      <c r="B30" s="77">
        <f>'51 20-23'!D195</f>
        <v>23229</v>
      </c>
      <c r="C30" s="77">
        <f>'51 20-23'!E195</f>
        <v>93242</v>
      </c>
      <c r="D30" s="77">
        <f>'51 20-23'!F195</f>
        <v>49742</v>
      </c>
      <c r="E30" s="43">
        <f>D30/C30*100</f>
        <v>53.347204049677188</v>
      </c>
      <c r="F30" s="194">
        <f>'51 20-23'!H195</f>
        <v>19578</v>
      </c>
    </row>
    <row r="31" spans="1:8" x14ac:dyDescent="0.2">
      <c r="A31" s="193" t="s">
        <v>1300</v>
      </c>
      <c r="B31" s="77">
        <f>'51 20-23'!D196</f>
        <v>109050</v>
      </c>
      <c r="C31" s="77">
        <f>'51 20-23'!E196</f>
        <v>109050</v>
      </c>
      <c r="D31" s="77">
        <f>'51 20-23'!F196</f>
        <v>80633</v>
      </c>
      <c r="E31" s="43">
        <f>D31/C31*100</f>
        <v>73.941311325080235</v>
      </c>
      <c r="F31" s="194">
        <f>'51 20-23'!H196</f>
        <v>113910</v>
      </c>
    </row>
    <row r="32" spans="1:8" x14ac:dyDescent="0.2">
      <c r="A32" s="193" t="s">
        <v>896</v>
      </c>
      <c r="B32" s="77">
        <f>'51 20-23'!D197</f>
        <v>0</v>
      </c>
      <c r="C32" s="77">
        <f>'51 20-23'!E197</f>
        <v>0</v>
      </c>
      <c r="D32" s="77">
        <f>'51 20-23'!F197</f>
        <v>0</v>
      </c>
      <c r="E32" s="43">
        <v>0</v>
      </c>
      <c r="F32" s="194">
        <f>'51 20-23'!H197</f>
        <v>0</v>
      </c>
    </row>
    <row r="33" spans="1:6" ht="15" thickBot="1" x14ac:dyDescent="0.25">
      <c r="A33" s="195" t="s">
        <v>897</v>
      </c>
      <c r="B33" s="196">
        <f>SUM(B30:B32)</f>
        <v>132279</v>
      </c>
      <c r="C33" s="196">
        <f>SUM(C30:C32)</f>
        <v>202292</v>
      </c>
      <c r="D33" s="196">
        <f>SUM(D30:D32)</f>
        <v>130375</v>
      </c>
      <c r="E33" s="197">
        <f>D33/C33*100</f>
        <v>64.448915429181568</v>
      </c>
      <c r="F33" s="198">
        <f>SUM(F30:F32)</f>
        <v>133488</v>
      </c>
    </row>
    <row r="34" spans="1:6" ht="15.75" x14ac:dyDescent="0.25">
      <c r="A34" s="191" t="s">
        <v>905</v>
      </c>
      <c r="B34" s="210"/>
      <c r="C34" s="210"/>
      <c r="D34" s="210"/>
      <c r="E34" s="211"/>
      <c r="F34" s="212"/>
    </row>
    <row r="35" spans="1:6" x14ac:dyDescent="0.2">
      <c r="A35" s="193" t="s">
        <v>895</v>
      </c>
      <c r="B35" s="77">
        <f>'53 24'!D17</f>
        <v>0</v>
      </c>
      <c r="C35" s="77">
        <f>'53 24'!E17</f>
        <v>1680</v>
      </c>
      <c r="D35" s="77">
        <f>'53 24'!F17</f>
        <v>1353</v>
      </c>
      <c r="E35" s="43">
        <f>D35/C35*100</f>
        <v>80.535714285714292</v>
      </c>
      <c r="F35" s="194">
        <f>'53 24'!H17</f>
        <v>0</v>
      </c>
    </row>
    <row r="36" spans="1:6" ht="15" thickBot="1" x14ac:dyDescent="0.25">
      <c r="A36" s="195" t="s">
        <v>897</v>
      </c>
      <c r="B36" s="196">
        <f>SUM(B35:B35)</f>
        <v>0</v>
      </c>
      <c r="C36" s="196">
        <f>C35</f>
        <v>1680</v>
      </c>
      <c r="D36" s="196">
        <f>D35</f>
        <v>1353</v>
      </c>
      <c r="E36" s="197">
        <f>D36/C36*100</f>
        <v>80.535714285714292</v>
      </c>
      <c r="F36" s="198">
        <f>SUM(F35)</f>
        <v>0</v>
      </c>
    </row>
    <row r="37" spans="1:6" ht="15.75" x14ac:dyDescent="0.25">
      <c r="A37" s="191" t="s">
        <v>906</v>
      </c>
      <c r="B37" s="213"/>
      <c r="C37" s="213"/>
      <c r="D37" s="213"/>
      <c r="E37" s="211"/>
      <c r="F37" s="214"/>
    </row>
    <row r="38" spans="1:6" x14ac:dyDescent="0.2">
      <c r="A38" s="193" t="s">
        <v>895</v>
      </c>
      <c r="B38" s="77">
        <f>'61 25-26'!D96</f>
        <v>15949</v>
      </c>
      <c r="C38" s="77">
        <f>'61 25-26'!E96</f>
        <v>16339</v>
      </c>
      <c r="D38" s="77">
        <f>'61 25-26'!F96</f>
        <v>10974</v>
      </c>
      <c r="E38" s="43">
        <f>D38/C38*100</f>
        <v>67.164453148907526</v>
      </c>
      <c r="F38" s="194">
        <f>'61 25-26'!H96</f>
        <v>14646</v>
      </c>
    </row>
    <row r="39" spans="1:6" x14ac:dyDescent="0.2">
      <c r="A39" s="193" t="s">
        <v>896</v>
      </c>
      <c r="B39" s="77">
        <f>'61 25-26'!D97</f>
        <v>0</v>
      </c>
      <c r="C39" s="77">
        <f>'61 25-26'!E97</f>
        <v>0</v>
      </c>
      <c r="D39" s="77">
        <f>'61 25-26'!F97</f>
        <v>0</v>
      </c>
      <c r="E39" s="43">
        <v>0</v>
      </c>
      <c r="F39" s="194">
        <f>'61 25-26'!H97</f>
        <v>0</v>
      </c>
    </row>
    <row r="40" spans="1:6" ht="15" thickBot="1" x14ac:dyDescent="0.25">
      <c r="A40" s="215" t="s">
        <v>897</v>
      </c>
      <c r="B40" s="196">
        <f>SUM(B38:B39)</f>
        <v>15949</v>
      </c>
      <c r="C40" s="196">
        <f>SUM(C38:C39)</f>
        <v>16339</v>
      </c>
      <c r="D40" s="196">
        <f>SUM(D38:D39)</f>
        <v>10974</v>
      </c>
      <c r="E40" s="197">
        <f>D40/C40*100</f>
        <v>67.164453148907526</v>
      </c>
      <c r="F40" s="198">
        <f>SUM(F38:F39)</f>
        <v>14646</v>
      </c>
    </row>
    <row r="41" spans="1:6" ht="15.75" x14ac:dyDescent="0.25">
      <c r="A41" s="191" t="s">
        <v>907</v>
      </c>
      <c r="B41" s="210"/>
      <c r="C41" s="210"/>
      <c r="D41" s="210"/>
      <c r="E41" s="211"/>
      <c r="F41" s="212"/>
    </row>
    <row r="42" spans="1:6" x14ac:dyDescent="0.2">
      <c r="A42" s="193" t="s">
        <v>895</v>
      </c>
      <c r="B42" s="77">
        <f>'62 27'!D55</f>
        <v>2240</v>
      </c>
      <c r="C42" s="77">
        <f>'62 27'!E55</f>
        <v>3090</v>
      </c>
      <c r="D42" s="77">
        <f>'62 27'!F55</f>
        <v>1000</v>
      </c>
      <c r="E42" s="43">
        <f>D42/C42*100</f>
        <v>32.362459546925564</v>
      </c>
      <c r="F42" s="194">
        <f>'62 27'!H55</f>
        <v>1668</v>
      </c>
    </row>
    <row r="43" spans="1:6" x14ac:dyDescent="0.2">
      <c r="A43" s="193" t="s">
        <v>896</v>
      </c>
      <c r="B43" s="77">
        <f>'62 27'!D56</f>
        <v>50</v>
      </c>
      <c r="C43" s="77">
        <f>'62 27'!E56</f>
        <v>50</v>
      </c>
      <c r="D43" s="77">
        <f>'62 27'!F56</f>
        <v>0</v>
      </c>
      <c r="E43" s="43">
        <f>D43/C43*100</f>
        <v>0</v>
      </c>
      <c r="F43" s="194">
        <f>'62 27'!H56</f>
        <v>0</v>
      </c>
    </row>
    <row r="44" spans="1:6" ht="15" thickBot="1" x14ac:dyDescent="0.25">
      <c r="A44" s="195" t="s">
        <v>897</v>
      </c>
      <c r="B44" s="196">
        <f>SUM(B42:B43)</f>
        <v>2290</v>
      </c>
      <c r="C44" s="196">
        <f>SUM(C42:C43)</f>
        <v>3140</v>
      </c>
      <c r="D44" s="196">
        <f>SUM(D42:D43)</f>
        <v>1000</v>
      </c>
      <c r="E44" s="197">
        <f>D44/C44*100</f>
        <v>31.847133757961782</v>
      </c>
      <c r="F44" s="198">
        <f>SUM(F42:F42)</f>
        <v>1668</v>
      </c>
    </row>
    <row r="45" spans="1:6" ht="15.75" x14ac:dyDescent="0.25">
      <c r="A45" s="191" t="s">
        <v>908</v>
      </c>
      <c r="B45" s="213"/>
      <c r="C45" s="213"/>
      <c r="D45" s="213"/>
      <c r="E45" s="211"/>
      <c r="F45" s="214"/>
    </row>
    <row r="46" spans="1:6" x14ac:dyDescent="0.2">
      <c r="A46" s="193" t="s">
        <v>895</v>
      </c>
      <c r="B46" s="77">
        <f>'63 28-29'!D90</f>
        <v>2965</v>
      </c>
      <c r="C46" s="77">
        <f>'63 28-29'!E90</f>
        <v>2840</v>
      </c>
      <c r="D46" s="77">
        <f>'63 28-29'!F90</f>
        <v>787</v>
      </c>
      <c r="E46" s="43">
        <f>D46/C46*100</f>
        <v>27.711267605633804</v>
      </c>
      <c r="F46" s="194">
        <f>'63 28-29'!H90</f>
        <v>3715</v>
      </c>
    </row>
    <row r="47" spans="1:6" x14ac:dyDescent="0.2">
      <c r="A47" s="193" t="s">
        <v>896</v>
      </c>
      <c r="B47" s="77">
        <f>'63 28-29'!D91</f>
        <v>0</v>
      </c>
      <c r="C47" s="77">
        <f>'63 28-29'!E91</f>
        <v>0</v>
      </c>
      <c r="D47" s="77">
        <f>'63 28-29'!F91</f>
        <v>0</v>
      </c>
      <c r="E47" s="43">
        <v>0</v>
      </c>
      <c r="F47" s="194">
        <f>'63 28-29'!H91</f>
        <v>0</v>
      </c>
    </row>
    <row r="48" spans="1:6" ht="15" thickBot="1" x14ac:dyDescent="0.25">
      <c r="A48" s="215" t="s">
        <v>897</v>
      </c>
      <c r="B48" s="196">
        <f>SUM(B46:B47)</f>
        <v>2965</v>
      </c>
      <c r="C48" s="196">
        <f>SUM(C46:C47)</f>
        <v>2840</v>
      </c>
      <c r="D48" s="196">
        <f>SUM(D46:D47)</f>
        <v>787</v>
      </c>
      <c r="E48" s="197">
        <f>D48/C48*100</f>
        <v>27.711267605633804</v>
      </c>
      <c r="F48" s="198">
        <f>SUM(F46:F47)</f>
        <v>3715</v>
      </c>
    </row>
    <row r="49" spans="1:6" ht="14.25" x14ac:dyDescent="0.2">
      <c r="A49" s="216"/>
      <c r="B49" s="217"/>
      <c r="C49" s="217"/>
      <c r="D49" s="217"/>
      <c r="E49" s="218"/>
      <c r="F49" s="217"/>
    </row>
    <row r="50" spans="1:6" ht="15.75" thickBot="1" x14ac:dyDescent="0.3">
      <c r="A50" s="1247" t="s">
        <v>909</v>
      </c>
      <c r="B50" s="1247"/>
      <c r="C50" s="1247"/>
      <c r="D50" s="1247"/>
      <c r="E50" s="1247"/>
      <c r="F50" s="1247"/>
    </row>
    <row r="51" spans="1:6" ht="15.75" x14ac:dyDescent="0.25">
      <c r="A51" s="191" t="s">
        <v>910</v>
      </c>
      <c r="B51" s="210"/>
      <c r="C51" s="210"/>
      <c r="D51" s="210"/>
      <c r="E51" s="211"/>
      <c r="F51" s="212"/>
    </row>
    <row r="52" spans="1:6" x14ac:dyDescent="0.2">
      <c r="A52" s="219" t="s">
        <v>895</v>
      </c>
      <c r="B52" s="77">
        <f>'64 30-32'!D222</f>
        <v>42907</v>
      </c>
      <c r="C52" s="77">
        <f>'64 30-32'!E222</f>
        <v>42907</v>
      </c>
      <c r="D52" s="77">
        <f>'64 30-32'!F222</f>
        <v>36260</v>
      </c>
      <c r="E52" s="43">
        <f>D52/C52*100</f>
        <v>84.508355280024233</v>
      </c>
      <c r="F52" s="194">
        <f>'64 30-32'!H222</f>
        <v>36302</v>
      </c>
    </row>
    <row r="53" spans="1:6" x14ac:dyDescent="0.2">
      <c r="A53" s="219" t="s">
        <v>896</v>
      </c>
      <c r="B53" s="77">
        <f>'64 30-32'!D223</f>
        <v>0</v>
      </c>
      <c r="C53" s="77">
        <f>'64 30-32'!E223</f>
        <v>0</v>
      </c>
      <c r="D53" s="77">
        <f>'64 30-32'!F223</f>
        <v>0</v>
      </c>
      <c r="E53" s="43">
        <f>'64 30-32'!G217</f>
        <v>0</v>
      </c>
      <c r="F53" s="194">
        <f>'64 30-32'!H223</f>
        <v>0</v>
      </c>
    </row>
    <row r="54" spans="1:6" ht="15" thickBot="1" x14ac:dyDescent="0.25">
      <c r="A54" s="195" t="s">
        <v>897</v>
      </c>
      <c r="B54" s="220">
        <f>SUM(B52:B53)</f>
        <v>42907</v>
      </c>
      <c r="C54" s="220">
        <f>SUM(C52:C53)</f>
        <v>42907</v>
      </c>
      <c r="D54" s="220">
        <f>SUM(D52:D53)</f>
        <v>36260</v>
      </c>
      <c r="E54" s="221">
        <f>D54/C54*100</f>
        <v>84.508355280024233</v>
      </c>
      <c r="F54" s="222">
        <f>SUM(F52:F53)</f>
        <v>36302</v>
      </c>
    </row>
    <row r="55" spans="1:6" ht="15.75" x14ac:dyDescent="0.25">
      <c r="A55" s="191" t="s">
        <v>911</v>
      </c>
      <c r="B55" s="199"/>
      <c r="C55" s="199"/>
      <c r="D55" s="199"/>
      <c r="E55" s="211"/>
      <c r="F55" s="201"/>
    </row>
    <row r="56" spans="1:6" x14ac:dyDescent="0.2">
      <c r="A56" s="193" t="s">
        <v>912</v>
      </c>
      <c r="B56" s="77">
        <f>'65 33'!D69</f>
        <v>6960</v>
      </c>
      <c r="C56" s="77">
        <f>'65 33'!E69</f>
        <v>6960</v>
      </c>
      <c r="D56" s="77">
        <f>'65 33'!F69</f>
        <v>2529</v>
      </c>
      <c r="E56" s="43">
        <f>D56/C56*100</f>
        <v>36.33620689655173</v>
      </c>
      <c r="F56" s="194">
        <f>'65 33'!H69</f>
        <v>3000</v>
      </c>
    </row>
    <row r="57" spans="1:6" x14ac:dyDescent="0.2">
      <c r="A57" s="193" t="s">
        <v>896</v>
      </c>
      <c r="B57" s="77">
        <f>'65 33'!D70</f>
        <v>2400</v>
      </c>
      <c r="C57" s="77">
        <f>'65 33'!E70</f>
        <v>2400</v>
      </c>
      <c r="D57" s="77">
        <f>'65 33'!F70</f>
        <v>0</v>
      </c>
      <c r="E57" s="43">
        <f>D57/C57*100</f>
        <v>0</v>
      </c>
      <c r="F57" s="194">
        <f>'65 33'!H70</f>
        <v>0</v>
      </c>
    </row>
    <row r="58" spans="1:6" ht="15" thickBot="1" x14ac:dyDescent="0.25">
      <c r="A58" s="195" t="s">
        <v>897</v>
      </c>
      <c r="B58" s="196">
        <f>SUM(B56:B57)</f>
        <v>9360</v>
      </c>
      <c r="C58" s="196">
        <f>SUM(C56:C57)</f>
        <v>9360</v>
      </c>
      <c r="D58" s="196">
        <f>SUM(D56:D57)</f>
        <v>2529</v>
      </c>
      <c r="E58" s="197">
        <f>D58/C58*100</f>
        <v>27.019230769230766</v>
      </c>
      <c r="F58" s="198">
        <f>SUM(F56:F57)</f>
        <v>3000</v>
      </c>
    </row>
    <row r="59" spans="1:6" ht="15.75" x14ac:dyDescent="0.25">
      <c r="A59" s="191" t="s">
        <v>913</v>
      </c>
      <c r="B59" s="199"/>
      <c r="C59" s="199"/>
      <c r="D59" s="199"/>
      <c r="E59" s="199"/>
      <c r="F59" s="201"/>
    </row>
    <row r="60" spans="1:6" x14ac:dyDescent="0.2">
      <c r="A60" s="193" t="s">
        <v>912</v>
      </c>
      <c r="B60" s="77">
        <f>'81 34'!D54</f>
        <v>10010</v>
      </c>
      <c r="C60" s="77">
        <f>'81 34'!E54</f>
        <v>10010</v>
      </c>
      <c r="D60" s="77">
        <f>'81 34'!F54</f>
        <v>5274</v>
      </c>
      <c r="E60" s="43">
        <f>D60/C60*100</f>
        <v>52.687312687312684</v>
      </c>
      <c r="F60" s="194">
        <f>'81 34'!H54</f>
        <v>6547</v>
      </c>
    </row>
    <row r="61" spans="1:6" x14ac:dyDescent="0.2">
      <c r="A61" s="193" t="s">
        <v>896</v>
      </c>
      <c r="B61" s="77">
        <f>'81 34'!D55</f>
        <v>0</v>
      </c>
      <c r="C61" s="77">
        <f>'81 34'!E55</f>
        <v>0</v>
      </c>
      <c r="D61" s="77">
        <f>'81 34'!F55</f>
        <v>0</v>
      </c>
      <c r="E61" s="43">
        <v>0</v>
      </c>
      <c r="F61" s="194">
        <f>'81 34'!H55</f>
        <v>500</v>
      </c>
    </row>
    <row r="62" spans="1:6" ht="15" thickBot="1" x14ac:dyDescent="0.25">
      <c r="A62" s="195" t="s">
        <v>897</v>
      </c>
      <c r="B62" s="196">
        <f>SUM(B60:B61)</f>
        <v>10010</v>
      </c>
      <c r="C62" s="196">
        <f>SUM(C60:C61)</f>
        <v>10010</v>
      </c>
      <c r="D62" s="196">
        <f>SUM(D60:D61)</f>
        <v>5274</v>
      </c>
      <c r="E62" s="197">
        <f>D62/C62*100</f>
        <v>52.687312687312684</v>
      </c>
      <c r="F62" s="198">
        <f>SUM(F60:F61)</f>
        <v>7047</v>
      </c>
    </row>
    <row r="63" spans="1:6" ht="15.75" x14ac:dyDescent="0.25">
      <c r="A63" s="191" t="s">
        <v>914</v>
      </c>
      <c r="B63" s="199"/>
      <c r="C63" s="199"/>
      <c r="D63" s="199"/>
      <c r="E63" s="200"/>
      <c r="F63" s="201"/>
    </row>
    <row r="64" spans="1:6" x14ac:dyDescent="0.2">
      <c r="A64" s="193" t="s">
        <v>912</v>
      </c>
      <c r="B64" s="77">
        <f>'82 37-39'!D146</f>
        <v>4050</v>
      </c>
      <c r="C64" s="77">
        <f>'82 37-39'!E146</f>
        <v>12050</v>
      </c>
      <c r="D64" s="77">
        <f>'82 37-39'!F146</f>
        <v>3229</v>
      </c>
      <c r="E64" s="43">
        <f>D64/C64*100</f>
        <v>26.796680497925312</v>
      </c>
      <c r="F64" s="194">
        <f>'82 37-39'!H146</f>
        <v>16285</v>
      </c>
    </row>
    <row r="65" spans="1:6" x14ac:dyDescent="0.2">
      <c r="A65" s="193" t="s">
        <v>896</v>
      </c>
      <c r="B65" s="77">
        <f>'82 37-39'!D147</f>
        <v>374040</v>
      </c>
      <c r="C65" s="77">
        <f>'82 37-39'!E147</f>
        <v>438548</v>
      </c>
      <c r="D65" s="77">
        <f>'82 37-39'!F147</f>
        <v>95485</v>
      </c>
      <c r="E65" s="43">
        <f>D65/C65*100</f>
        <v>21.772987221467204</v>
      </c>
      <c r="F65" s="194">
        <f>'82 37-39'!H147</f>
        <v>541210</v>
      </c>
    </row>
    <row r="66" spans="1:6" ht="15" thickBot="1" x14ac:dyDescent="0.25">
      <c r="A66" s="195" t="s">
        <v>897</v>
      </c>
      <c r="B66" s="196">
        <f>SUM(B64:B65)</f>
        <v>378090</v>
      </c>
      <c r="C66" s="196">
        <f>SUM(C64:C65)</f>
        <v>450598</v>
      </c>
      <c r="D66" s="196">
        <f>SUM(D64:D65)</f>
        <v>98714</v>
      </c>
      <c r="E66" s="197">
        <f>D66/C66*100</f>
        <v>21.907332034318838</v>
      </c>
      <c r="F66" s="198">
        <f>SUM(F64:F65)</f>
        <v>557495</v>
      </c>
    </row>
    <row r="67" spans="1:6" ht="15.75" x14ac:dyDescent="0.25">
      <c r="A67" s="191" t="s">
        <v>915</v>
      </c>
      <c r="B67" s="199"/>
      <c r="C67" s="199"/>
      <c r="D67" s="199"/>
      <c r="E67" s="208"/>
      <c r="F67" s="201"/>
    </row>
    <row r="68" spans="1:6" x14ac:dyDescent="0.2">
      <c r="A68" s="193" t="s">
        <v>895</v>
      </c>
      <c r="B68" s="77">
        <f>'91 40-43'!D216</f>
        <v>226519</v>
      </c>
      <c r="C68" s="77">
        <f>'91 40-43'!E216</f>
        <v>241517</v>
      </c>
      <c r="D68" s="77">
        <f>'91 40-43'!F216</f>
        <v>128868</v>
      </c>
      <c r="E68" s="43">
        <f>D68/C68*100</f>
        <v>53.357734652219101</v>
      </c>
      <c r="F68" s="194">
        <f>'91 40-43'!H216</f>
        <v>235830</v>
      </c>
    </row>
    <row r="69" spans="1:6" x14ac:dyDescent="0.2">
      <c r="A69" s="193" t="s">
        <v>896</v>
      </c>
      <c r="B69" s="77">
        <f>'91 40-43'!D217</f>
        <v>0</v>
      </c>
      <c r="C69" s="77">
        <f>'91 40-43'!E217</f>
        <v>409</v>
      </c>
      <c r="D69" s="77">
        <f>'91 40-43'!F217</f>
        <v>165</v>
      </c>
      <c r="E69" s="43">
        <v>0</v>
      </c>
      <c r="F69" s="194">
        <f>'91 40-43'!H217</f>
        <v>3113</v>
      </c>
    </row>
    <row r="70" spans="1:6" ht="15" thickBot="1" x14ac:dyDescent="0.25">
      <c r="A70" s="195" t="s">
        <v>897</v>
      </c>
      <c r="B70" s="196">
        <f>SUM(B68:B69)</f>
        <v>226519</v>
      </c>
      <c r="C70" s="196">
        <f>SUM(C68:C69)</f>
        <v>241926</v>
      </c>
      <c r="D70" s="196">
        <f>SUM(D68:D69)</f>
        <v>129033</v>
      </c>
      <c r="E70" s="197">
        <f>D70/C70*100</f>
        <v>53.335730760645816</v>
      </c>
      <c r="F70" s="198">
        <f>SUM(F68:F69)</f>
        <v>238943</v>
      </c>
    </row>
    <row r="71" spans="1:6" ht="15.75" x14ac:dyDescent="0.25">
      <c r="A71" s="191" t="s">
        <v>916</v>
      </c>
      <c r="B71" s="223"/>
      <c r="C71" s="223"/>
      <c r="D71" s="223"/>
      <c r="E71" s="200"/>
      <c r="F71" s="224"/>
    </row>
    <row r="72" spans="1:6" x14ac:dyDescent="0.2">
      <c r="A72" s="193" t="s">
        <v>917</v>
      </c>
      <c r="B72" s="77">
        <f>'10 44-45'!D68</f>
        <v>36778</v>
      </c>
      <c r="C72" s="77">
        <f>'10 44-45'!E68</f>
        <v>36169</v>
      </c>
      <c r="D72" s="77">
        <f>'10 44-45'!F68</f>
        <v>2327</v>
      </c>
      <c r="E72" s="43">
        <f t="shared" ref="E72:E77" si="0">D72/C72*100</f>
        <v>6.4336863059526115</v>
      </c>
      <c r="F72" s="194">
        <f>'10 44-45'!H68</f>
        <v>47429</v>
      </c>
    </row>
    <row r="73" spans="1:6" x14ac:dyDescent="0.2">
      <c r="A73" s="193" t="s">
        <v>896</v>
      </c>
      <c r="B73" s="77">
        <f>'10 44-45'!D69</f>
        <v>23306</v>
      </c>
      <c r="C73" s="77">
        <f>'10 44-45'!E69</f>
        <v>21806</v>
      </c>
      <c r="D73" s="77">
        <f>'10 44-45'!F69</f>
        <v>0</v>
      </c>
      <c r="E73" s="43">
        <f t="shared" si="0"/>
        <v>0</v>
      </c>
      <c r="F73" s="194">
        <f>'10 44-45'!H69</f>
        <v>16500</v>
      </c>
    </row>
    <row r="74" spans="1:6" ht="15" thickBot="1" x14ac:dyDescent="0.25">
      <c r="A74" s="225" t="s">
        <v>887</v>
      </c>
      <c r="B74" s="196">
        <f>SUM(B72:B73)</f>
        <v>60084</v>
      </c>
      <c r="C74" s="196">
        <f>SUM(C72:C73)</f>
        <v>57975</v>
      </c>
      <c r="D74" s="196">
        <f>SUM(D72:D73)</f>
        <v>2327</v>
      </c>
      <c r="E74" s="197">
        <f>D74/C74*100</f>
        <v>4.013799051315222</v>
      </c>
      <c r="F74" s="198">
        <f>SUM(F72:F73)</f>
        <v>63929</v>
      </c>
    </row>
    <row r="75" spans="1:6" ht="15" x14ac:dyDescent="0.25">
      <c r="A75" s="226" t="s">
        <v>895</v>
      </c>
      <c r="B75" s="227">
        <f>B72+B68+B64+B60+B56+B52+B46+B42+B38+B35+B30+B27+B23+B22+B18+B14+B11+B7</f>
        <v>683070</v>
      </c>
      <c r="C75" s="227">
        <f>C72+C68+C64+C60+C56+C52+C46+C42+C38+C35+C30+C27+C23+C22+C18+C14+C11+C7</f>
        <v>821781</v>
      </c>
      <c r="D75" s="227">
        <f>D72+D68+D64+D60+D56+D52+D46+D42+D38+D35+D30+D27+D23+D22+D18+D14+D11+D7</f>
        <v>474647</v>
      </c>
      <c r="E75" s="228">
        <f>D75/C75*100</f>
        <v>57.75833220772931</v>
      </c>
      <c r="F75" s="229">
        <f>F72+F68+F64+F60+F56+F52+F46+F42+F38+F35+F30+F27+F23+F22+F18+F14+F11+F7+F31</f>
        <v>814309</v>
      </c>
    </row>
    <row r="76" spans="1:6" ht="15.75" thickBot="1" x14ac:dyDescent="0.3">
      <c r="A76" s="230" t="s">
        <v>896</v>
      </c>
      <c r="B76" s="231">
        <f>B73+B69+B65+B61+B57+B53+B47+B43+B39+B32+B24+B19+B15+B8</f>
        <v>430596</v>
      </c>
      <c r="C76" s="231">
        <f>C73+C69+C65+C61+C57+C53+C47+C43+C39+C32+C24+C19+C15+C8</f>
        <v>510108</v>
      </c>
      <c r="D76" s="231">
        <f>D73+D69+D65+D61+D57+D53+D47+D43+D39+D32+D24+D19+D15+D8</f>
        <v>102804</v>
      </c>
      <c r="E76" s="232">
        <f>D76/C76*100</f>
        <v>20.153379284386837</v>
      </c>
      <c r="F76" s="233">
        <f>F73+F69+F65+F61+F57+F53+F47+F43+F39+F32+F24+F19+F15+F8</f>
        <v>601528</v>
      </c>
    </row>
    <row r="77" spans="1:6" ht="16.5" thickBot="1" x14ac:dyDescent="0.3">
      <c r="A77" s="234" t="s">
        <v>918</v>
      </c>
      <c r="B77" s="235">
        <f>SUM(B75:B76)</f>
        <v>1113666</v>
      </c>
      <c r="C77" s="235">
        <f>SUM(C75:C76)</f>
        <v>1331889</v>
      </c>
      <c r="D77" s="235">
        <f>SUM(D75:D76)</f>
        <v>577451</v>
      </c>
      <c r="E77" s="236">
        <f t="shared" si="0"/>
        <v>43.355790159690486</v>
      </c>
      <c r="F77" s="237">
        <f>SUM(F75:F76)</f>
        <v>1415837</v>
      </c>
    </row>
    <row r="102" spans="1:6" x14ac:dyDescent="0.2">
      <c r="E102" s="8"/>
    </row>
    <row r="103" spans="1:6" ht="15" x14ac:dyDescent="0.25">
      <c r="A103" s="1247" t="s">
        <v>919</v>
      </c>
      <c r="B103" s="1247"/>
      <c r="C103" s="1247"/>
      <c r="D103" s="1247"/>
      <c r="E103" s="1247"/>
      <c r="F103" s="1247"/>
    </row>
    <row r="104" spans="1:6" x14ac:dyDescent="0.2">
      <c r="E104" s="8"/>
    </row>
    <row r="105" spans="1:6" x14ac:dyDescent="0.2">
      <c r="E105" s="8"/>
    </row>
  </sheetData>
  <mergeCells count="2">
    <mergeCell ref="A50:F50"/>
    <mergeCell ref="A103:F10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75"/>
  <sheetViews>
    <sheetView showWhiteSpace="0" topLeftCell="A4" zoomScaleNormal="100" workbookViewId="0">
      <selection activeCell="H24" sqref="H24"/>
    </sheetView>
  </sheetViews>
  <sheetFormatPr defaultColWidth="9.28515625" defaultRowHeight="12.75" x14ac:dyDescent="0.2"/>
  <cols>
    <col min="1" max="1" width="5.5703125" style="4" customWidth="1"/>
    <col min="2" max="2" width="4.7109375" style="7" customWidth="1"/>
    <col min="3" max="3" width="34.7109375" style="4" customWidth="1"/>
    <col min="4" max="5" width="6.1406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6.7109375" style="4" customWidth="1"/>
    <col min="10" max="16384" width="9.28515625" style="4"/>
  </cols>
  <sheetData>
    <row r="1" spans="1:8" ht="15" x14ac:dyDescent="0.25">
      <c r="H1" s="238" t="s">
        <v>920</v>
      </c>
    </row>
    <row r="2" spans="1:8" ht="18.75" x14ac:dyDescent="0.3">
      <c r="A2" s="6" t="s">
        <v>921</v>
      </c>
      <c r="B2" s="239"/>
      <c r="C2" s="185"/>
      <c r="D2" s="185"/>
      <c r="E2" s="185"/>
      <c r="F2" s="185"/>
      <c r="H2" s="185"/>
    </row>
    <row r="3" spans="1:8" x14ac:dyDescent="0.2">
      <c r="A3" s="240"/>
    </row>
    <row r="4" spans="1:8" ht="15" thickBot="1" x14ac:dyDescent="0.25">
      <c r="A4" s="241" t="s">
        <v>912</v>
      </c>
      <c r="F4" s="8"/>
      <c r="G4" s="9"/>
      <c r="H4" s="10" t="s">
        <v>785</v>
      </c>
    </row>
    <row r="5" spans="1:8" ht="13.5" x14ac:dyDescent="0.25">
      <c r="A5" s="242" t="s">
        <v>786</v>
      </c>
      <c r="B5" s="66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3">
        <v>3635</v>
      </c>
      <c r="B6" s="17" t="s">
        <v>922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4.25" thickBot="1" x14ac:dyDescent="0.3">
      <c r="A7" s="243">
        <v>3636</v>
      </c>
      <c r="B7" s="17" t="s">
        <v>923</v>
      </c>
      <c r="C7" s="244"/>
      <c r="D7" s="20"/>
      <c r="E7" s="20"/>
      <c r="F7" s="20"/>
      <c r="G7" s="20"/>
      <c r="H7" s="21"/>
    </row>
    <row r="8" spans="1:8" ht="14.25" hidden="1" thickBot="1" x14ac:dyDescent="0.3">
      <c r="A8" s="243">
        <v>3329</v>
      </c>
      <c r="B8" s="17" t="s">
        <v>924</v>
      </c>
      <c r="C8" s="244"/>
      <c r="D8" s="20"/>
      <c r="E8" s="20"/>
      <c r="F8" s="20"/>
      <c r="G8" s="20"/>
      <c r="H8" s="21"/>
    </row>
    <row r="9" spans="1:8" x14ac:dyDescent="0.2">
      <c r="A9" s="245"/>
      <c r="B9" s="66" t="s">
        <v>795</v>
      </c>
      <c r="C9" s="13"/>
      <c r="D9" s="246"/>
      <c r="E9" s="246"/>
      <c r="F9" s="246"/>
      <c r="G9" s="246"/>
      <c r="H9" s="247"/>
    </row>
    <row r="10" spans="1:8" x14ac:dyDescent="0.2">
      <c r="A10" s="248">
        <v>3635</v>
      </c>
      <c r="B10" s="53">
        <v>5139</v>
      </c>
      <c r="C10" s="249" t="s">
        <v>925</v>
      </c>
      <c r="D10" s="33">
        <v>50</v>
      </c>
      <c r="E10" s="33">
        <v>0</v>
      </c>
      <c r="F10" s="250">
        <v>0</v>
      </c>
      <c r="G10" s="34">
        <v>0</v>
      </c>
      <c r="H10" s="251">
        <v>50</v>
      </c>
    </row>
    <row r="11" spans="1:8" x14ac:dyDescent="0.2">
      <c r="A11" s="248"/>
      <c r="B11" s="53">
        <v>5166</v>
      </c>
      <c r="C11" s="244" t="s">
        <v>926</v>
      </c>
      <c r="D11" s="33">
        <v>50</v>
      </c>
      <c r="E11" s="33">
        <v>100</v>
      </c>
      <c r="F11" s="250">
        <v>97</v>
      </c>
      <c r="G11" s="34">
        <f>F11/E11*100</f>
        <v>97</v>
      </c>
      <c r="H11" s="251">
        <v>50</v>
      </c>
    </row>
    <row r="12" spans="1:8" x14ac:dyDescent="0.2">
      <c r="A12" s="243">
        <v>3636</v>
      </c>
      <c r="B12" s="53">
        <v>5139</v>
      </c>
      <c r="C12" s="249" t="s">
        <v>925</v>
      </c>
      <c r="D12" s="33">
        <v>250</v>
      </c>
      <c r="E12" s="33">
        <v>250</v>
      </c>
      <c r="F12" s="250">
        <v>0</v>
      </c>
      <c r="G12" s="34">
        <f>F12/E12*100</f>
        <v>0</v>
      </c>
      <c r="H12" s="251">
        <v>150</v>
      </c>
    </row>
    <row r="13" spans="1:8" hidden="1" x14ac:dyDescent="0.2">
      <c r="A13" s="252" t="s">
        <v>800</v>
      </c>
      <c r="B13" s="42"/>
      <c r="C13" s="253" t="s">
        <v>927</v>
      </c>
      <c r="D13" s="254">
        <v>0</v>
      </c>
      <c r="E13" s="254">
        <v>0</v>
      </c>
      <c r="F13" s="255">
        <v>0</v>
      </c>
      <c r="G13" s="256">
        <v>0</v>
      </c>
      <c r="H13" s="257">
        <v>0</v>
      </c>
    </row>
    <row r="14" spans="1:8" hidden="1" x14ac:dyDescent="0.2">
      <c r="A14" s="258"/>
      <c r="B14" s="42"/>
      <c r="C14" s="253" t="s">
        <v>928</v>
      </c>
      <c r="D14" s="254">
        <v>0</v>
      </c>
      <c r="E14" s="254">
        <v>0</v>
      </c>
      <c r="F14" s="255">
        <v>0</v>
      </c>
      <c r="G14" s="256">
        <v>0</v>
      </c>
      <c r="H14" s="257">
        <v>0</v>
      </c>
    </row>
    <row r="15" spans="1:8" x14ac:dyDescent="0.2">
      <c r="A15" s="258"/>
      <c r="B15" s="42">
        <v>5139</v>
      </c>
      <c r="C15" s="259" t="s">
        <v>929</v>
      </c>
      <c r="D15" s="77">
        <v>10</v>
      </c>
      <c r="E15" s="77">
        <v>10</v>
      </c>
      <c r="F15" s="260">
        <v>2</v>
      </c>
      <c r="G15" s="43">
        <f>F15/E15*100</f>
        <v>20</v>
      </c>
      <c r="H15" s="194">
        <v>10</v>
      </c>
    </row>
    <row r="16" spans="1:8" x14ac:dyDescent="0.2">
      <c r="A16" s="258"/>
      <c r="B16" s="42">
        <v>5166</v>
      </c>
      <c r="C16" s="259" t="s">
        <v>926</v>
      </c>
      <c r="D16" s="77">
        <v>50</v>
      </c>
      <c r="E16" s="77">
        <v>50</v>
      </c>
      <c r="F16" s="260">
        <v>16</v>
      </c>
      <c r="G16" s="43">
        <f>F16/E16*100</f>
        <v>32</v>
      </c>
      <c r="H16" s="194">
        <v>50</v>
      </c>
    </row>
    <row r="17" spans="1:8" x14ac:dyDescent="0.2">
      <c r="A17" s="258"/>
      <c r="B17" s="42">
        <v>5169</v>
      </c>
      <c r="C17" s="261" t="s">
        <v>930</v>
      </c>
      <c r="D17" s="33">
        <v>500</v>
      </c>
      <c r="E17" s="33">
        <v>500</v>
      </c>
      <c r="F17" s="250">
        <v>23</v>
      </c>
      <c r="G17" s="34">
        <f>F17/E17*100</f>
        <v>4.5999999999999996</v>
      </c>
      <c r="H17" s="251">
        <v>500</v>
      </c>
    </row>
    <row r="18" spans="1:8" hidden="1" x14ac:dyDescent="0.2">
      <c r="A18" s="262" t="s">
        <v>800</v>
      </c>
      <c r="B18" s="42"/>
      <c r="C18" s="263" t="s">
        <v>927</v>
      </c>
      <c r="D18" s="81">
        <v>0</v>
      </c>
      <c r="E18" s="81">
        <v>0</v>
      </c>
      <c r="F18" s="264">
        <v>0</v>
      </c>
      <c r="G18" s="82">
        <v>0</v>
      </c>
      <c r="H18" s="257">
        <v>0</v>
      </c>
    </row>
    <row r="19" spans="1:8" hidden="1" x14ac:dyDescent="0.2">
      <c r="A19" s="258"/>
      <c r="B19" s="42"/>
      <c r="C19" s="263" t="s">
        <v>928</v>
      </c>
      <c r="D19" s="81">
        <v>0</v>
      </c>
      <c r="E19" s="81">
        <v>0</v>
      </c>
      <c r="F19" s="264">
        <v>0</v>
      </c>
      <c r="G19" s="82">
        <v>0</v>
      </c>
      <c r="H19" s="257">
        <v>0</v>
      </c>
    </row>
    <row r="20" spans="1:8" x14ac:dyDescent="0.2">
      <c r="A20" s="258"/>
      <c r="B20" s="51">
        <v>5169</v>
      </c>
      <c r="C20" s="265" t="s">
        <v>931</v>
      </c>
      <c r="D20" s="77">
        <v>200</v>
      </c>
      <c r="E20" s="77">
        <v>200</v>
      </c>
      <c r="F20" s="260">
        <v>106</v>
      </c>
      <c r="G20" s="43">
        <f>F20/E20*100</f>
        <v>53</v>
      </c>
      <c r="H20" s="194">
        <v>300</v>
      </c>
    </row>
    <row r="21" spans="1:8" x14ac:dyDescent="0.2">
      <c r="A21" s="258"/>
      <c r="B21" s="51">
        <v>5175</v>
      </c>
      <c r="C21" s="244" t="s">
        <v>932</v>
      </c>
      <c r="D21" s="33">
        <v>30</v>
      </c>
      <c r="E21" s="33">
        <v>30</v>
      </c>
      <c r="F21" s="250">
        <v>0</v>
      </c>
      <c r="G21" s="34">
        <f>F21/E21*100</f>
        <v>0</v>
      </c>
      <c r="H21" s="251">
        <v>30</v>
      </c>
    </row>
    <row r="22" spans="1:8" ht="13.5" thickBot="1" x14ac:dyDescent="0.25">
      <c r="A22" s="243"/>
      <c r="B22" s="51">
        <v>5175</v>
      </c>
      <c r="C22" s="244" t="s">
        <v>933</v>
      </c>
      <c r="D22" s="128">
        <v>10</v>
      </c>
      <c r="E22" s="128">
        <v>10</v>
      </c>
      <c r="F22" s="250">
        <v>7</v>
      </c>
      <c r="G22" s="34">
        <f>F22/E22*100</f>
        <v>70</v>
      </c>
      <c r="H22" s="251">
        <v>10</v>
      </c>
    </row>
    <row r="23" spans="1:8" ht="13.5" hidden="1" thickBot="1" x14ac:dyDescent="0.25">
      <c r="A23" s="248">
        <v>3329</v>
      </c>
      <c r="B23" s="53">
        <v>5229</v>
      </c>
      <c r="C23" s="244" t="s">
        <v>934</v>
      </c>
      <c r="D23" s="47">
        <v>0</v>
      </c>
      <c r="E23" s="47">
        <v>0</v>
      </c>
      <c r="F23" s="250">
        <v>0</v>
      </c>
      <c r="G23" s="34">
        <v>0</v>
      </c>
      <c r="H23" s="251">
        <v>0</v>
      </c>
    </row>
    <row r="24" spans="1:8" ht="16.5" thickBot="1" x14ac:dyDescent="0.3">
      <c r="A24" s="266" t="s">
        <v>935</v>
      </c>
      <c r="B24" s="267"/>
      <c r="C24" s="268"/>
      <c r="D24" s="235">
        <f>D10+D11+D12+D15+D16+D17+D20+D21+D22+D23</f>
        <v>1150</v>
      </c>
      <c r="E24" s="235">
        <f>E10+E11+E12+E15+E16+E17+E20+E21+E22+E23</f>
        <v>1150</v>
      </c>
      <c r="F24" s="235">
        <f>SUM(F10:F23)</f>
        <v>251</v>
      </c>
      <c r="G24" s="269">
        <f>F24/E24*100</f>
        <v>21.826086956521738</v>
      </c>
      <c r="H24" s="237">
        <f>SUM(H10:H23)</f>
        <v>1150</v>
      </c>
    </row>
    <row r="26" spans="1:8" ht="15" thickBot="1" x14ac:dyDescent="0.25">
      <c r="A26" s="270"/>
      <c r="D26" s="8"/>
      <c r="E26" s="8"/>
      <c r="F26" s="8"/>
      <c r="G26" s="9"/>
      <c r="H26" s="8"/>
    </row>
    <row r="27" spans="1:8" ht="15" x14ac:dyDescent="0.25">
      <c r="A27" s="271" t="s">
        <v>896</v>
      </c>
      <c r="B27" s="272"/>
      <c r="C27" s="273"/>
      <c r="D27" s="14" t="s">
        <v>787</v>
      </c>
      <c r="E27" s="14" t="s">
        <v>788</v>
      </c>
      <c r="F27" s="14" t="s">
        <v>789</v>
      </c>
      <c r="G27" s="14" t="s">
        <v>790</v>
      </c>
      <c r="H27" s="15" t="s">
        <v>791</v>
      </c>
    </row>
    <row r="28" spans="1:8" ht="14.25" thickBot="1" x14ac:dyDescent="0.3">
      <c r="A28" s="274"/>
      <c r="B28" s="275"/>
      <c r="C28" s="276"/>
      <c r="D28" s="123">
        <v>2018</v>
      </c>
      <c r="E28" s="123">
        <v>2018</v>
      </c>
      <c r="F28" s="123" t="s">
        <v>793</v>
      </c>
      <c r="G28" s="123" t="s">
        <v>794</v>
      </c>
      <c r="H28" s="124">
        <v>2019</v>
      </c>
    </row>
    <row r="29" spans="1:8" x14ac:dyDescent="0.2">
      <c r="A29" s="248">
        <v>3636</v>
      </c>
      <c r="B29" s="51">
        <v>6119</v>
      </c>
      <c r="C29" s="244" t="s">
        <v>936</v>
      </c>
      <c r="D29" s="246">
        <v>1700</v>
      </c>
      <c r="E29" s="246">
        <v>3200</v>
      </c>
      <c r="F29" s="246">
        <v>1293</v>
      </c>
      <c r="G29" s="95">
        <f>F29/E29*100</f>
        <v>40.40625</v>
      </c>
      <c r="H29" s="277">
        <v>2195</v>
      </c>
    </row>
    <row r="30" spans="1:8" ht="13.5" thickBot="1" x14ac:dyDescent="0.25">
      <c r="A30" s="248"/>
      <c r="B30" s="127">
        <v>6121</v>
      </c>
      <c r="C30" s="32" t="s">
        <v>937</v>
      </c>
      <c r="D30" s="33">
        <v>500</v>
      </c>
      <c r="E30" s="33">
        <v>500</v>
      </c>
      <c r="F30" s="33">
        <v>204</v>
      </c>
      <c r="G30" s="34">
        <f>F30/E30*100</f>
        <v>40.799999999999997</v>
      </c>
      <c r="H30" s="251">
        <v>0</v>
      </c>
    </row>
    <row r="31" spans="1:8" ht="13.5" hidden="1" thickBot="1" x14ac:dyDescent="0.25">
      <c r="A31" s="248">
        <v>3329</v>
      </c>
      <c r="B31" s="53">
        <v>6329</v>
      </c>
      <c r="C31" s="261" t="s">
        <v>938</v>
      </c>
      <c r="D31" s="47">
        <v>0</v>
      </c>
      <c r="E31" s="47">
        <v>0</v>
      </c>
      <c r="F31" s="47">
        <v>0</v>
      </c>
      <c r="G31" s="34">
        <v>0</v>
      </c>
      <c r="H31" s="251">
        <v>0</v>
      </c>
    </row>
    <row r="32" spans="1:8" ht="16.5" thickBot="1" x14ac:dyDescent="0.3">
      <c r="A32" s="266" t="s">
        <v>939</v>
      </c>
      <c r="B32" s="267"/>
      <c r="C32" s="268"/>
      <c r="D32" s="235">
        <f>SUM(D29:D31)</f>
        <v>2200</v>
      </c>
      <c r="E32" s="235">
        <f>SUM(E29:E31)</f>
        <v>3700</v>
      </c>
      <c r="F32" s="235">
        <f>SUM(F29:F31)</f>
        <v>1497</v>
      </c>
      <c r="G32" s="269">
        <f>F32/E32*100</f>
        <v>40.45945945945946</v>
      </c>
      <c r="H32" s="237">
        <f>SUM(H29:H31)</f>
        <v>2195</v>
      </c>
    </row>
    <row r="33" spans="1:9" x14ac:dyDescent="0.2">
      <c r="A33" s="278"/>
      <c r="B33" s="112"/>
      <c r="C33" s="188"/>
      <c r="D33" s="279"/>
      <c r="E33" s="279"/>
      <c r="F33" s="279"/>
      <c r="G33" s="279"/>
      <c r="H33" s="279"/>
    </row>
    <row r="35" spans="1:9" ht="15" thickBot="1" x14ac:dyDescent="0.25">
      <c r="A35" s="280" t="s">
        <v>940</v>
      </c>
      <c r="B35" s="281"/>
      <c r="D35" s="8"/>
      <c r="E35" s="8"/>
      <c r="F35" s="8"/>
      <c r="G35" s="9"/>
      <c r="H35" s="8"/>
    </row>
    <row r="36" spans="1:9" ht="13.5" x14ac:dyDescent="0.25">
      <c r="A36" s="282" t="s">
        <v>941</v>
      </c>
      <c r="B36" s="283"/>
      <c r="C36" s="284" t="s">
        <v>942</v>
      </c>
      <c r="D36" s="14" t="s">
        <v>787</v>
      </c>
      <c r="E36" s="14" t="s">
        <v>788</v>
      </c>
      <c r="F36" s="14" t="s">
        <v>789</v>
      </c>
      <c r="G36" s="14" t="s">
        <v>790</v>
      </c>
      <c r="H36" s="15" t="s">
        <v>791</v>
      </c>
    </row>
    <row r="37" spans="1:9" ht="14.25" thickBot="1" x14ac:dyDescent="0.3">
      <c r="A37" s="285"/>
      <c r="B37" s="286" t="s">
        <v>943</v>
      </c>
      <c r="C37" s="287"/>
      <c r="D37" s="123">
        <v>2018</v>
      </c>
      <c r="E37" s="123">
        <v>2018</v>
      </c>
      <c r="F37" s="123" t="s">
        <v>793</v>
      </c>
      <c r="G37" s="123" t="s">
        <v>794</v>
      </c>
      <c r="H37" s="124">
        <v>2019</v>
      </c>
    </row>
    <row r="38" spans="1:9" s="291" customFormat="1" x14ac:dyDescent="0.2">
      <c r="A38" s="1250" t="s">
        <v>944</v>
      </c>
      <c r="B38" s="1251"/>
      <c r="C38" s="265" t="s">
        <v>945</v>
      </c>
      <c r="D38" s="213">
        <v>1700</v>
      </c>
      <c r="E38" s="213">
        <v>3200</v>
      </c>
      <c r="F38" s="288">
        <v>1293</v>
      </c>
      <c r="G38" s="95">
        <f>F38/E38*100</f>
        <v>40.40625</v>
      </c>
      <c r="H38" s="289">
        <v>2195</v>
      </c>
      <c r="I38" s="290"/>
    </row>
    <row r="39" spans="1:9" ht="14.25" x14ac:dyDescent="0.2">
      <c r="A39" s="292"/>
      <c r="B39" s="293"/>
      <c r="C39" s="294" t="s">
        <v>946</v>
      </c>
      <c r="D39" s="295">
        <f>SUM(D38:D38)</f>
        <v>1700</v>
      </c>
      <c r="E39" s="295">
        <f>SUM(E38:E38)</f>
        <v>3200</v>
      </c>
      <c r="F39" s="296">
        <f>SUM(F38:F38)</f>
        <v>1293</v>
      </c>
      <c r="G39" s="297">
        <f>F39/E39*100</f>
        <v>40.40625</v>
      </c>
      <c r="H39" s="298">
        <f>H38</f>
        <v>2195</v>
      </c>
    </row>
    <row r="40" spans="1:9" hidden="1" x14ac:dyDescent="0.2">
      <c r="A40" s="1252" t="s">
        <v>947</v>
      </c>
      <c r="B40" s="1253"/>
      <c r="C40" s="299" t="s">
        <v>948</v>
      </c>
      <c r="D40" s="77">
        <v>0</v>
      </c>
      <c r="E40" s="77">
        <v>0</v>
      </c>
      <c r="F40" s="260">
        <v>0</v>
      </c>
      <c r="G40" s="34">
        <v>0</v>
      </c>
      <c r="H40" s="194">
        <v>0</v>
      </c>
    </row>
    <row r="41" spans="1:9" hidden="1" x14ac:dyDescent="0.2">
      <c r="A41" s="1252" t="s">
        <v>949</v>
      </c>
      <c r="B41" s="1253"/>
      <c r="C41" s="299" t="s">
        <v>950</v>
      </c>
      <c r="D41" s="77">
        <v>0</v>
      </c>
      <c r="E41" s="77">
        <v>0</v>
      </c>
      <c r="F41" s="260">
        <v>0</v>
      </c>
      <c r="G41" s="34">
        <v>0</v>
      </c>
      <c r="H41" s="194">
        <v>0</v>
      </c>
    </row>
    <row r="42" spans="1:9" hidden="1" x14ac:dyDescent="0.2">
      <c r="A42" s="1252" t="s">
        <v>951</v>
      </c>
      <c r="B42" s="1253"/>
      <c r="C42" s="299" t="s">
        <v>952</v>
      </c>
      <c r="D42" s="77">
        <v>0</v>
      </c>
      <c r="E42" s="77">
        <v>0</v>
      </c>
      <c r="F42" s="260">
        <v>0</v>
      </c>
      <c r="G42" s="34">
        <v>0</v>
      </c>
      <c r="H42" s="194">
        <v>0</v>
      </c>
    </row>
    <row r="43" spans="1:9" x14ac:dyDescent="0.2">
      <c r="A43" s="1252" t="s">
        <v>953</v>
      </c>
      <c r="B43" s="1253"/>
      <c r="C43" s="32" t="s">
        <v>954</v>
      </c>
      <c r="D43" s="77">
        <v>500</v>
      </c>
      <c r="E43" s="77">
        <v>500</v>
      </c>
      <c r="F43" s="260">
        <v>204</v>
      </c>
      <c r="G43" s="34">
        <f>F43/E43*100</f>
        <v>40.799999999999997</v>
      </c>
      <c r="H43" s="194">
        <v>0</v>
      </c>
    </row>
    <row r="44" spans="1:9" ht="15" thickBot="1" x14ac:dyDescent="0.25">
      <c r="A44" s="292"/>
      <c r="B44" s="293"/>
      <c r="C44" s="294" t="s">
        <v>955</v>
      </c>
      <c r="D44" s="295">
        <f>SUM(D40:D43)</f>
        <v>500</v>
      </c>
      <c r="E44" s="295">
        <f>SUM(E40:E43)</f>
        <v>500</v>
      </c>
      <c r="F44" s="300">
        <f>SUM(F40:F43)</f>
        <v>204</v>
      </c>
      <c r="G44" s="297">
        <f>F44/E44*100</f>
        <v>40.799999999999997</v>
      </c>
      <c r="H44" s="301">
        <f>SUM(H40:H43)</f>
        <v>0</v>
      </c>
    </row>
    <row r="45" spans="1:9" ht="13.5" hidden="1" thickBot="1" x14ac:dyDescent="0.25">
      <c r="A45" s="1252" t="s">
        <v>956</v>
      </c>
      <c r="B45" s="1253"/>
      <c r="C45" s="261" t="s">
        <v>957</v>
      </c>
      <c r="D45" s="33">
        <v>0</v>
      </c>
      <c r="E45" s="33">
        <v>0</v>
      </c>
      <c r="F45" s="250">
        <v>0</v>
      </c>
      <c r="G45" s="34">
        <v>0</v>
      </c>
      <c r="H45" s="251">
        <v>0</v>
      </c>
    </row>
    <row r="46" spans="1:9" ht="15" hidden="1" thickBot="1" x14ac:dyDescent="0.25">
      <c r="A46" s="219"/>
      <c r="B46" s="42"/>
      <c r="C46" s="294" t="s">
        <v>958</v>
      </c>
      <c r="D46" s="302">
        <f>SUM(D45:D45)</f>
        <v>0</v>
      </c>
      <c r="E46" s="302">
        <f>SUM(E45:E45)</f>
        <v>0</v>
      </c>
      <c r="F46" s="296">
        <f>SUM(F45:F45)</f>
        <v>0</v>
      </c>
      <c r="G46" s="297">
        <v>0</v>
      </c>
      <c r="H46" s="298">
        <f>H45</f>
        <v>0</v>
      </c>
    </row>
    <row r="47" spans="1:9" ht="16.5" thickBot="1" x14ac:dyDescent="0.3">
      <c r="A47" s="303"/>
      <c r="B47" s="304"/>
      <c r="C47" s="305" t="s">
        <v>897</v>
      </c>
      <c r="D47" s="235">
        <f>SUM(D46,D44,D39)</f>
        <v>2200</v>
      </c>
      <c r="E47" s="235">
        <f>SUM(E46,E44,E39)</f>
        <v>3700</v>
      </c>
      <c r="F47" s="235">
        <f>SUM(F46,F44,F39)</f>
        <v>1497</v>
      </c>
      <c r="G47" s="269">
        <f>F47/E47*100</f>
        <v>40.45945945945946</v>
      </c>
      <c r="H47" s="237">
        <f>H39+H44+H46</f>
        <v>2195</v>
      </c>
    </row>
    <row r="48" spans="1:9" x14ac:dyDescent="0.2">
      <c r="A48" s="7"/>
    </row>
    <row r="50" spans="1:8" ht="19.5" thickBot="1" x14ac:dyDescent="0.35">
      <c r="A50" s="6" t="s">
        <v>959</v>
      </c>
      <c r="D50" s="8"/>
      <c r="E50" s="8"/>
      <c r="F50" s="8"/>
      <c r="G50" s="9"/>
      <c r="H50" s="8"/>
    </row>
    <row r="51" spans="1:8" ht="13.5" x14ac:dyDescent="0.25">
      <c r="A51" s="306"/>
      <c r="B51" s="106"/>
      <c r="C51" s="24"/>
      <c r="D51" s="14" t="s">
        <v>787</v>
      </c>
      <c r="E51" s="14" t="s">
        <v>788</v>
      </c>
      <c r="F51" s="14" t="s">
        <v>789</v>
      </c>
      <c r="G51" s="14" t="s">
        <v>790</v>
      </c>
      <c r="H51" s="15" t="s">
        <v>791</v>
      </c>
    </row>
    <row r="52" spans="1:8" ht="14.25" thickBot="1" x14ac:dyDescent="0.3">
      <c r="A52" s="307"/>
      <c r="B52" s="275"/>
      <c r="C52" s="308"/>
      <c r="D52" s="20">
        <v>2018</v>
      </c>
      <c r="E52" s="20">
        <v>2018</v>
      </c>
      <c r="F52" s="123" t="s">
        <v>793</v>
      </c>
      <c r="G52" s="123" t="s">
        <v>794</v>
      </c>
      <c r="H52" s="21">
        <v>2019</v>
      </c>
    </row>
    <row r="53" spans="1:8" x14ac:dyDescent="0.2">
      <c r="A53" s="309" t="s">
        <v>895</v>
      </c>
      <c r="B53" s="17"/>
      <c r="C53" s="244"/>
      <c r="D53" s="310">
        <f>'11 6'!D24</f>
        <v>1150</v>
      </c>
      <c r="E53" s="310">
        <f>'11 6'!E24</f>
        <v>1150</v>
      </c>
      <c r="F53" s="310">
        <f>'11 6'!F24</f>
        <v>251</v>
      </c>
      <c r="G53" s="311">
        <f>F53/E53*100</f>
        <v>21.826086956521738</v>
      </c>
      <c r="H53" s="312">
        <f>'11 6'!H24</f>
        <v>1150</v>
      </c>
    </row>
    <row r="54" spans="1:8" ht="13.5" thickBot="1" x14ac:dyDescent="0.25">
      <c r="A54" s="313" t="s">
        <v>896</v>
      </c>
      <c r="B54" s="275"/>
      <c r="C54" s="308"/>
      <c r="D54" s="314">
        <f>'11 6'!D47</f>
        <v>2200</v>
      </c>
      <c r="E54" s="314">
        <f>'11 6'!E47</f>
        <v>3700</v>
      </c>
      <c r="F54" s="314">
        <f>'11 6'!F47</f>
        <v>1497</v>
      </c>
      <c r="G54" s="315">
        <f>F54/E54*100</f>
        <v>40.45945945945946</v>
      </c>
      <c r="H54" s="316">
        <f>'11 6'!H47</f>
        <v>2195</v>
      </c>
    </row>
    <row r="55" spans="1:8" ht="16.5" thickBot="1" x14ac:dyDescent="0.3">
      <c r="A55" s="317" t="s">
        <v>960</v>
      </c>
      <c r="B55" s="275"/>
      <c r="C55" s="308"/>
      <c r="D55" s="235">
        <f>SUM(D53:D54)</f>
        <v>3350</v>
      </c>
      <c r="E55" s="235">
        <f>SUM(E53:E54)</f>
        <v>4850</v>
      </c>
      <c r="F55" s="235">
        <f>SUM(F53:F54)</f>
        <v>1748</v>
      </c>
      <c r="G55" s="269">
        <f>F55/E55*100</f>
        <v>36.041237113402062</v>
      </c>
      <c r="H55" s="237">
        <f>SUM(H53:H54)</f>
        <v>3345</v>
      </c>
    </row>
    <row r="59" spans="1:8" x14ac:dyDescent="0.2">
      <c r="A59" s="7"/>
    </row>
    <row r="60" spans="1:8" x14ac:dyDescent="0.2">
      <c r="A60" s="7"/>
    </row>
    <row r="61" spans="1:8" x14ac:dyDescent="0.2">
      <c r="A61" s="7"/>
    </row>
    <row r="62" spans="1:8" x14ac:dyDescent="0.2">
      <c r="A62" s="7"/>
    </row>
    <row r="63" spans="1:8" x14ac:dyDescent="0.2">
      <c r="A63" s="7"/>
    </row>
    <row r="64" spans="1:8" ht="15" x14ac:dyDescent="0.25">
      <c r="A64" s="1249" t="s">
        <v>961</v>
      </c>
      <c r="B64" s="1249"/>
      <c r="C64" s="1249"/>
      <c r="D64" s="1249"/>
      <c r="E64" s="1249"/>
      <c r="F64" s="1249"/>
      <c r="G64" s="1249"/>
      <c r="H64" s="1249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  <row r="275" spans="1:1" x14ac:dyDescent="0.2">
      <c r="A275" s="7"/>
    </row>
  </sheetData>
  <mergeCells count="7">
    <mergeCell ref="A64:H64"/>
    <mergeCell ref="A38:B38"/>
    <mergeCell ref="A40:B40"/>
    <mergeCell ref="A41:B41"/>
    <mergeCell ref="A42:B42"/>
    <mergeCell ref="A43:B43"/>
    <mergeCell ref="A45:B4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1"/>
  <sheetViews>
    <sheetView zoomScaleNormal="100" workbookViewId="0">
      <selection activeCell="L48" sqref="L48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" style="4" customWidth="1"/>
    <col min="4" max="5" width="5.5703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6.7109375" style="4" customWidth="1"/>
    <col min="10" max="16384" width="9.28515625" style="4"/>
  </cols>
  <sheetData>
    <row r="1" spans="1:8" ht="15" x14ac:dyDescent="0.25">
      <c r="H1" s="238" t="s">
        <v>962</v>
      </c>
    </row>
    <row r="2" spans="1:8" ht="18.75" x14ac:dyDescent="0.3">
      <c r="A2" s="6" t="s">
        <v>963</v>
      </c>
      <c r="B2" s="239"/>
      <c r="C2" s="185"/>
      <c r="D2" s="185"/>
      <c r="E2" s="185"/>
      <c r="F2" s="185"/>
      <c r="G2" s="185"/>
      <c r="H2" s="185"/>
    </row>
    <row r="3" spans="1:8" s="185" customFormat="1" ht="18.75" x14ac:dyDescent="0.3">
      <c r="A3" s="239"/>
      <c r="B3" s="239"/>
    </row>
    <row r="4" spans="1:8" ht="15" thickBot="1" x14ac:dyDescent="0.25">
      <c r="A4" s="241" t="s">
        <v>912</v>
      </c>
      <c r="B4" s="7"/>
      <c r="F4" s="8"/>
      <c r="G4" s="9"/>
      <c r="H4" s="10" t="s">
        <v>785</v>
      </c>
    </row>
    <row r="5" spans="1:8" ht="13.5" x14ac:dyDescent="0.25">
      <c r="A5" s="242" t="s">
        <v>786</v>
      </c>
      <c r="B5" s="318"/>
      <c r="C5" s="24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4.25" thickBot="1" x14ac:dyDescent="0.3">
      <c r="A6" s="243">
        <v>3639</v>
      </c>
      <c r="B6" s="17" t="s">
        <v>869</v>
      </c>
      <c r="C6" s="261"/>
      <c r="D6" s="20">
        <v>2018</v>
      </c>
      <c r="E6" s="20">
        <v>2018</v>
      </c>
      <c r="F6" s="20" t="s">
        <v>793</v>
      </c>
      <c r="G6" s="20" t="s">
        <v>794</v>
      </c>
      <c r="H6" s="124">
        <v>2019</v>
      </c>
    </row>
    <row r="7" spans="1:8" ht="13.5" x14ac:dyDescent="0.25">
      <c r="A7" s="245"/>
      <c r="B7" s="318" t="s">
        <v>795</v>
      </c>
      <c r="C7" s="13"/>
      <c r="D7" s="319"/>
      <c r="E7" s="319"/>
      <c r="F7" s="319"/>
      <c r="G7" s="319"/>
      <c r="H7" s="320"/>
    </row>
    <row r="8" spans="1:8" ht="13.5" thickBot="1" x14ac:dyDescent="0.25">
      <c r="A8" s="248">
        <v>3639</v>
      </c>
      <c r="B8" s="42">
        <v>5169</v>
      </c>
      <c r="C8" s="261" t="s">
        <v>964</v>
      </c>
      <c r="D8" s="321">
        <v>150</v>
      </c>
      <c r="E8" s="321">
        <v>150</v>
      </c>
      <c r="F8" s="321">
        <v>0</v>
      </c>
      <c r="G8" s="322">
        <f>F8/E8*100</f>
        <v>0</v>
      </c>
      <c r="H8" s="323">
        <v>150</v>
      </c>
    </row>
    <row r="9" spans="1:8" ht="16.5" thickBot="1" x14ac:dyDescent="0.3">
      <c r="A9" s="266" t="s">
        <v>935</v>
      </c>
      <c r="B9" s="267"/>
      <c r="C9" s="268"/>
      <c r="D9" s="324">
        <f>SUM(D8)</f>
        <v>150</v>
      </c>
      <c r="E9" s="324">
        <f>SUM(E8)</f>
        <v>150</v>
      </c>
      <c r="F9" s="324">
        <f>SUM(F8)</f>
        <v>0</v>
      </c>
      <c r="G9" s="325">
        <f>F9/E9*100</f>
        <v>0</v>
      </c>
      <c r="H9" s="326">
        <f>SUM(H8)</f>
        <v>150</v>
      </c>
    </row>
    <row r="10" spans="1:8" x14ac:dyDescent="0.2">
      <c r="A10" s="7"/>
      <c r="B10" s="7"/>
    </row>
    <row r="11" spans="1:8" x14ac:dyDescent="0.2">
      <c r="A11" s="7"/>
      <c r="B11" s="7"/>
    </row>
    <row r="12" spans="1:8" x14ac:dyDescent="0.2">
      <c r="A12" s="7"/>
      <c r="B12" s="7"/>
    </row>
    <row r="13" spans="1:8" x14ac:dyDescent="0.2">
      <c r="A13" s="7"/>
      <c r="B13" s="7"/>
    </row>
    <row r="14" spans="1:8" ht="15.75" x14ac:dyDescent="0.25">
      <c r="A14" s="327"/>
      <c r="B14" s="112"/>
      <c r="C14" s="188"/>
      <c r="D14" s="328"/>
      <c r="E14" s="328"/>
      <c r="F14" s="328"/>
      <c r="G14" s="328"/>
      <c r="H14" s="328"/>
    </row>
    <row r="15" spans="1:8" x14ac:dyDescent="0.2">
      <c r="A15" s="7"/>
      <c r="B15" s="7"/>
    </row>
    <row r="16" spans="1:8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21" spans="1:2" x14ac:dyDescent="0.2">
      <c r="A21" s="7"/>
      <c r="B21" s="7"/>
    </row>
    <row r="22" spans="1:2" x14ac:dyDescent="0.2">
      <c r="A22" s="7"/>
      <c r="B22" s="7"/>
    </row>
    <row r="23" spans="1:2" x14ac:dyDescent="0.2">
      <c r="A23" s="7"/>
      <c r="B23" s="7"/>
    </row>
    <row r="24" spans="1:2" x14ac:dyDescent="0.2">
      <c r="A24" s="7"/>
      <c r="B24" s="7"/>
    </row>
    <row r="25" spans="1:2" x14ac:dyDescent="0.2">
      <c r="A25" s="7"/>
      <c r="B25" s="7"/>
    </row>
    <row r="26" spans="1:2" x14ac:dyDescent="0.2">
      <c r="A26" s="7"/>
      <c r="B26" s="7"/>
    </row>
    <row r="27" spans="1:2" x14ac:dyDescent="0.2">
      <c r="A27" s="7"/>
      <c r="B27" s="7"/>
    </row>
    <row r="28" spans="1:2" x14ac:dyDescent="0.2">
      <c r="A28" s="7"/>
      <c r="B28" s="7"/>
    </row>
    <row r="29" spans="1:2" x14ac:dyDescent="0.2">
      <c r="A29" s="7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7"/>
      <c r="B32" s="7"/>
    </row>
    <row r="33" spans="1:2" x14ac:dyDescent="0.2">
      <c r="A33" s="7"/>
      <c r="B33" s="7"/>
    </row>
    <row r="34" spans="1:2" x14ac:dyDescent="0.2">
      <c r="A34" s="7"/>
      <c r="B34" s="7"/>
    </row>
    <row r="35" spans="1:2" x14ac:dyDescent="0.2">
      <c r="A35" s="7"/>
      <c r="B35" s="7"/>
    </row>
    <row r="36" spans="1:2" x14ac:dyDescent="0.2">
      <c r="A36" s="7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7"/>
      <c r="B39" s="7"/>
    </row>
    <row r="40" spans="1:2" x14ac:dyDescent="0.2">
      <c r="A40" s="7"/>
      <c r="B40" s="7"/>
    </row>
    <row r="41" spans="1:2" x14ac:dyDescent="0.2">
      <c r="A41" s="7"/>
      <c r="B41" s="7"/>
    </row>
    <row r="42" spans="1:2" x14ac:dyDescent="0.2">
      <c r="A42" s="7"/>
      <c r="B42" s="7"/>
    </row>
    <row r="43" spans="1:2" x14ac:dyDescent="0.2">
      <c r="A43" s="7"/>
      <c r="B43" s="7"/>
    </row>
    <row r="44" spans="1:2" x14ac:dyDescent="0.2">
      <c r="A44" s="7"/>
      <c r="B44" s="7"/>
    </row>
    <row r="45" spans="1:2" x14ac:dyDescent="0.2">
      <c r="A45" s="7"/>
      <c r="B45" s="7"/>
    </row>
    <row r="46" spans="1:2" x14ac:dyDescent="0.2">
      <c r="A46" s="7"/>
      <c r="B46" s="7"/>
    </row>
    <row r="47" spans="1:2" x14ac:dyDescent="0.2">
      <c r="A47" s="7"/>
      <c r="B47" s="7"/>
    </row>
    <row r="48" spans="1:2" x14ac:dyDescent="0.2">
      <c r="A48" s="7"/>
      <c r="B48" s="7"/>
    </row>
    <row r="49" spans="1:8" x14ac:dyDescent="0.2">
      <c r="A49" s="7"/>
      <c r="B49" s="7"/>
    </row>
    <row r="50" spans="1:8" x14ac:dyDescent="0.2">
      <c r="A50" s="7"/>
      <c r="B50" s="7"/>
    </row>
    <row r="51" spans="1:8" x14ac:dyDescent="0.2">
      <c r="A51" s="7"/>
      <c r="B51" s="7"/>
    </row>
    <row r="52" spans="1:8" x14ac:dyDescent="0.2">
      <c r="A52" s="7"/>
      <c r="B52" s="7"/>
    </row>
    <row r="53" spans="1:8" x14ac:dyDescent="0.2">
      <c r="A53" s="329"/>
      <c r="B53" s="329"/>
      <c r="C53" s="329"/>
      <c r="D53" s="329"/>
      <c r="E53" s="329"/>
      <c r="F53" s="329"/>
      <c r="G53" s="329"/>
      <c r="H53" s="329"/>
    </row>
    <row r="54" spans="1:8" ht="15" x14ac:dyDescent="0.25">
      <c r="A54" s="1247" t="s">
        <v>965</v>
      </c>
      <c r="B54" s="1247"/>
      <c r="C54" s="1247"/>
      <c r="D54" s="1247"/>
      <c r="E54" s="1247"/>
      <c r="F54" s="1247"/>
      <c r="G54" s="1247"/>
      <c r="H54" s="1247"/>
    </row>
    <row r="55" spans="1:8" x14ac:dyDescent="0.2">
      <c r="A55" s="7"/>
      <c r="B55" s="7"/>
    </row>
    <row r="56" spans="1:8" x14ac:dyDescent="0.2">
      <c r="A56" s="7"/>
      <c r="B56" s="7"/>
    </row>
    <row r="57" spans="1:8" x14ac:dyDescent="0.2">
      <c r="A57" s="7"/>
      <c r="B57" s="7"/>
    </row>
    <row r="58" spans="1:8" x14ac:dyDescent="0.2">
      <c r="A58" s="7"/>
      <c r="B58" s="7"/>
    </row>
    <row r="59" spans="1:8" x14ac:dyDescent="0.2">
      <c r="A59" s="7"/>
      <c r="B59" s="7"/>
    </row>
    <row r="60" spans="1:8" x14ac:dyDescent="0.2">
      <c r="A60" s="7"/>
      <c r="B60" s="7"/>
    </row>
    <row r="61" spans="1:8" x14ac:dyDescent="0.2">
      <c r="A61" s="7"/>
      <c r="B61" s="7"/>
    </row>
    <row r="62" spans="1:8" x14ac:dyDescent="0.2">
      <c r="A62" s="7"/>
      <c r="B62" s="7"/>
    </row>
    <row r="63" spans="1:8" x14ac:dyDescent="0.2">
      <c r="A63" s="7"/>
      <c r="B63" s="7"/>
    </row>
    <row r="64" spans="1:8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  <row r="223" spans="1:2" x14ac:dyDescent="0.2">
      <c r="A223" s="7"/>
      <c r="B223" s="7"/>
    </row>
    <row r="224" spans="1:2" x14ac:dyDescent="0.2">
      <c r="A224" s="7"/>
      <c r="B224" s="7"/>
    </row>
    <row r="225" spans="1:2" x14ac:dyDescent="0.2">
      <c r="A225" s="7"/>
      <c r="B225" s="7"/>
    </row>
    <row r="226" spans="1:2" x14ac:dyDescent="0.2">
      <c r="A226" s="7"/>
      <c r="B226" s="7"/>
    </row>
    <row r="227" spans="1:2" x14ac:dyDescent="0.2">
      <c r="A227" s="7"/>
      <c r="B227" s="7"/>
    </row>
    <row r="228" spans="1:2" x14ac:dyDescent="0.2">
      <c r="A228" s="7"/>
      <c r="B228" s="7"/>
    </row>
    <row r="229" spans="1:2" x14ac:dyDescent="0.2">
      <c r="A229" s="7"/>
      <c r="B229" s="7"/>
    </row>
    <row r="230" spans="1:2" x14ac:dyDescent="0.2">
      <c r="A230" s="7"/>
      <c r="B230" s="7"/>
    </row>
    <row r="231" spans="1:2" x14ac:dyDescent="0.2">
      <c r="A231" s="7"/>
      <c r="B231" s="7"/>
    </row>
    <row r="232" spans="1:2" x14ac:dyDescent="0.2">
      <c r="A232" s="7"/>
      <c r="B232" s="7"/>
    </row>
    <row r="233" spans="1:2" x14ac:dyDescent="0.2">
      <c r="A233" s="7"/>
      <c r="B233" s="7"/>
    </row>
    <row r="234" spans="1:2" x14ac:dyDescent="0.2">
      <c r="A234" s="7"/>
      <c r="B234" s="7"/>
    </row>
    <row r="235" spans="1:2" x14ac:dyDescent="0.2">
      <c r="A235" s="7"/>
      <c r="B235" s="7"/>
    </row>
    <row r="236" spans="1:2" x14ac:dyDescent="0.2">
      <c r="A236" s="7"/>
      <c r="B236" s="7"/>
    </row>
    <row r="237" spans="1:2" x14ac:dyDescent="0.2">
      <c r="A237" s="7"/>
      <c r="B237" s="7"/>
    </row>
    <row r="238" spans="1:2" x14ac:dyDescent="0.2">
      <c r="A238" s="7"/>
      <c r="B238" s="7"/>
    </row>
    <row r="239" spans="1:2" x14ac:dyDescent="0.2">
      <c r="A239" s="7"/>
      <c r="B239" s="7"/>
    </row>
    <row r="240" spans="1:2" x14ac:dyDescent="0.2">
      <c r="A240" s="7"/>
      <c r="B240" s="7"/>
    </row>
    <row r="241" spans="1:2" x14ac:dyDescent="0.2">
      <c r="A241" s="7"/>
      <c r="B241" s="7"/>
    </row>
  </sheetData>
  <mergeCells count="1">
    <mergeCell ref="A54:H5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7"/>
  <sheetViews>
    <sheetView topLeftCell="A72" zoomScaleNormal="100" workbookViewId="0">
      <selection activeCell="H86" sqref="H86"/>
    </sheetView>
  </sheetViews>
  <sheetFormatPr defaultColWidth="9.28515625" defaultRowHeight="12.75" x14ac:dyDescent="0.2"/>
  <cols>
    <col min="1" max="1" width="5.28515625" style="4" customWidth="1"/>
    <col min="2" max="2" width="5.28515625" style="330" customWidth="1"/>
    <col min="3" max="3" width="30.425781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16384" width="9.28515625" style="4"/>
  </cols>
  <sheetData>
    <row r="1" spans="1:8" ht="15" x14ac:dyDescent="0.25">
      <c r="H1" s="238" t="s">
        <v>966</v>
      </c>
    </row>
    <row r="2" spans="1:8" ht="18.75" x14ac:dyDescent="0.3">
      <c r="A2" s="6" t="s">
        <v>967</v>
      </c>
      <c r="B2" s="7"/>
      <c r="C2" s="185"/>
      <c r="D2" s="185"/>
      <c r="E2" s="185"/>
      <c r="F2" s="185"/>
      <c r="G2" s="185"/>
      <c r="H2" s="185"/>
    </row>
    <row r="3" spans="1:8" s="333" customFormat="1" ht="15.75" x14ac:dyDescent="0.25">
      <c r="A3" s="331"/>
      <c r="B3" s="332"/>
    </row>
    <row r="4" spans="1:8" ht="15" thickBot="1" x14ac:dyDescent="0.25">
      <c r="A4" s="241" t="s">
        <v>912</v>
      </c>
      <c r="B4" s="7"/>
      <c r="F4" s="8"/>
      <c r="G4" s="9"/>
      <c r="H4" s="10" t="s">
        <v>785</v>
      </c>
    </row>
    <row r="5" spans="1:8" ht="13.5" x14ac:dyDescent="0.25">
      <c r="A5" s="242" t="s">
        <v>786</v>
      </c>
      <c r="B5" s="12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334">
        <v>3421</v>
      </c>
      <c r="B6" s="110" t="s">
        <v>864</v>
      </c>
      <c r="C6" s="244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334">
        <v>3722</v>
      </c>
      <c r="B7" s="17" t="s">
        <v>968</v>
      </c>
      <c r="C7" s="244"/>
      <c r="D7" s="20"/>
      <c r="E7" s="20"/>
      <c r="F7" s="20"/>
      <c r="G7" s="20"/>
      <c r="H7" s="21"/>
    </row>
    <row r="8" spans="1:8" ht="13.5" x14ac:dyDescent="0.25">
      <c r="A8" s="334">
        <v>3723</v>
      </c>
      <c r="B8" s="17" t="s">
        <v>969</v>
      </c>
      <c r="C8" s="244"/>
      <c r="D8" s="20"/>
      <c r="E8" s="20"/>
      <c r="F8" s="20"/>
      <c r="G8" s="20"/>
      <c r="H8" s="21"/>
    </row>
    <row r="9" spans="1:8" ht="13.5" x14ac:dyDescent="0.25">
      <c r="A9" s="334">
        <v>3727</v>
      </c>
      <c r="B9" s="53" t="s">
        <v>970</v>
      </c>
      <c r="C9" s="52"/>
      <c r="D9" s="20"/>
      <c r="E9" s="20"/>
      <c r="F9" s="20"/>
      <c r="G9" s="20"/>
      <c r="H9" s="21"/>
    </row>
    <row r="10" spans="1:8" ht="13.5" x14ac:dyDescent="0.25">
      <c r="A10" s="335">
        <v>3729</v>
      </c>
      <c r="B10" s="336" t="s">
        <v>971</v>
      </c>
      <c r="C10" s="244"/>
      <c r="D10" s="20"/>
      <c r="E10" s="20"/>
      <c r="F10" s="20"/>
      <c r="G10" s="20"/>
      <c r="H10" s="21"/>
    </row>
    <row r="11" spans="1:8" x14ac:dyDescent="0.2">
      <c r="A11" s="335">
        <v>3741</v>
      </c>
      <c r="B11" s="336" t="s">
        <v>870</v>
      </c>
      <c r="C11" s="244"/>
      <c r="D11" s="337"/>
      <c r="E11" s="337"/>
      <c r="F11" s="337"/>
      <c r="G11" s="337"/>
      <c r="H11" s="338"/>
    </row>
    <row r="12" spans="1:8" x14ac:dyDescent="0.2">
      <c r="A12" s="335">
        <v>3745</v>
      </c>
      <c r="B12" s="336" t="s">
        <v>972</v>
      </c>
      <c r="C12" s="244"/>
      <c r="D12" s="337"/>
      <c r="E12" s="337"/>
      <c r="F12" s="337"/>
      <c r="G12" s="337"/>
      <c r="H12" s="338"/>
    </row>
    <row r="13" spans="1:8" x14ac:dyDescent="0.2">
      <c r="A13" s="339">
        <v>3792</v>
      </c>
      <c r="B13" s="110" t="s">
        <v>973</v>
      </c>
      <c r="C13" s="116"/>
      <c r="D13" s="337"/>
      <c r="E13" s="337"/>
      <c r="F13" s="337"/>
      <c r="G13" s="337"/>
      <c r="H13" s="338"/>
    </row>
    <row r="14" spans="1:8" x14ac:dyDescent="0.2">
      <c r="A14" s="339">
        <v>2219</v>
      </c>
      <c r="B14" s="110" t="s">
        <v>974</v>
      </c>
      <c r="C14" s="116"/>
      <c r="D14" s="337"/>
      <c r="E14" s="337"/>
      <c r="F14" s="337"/>
      <c r="G14" s="337"/>
      <c r="H14" s="338"/>
    </row>
    <row r="15" spans="1:8" x14ac:dyDescent="0.2">
      <c r="A15" s="334">
        <v>3421</v>
      </c>
      <c r="B15" s="17" t="s">
        <v>864</v>
      </c>
      <c r="C15" s="244"/>
      <c r="D15" s="337"/>
      <c r="E15" s="337"/>
      <c r="F15" s="337"/>
      <c r="G15" s="337"/>
      <c r="H15" s="338"/>
    </row>
    <row r="16" spans="1:8" ht="13.5" thickBot="1" x14ac:dyDescent="0.25">
      <c r="A16" s="340">
        <v>5299</v>
      </c>
      <c r="B16" s="17" t="s">
        <v>975</v>
      </c>
      <c r="C16" s="244"/>
      <c r="D16" s="337"/>
      <c r="E16" s="337"/>
      <c r="F16" s="337"/>
      <c r="G16" s="337"/>
      <c r="H16" s="338"/>
    </row>
    <row r="17" spans="1:9" ht="13.5" hidden="1" thickBot="1" x14ac:dyDescent="0.25">
      <c r="A17" s="340">
        <v>6409</v>
      </c>
      <c r="B17" s="17" t="s">
        <v>976</v>
      </c>
      <c r="C17" s="244"/>
      <c r="D17" s="337"/>
      <c r="E17" s="337"/>
      <c r="F17" s="337"/>
      <c r="G17" s="337"/>
      <c r="H17" s="338"/>
    </row>
    <row r="18" spans="1:9" ht="13.5" x14ac:dyDescent="0.25">
      <c r="A18" s="341"/>
      <c r="B18" s="318" t="s">
        <v>795</v>
      </c>
      <c r="C18" s="13"/>
      <c r="D18" s="246"/>
      <c r="E18" s="246"/>
      <c r="F18" s="342"/>
      <c r="G18" s="246"/>
      <c r="H18" s="247"/>
    </row>
    <row r="19" spans="1:9" x14ac:dyDescent="0.2">
      <c r="A19" s="334">
        <v>3421</v>
      </c>
      <c r="B19" s="53">
        <v>5169</v>
      </c>
      <c r="C19" s="261" t="s">
        <v>977</v>
      </c>
      <c r="D19" s="33">
        <v>10500</v>
      </c>
      <c r="E19" s="33">
        <v>10500</v>
      </c>
      <c r="F19" s="250">
        <v>7918</v>
      </c>
      <c r="G19" s="34">
        <f>F19/E19*100</f>
        <v>75.409523809523805</v>
      </c>
      <c r="H19" s="251">
        <v>10500</v>
      </c>
    </row>
    <row r="20" spans="1:9" x14ac:dyDescent="0.2">
      <c r="A20" s="343"/>
      <c r="B20" s="127">
        <v>5171</v>
      </c>
      <c r="C20" s="244" t="s">
        <v>978</v>
      </c>
      <c r="D20" s="73">
        <v>2000</v>
      </c>
      <c r="E20" s="73">
        <v>1845</v>
      </c>
      <c r="F20" s="344">
        <v>781</v>
      </c>
      <c r="G20" s="34">
        <f>F20/E20*100</f>
        <v>42.330623306233065</v>
      </c>
      <c r="H20" s="277">
        <v>1420</v>
      </c>
    </row>
    <row r="21" spans="1:9" ht="15.75" thickBot="1" x14ac:dyDescent="0.3">
      <c r="A21" s="345"/>
      <c r="B21" s="346" t="s">
        <v>897</v>
      </c>
      <c r="C21" s="347"/>
      <c r="D21" s="348">
        <f>SUM(D19:D20)</f>
        <v>12500</v>
      </c>
      <c r="E21" s="348">
        <f>SUM(E19:E20)</f>
        <v>12345</v>
      </c>
      <c r="F21" s="349">
        <f>SUM(F19:F20)</f>
        <v>8699</v>
      </c>
      <c r="G21" s="350">
        <f>F21/E21*100</f>
        <v>70.465775617658977</v>
      </c>
      <c r="H21" s="351">
        <f>SUM(H19:H20)</f>
        <v>11920</v>
      </c>
    </row>
    <row r="22" spans="1:9" x14ac:dyDescent="0.2">
      <c r="A22" s="340">
        <v>3722</v>
      </c>
      <c r="B22" s="127">
        <v>5169</v>
      </c>
      <c r="C22" s="244" t="s">
        <v>977</v>
      </c>
      <c r="D22" s="33">
        <v>3200</v>
      </c>
      <c r="E22" s="33">
        <v>3200</v>
      </c>
      <c r="F22" s="250">
        <v>2358</v>
      </c>
      <c r="G22" s="34">
        <f t="shared" ref="G22:G29" si="0">F22/E22*100</f>
        <v>73.6875</v>
      </c>
      <c r="H22" s="251">
        <v>3200</v>
      </c>
    </row>
    <row r="23" spans="1:9" ht="15.75" thickBot="1" x14ac:dyDescent="0.3">
      <c r="A23" s="345"/>
      <c r="B23" s="346" t="s">
        <v>897</v>
      </c>
      <c r="C23" s="347"/>
      <c r="D23" s="348">
        <f>SUM(D22:D22)</f>
        <v>3200</v>
      </c>
      <c r="E23" s="348">
        <f>SUM(E22:E22)</f>
        <v>3200</v>
      </c>
      <c r="F23" s="349">
        <f>SUM(F22:F22)</f>
        <v>2358</v>
      </c>
      <c r="G23" s="350">
        <f t="shared" si="0"/>
        <v>73.6875</v>
      </c>
      <c r="H23" s="351">
        <f>SUM(H22:H22)</f>
        <v>3200</v>
      </c>
      <c r="I23" s="352"/>
    </row>
    <row r="24" spans="1:9" ht="12.75" customHeight="1" x14ac:dyDescent="0.25">
      <c r="A24" s="353">
        <v>3727</v>
      </c>
      <c r="B24" s="53">
        <v>5169</v>
      </c>
      <c r="C24" s="52" t="s">
        <v>977</v>
      </c>
      <c r="D24" s="246">
        <v>20</v>
      </c>
      <c r="E24" s="246">
        <v>20</v>
      </c>
      <c r="F24" s="342">
        <v>0</v>
      </c>
      <c r="G24" s="204">
        <v>0</v>
      </c>
      <c r="H24" s="247">
        <v>0</v>
      </c>
      <c r="I24" s="352"/>
    </row>
    <row r="25" spans="1:9" ht="12.75" hidden="1" customHeight="1" x14ac:dyDescent="0.25">
      <c r="A25" s="355"/>
      <c r="B25" s="356">
        <v>5166</v>
      </c>
      <c r="C25" s="52" t="s">
        <v>926</v>
      </c>
      <c r="D25" s="33">
        <v>0</v>
      </c>
      <c r="E25" s="33">
        <v>0</v>
      </c>
      <c r="F25" s="260">
        <v>0</v>
      </c>
      <c r="G25" s="43">
        <v>0</v>
      </c>
      <c r="H25" s="251">
        <v>0</v>
      </c>
      <c r="I25" s="352"/>
    </row>
    <row r="26" spans="1:9" ht="12.75" hidden="1" customHeight="1" x14ac:dyDescent="0.25">
      <c r="A26" s="175"/>
      <c r="D26" s="33">
        <v>0</v>
      </c>
      <c r="E26" s="33">
        <v>0</v>
      </c>
      <c r="F26" s="250">
        <v>0</v>
      </c>
      <c r="G26" s="34">
        <v>0</v>
      </c>
      <c r="H26" s="251">
        <v>0</v>
      </c>
      <c r="I26" s="352"/>
    </row>
    <row r="27" spans="1:9" ht="15.75" thickBot="1" x14ac:dyDescent="0.3">
      <c r="A27" s="345"/>
      <c r="B27" s="357" t="s">
        <v>897</v>
      </c>
      <c r="C27" s="358"/>
      <c r="D27" s="302">
        <f>SUM(D24:D26)</f>
        <v>20</v>
      </c>
      <c r="E27" s="302">
        <f>SUM(E24:E26)</f>
        <v>20</v>
      </c>
      <c r="F27" s="359">
        <f>SUM(F24:F26)</f>
        <v>0</v>
      </c>
      <c r="G27" s="350">
        <f t="shared" si="0"/>
        <v>0</v>
      </c>
      <c r="H27" s="360">
        <f>SUM(H24:H26)</f>
        <v>0</v>
      </c>
      <c r="I27" s="352"/>
    </row>
    <row r="28" spans="1:9" x14ac:dyDescent="0.2">
      <c r="A28" s="340">
        <v>3729</v>
      </c>
      <c r="B28" s="127">
        <v>5165</v>
      </c>
      <c r="C28" s="244" t="s">
        <v>979</v>
      </c>
      <c r="D28" s="73">
        <v>80</v>
      </c>
      <c r="E28" s="73">
        <v>80</v>
      </c>
      <c r="F28" s="344">
        <v>62</v>
      </c>
      <c r="G28" s="95">
        <f t="shared" si="0"/>
        <v>77.5</v>
      </c>
      <c r="H28" s="277">
        <v>30</v>
      </c>
    </row>
    <row r="29" spans="1:9" x14ac:dyDescent="0.2">
      <c r="A29" s="343"/>
      <c r="B29" s="127">
        <v>5169</v>
      </c>
      <c r="C29" s="244" t="s">
        <v>980</v>
      </c>
      <c r="D29" s="33">
        <v>3200</v>
      </c>
      <c r="E29" s="33">
        <f>SUM(E30:E32)</f>
        <v>4100</v>
      </c>
      <c r="F29" s="250">
        <f>SUM(F30:F32)</f>
        <v>3187</v>
      </c>
      <c r="G29" s="34">
        <f t="shared" si="0"/>
        <v>77.731707317073173</v>
      </c>
      <c r="H29" s="251">
        <f>SUM(H30:H32)</f>
        <v>3200</v>
      </c>
    </row>
    <row r="30" spans="1:9" x14ac:dyDescent="0.2">
      <c r="A30" s="343"/>
      <c r="B30" s="361"/>
      <c r="C30" s="362" t="s">
        <v>981</v>
      </c>
      <c r="D30" s="81">
        <v>900</v>
      </c>
      <c r="E30" s="81">
        <v>1800</v>
      </c>
      <c r="F30" s="264">
        <v>1752</v>
      </c>
      <c r="G30" s="82">
        <f>F30/E30*100</f>
        <v>97.333333333333343</v>
      </c>
      <c r="H30" s="257">
        <v>900</v>
      </c>
    </row>
    <row r="31" spans="1:9" x14ac:dyDescent="0.2">
      <c r="A31" s="343"/>
      <c r="B31" s="363"/>
      <c r="C31" s="362" t="s">
        <v>982</v>
      </c>
      <c r="D31" s="81">
        <v>500</v>
      </c>
      <c r="E31" s="81">
        <v>500</v>
      </c>
      <c r="F31" s="264">
        <v>202</v>
      </c>
      <c r="G31" s="82">
        <f>F31/E31*100</f>
        <v>40.400000000000006</v>
      </c>
      <c r="H31" s="257">
        <v>500</v>
      </c>
    </row>
    <row r="32" spans="1:9" x14ac:dyDescent="0.2">
      <c r="A32" s="343"/>
      <c r="B32" s="364"/>
      <c r="C32" s="362" t="s">
        <v>983</v>
      </c>
      <c r="D32" s="81">
        <v>1800</v>
      </c>
      <c r="E32" s="81">
        <v>1800</v>
      </c>
      <c r="F32" s="264">
        <v>1233</v>
      </c>
      <c r="G32" s="82">
        <f>F32/E32*100</f>
        <v>68.5</v>
      </c>
      <c r="H32" s="257">
        <v>1800</v>
      </c>
    </row>
    <row r="33" spans="1:9" x14ac:dyDescent="0.2">
      <c r="A33" s="343"/>
      <c r="B33" s="364">
        <v>5191</v>
      </c>
      <c r="C33" s="244" t="s">
        <v>984</v>
      </c>
      <c r="D33" s="33">
        <v>0</v>
      </c>
      <c r="E33" s="33">
        <v>21</v>
      </c>
      <c r="F33" s="250">
        <v>21</v>
      </c>
      <c r="G33" s="34">
        <f>F33/E33*100</f>
        <v>100</v>
      </c>
      <c r="H33" s="251">
        <v>0</v>
      </c>
    </row>
    <row r="34" spans="1:9" ht="15.75" thickBot="1" x14ac:dyDescent="0.3">
      <c r="A34" s="345"/>
      <c r="B34" s="346" t="s">
        <v>897</v>
      </c>
      <c r="C34" s="347"/>
      <c r="D34" s="348">
        <f>SUM(D28:D29)</f>
        <v>3280</v>
      </c>
      <c r="E34" s="348">
        <f>E28+E29+E33</f>
        <v>4201</v>
      </c>
      <c r="F34" s="349">
        <f>F28+F29+F33</f>
        <v>3270</v>
      </c>
      <c r="G34" s="350">
        <f t="shared" ref="G34:G42" si="1">F34/E34*100</f>
        <v>77.838609854796488</v>
      </c>
      <c r="H34" s="351">
        <f>H28+H29</f>
        <v>3230</v>
      </c>
      <c r="I34" s="352"/>
    </row>
    <row r="35" spans="1:9" x14ac:dyDescent="0.2">
      <c r="A35" s="340">
        <v>3741</v>
      </c>
      <c r="B35" s="127">
        <v>5169</v>
      </c>
      <c r="C35" s="244" t="s">
        <v>977</v>
      </c>
      <c r="D35" s="33">
        <v>25</v>
      </c>
      <c r="E35" s="33">
        <v>25</v>
      </c>
      <c r="F35" s="250">
        <v>23</v>
      </c>
      <c r="G35" s="34">
        <f t="shared" si="1"/>
        <v>92</v>
      </c>
      <c r="H35" s="251">
        <v>50</v>
      </c>
    </row>
    <row r="36" spans="1:9" ht="15.75" thickBot="1" x14ac:dyDescent="0.3">
      <c r="A36" s="345"/>
      <c r="B36" s="346" t="s">
        <v>897</v>
      </c>
      <c r="C36" s="347"/>
      <c r="D36" s="348">
        <f>SUM(D35:D35)</f>
        <v>25</v>
      </c>
      <c r="E36" s="348">
        <f>SUM(E35:E35)</f>
        <v>25</v>
      </c>
      <c r="F36" s="349">
        <f>SUM(F35:F35)</f>
        <v>23</v>
      </c>
      <c r="G36" s="350">
        <f t="shared" si="1"/>
        <v>92</v>
      </c>
      <c r="H36" s="351">
        <f>SUM(H35:H35)</f>
        <v>50</v>
      </c>
      <c r="I36" s="352"/>
    </row>
    <row r="37" spans="1:9" x14ac:dyDescent="0.2">
      <c r="A37" s="365">
        <v>3745</v>
      </c>
      <c r="B37" s="366">
        <v>5132</v>
      </c>
      <c r="C37" s="13" t="s">
        <v>985</v>
      </c>
      <c r="D37" s="108">
        <v>50</v>
      </c>
      <c r="E37" s="108">
        <v>50</v>
      </c>
      <c r="F37" s="367">
        <v>24</v>
      </c>
      <c r="G37" s="204">
        <f t="shared" si="1"/>
        <v>48</v>
      </c>
      <c r="H37" s="192">
        <v>50</v>
      </c>
    </row>
    <row r="38" spans="1:9" x14ac:dyDescent="0.2">
      <c r="A38" s="343"/>
      <c r="B38" s="53">
        <v>5137</v>
      </c>
      <c r="C38" s="261" t="s">
        <v>986</v>
      </c>
      <c r="D38" s="33">
        <v>800</v>
      </c>
      <c r="E38" s="33">
        <v>800</v>
      </c>
      <c r="F38" s="250">
        <v>211</v>
      </c>
      <c r="G38" s="34">
        <f t="shared" si="1"/>
        <v>26.375</v>
      </c>
      <c r="H38" s="251">
        <v>162</v>
      </c>
    </row>
    <row r="39" spans="1:9" x14ac:dyDescent="0.2">
      <c r="A39" s="343"/>
      <c r="B39" s="53">
        <v>5137</v>
      </c>
      <c r="C39" s="261" t="s">
        <v>987</v>
      </c>
      <c r="D39" s="33">
        <v>0</v>
      </c>
      <c r="E39" s="33">
        <v>329</v>
      </c>
      <c r="F39" s="250">
        <v>122</v>
      </c>
      <c r="G39" s="34">
        <f>F39/E39*100</f>
        <v>37.08206686930091</v>
      </c>
      <c r="H39" s="251">
        <v>0</v>
      </c>
    </row>
    <row r="40" spans="1:9" x14ac:dyDescent="0.2">
      <c r="A40" s="343"/>
      <c r="B40" s="53">
        <v>5139</v>
      </c>
      <c r="C40" s="249" t="s">
        <v>925</v>
      </c>
      <c r="D40" s="33">
        <v>1600</v>
      </c>
      <c r="E40" s="33">
        <v>2062</v>
      </c>
      <c r="F40" s="250">
        <v>797</v>
      </c>
      <c r="G40" s="34">
        <f t="shared" si="1"/>
        <v>38.651794374393795</v>
      </c>
      <c r="H40" s="251">
        <v>1600</v>
      </c>
    </row>
    <row r="41" spans="1:9" x14ac:dyDescent="0.2">
      <c r="A41" s="343"/>
      <c r="B41" s="53">
        <v>5139</v>
      </c>
      <c r="C41" s="249" t="s">
        <v>988</v>
      </c>
      <c r="D41" s="33">
        <v>0</v>
      </c>
      <c r="E41" s="33">
        <v>310</v>
      </c>
      <c r="F41" s="250">
        <v>0</v>
      </c>
      <c r="G41" s="34">
        <f>F41/E41*100</f>
        <v>0</v>
      </c>
      <c r="H41" s="251">
        <v>0</v>
      </c>
    </row>
    <row r="42" spans="1:9" x14ac:dyDescent="0.2">
      <c r="A42" s="343"/>
      <c r="B42" s="53">
        <v>5151</v>
      </c>
      <c r="C42" s="244" t="s">
        <v>989</v>
      </c>
      <c r="D42" s="33">
        <v>1600</v>
      </c>
      <c r="E42" s="33">
        <v>1600</v>
      </c>
      <c r="F42" s="250">
        <v>848</v>
      </c>
      <c r="G42" s="34">
        <f t="shared" si="1"/>
        <v>53</v>
      </c>
      <c r="H42" s="251">
        <v>1200</v>
      </c>
    </row>
    <row r="43" spans="1:9" x14ac:dyDescent="0.2">
      <c r="A43" s="368"/>
      <c r="B43" s="127">
        <v>5154</v>
      </c>
      <c r="C43" s="244" t="s">
        <v>990</v>
      </c>
      <c r="D43" s="73">
        <v>500</v>
      </c>
      <c r="E43" s="73">
        <v>500</v>
      </c>
      <c r="F43" s="344">
        <v>231</v>
      </c>
      <c r="G43" s="34">
        <f>F43/E43*100</f>
        <v>46.2</v>
      </c>
      <c r="H43" s="277">
        <v>450</v>
      </c>
    </row>
    <row r="44" spans="1:9" x14ac:dyDescent="0.2">
      <c r="A44" s="368"/>
      <c r="B44" s="53">
        <v>5166</v>
      </c>
      <c r="C44" s="244" t="s">
        <v>926</v>
      </c>
      <c r="D44" s="33">
        <v>150</v>
      </c>
      <c r="E44" s="33">
        <v>950</v>
      </c>
      <c r="F44" s="250">
        <v>74</v>
      </c>
      <c r="G44" s="34">
        <f t="shared" ref="G44:G61" si="2">F44/E44*100</f>
        <v>7.7894736842105265</v>
      </c>
      <c r="H44" s="251">
        <v>300</v>
      </c>
    </row>
    <row r="45" spans="1:9" x14ac:dyDescent="0.2">
      <c r="A45" s="368"/>
      <c r="B45" s="127">
        <v>5169</v>
      </c>
      <c r="C45" s="244" t="s">
        <v>991</v>
      </c>
      <c r="D45" s="73">
        <v>69000</v>
      </c>
      <c r="E45" s="73">
        <v>69000</v>
      </c>
      <c r="F45" s="344">
        <v>45117</v>
      </c>
      <c r="G45" s="34">
        <f t="shared" si="2"/>
        <v>65.386956521739123</v>
      </c>
      <c r="H45" s="277">
        <v>69800</v>
      </c>
    </row>
    <row r="46" spans="1:9" x14ac:dyDescent="0.2">
      <c r="A46" s="368"/>
      <c r="B46" s="127">
        <v>5169</v>
      </c>
      <c r="C46" s="244" t="s">
        <v>992</v>
      </c>
      <c r="D46" s="73">
        <v>0</v>
      </c>
      <c r="E46" s="73">
        <v>1776</v>
      </c>
      <c r="F46" s="344">
        <v>503</v>
      </c>
      <c r="G46" s="34">
        <f>F46/E46*100</f>
        <v>28.322072072072075</v>
      </c>
      <c r="H46" s="277">
        <v>0</v>
      </c>
    </row>
    <row r="47" spans="1:9" x14ac:dyDescent="0.2">
      <c r="A47" s="368"/>
      <c r="B47" s="127">
        <v>5169</v>
      </c>
      <c r="C47" s="244" t="s">
        <v>993</v>
      </c>
      <c r="D47" s="73">
        <v>30</v>
      </c>
      <c r="E47" s="73">
        <v>30</v>
      </c>
      <c r="F47" s="344">
        <v>0</v>
      </c>
      <c r="G47" s="34">
        <f t="shared" si="2"/>
        <v>0</v>
      </c>
      <c r="H47" s="277">
        <v>0</v>
      </c>
    </row>
    <row r="48" spans="1:9" x14ac:dyDescent="0.2">
      <c r="A48" s="368"/>
      <c r="B48" s="127">
        <v>5169</v>
      </c>
      <c r="C48" s="244" t="s">
        <v>994</v>
      </c>
      <c r="D48" s="73">
        <v>100</v>
      </c>
      <c r="E48" s="73">
        <v>100</v>
      </c>
      <c r="F48" s="344">
        <v>61</v>
      </c>
      <c r="G48" s="34">
        <f t="shared" si="2"/>
        <v>61</v>
      </c>
      <c r="H48" s="277">
        <v>100</v>
      </c>
    </row>
    <row r="49" spans="1:9" x14ac:dyDescent="0.2">
      <c r="A49" s="925"/>
      <c r="B49" s="127">
        <v>5169</v>
      </c>
      <c r="C49" s="244" t="s">
        <v>995</v>
      </c>
      <c r="D49" s="73">
        <v>30</v>
      </c>
      <c r="E49" s="73">
        <v>30</v>
      </c>
      <c r="F49" s="344">
        <v>0</v>
      </c>
      <c r="G49" s="34">
        <f t="shared" si="2"/>
        <v>0</v>
      </c>
      <c r="H49" s="277">
        <v>0</v>
      </c>
    </row>
    <row r="50" spans="1:9" hidden="1" x14ac:dyDescent="0.2">
      <c r="A50" s="925"/>
      <c r="B50" s="127">
        <v>5169</v>
      </c>
      <c r="C50" s="244" t="s">
        <v>996</v>
      </c>
      <c r="D50" s="73">
        <v>0</v>
      </c>
      <c r="E50" s="73">
        <v>0</v>
      </c>
      <c r="F50" s="344">
        <v>0</v>
      </c>
      <c r="G50" s="34">
        <v>0</v>
      </c>
      <c r="H50" s="277">
        <v>0</v>
      </c>
    </row>
    <row r="51" spans="1:9" x14ac:dyDescent="0.2">
      <c r="A51" s="925"/>
      <c r="B51" s="53">
        <v>5171</v>
      </c>
      <c r="C51" s="52" t="s">
        <v>998</v>
      </c>
      <c r="D51" s="33">
        <v>500</v>
      </c>
      <c r="E51" s="33">
        <v>1250</v>
      </c>
      <c r="F51" s="250">
        <v>500</v>
      </c>
      <c r="G51" s="34">
        <f t="shared" si="2"/>
        <v>40</v>
      </c>
      <c r="H51" s="251">
        <v>2200</v>
      </c>
    </row>
    <row r="52" spans="1:9" x14ac:dyDescent="0.2">
      <c r="A52" s="368"/>
      <c r="B52" s="53">
        <v>5171</v>
      </c>
      <c r="C52" s="52" t="s">
        <v>999</v>
      </c>
      <c r="D52" s="33">
        <v>1700</v>
      </c>
      <c r="E52" s="33">
        <v>1962</v>
      </c>
      <c r="F52" s="250">
        <v>1654</v>
      </c>
      <c r="G52" s="34">
        <f>F52/E52*100</f>
        <v>84.301732925586137</v>
      </c>
      <c r="H52" s="251">
        <v>0</v>
      </c>
    </row>
    <row r="53" spans="1:9" hidden="1" x14ac:dyDescent="0.2">
      <c r="A53" s="368"/>
      <c r="B53" s="53">
        <v>5171</v>
      </c>
      <c r="C53" s="52" t="s">
        <v>1000</v>
      </c>
      <c r="D53" s="33">
        <v>0</v>
      </c>
      <c r="E53" s="33">
        <v>0</v>
      </c>
      <c r="F53" s="250">
        <v>0</v>
      </c>
      <c r="G53" s="34">
        <v>0</v>
      </c>
      <c r="H53" s="251">
        <v>0</v>
      </c>
    </row>
    <row r="54" spans="1:9" ht="15.75" thickBot="1" x14ac:dyDescent="0.3">
      <c r="A54" s="345"/>
      <c r="B54" s="346" t="s">
        <v>897</v>
      </c>
      <c r="C54" s="347"/>
      <c r="D54" s="348">
        <f>SUM(D37:D53)</f>
        <v>76060</v>
      </c>
      <c r="E54" s="348">
        <f>SUM(E37:E53)</f>
        <v>80749</v>
      </c>
      <c r="F54" s="349">
        <f>SUM(F37:F53)</f>
        <v>50142</v>
      </c>
      <c r="G54" s="371">
        <f t="shared" si="2"/>
        <v>62.096125029412129</v>
      </c>
      <c r="H54" s="351">
        <f>SUM(H37:H53)</f>
        <v>75862</v>
      </c>
      <c r="I54" s="352"/>
    </row>
    <row r="55" spans="1:9" ht="15" x14ac:dyDescent="0.25">
      <c r="A55" s="1184"/>
      <c r="B55" s="270"/>
      <c r="C55" s="835"/>
      <c r="D55" s="489"/>
      <c r="E55" s="489"/>
      <c r="F55" s="489"/>
      <c r="G55" s="490"/>
      <c r="H55" s="489"/>
      <c r="I55" s="352"/>
    </row>
    <row r="56" spans="1:9" ht="15" x14ac:dyDescent="0.25">
      <c r="A56" s="1184"/>
      <c r="B56" s="270"/>
      <c r="C56" s="835"/>
      <c r="D56" s="489"/>
      <c r="E56" s="489"/>
      <c r="F56" s="489"/>
      <c r="G56" s="490"/>
      <c r="H56" s="489"/>
      <c r="I56" s="352"/>
    </row>
    <row r="57" spans="1:9" ht="12" customHeight="1" x14ac:dyDescent="0.25">
      <c r="B57" s="4"/>
      <c r="I57" s="352"/>
    </row>
    <row r="58" spans="1:9" ht="15.75" thickBot="1" x14ac:dyDescent="0.25">
      <c r="A58" s="1254" t="s">
        <v>997</v>
      </c>
      <c r="B58" s="1254"/>
      <c r="C58" s="1254"/>
      <c r="D58" s="1254"/>
      <c r="E58" s="1254"/>
      <c r="F58" s="1254"/>
      <c r="G58" s="1254"/>
      <c r="H58" s="1254"/>
    </row>
    <row r="59" spans="1:9" x14ac:dyDescent="0.2">
      <c r="A59" s="365">
        <v>3792</v>
      </c>
      <c r="B59" s="354">
        <v>5139</v>
      </c>
      <c r="C59" s="372" t="s">
        <v>925</v>
      </c>
      <c r="D59" s="246">
        <v>60</v>
      </c>
      <c r="E59" s="246">
        <v>140</v>
      </c>
      <c r="F59" s="342">
        <v>4</v>
      </c>
      <c r="G59" s="204">
        <f t="shared" si="2"/>
        <v>2.8571428571428572</v>
      </c>
      <c r="H59" s="247">
        <v>100</v>
      </c>
    </row>
    <row r="60" spans="1:9" x14ac:dyDescent="0.2">
      <c r="A60" s="343"/>
      <c r="B60" s="53">
        <v>5169</v>
      </c>
      <c r="C60" s="244" t="s">
        <v>1001</v>
      </c>
      <c r="D60" s="33">
        <v>140</v>
      </c>
      <c r="E60" s="33">
        <v>170</v>
      </c>
      <c r="F60" s="250">
        <v>82</v>
      </c>
      <c r="G60" s="34">
        <f t="shared" si="2"/>
        <v>48.235294117647058</v>
      </c>
      <c r="H60" s="251">
        <v>150</v>
      </c>
    </row>
    <row r="61" spans="1:9" ht="15.75" thickBot="1" x14ac:dyDescent="0.3">
      <c r="A61" s="345"/>
      <c r="B61" s="346" t="s">
        <v>897</v>
      </c>
      <c r="C61" s="347"/>
      <c r="D61" s="348">
        <f>SUM(D59:D60)</f>
        <v>200</v>
      </c>
      <c r="E61" s="348">
        <f>SUM(E59:E60)</f>
        <v>310</v>
      </c>
      <c r="F61" s="349">
        <f>SUM(F59:F60)</f>
        <v>86</v>
      </c>
      <c r="G61" s="350">
        <f t="shared" si="2"/>
        <v>27.741935483870968</v>
      </c>
      <c r="H61" s="351">
        <f>SUM(H59:H60)</f>
        <v>250</v>
      </c>
      <c r="I61" s="352"/>
    </row>
    <row r="62" spans="1:9" ht="12.75" customHeight="1" x14ac:dyDescent="0.25">
      <c r="A62" s="353">
        <v>5299</v>
      </c>
      <c r="B62" s="354">
        <v>5169</v>
      </c>
      <c r="C62" s="13" t="s">
        <v>977</v>
      </c>
      <c r="D62" s="246">
        <v>20</v>
      </c>
      <c r="E62" s="246">
        <v>20</v>
      </c>
      <c r="F62" s="246">
        <v>18</v>
      </c>
      <c r="G62" s="204">
        <f>F62/E62*100</f>
        <v>90</v>
      </c>
      <c r="H62" s="247">
        <v>0</v>
      </c>
      <c r="I62" s="352"/>
    </row>
    <row r="63" spans="1:9" ht="15.75" thickBot="1" x14ac:dyDescent="0.3">
      <c r="A63" s="373"/>
      <c r="B63" s="357" t="s">
        <v>897</v>
      </c>
      <c r="C63" s="358"/>
      <c r="D63" s="302">
        <f>SUM(D62)</f>
        <v>20</v>
      </c>
      <c r="E63" s="302">
        <f>SUM(E62)</f>
        <v>20</v>
      </c>
      <c r="F63" s="302">
        <f>SUM(F62)</f>
        <v>18</v>
      </c>
      <c r="G63" s="350">
        <f>F63/E63*100</f>
        <v>90</v>
      </c>
      <c r="H63" s="360">
        <v>0</v>
      </c>
      <c r="I63" s="352"/>
    </row>
    <row r="64" spans="1:9" ht="15.75" thickBot="1" x14ac:dyDescent="0.3">
      <c r="A64" s="374" t="s">
        <v>935</v>
      </c>
      <c r="B64" s="375"/>
      <c r="C64" s="376"/>
      <c r="D64" s="377">
        <f>D23+D27+D34+D36+D54+D61+D21+D63</f>
        <v>95305</v>
      </c>
      <c r="E64" s="377">
        <f>E23+E27+E34+E36+E54+E61+E63+E21</f>
        <v>100870</v>
      </c>
      <c r="F64" s="377">
        <f>F23+F27+F34+F36+F54+F61+F21+F63</f>
        <v>64596</v>
      </c>
      <c r="G64" s="378">
        <f>F64/E64*100</f>
        <v>64.038861901457324</v>
      </c>
      <c r="H64" s="379">
        <f>H23+H27+H34+H36+H54+H61+H21</f>
        <v>94512</v>
      </c>
      <c r="I64" s="352"/>
    </row>
    <row r="65" spans="1:8" x14ac:dyDescent="0.2">
      <c r="A65" s="278"/>
      <c r="B65" s="112"/>
      <c r="C65" s="188"/>
      <c r="D65" s="279"/>
      <c r="E65" s="279"/>
      <c r="F65" s="279"/>
      <c r="G65" s="380"/>
      <c r="H65" s="279"/>
    </row>
    <row r="66" spans="1:8" ht="13.5" thickBot="1" x14ac:dyDescent="0.25">
      <c r="H66" s="10"/>
    </row>
    <row r="67" spans="1:8" ht="15" x14ac:dyDescent="0.25">
      <c r="A67" s="271" t="s">
        <v>896</v>
      </c>
      <c r="B67" s="381"/>
      <c r="C67" s="382"/>
      <c r="D67" s="14" t="s">
        <v>787</v>
      </c>
      <c r="E67" s="14" t="s">
        <v>788</v>
      </c>
      <c r="F67" s="14" t="s">
        <v>789</v>
      </c>
      <c r="G67" s="14" t="s">
        <v>790</v>
      </c>
      <c r="H67" s="15" t="s">
        <v>791</v>
      </c>
    </row>
    <row r="68" spans="1:8" ht="14.25" thickBot="1" x14ac:dyDescent="0.3">
      <c r="A68" s="383"/>
      <c r="B68" s="384"/>
      <c r="C68" s="385"/>
      <c r="D68" s="123">
        <v>2018</v>
      </c>
      <c r="E68" s="123">
        <v>2018</v>
      </c>
      <c r="F68" s="123" t="s">
        <v>793</v>
      </c>
      <c r="G68" s="123" t="s">
        <v>794</v>
      </c>
      <c r="H68" s="124">
        <v>2019</v>
      </c>
    </row>
    <row r="69" spans="1:8" x14ac:dyDescent="0.2">
      <c r="A69" s="243">
        <v>3723</v>
      </c>
      <c r="B69" s="386">
        <v>6121</v>
      </c>
      <c r="C69" s="32" t="s">
        <v>937</v>
      </c>
      <c r="D69" s="387">
        <v>700</v>
      </c>
      <c r="E69" s="387">
        <v>700</v>
      </c>
      <c r="F69" s="387">
        <v>0</v>
      </c>
      <c r="G69" s="95">
        <f>F69/E69*100</f>
        <v>0</v>
      </c>
      <c r="H69" s="388">
        <v>800</v>
      </c>
    </row>
    <row r="70" spans="1:8" x14ac:dyDescent="0.2">
      <c r="A70" s="243">
        <v>3745</v>
      </c>
      <c r="B70" s="386">
        <v>6121</v>
      </c>
      <c r="C70" s="32" t="s">
        <v>937</v>
      </c>
      <c r="D70" s="33">
        <v>13400</v>
      </c>
      <c r="E70" s="33">
        <v>18583</v>
      </c>
      <c r="F70" s="33">
        <v>995</v>
      </c>
      <c r="G70" s="34">
        <f>F70/E70*100</f>
        <v>5.3543561319485553</v>
      </c>
      <c r="H70" s="251">
        <v>27980</v>
      </c>
    </row>
    <row r="71" spans="1:8" x14ac:dyDescent="0.2">
      <c r="A71" s="243">
        <v>2219</v>
      </c>
      <c r="B71" s="386">
        <v>6121</v>
      </c>
      <c r="C71" s="32" t="s">
        <v>937</v>
      </c>
      <c r="D71" s="33">
        <v>4000</v>
      </c>
      <c r="E71" s="33">
        <v>3738</v>
      </c>
      <c r="F71" s="33">
        <v>1786</v>
      </c>
      <c r="G71" s="34">
        <f>F71/E71*100</f>
        <v>47.779561262707333</v>
      </c>
      <c r="H71" s="251">
        <v>2000</v>
      </c>
    </row>
    <row r="72" spans="1:8" ht="13.5" thickBot="1" x14ac:dyDescent="0.25">
      <c r="A72" s="389">
        <v>3421</v>
      </c>
      <c r="B72" s="386">
        <v>6121</v>
      </c>
      <c r="C72" s="32" t="s">
        <v>937</v>
      </c>
      <c r="D72" s="57">
        <v>2100</v>
      </c>
      <c r="E72" s="57">
        <v>7755</v>
      </c>
      <c r="F72" s="57">
        <v>751</v>
      </c>
      <c r="G72" s="34">
        <f>F72/E72*100</f>
        <v>9.6840747904577693</v>
      </c>
      <c r="H72" s="277">
        <v>1880</v>
      </c>
    </row>
    <row r="73" spans="1:8" ht="15.75" thickBot="1" x14ac:dyDescent="0.3">
      <c r="A73" s="390" t="s">
        <v>939</v>
      </c>
      <c r="B73" s="391"/>
      <c r="C73" s="392"/>
      <c r="D73" s="377">
        <f>SUM(D69:D72)</f>
        <v>20200</v>
      </c>
      <c r="E73" s="377">
        <f>SUM(E69:E72)</f>
        <v>30776</v>
      </c>
      <c r="F73" s="377">
        <f>SUM(F69:F72)</f>
        <v>3532</v>
      </c>
      <c r="G73" s="378">
        <f>F73/E73*100</f>
        <v>11.476475175461399</v>
      </c>
      <c r="H73" s="393">
        <f>SUM(H69:H72)</f>
        <v>32660</v>
      </c>
    </row>
    <row r="75" spans="1:8" ht="15" thickBot="1" x14ac:dyDescent="0.25">
      <c r="A75" s="280" t="s">
        <v>940</v>
      </c>
      <c r="F75" s="8"/>
      <c r="G75" s="9"/>
      <c r="H75" s="8"/>
    </row>
    <row r="76" spans="1:8" ht="13.5" x14ac:dyDescent="0.25">
      <c r="A76" s="394" t="s">
        <v>941</v>
      </c>
      <c r="B76" s="395"/>
      <c r="C76" s="284" t="s">
        <v>942</v>
      </c>
      <c r="D76" s="14" t="s">
        <v>787</v>
      </c>
      <c r="E76" s="14" t="s">
        <v>788</v>
      </c>
      <c r="F76" s="14" t="s">
        <v>789</v>
      </c>
      <c r="G76" s="14" t="s">
        <v>790</v>
      </c>
      <c r="H76" s="15" t="s">
        <v>791</v>
      </c>
    </row>
    <row r="77" spans="1:8" ht="14.25" thickBot="1" x14ac:dyDescent="0.3">
      <c r="A77" s="285"/>
      <c r="B77" s="396" t="s">
        <v>943</v>
      </c>
      <c r="C77" s="287"/>
      <c r="D77" s="123">
        <v>2018</v>
      </c>
      <c r="E77" s="123">
        <v>2018</v>
      </c>
      <c r="F77" s="123" t="s">
        <v>793</v>
      </c>
      <c r="G77" s="123" t="s">
        <v>794</v>
      </c>
      <c r="H77" s="124">
        <v>2019</v>
      </c>
    </row>
    <row r="78" spans="1:8" x14ac:dyDescent="0.2">
      <c r="A78" s="1255" t="s">
        <v>1002</v>
      </c>
      <c r="B78" s="1256"/>
      <c r="C78" s="188" t="s">
        <v>1003</v>
      </c>
      <c r="D78" s="397">
        <v>400</v>
      </c>
      <c r="E78" s="397">
        <v>400</v>
      </c>
      <c r="F78" s="398">
        <v>0</v>
      </c>
      <c r="G78" s="399">
        <f>F78/E78*100</f>
        <v>0</v>
      </c>
      <c r="H78" s="400">
        <v>600</v>
      </c>
    </row>
    <row r="79" spans="1:8" x14ac:dyDescent="0.2">
      <c r="A79" s="1252" t="s">
        <v>1004</v>
      </c>
      <c r="B79" s="1253"/>
      <c r="C79" s="401" t="s">
        <v>1005</v>
      </c>
      <c r="D79" s="402">
        <v>300</v>
      </c>
      <c r="E79" s="402">
        <v>300</v>
      </c>
      <c r="F79" s="402">
        <v>0</v>
      </c>
      <c r="G79" s="34">
        <f>F79/E79*100</f>
        <v>0</v>
      </c>
      <c r="H79" s="403">
        <v>200</v>
      </c>
    </row>
    <row r="80" spans="1:8" ht="14.25" x14ac:dyDescent="0.2">
      <c r="A80" s="404"/>
      <c r="B80" s="405"/>
      <c r="C80" s="406" t="s">
        <v>1006</v>
      </c>
      <c r="D80" s="407">
        <f>SUM(D78:D79)</f>
        <v>700</v>
      </c>
      <c r="E80" s="407">
        <f>SUM(E78:E79)</f>
        <v>700</v>
      </c>
      <c r="F80" s="407">
        <f>SUM(F78:F79)</f>
        <v>0</v>
      </c>
      <c r="G80" s="297">
        <f>F80/E80*100</f>
        <v>0</v>
      </c>
      <c r="H80" s="408">
        <f>SUM(H78:H79)</f>
        <v>800</v>
      </c>
    </row>
    <row r="81" spans="1:8" x14ac:dyDescent="0.2">
      <c r="A81" s="1257" t="s">
        <v>1007</v>
      </c>
      <c r="B81" s="1258"/>
      <c r="C81" s="244" t="s">
        <v>1008</v>
      </c>
      <c r="D81" s="409">
        <v>300</v>
      </c>
      <c r="E81" s="409">
        <v>500</v>
      </c>
      <c r="F81" s="409">
        <v>348</v>
      </c>
      <c r="G81" s="34">
        <f>F81/E81*100</f>
        <v>69.599999999999994</v>
      </c>
      <c r="H81" s="388">
        <v>300</v>
      </c>
    </row>
    <row r="82" spans="1:8" hidden="1" x14ac:dyDescent="0.2">
      <c r="A82" s="1257" t="s">
        <v>1009</v>
      </c>
      <c r="B82" s="1258"/>
      <c r="C82" s="244" t="s">
        <v>1010</v>
      </c>
      <c r="D82" s="409">
        <v>0</v>
      </c>
      <c r="E82" s="409">
        <v>0</v>
      </c>
      <c r="F82" s="409">
        <v>0</v>
      </c>
      <c r="G82" s="34">
        <v>0</v>
      </c>
      <c r="H82" s="388">
        <v>0</v>
      </c>
    </row>
    <row r="83" spans="1:8" x14ac:dyDescent="0.2">
      <c r="A83" s="1252" t="s">
        <v>1011</v>
      </c>
      <c r="B83" s="1253"/>
      <c r="C83" s="244" t="s">
        <v>1012</v>
      </c>
      <c r="D83" s="409">
        <v>0</v>
      </c>
      <c r="E83" s="409">
        <v>0</v>
      </c>
      <c r="F83" s="402">
        <v>0</v>
      </c>
      <c r="G83" s="34">
        <v>0</v>
      </c>
      <c r="H83" s="388">
        <v>0</v>
      </c>
    </row>
    <row r="84" spans="1:8" x14ac:dyDescent="0.2">
      <c r="A84" s="1252" t="s">
        <v>1013</v>
      </c>
      <c r="B84" s="1253"/>
      <c r="C84" s="244" t="s">
        <v>1014</v>
      </c>
      <c r="D84" s="409">
        <v>300</v>
      </c>
      <c r="E84" s="409">
        <v>300</v>
      </c>
      <c r="F84" s="410">
        <v>30</v>
      </c>
      <c r="G84" s="34">
        <f>F84/E84*100</f>
        <v>10</v>
      </c>
      <c r="H84" s="388">
        <v>0</v>
      </c>
    </row>
    <row r="85" spans="1:8" x14ac:dyDescent="0.2">
      <c r="A85" s="1252" t="s">
        <v>1013</v>
      </c>
      <c r="B85" s="1253"/>
      <c r="C85" s="244" t="s">
        <v>1015</v>
      </c>
      <c r="D85" s="409">
        <v>0</v>
      </c>
      <c r="E85" s="409">
        <v>0</v>
      </c>
      <c r="F85" s="410">
        <v>0</v>
      </c>
      <c r="G85" s="34">
        <v>0</v>
      </c>
      <c r="H85" s="388">
        <v>0</v>
      </c>
    </row>
    <row r="86" spans="1:8" x14ac:dyDescent="0.2">
      <c r="A86" s="1252" t="s">
        <v>1016</v>
      </c>
      <c r="B86" s="1253"/>
      <c r="C86" s="244" t="s">
        <v>1017</v>
      </c>
      <c r="D86" s="409">
        <v>0</v>
      </c>
      <c r="E86" s="409">
        <v>350</v>
      </c>
      <c r="F86" s="410">
        <v>0</v>
      </c>
      <c r="G86" s="34">
        <v>0</v>
      </c>
      <c r="H86" s="388">
        <v>100</v>
      </c>
    </row>
    <row r="87" spans="1:8" x14ac:dyDescent="0.2">
      <c r="A87" s="1252" t="s">
        <v>1018</v>
      </c>
      <c r="B87" s="1253"/>
      <c r="C87" s="244" t="s">
        <v>1019</v>
      </c>
      <c r="D87" s="409">
        <v>10000</v>
      </c>
      <c r="E87" s="409">
        <v>7940</v>
      </c>
      <c r="F87" s="402">
        <v>8</v>
      </c>
      <c r="G87" s="34">
        <f>F87/E87*100</f>
        <v>0.10075566750629722</v>
      </c>
      <c r="H87" s="388">
        <v>26300</v>
      </c>
    </row>
    <row r="88" spans="1:8" x14ac:dyDescent="0.2">
      <c r="A88" s="1252" t="s">
        <v>1020</v>
      </c>
      <c r="B88" s="1253"/>
      <c r="C88" s="244" t="s">
        <v>1021</v>
      </c>
      <c r="D88" s="410">
        <v>600</v>
      </c>
      <c r="E88" s="410">
        <v>600</v>
      </c>
      <c r="F88" s="402">
        <v>0</v>
      </c>
      <c r="G88" s="34">
        <f>F88/E88*100</f>
        <v>0</v>
      </c>
      <c r="H88" s="96">
        <v>830</v>
      </c>
    </row>
    <row r="89" spans="1:8" x14ac:dyDescent="0.2">
      <c r="A89" s="1252" t="s">
        <v>1022</v>
      </c>
      <c r="B89" s="1253"/>
      <c r="C89" s="244" t="s">
        <v>1023</v>
      </c>
      <c r="D89" s="402">
        <v>0</v>
      </c>
      <c r="E89" s="410">
        <v>1921</v>
      </c>
      <c r="F89" s="402">
        <v>0</v>
      </c>
      <c r="G89" s="34">
        <v>0</v>
      </c>
      <c r="H89" s="403">
        <v>0</v>
      </c>
    </row>
    <row r="90" spans="1:8" hidden="1" x14ac:dyDescent="0.2">
      <c r="A90" s="1252" t="s">
        <v>1024</v>
      </c>
      <c r="B90" s="1253"/>
      <c r="C90" s="244" t="s">
        <v>1025</v>
      </c>
      <c r="D90" s="402">
        <v>0</v>
      </c>
      <c r="E90" s="402">
        <v>0</v>
      </c>
      <c r="F90" s="402">
        <v>0</v>
      </c>
      <c r="G90" s="34">
        <v>0</v>
      </c>
      <c r="H90" s="403">
        <v>0</v>
      </c>
    </row>
    <row r="91" spans="1:8" x14ac:dyDescent="0.2">
      <c r="A91" s="1252" t="s">
        <v>1026</v>
      </c>
      <c r="B91" s="1253"/>
      <c r="C91" s="244" t="s">
        <v>1027</v>
      </c>
      <c r="D91" s="410">
        <v>0</v>
      </c>
      <c r="E91" s="410">
        <v>0</v>
      </c>
      <c r="F91" s="402">
        <v>0</v>
      </c>
      <c r="G91" s="34">
        <v>0</v>
      </c>
      <c r="H91" s="96">
        <v>0</v>
      </c>
    </row>
    <row r="92" spans="1:8" x14ac:dyDescent="0.2">
      <c r="A92" s="1252" t="s">
        <v>1028</v>
      </c>
      <c r="B92" s="1253"/>
      <c r="C92" s="244" t="s">
        <v>1029</v>
      </c>
      <c r="D92" s="410">
        <v>1700</v>
      </c>
      <c r="E92" s="410">
        <v>50</v>
      </c>
      <c r="F92" s="402">
        <v>0</v>
      </c>
      <c r="G92" s="34">
        <v>0</v>
      </c>
      <c r="H92" s="96">
        <v>0</v>
      </c>
    </row>
    <row r="93" spans="1:8" x14ac:dyDescent="0.2">
      <c r="A93" s="1252" t="s">
        <v>1030</v>
      </c>
      <c r="B93" s="1253"/>
      <c r="C93" s="244" t="s">
        <v>1023</v>
      </c>
      <c r="D93" s="410">
        <v>0</v>
      </c>
      <c r="E93" s="410">
        <v>1845</v>
      </c>
      <c r="F93" s="402">
        <v>0</v>
      </c>
      <c r="G93" s="34">
        <v>0</v>
      </c>
      <c r="H93" s="96">
        <v>0</v>
      </c>
    </row>
    <row r="94" spans="1:8" x14ac:dyDescent="0.2">
      <c r="A94" s="1252" t="s">
        <v>1031</v>
      </c>
      <c r="B94" s="1253"/>
      <c r="C94" s="244" t="s">
        <v>1032</v>
      </c>
      <c r="D94" s="410">
        <v>500</v>
      </c>
      <c r="E94" s="410">
        <v>800</v>
      </c>
      <c r="F94" s="402">
        <v>393</v>
      </c>
      <c r="G94" s="34">
        <f>F94/E94*100</f>
        <v>49.125</v>
      </c>
      <c r="H94" s="96">
        <v>450</v>
      </c>
    </row>
    <row r="95" spans="1:8" x14ac:dyDescent="0.2">
      <c r="A95" s="1252" t="s">
        <v>1033</v>
      </c>
      <c r="B95" s="1253"/>
      <c r="C95" s="244" t="s">
        <v>1023</v>
      </c>
      <c r="D95" s="410">
        <v>0</v>
      </c>
      <c r="E95" s="410">
        <v>4277</v>
      </c>
      <c r="F95" s="402">
        <v>216</v>
      </c>
      <c r="G95" s="34">
        <v>0</v>
      </c>
      <c r="H95" s="96">
        <v>0</v>
      </c>
    </row>
    <row r="96" spans="1:8" x14ac:dyDescent="0.2">
      <c r="A96" s="1252" t="s">
        <v>1034</v>
      </c>
      <c r="B96" s="1253"/>
      <c r="C96" s="244" t="s">
        <v>1035</v>
      </c>
      <c r="D96" s="410">
        <v>0</v>
      </c>
      <c r="E96" s="410">
        <v>0</v>
      </c>
      <c r="F96" s="402">
        <v>0</v>
      </c>
      <c r="G96" s="34">
        <v>0</v>
      </c>
      <c r="H96" s="96">
        <v>0</v>
      </c>
    </row>
    <row r="97" spans="1:8" ht="14.25" x14ac:dyDescent="0.2">
      <c r="A97" s="411"/>
      <c r="B97" s="412"/>
      <c r="C97" s="413" t="s">
        <v>1036</v>
      </c>
      <c r="D97" s="295">
        <f>SUM(D81:D96)</f>
        <v>13400</v>
      </c>
      <c r="E97" s="295">
        <f>SUM(E81:E96)</f>
        <v>18583</v>
      </c>
      <c r="F97" s="295">
        <f>SUM(F81:F96)</f>
        <v>995</v>
      </c>
      <c r="G97" s="297">
        <f>F97/E97*100</f>
        <v>5.3543561319485553</v>
      </c>
      <c r="H97" s="298">
        <f>SUM(H81:H96)</f>
        <v>27980</v>
      </c>
    </row>
    <row r="98" spans="1:8" x14ac:dyDescent="0.2">
      <c r="A98" s="1252" t="s">
        <v>1037</v>
      </c>
      <c r="B98" s="1253"/>
      <c r="C98" s="414" t="s">
        <v>1038</v>
      </c>
      <c r="D98" s="415">
        <v>4000</v>
      </c>
      <c r="E98" s="415">
        <v>3738</v>
      </c>
      <c r="F98" s="415">
        <v>1786</v>
      </c>
      <c r="G98" s="43">
        <f>F98/E98*100</f>
        <v>47.779561262707333</v>
      </c>
      <c r="H98" s="416">
        <v>2000</v>
      </c>
    </row>
    <row r="99" spans="1:8" ht="14.25" x14ac:dyDescent="0.2">
      <c r="A99" s="417"/>
      <c r="B99" s="418"/>
      <c r="C99" s="419" t="s">
        <v>1039</v>
      </c>
      <c r="D99" s="295">
        <f>SUM(D98:D98)</f>
        <v>4000</v>
      </c>
      <c r="E99" s="295">
        <f>SUM(E98:E98)</f>
        <v>3738</v>
      </c>
      <c r="F99" s="295">
        <f>SUM(F98:F98)</f>
        <v>1786</v>
      </c>
      <c r="G99" s="297">
        <f>F99/E99*100</f>
        <v>47.779561262707333</v>
      </c>
      <c r="H99" s="298">
        <f>SUM(H98:H98)</f>
        <v>2000</v>
      </c>
    </row>
    <row r="100" spans="1:8" x14ac:dyDescent="0.2">
      <c r="A100" s="1252" t="s">
        <v>1040</v>
      </c>
      <c r="B100" s="1253"/>
      <c r="C100" s="244" t="s">
        <v>1041</v>
      </c>
      <c r="D100" s="409">
        <v>1000</v>
      </c>
      <c r="E100" s="409">
        <v>1000</v>
      </c>
      <c r="F100" s="409">
        <v>520</v>
      </c>
      <c r="G100" s="43">
        <f>F100/E100*100</f>
        <v>52</v>
      </c>
      <c r="H100" s="388">
        <v>1500</v>
      </c>
    </row>
    <row r="101" spans="1:8" x14ac:dyDescent="0.2">
      <c r="A101" s="1252" t="s">
        <v>1034</v>
      </c>
      <c r="B101" s="1253"/>
      <c r="C101" s="244" t="s">
        <v>1042</v>
      </c>
      <c r="D101" s="409">
        <v>0</v>
      </c>
      <c r="E101" s="409">
        <v>0</v>
      </c>
      <c r="F101" s="409">
        <v>0</v>
      </c>
      <c r="G101" s="43">
        <v>0</v>
      </c>
      <c r="H101" s="388">
        <v>0</v>
      </c>
    </row>
    <row r="102" spans="1:8" x14ac:dyDescent="0.2">
      <c r="A102" s="1252" t="s">
        <v>1043</v>
      </c>
      <c r="B102" s="1253"/>
      <c r="C102" s="244" t="s">
        <v>1044</v>
      </c>
      <c r="D102" s="420">
        <v>900</v>
      </c>
      <c r="E102" s="420">
        <v>980</v>
      </c>
      <c r="F102" s="420">
        <v>54</v>
      </c>
      <c r="G102" s="43">
        <v>0</v>
      </c>
      <c r="H102" s="388">
        <v>380</v>
      </c>
    </row>
    <row r="103" spans="1:8" x14ac:dyDescent="0.2">
      <c r="A103" s="1252" t="s">
        <v>1043</v>
      </c>
      <c r="B103" s="1253"/>
      <c r="C103" s="244" t="s">
        <v>1045</v>
      </c>
      <c r="D103" s="420">
        <v>0</v>
      </c>
      <c r="E103" s="420">
        <v>600</v>
      </c>
      <c r="F103" s="420">
        <v>0</v>
      </c>
      <c r="G103" s="43">
        <v>0</v>
      </c>
      <c r="H103" s="388">
        <v>0</v>
      </c>
    </row>
    <row r="104" spans="1:8" x14ac:dyDescent="0.2">
      <c r="A104" s="1252" t="s">
        <v>1046</v>
      </c>
      <c r="B104" s="1253"/>
      <c r="C104" s="244" t="s">
        <v>1047</v>
      </c>
      <c r="D104" s="421">
        <v>200</v>
      </c>
      <c r="E104" s="421">
        <v>275</v>
      </c>
      <c r="F104" s="421">
        <v>0</v>
      </c>
      <c r="G104" s="43">
        <v>0</v>
      </c>
      <c r="H104" s="388">
        <v>0</v>
      </c>
    </row>
    <row r="105" spans="1:8" x14ac:dyDescent="0.2">
      <c r="A105" s="1252" t="s">
        <v>1046</v>
      </c>
      <c r="B105" s="1253"/>
      <c r="C105" s="244" t="s">
        <v>1048</v>
      </c>
      <c r="D105" s="421">
        <v>0</v>
      </c>
      <c r="E105" s="421">
        <v>4900</v>
      </c>
      <c r="F105" s="421">
        <v>177</v>
      </c>
      <c r="G105" s="43">
        <v>0</v>
      </c>
      <c r="H105" s="388">
        <v>0</v>
      </c>
    </row>
    <row r="106" spans="1:8" ht="15" thickBot="1" x14ac:dyDescent="0.25">
      <c r="A106" s="225"/>
      <c r="B106" s="418"/>
      <c r="C106" s="419" t="s">
        <v>1049</v>
      </c>
      <c r="D106" s="302">
        <f>SUM(D100:D105)</f>
        <v>2100</v>
      </c>
      <c r="E106" s="302">
        <f>SUM(E100:E105)</f>
        <v>7755</v>
      </c>
      <c r="F106" s="302">
        <f>SUM(F100:F105)</f>
        <v>751</v>
      </c>
      <c r="G106" s="297">
        <f>F106/E106*100</f>
        <v>9.6840747904577693</v>
      </c>
      <c r="H106" s="298">
        <f>SUM(H100:H105)</f>
        <v>1880</v>
      </c>
    </row>
    <row r="107" spans="1:8" ht="16.5" thickBot="1" x14ac:dyDescent="0.3">
      <c r="A107" s="422"/>
      <c r="B107" s="423"/>
      <c r="C107" s="424" t="s">
        <v>897</v>
      </c>
      <c r="D107" s="235">
        <f>D80+D97+D99+D106</f>
        <v>20200</v>
      </c>
      <c r="E107" s="235">
        <f>E106+E99+E97+E80</f>
        <v>30776</v>
      </c>
      <c r="F107" s="235">
        <f>F80+F97+F99+F106</f>
        <v>3532</v>
      </c>
      <c r="G107" s="269">
        <f>F107/E107*100</f>
        <v>11.476475175461399</v>
      </c>
      <c r="H107" s="237">
        <f>H80+H97+H99+H106</f>
        <v>32660</v>
      </c>
    </row>
    <row r="108" spans="1:8" ht="15.75" x14ac:dyDescent="0.25">
      <c r="A108" s="425"/>
      <c r="B108" s="426"/>
      <c r="C108" s="427"/>
      <c r="D108" s="328"/>
      <c r="E108" s="328"/>
      <c r="F108" s="328"/>
      <c r="G108" s="428"/>
      <c r="H108" s="328"/>
    </row>
    <row r="109" spans="1:8" ht="15.75" x14ac:dyDescent="0.25">
      <c r="A109" s="425"/>
      <c r="B109" s="426"/>
      <c r="C109" s="427"/>
      <c r="D109" s="328"/>
      <c r="E109" s="328"/>
      <c r="F109" s="328"/>
      <c r="G109" s="428"/>
      <c r="H109" s="328"/>
    </row>
    <row r="110" spans="1:8" ht="15.75" x14ac:dyDescent="0.25">
      <c r="A110" s="425"/>
      <c r="B110" s="426"/>
      <c r="C110" s="427"/>
      <c r="D110" s="328"/>
      <c r="E110" s="328"/>
      <c r="F110" s="328"/>
      <c r="G110" s="428"/>
      <c r="H110" s="328"/>
    </row>
    <row r="111" spans="1:8" x14ac:dyDescent="0.2">
      <c r="B111" s="4"/>
    </row>
    <row r="112" spans="1:8" ht="15" x14ac:dyDescent="0.2">
      <c r="A112" s="1254" t="s">
        <v>1050</v>
      </c>
      <c r="B112" s="1254"/>
      <c r="C112" s="1254"/>
      <c r="D112" s="1254"/>
      <c r="E112" s="1254"/>
      <c r="F112" s="1254"/>
      <c r="G112" s="1254"/>
      <c r="H112" s="1254"/>
    </row>
    <row r="113" spans="1:8" ht="19.5" thickBot="1" x14ac:dyDescent="0.35">
      <c r="A113" s="6" t="s">
        <v>1051</v>
      </c>
      <c r="B113" s="429"/>
      <c r="C113" s="430"/>
      <c r="D113" s="8"/>
      <c r="E113" s="8"/>
      <c r="F113" s="8"/>
      <c r="G113" s="9"/>
      <c r="H113" s="10" t="s">
        <v>785</v>
      </c>
    </row>
    <row r="114" spans="1:8" ht="13.5" x14ac:dyDescent="0.25">
      <c r="A114" s="431"/>
      <c r="B114" s="381"/>
      <c r="C114" s="382"/>
      <c r="D114" s="14" t="s">
        <v>787</v>
      </c>
      <c r="E114" s="14" t="s">
        <v>788</v>
      </c>
      <c r="F114" s="14" t="s">
        <v>789</v>
      </c>
      <c r="G114" s="14" t="s">
        <v>790</v>
      </c>
      <c r="H114" s="15" t="s">
        <v>791</v>
      </c>
    </row>
    <row r="115" spans="1:8" ht="14.25" thickBot="1" x14ac:dyDescent="0.3">
      <c r="A115" s="307"/>
      <c r="B115" s="432"/>
      <c r="C115" s="188"/>
      <c r="D115" s="123">
        <v>2018</v>
      </c>
      <c r="E115" s="123">
        <v>2018</v>
      </c>
      <c r="F115" s="123" t="s">
        <v>793</v>
      </c>
      <c r="G115" s="123" t="s">
        <v>794</v>
      </c>
      <c r="H115" s="124">
        <v>2019</v>
      </c>
    </row>
    <row r="116" spans="1:8" x14ac:dyDescent="0.2">
      <c r="A116" s="433" t="s">
        <v>1052</v>
      </c>
      <c r="B116" s="434"/>
      <c r="C116" s="13"/>
      <c r="D116" s="68">
        <f>D64</f>
        <v>95305</v>
      </c>
      <c r="E116" s="68">
        <f>E64</f>
        <v>100870</v>
      </c>
      <c r="F116" s="68">
        <f>F64</f>
        <v>64596</v>
      </c>
      <c r="G116" s="435">
        <f>F116/E116*100</f>
        <v>64.038861901457324</v>
      </c>
      <c r="H116" s="436">
        <f>H64</f>
        <v>94512</v>
      </c>
    </row>
    <row r="117" spans="1:8" ht="13.5" thickBot="1" x14ac:dyDescent="0.25">
      <c r="A117" s="383" t="s">
        <v>896</v>
      </c>
      <c r="B117" s="437"/>
      <c r="C117" s="438"/>
      <c r="D117" s="439">
        <f>D107</f>
        <v>20200</v>
      </c>
      <c r="E117" s="439">
        <f>E107</f>
        <v>30776</v>
      </c>
      <c r="F117" s="439">
        <f>F107</f>
        <v>3532</v>
      </c>
      <c r="G117" s="69">
        <f>F117/E117*100</f>
        <v>11.476475175461399</v>
      </c>
      <c r="H117" s="440">
        <f>H107</f>
        <v>32660</v>
      </c>
    </row>
    <row r="118" spans="1:8" ht="16.5" thickBot="1" x14ac:dyDescent="0.3">
      <c r="A118" s="266" t="s">
        <v>960</v>
      </c>
      <c r="B118" s="441"/>
      <c r="C118" s="305"/>
      <c r="D118" s="235">
        <f>SUM(D116:D117)</f>
        <v>115505</v>
      </c>
      <c r="E118" s="235">
        <f>SUM(E116:E117)</f>
        <v>131646</v>
      </c>
      <c r="F118" s="235">
        <f>SUM(F116:F117)</f>
        <v>68128</v>
      </c>
      <c r="G118" s="269">
        <f>F118/E118*100</f>
        <v>51.750907737417009</v>
      </c>
      <c r="H118" s="237">
        <f>SUM(H116:H117)</f>
        <v>127172</v>
      </c>
    </row>
    <row r="122" spans="1:8" x14ac:dyDescent="0.2">
      <c r="B122" s="4"/>
    </row>
    <row r="167" spans="1:8" ht="15" x14ac:dyDescent="0.25">
      <c r="A167" s="1249" t="s">
        <v>1053</v>
      </c>
      <c r="B167" s="1249"/>
      <c r="C167" s="1249"/>
      <c r="D167" s="1249"/>
      <c r="E167" s="1249"/>
      <c r="F167" s="1249"/>
      <c r="G167" s="1249"/>
      <c r="H167" s="1249"/>
    </row>
  </sheetData>
  <mergeCells count="28">
    <mergeCell ref="A83:B83"/>
    <mergeCell ref="A58:H58"/>
    <mergeCell ref="A78:B78"/>
    <mergeCell ref="A79:B79"/>
    <mergeCell ref="A81:B81"/>
    <mergeCell ref="A82:B82"/>
    <mergeCell ref="A95:B95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04:B104"/>
    <mergeCell ref="A105:B105"/>
    <mergeCell ref="A112:H112"/>
    <mergeCell ref="A167:H167"/>
    <mergeCell ref="A96:B96"/>
    <mergeCell ref="A98:B98"/>
    <mergeCell ref="A100:B100"/>
    <mergeCell ref="A101:B101"/>
    <mergeCell ref="A102:B102"/>
    <mergeCell ref="A103:B10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22"/>
  <sheetViews>
    <sheetView topLeftCell="A70" zoomScaleNormal="100" workbookViewId="0">
      <selection activeCell="L31" sqref="L31"/>
    </sheetView>
  </sheetViews>
  <sheetFormatPr defaultColWidth="9.28515625" defaultRowHeight="12.75" x14ac:dyDescent="0.2"/>
  <cols>
    <col min="1" max="1" width="4.7109375" style="4" customWidth="1"/>
    <col min="2" max="2" width="5.5703125" style="4" customWidth="1"/>
    <col min="3" max="3" width="29.42578125" style="4" customWidth="1"/>
    <col min="4" max="5" width="7.285156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238" t="s">
        <v>1054</v>
      </c>
    </row>
    <row r="2" spans="1:8" ht="18.75" x14ac:dyDescent="0.3">
      <c r="A2" s="6" t="s">
        <v>1055</v>
      </c>
      <c r="B2" s="239"/>
      <c r="C2" s="185"/>
      <c r="D2" s="185"/>
      <c r="E2" s="185"/>
      <c r="F2" s="185"/>
      <c r="G2" s="185"/>
      <c r="H2" s="185"/>
    </row>
    <row r="3" spans="1:8" x14ac:dyDescent="0.2">
      <c r="A3" s="7"/>
      <c r="B3" s="7"/>
    </row>
    <row r="4" spans="1:8" ht="15" thickBot="1" x14ac:dyDescent="0.25">
      <c r="A4" s="241" t="s">
        <v>912</v>
      </c>
      <c r="B4" s="7"/>
      <c r="F4" s="8"/>
      <c r="G4" s="9"/>
      <c r="H4" s="10" t="s">
        <v>785</v>
      </c>
    </row>
    <row r="5" spans="1:8" ht="13.5" x14ac:dyDescent="0.25">
      <c r="A5" s="242" t="s">
        <v>786</v>
      </c>
      <c r="B5" s="318"/>
      <c r="C5" s="442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8">
        <v>2212</v>
      </c>
      <c r="B6" s="110" t="s">
        <v>857</v>
      </c>
      <c r="C6" s="116"/>
      <c r="D6" s="19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248">
        <v>2219</v>
      </c>
      <c r="B7" s="53" t="s">
        <v>1056</v>
      </c>
      <c r="C7" s="52"/>
      <c r="D7" s="19"/>
      <c r="E7" s="20"/>
      <c r="F7" s="20"/>
      <c r="G7" s="20"/>
      <c r="H7" s="21"/>
    </row>
    <row r="8" spans="1:8" ht="14.25" thickBot="1" x14ac:dyDescent="0.3">
      <c r="A8" s="248">
        <v>3631</v>
      </c>
      <c r="B8" s="53" t="s">
        <v>1057</v>
      </c>
      <c r="C8" s="18"/>
      <c r="D8" s="19"/>
      <c r="E8" s="20"/>
      <c r="F8" s="20"/>
      <c r="G8" s="20"/>
      <c r="H8" s="21"/>
    </row>
    <row r="9" spans="1:8" ht="14.25" hidden="1" thickBot="1" x14ac:dyDescent="0.3">
      <c r="A9" s="248">
        <v>3635</v>
      </c>
      <c r="B9" s="53" t="s">
        <v>922</v>
      </c>
      <c r="C9" s="52"/>
      <c r="D9" s="19"/>
      <c r="E9" s="20"/>
      <c r="F9" s="20"/>
      <c r="G9" s="20"/>
      <c r="H9" s="21"/>
    </row>
    <row r="10" spans="1:8" ht="13.5" hidden="1" thickBot="1" x14ac:dyDescent="0.25">
      <c r="A10" s="248">
        <v>3636</v>
      </c>
      <c r="B10" s="53" t="s">
        <v>923</v>
      </c>
      <c r="C10" s="52"/>
      <c r="D10" s="56"/>
      <c r="E10" s="56"/>
      <c r="F10" s="56"/>
      <c r="G10" s="56"/>
      <c r="H10" s="118"/>
    </row>
    <row r="11" spans="1:8" ht="14.25" hidden="1" thickBot="1" x14ac:dyDescent="0.3">
      <c r="A11" s="389">
        <v>6330</v>
      </c>
      <c r="B11" s="443" t="s">
        <v>1058</v>
      </c>
      <c r="C11" s="121"/>
      <c r="D11" s="122"/>
      <c r="E11" s="123"/>
      <c r="F11" s="123"/>
      <c r="G11" s="123"/>
      <c r="H11" s="124"/>
    </row>
    <row r="12" spans="1:8" ht="13.5" x14ac:dyDescent="0.25">
      <c r="A12" s="245"/>
      <c r="B12" s="318" t="s">
        <v>795</v>
      </c>
      <c r="C12" s="13"/>
      <c r="D12" s="246"/>
      <c r="E12" s="246"/>
      <c r="F12" s="246"/>
      <c r="G12" s="246"/>
      <c r="H12" s="247"/>
    </row>
    <row r="13" spans="1:8" x14ac:dyDescent="0.2">
      <c r="A13" s="248">
        <v>2212</v>
      </c>
      <c r="B13" s="42">
        <v>5169</v>
      </c>
      <c r="C13" s="261" t="s">
        <v>930</v>
      </c>
      <c r="D13" s="33">
        <v>500</v>
      </c>
      <c r="E13" s="33">
        <v>500</v>
      </c>
      <c r="F13" s="33">
        <v>25</v>
      </c>
      <c r="G13" s="34">
        <f>F13/E13*100</f>
        <v>5</v>
      </c>
      <c r="H13" s="251">
        <v>200</v>
      </c>
    </row>
    <row r="14" spans="1:8" x14ac:dyDescent="0.2">
      <c r="A14" s="248"/>
      <c r="B14" s="42">
        <v>5171</v>
      </c>
      <c r="C14" s="261" t="s">
        <v>1059</v>
      </c>
      <c r="D14" s="33">
        <v>3000</v>
      </c>
      <c r="E14" s="33">
        <v>3000</v>
      </c>
      <c r="F14" s="33">
        <v>634</v>
      </c>
      <c r="G14" s="34">
        <f>F14/E14*100</f>
        <v>21.133333333333333</v>
      </c>
      <c r="H14" s="251">
        <v>1500</v>
      </c>
    </row>
    <row r="15" spans="1:8" x14ac:dyDescent="0.2">
      <c r="A15" s="248">
        <v>2219</v>
      </c>
      <c r="B15" s="444">
        <v>5137</v>
      </c>
      <c r="C15" s="445" t="s">
        <v>1060</v>
      </c>
      <c r="D15" s="128">
        <v>150</v>
      </c>
      <c r="E15" s="128">
        <v>150</v>
      </c>
      <c r="F15" s="128">
        <v>0</v>
      </c>
      <c r="G15" s="399">
        <v>0</v>
      </c>
      <c r="H15" s="446">
        <v>0</v>
      </c>
    </row>
    <row r="16" spans="1:8" x14ac:dyDescent="0.2">
      <c r="A16" s="447"/>
      <c r="B16" s="444">
        <v>5139</v>
      </c>
      <c r="C16" s="445" t="s">
        <v>1061</v>
      </c>
      <c r="D16" s="128">
        <v>200</v>
      </c>
      <c r="E16" s="128">
        <v>200</v>
      </c>
      <c r="F16" s="128">
        <v>6</v>
      </c>
      <c r="G16" s="399">
        <f>F16/E16*100</f>
        <v>3</v>
      </c>
      <c r="H16" s="446">
        <v>50</v>
      </c>
    </row>
    <row r="17" spans="1:8" x14ac:dyDescent="0.2">
      <c r="A17" s="258"/>
      <c r="B17" s="42">
        <v>5169</v>
      </c>
      <c r="C17" s="261" t="s">
        <v>930</v>
      </c>
      <c r="D17" s="33">
        <v>750</v>
      </c>
      <c r="E17" s="33">
        <v>498</v>
      </c>
      <c r="F17" s="33">
        <v>147</v>
      </c>
      <c r="G17" s="34">
        <f>F17/E17*100</f>
        <v>29.518072289156628</v>
      </c>
      <c r="H17" s="251">
        <v>650</v>
      </c>
    </row>
    <row r="18" spans="1:8" x14ac:dyDescent="0.2">
      <c r="A18" s="243"/>
      <c r="B18" s="444">
        <v>5171</v>
      </c>
      <c r="C18" s="445" t="s">
        <v>1062</v>
      </c>
      <c r="D18" s="128">
        <v>2000</v>
      </c>
      <c r="E18" s="128">
        <v>2000</v>
      </c>
      <c r="F18" s="128">
        <v>993</v>
      </c>
      <c r="G18" s="399">
        <f>F18/E18*100</f>
        <v>49.65</v>
      </c>
      <c r="H18" s="446">
        <v>1500</v>
      </c>
    </row>
    <row r="19" spans="1:8" ht="13.5" thickBot="1" x14ac:dyDescent="0.25">
      <c r="A19" s="248">
        <v>3631</v>
      </c>
      <c r="B19" s="42">
        <v>5169</v>
      </c>
      <c r="C19" s="261" t="s">
        <v>1063</v>
      </c>
      <c r="D19" s="33">
        <v>700</v>
      </c>
      <c r="E19" s="33">
        <v>700</v>
      </c>
      <c r="F19" s="33">
        <v>0</v>
      </c>
      <c r="G19" s="34">
        <v>0</v>
      </c>
      <c r="H19" s="251">
        <v>700</v>
      </c>
    </row>
    <row r="20" spans="1:8" ht="13.5" hidden="1" thickBot="1" x14ac:dyDescent="0.25">
      <c r="A20" s="248">
        <v>6330</v>
      </c>
      <c r="B20" s="53">
        <v>5347</v>
      </c>
      <c r="C20" s="52" t="s">
        <v>1064</v>
      </c>
      <c r="D20" s="33">
        <v>0</v>
      </c>
      <c r="E20" s="33">
        <v>0</v>
      </c>
      <c r="F20" s="33">
        <v>0</v>
      </c>
      <c r="G20" s="34">
        <v>0</v>
      </c>
      <c r="H20" s="251">
        <v>0</v>
      </c>
    </row>
    <row r="21" spans="1:8" ht="13.5" hidden="1" thickBot="1" x14ac:dyDescent="0.25">
      <c r="A21" s="307"/>
      <c r="B21" s="448">
        <v>5347</v>
      </c>
      <c r="C21" s="449" t="s">
        <v>1065</v>
      </c>
      <c r="D21" s="47">
        <v>0</v>
      </c>
      <c r="E21" s="47">
        <v>0</v>
      </c>
      <c r="F21" s="47">
        <v>0</v>
      </c>
      <c r="G21" s="75">
        <v>0</v>
      </c>
      <c r="H21" s="450">
        <v>0</v>
      </c>
    </row>
    <row r="22" spans="1:8" ht="16.5" thickBot="1" x14ac:dyDescent="0.3">
      <c r="A22" s="266" t="s">
        <v>935</v>
      </c>
      <c r="B22" s="267"/>
      <c r="C22" s="268"/>
      <c r="D22" s="235">
        <f>SUM(D13:D21)</f>
        <v>7300</v>
      </c>
      <c r="E22" s="235">
        <f>SUM(E13:E21)</f>
        <v>7048</v>
      </c>
      <c r="F22" s="235">
        <f>SUM(F13:F21)</f>
        <v>1805</v>
      </c>
      <c r="G22" s="269">
        <f>F22/E22*100</f>
        <v>25.610102156640181</v>
      </c>
      <c r="H22" s="237">
        <f>SUM(H13:H21)</f>
        <v>4600</v>
      </c>
    </row>
    <row r="23" spans="1:8" x14ac:dyDescent="0.2">
      <c r="A23" s="278"/>
      <c r="B23" s="112"/>
      <c r="C23" s="188"/>
      <c r="D23" s="279"/>
      <c r="E23" s="279"/>
      <c r="F23" s="279"/>
      <c r="G23" s="380"/>
      <c r="H23" s="279"/>
    </row>
    <row r="24" spans="1:8" x14ac:dyDescent="0.2">
      <c r="A24" s="278"/>
      <c r="B24" s="112"/>
      <c r="C24" s="188"/>
      <c r="D24" s="279"/>
      <c r="E24" s="279"/>
      <c r="F24" s="279"/>
      <c r="G24" s="380"/>
      <c r="H24" s="279"/>
    </row>
    <row r="25" spans="1:8" x14ac:dyDescent="0.2">
      <c r="A25" s="278"/>
      <c r="B25" s="112"/>
      <c r="C25" s="188"/>
      <c r="D25" s="279"/>
      <c r="E25" s="279"/>
      <c r="F25" s="279"/>
      <c r="G25" s="380"/>
      <c r="H25" s="279"/>
    </row>
    <row r="26" spans="1:8" x14ac:dyDescent="0.2">
      <c r="A26" s="278"/>
      <c r="B26" s="112"/>
      <c r="C26" s="188"/>
      <c r="D26" s="279"/>
      <c r="E26" s="279"/>
      <c r="F26" s="279"/>
      <c r="G26" s="380"/>
      <c r="H26" s="279"/>
    </row>
    <row r="27" spans="1:8" x14ac:dyDescent="0.2">
      <c r="A27" s="278"/>
      <c r="B27" s="112"/>
      <c r="C27" s="188"/>
      <c r="D27" s="279"/>
      <c r="E27" s="279"/>
      <c r="F27" s="279"/>
      <c r="G27" s="380"/>
      <c r="H27" s="279"/>
    </row>
    <row r="28" spans="1:8" x14ac:dyDescent="0.2">
      <c r="A28" s="278"/>
      <c r="B28" s="112"/>
      <c r="C28" s="188"/>
      <c r="D28" s="279"/>
      <c r="E28" s="279"/>
      <c r="F28" s="279"/>
      <c r="G28" s="380"/>
      <c r="H28" s="279"/>
    </row>
    <row r="29" spans="1:8" x14ac:dyDescent="0.2">
      <c r="A29" s="278"/>
      <c r="B29" s="112"/>
      <c r="C29" s="188"/>
      <c r="D29" s="279"/>
      <c r="E29" s="279"/>
      <c r="F29" s="279"/>
      <c r="G29" s="380"/>
      <c r="H29" s="279"/>
    </row>
    <row r="30" spans="1:8" x14ac:dyDescent="0.2">
      <c r="A30" s="278"/>
      <c r="B30" s="112"/>
      <c r="C30" s="188"/>
      <c r="D30" s="279"/>
      <c r="E30" s="279"/>
      <c r="F30" s="279"/>
      <c r="G30" s="380"/>
      <c r="H30" s="279"/>
    </row>
    <row r="31" spans="1:8" x14ac:dyDescent="0.2">
      <c r="A31" s="278"/>
      <c r="B31" s="112"/>
      <c r="C31" s="188"/>
      <c r="D31" s="279"/>
      <c r="E31" s="279"/>
      <c r="F31" s="279"/>
      <c r="G31" s="380"/>
      <c r="H31" s="279"/>
    </row>
    <row r="32" spans="1:8" x14ac:dyDescent="0.2">
      <c r="A32" s="278"/>
      <c r="B32" s="112"/>
      <c r="C32" s="188"/>
      <c r="D32" s="279"/>
      <c r="E32" s="279"/>
      <c r="F32" s="279"/>
      <c r="G32" s="380"/>
      <c r="H32" s="279"/>
    </row>
    <row r="33" spans="1:8" x14ac:dyDescent="0.2">
      <c r="A33" s="278"/>
      <c r="B33" s="112"/>
      <c r="C33" s="188"/>
      <c r="D33" s="279"/>
      <c r="E33" s="279"/>
      <c r="F33" s="279"/>
      <c r="G33" s="380"/>
      <c r="H33" s="279"/>
    </row>
    <row r="34" spans="1:8" x14ac:dyDescent="0.2">
      <c r="A34" s="278"/>
      <c r="B34" s="112"/>
      <c r="C34" s="188"/>
      <c r="D34" s="279"/>
      <c r="E34" s="279"/>
      <c r="F34" s="279"/>
      <c r="G34" s="380"/>
      <c r="H34" s="279"/>
    </row>
    <row r="35" spans="1:8" x14ac:dyDescent="0.2">
      <c r="A35" s="278"/>
      <c r="B35" s="112"/>
      <c r="C35" s="188"/>
      <c r="D35" s="279"/>
      <c r="E35" s="279"/>
      <c r="F35" s="279"/>
      <c r="G35" s="380"/>
      <c r="H35" s="279"/>
    </row>
    <row r="36" spans="1:8" x14ac:dyDescent="0.2">
      <c r="A36" s="278"/>
      <c r="B36" s="112"/>
      <c r="C36" s="188"/>
      <c r="D36" s="279"/>
      <c r="E36" s="279"/>
      <c r="F36" s="279"/>
      <c r="G36" s="380"/>
      <c r="H36" s="279"/>
    </row>
    <row r="37" spans="1:8" x14ac:dyDescent="0.2">
      <c r="A37" s="278"/>
      <c r="B37" s="112"/>
      <c r="C37" s="188"/>
      <c r="D37" s="279"/>
      <c r="E37" s="279"/>
      <c r="F37" s="279"/>
      <c r="G37" s="380"/>
      <c r="H37" s="279"/>
    </row>
    <row r="38" spans="1:8" x14ac:dyDescent="0.2">
      <c r="A38" s="278"/>
      <c r="B38" s="112"/>
      <c r="C38" s="188"/>
      <c r="D38" s="279"/>
      <c r="E38" s="279"/>
      <c r="F38" s="279"/>
      <c r="G38" s="380"/>
      <c r="H38" s="279"/>
    </row>
    <row r="39" spans="1:8" x14ac:dyDescent="0.2">
      <c r="A39" s="278"/>
      <c r="B39" s="112"/>
      <c r="C39" s="188"/>
      <c r="D39" s="279"/>
      <c r="E39" s="279"/>
      <c r="F39" s="279"/>
      <c r="G39" s="380"/>
      <c r="H39" s="279"/>
    </row>
    <row r="40" spans="1:8" x14ac:dyDescent="0.2">
      <c r="A40" s="278"/>
      <c r="B40" s="112"/>
      <c r="C40" s="188"/>
      <c r="D40" s="279"/>
      <c r="E40" s="279"/>
      <c r="F40" s="279"/>
      <c r="G40" s="380"/>
      <c r="H40" s="279"/>
    </row>
    <row r="41" spans="1:8" x14ac:dyDescent="0.2">
      <c r="A41" s="278"/>
      <c r="B41" s="112"/>
      <c r="C41" s="188"/>
      <c r="D41" s="279"/>
      <c r="E41" s="279"/>
      <c r="F41" s="279"/>
      <c r="G41" s="380"/>
      <c r="H41" s="279"/>
    </row>
    <row r="42" spans="1:8" x14ac:dyDescent="0.2">
      <c r="A42" s="278"/>
      <c r="B42" s="112"/>
      <c r="C42" s="188"/>
      <c r="D42" s="279"/>
      <c r="E42" s="279"/>
      <c r="F42" s="279"/>
      <c r="G42" s="380"/>
      <c r="H42" s="279"/>
    </row>
    <row r="43" spans="1:8" x14ac:dyDescent="0.2">
      <c r="A43" s="278"/>
      <c r="B43" s="112"/>
      <c r="C43" s="188"/>
      <c r="D43" s="279"/>
      <c r="E43" s="279"/>
      <c r="F43" s="279"/>
      <c r="G43" s="380"/>
      <c r="H43" s="279"/>
    </row>
    <row r="44" spans="1:8" x14ac:dyDescent="0.2">
      <c r="A44" s="278"/>
      <c r="B44" s="112"/>
      <c r="C44" s="188"/>
      <c r="D44" s="279"/>
      <c r="E44" s="279"/>
      <c r="F44" s="279"/>
      <c r="G44" s="380"/>
      <c r="H44" s="279"/>
    </row>
    <row r="45" spans="1:8" x14ac:dyDescent="0.2">
      <c r="A45" s="278"/>
      <c r="B45" s="112"/>
      <c r="C45" s="188"/>
      <c r="D45" s="279"/>
      <c r="E45" s="279"/>
      <c r="F45" s="279"/>
      <c r="G45" s="380"/>
      <c r="H45" s="279"/>
    </row>
    <row r="46" spans="1:8" x14ac:dyDescent="0.2">
      <c r="A46" s="278"/>
      <c r="B46" s="112"/>
      <c r="C46" s="188"/>
      <c r="D46" s="279"/>
      <c r="E46" s="279"/>
      <c r="F46" s="279"/>
      <c r="G46" s="380"/>
      <c r="H46" s="279"/>
    </row>
    <row r="47" spans="1:8" x14ac:dyDescent="0.2">
      <c r="A47" s="278"/>
      <c r="B47" s="112"/>
      <c r="C47" s="188"/>
      <c r="D47" s="279"/>
      <c r="E47" s="279"/>
      <c r="F47" s="279"/>
      <c r="G47" s="380"/>
      <c r="H47" s="279"/>
    </row>
    <row r="48" spans="1:8" x14ac:dyDescent="0.2">
      <c r="A48" s="278"/>
      <c r="B48" s="112"/>
      <c r="C48" s="188"/>
      <c r="D48" s="279"/>
      <c r="E48" s="279"/>
      <c r="F48" s="279"/>
      <c r="G48" s="380"/>
      <c r="H48" s="279"/>
    </row>
    <row r="49" spans="1:8" x14ac:dyDescent="0.2">
      <c r="A49" s="278"/>
      <c r="B49" s="112"/>
      <c r="C49" s="188"/>
      <c r="D49" s="279"/>
      <c r="E49" s="279"/>
      <c r="F49" s="279"/>
      <c r="G49" s="380"/>
      <c r="H49" s="279"/>
    </row>
    <row r="50" spans="1:8" x14ac:dyDescent="0.2">
      <c r="A50" s="278"/>
      <c r="B50" s="112"/>
      <c r="C50" s="188"/>
      <c r="D50" s="279"/>
      <c r="E50" s="279"/>
      <c r="F50" s="279"/>
      <c r="G50" s="380"/>
      <c r="H50" s="279"/>
    </row>
    <row r="51" spans="1:8" x14ac:dyDescent="0.2">
      <c r="A51" s="278"/>
      <c r="B51" s="112"/>
      <c r="C51" s="188"/>
      <c r="D51" s="279"/>
      <c r="E51" s="279"/>
      <c r="F51" s="279"/>
      <c r="G51" s="380"/>
      <c r="H51" s="279"/>
    </row>
    <row r="52" spans="1:8" x14ac:dyDescent="0.2">
      <c r="A52" s="278"/>
      <c r="B52" s="112"/>
      <c r="C52" s="188"/>
      <c r="D52" s="279"/>
      <c r="E52" s="279"/>
      <c r="F52" s="279"/>
      <c r="G52" s="380"/>
      <c r="H52" s="279"/>
    </row>
    <row r="53" spans="1:8" x14ac:dyDescent="0.2">
      <c r="A53" s="278"/>
      <c r="B53" s="112"/>
      <c r="C53" s="188"/>
      <c r="D53" s="279"/>
      <c r="E53" s="279"/>
      <c r="F53" s="279"/>
      <c r="G53" s="380"/>
      <c r="H53" s="279"/>
    </row>
    <row r="54" spans="1:8" x14ac:dyDescent="0.2">
      <c r="A54" s="278"/>
      <c r="B54" s="112"/>
      <c r="C54" s="188"/>
      <c r="D54" s="279"/>
      <c r="E54" s="279"/>
      <c r="F54" s="279"/>
      <c r="G54" s="380"/>
      <c r="H54" s="279"/>
    </row>
    <row r="55" spans="1:8" x14ac:dyDescent="0.2">
      <c r="A55" s="278"/>
      <c r="B55" s="112"/>
      <c r="C55" s="188"/>
      <c r="D55" s="279"/>
      <c r="E55" s="279"/>
      <c r="F55" s="279"/>
      <c r="G55" s="380"/>
      <c r="H55" s="279"/>
    </row>
    <row r="56" spans="1:8" x14ac:dyDescent="0.2">
      <c r="A56" s="278"/>
      <c r="B56" s="112"/>
      <c r="C56" s="188"/>
      <c r="D56" s="279"/>
      <c r="E56" s="279"/>
      <c r="F56" s="279"/>
      <c r="G56" s="380"/>
      <c r="H56" s="279"/>
    </row>
    <row r="57" spans="1:8" x14ac:dyDescent="0.2">
      <c r="A57" s="278"/>
      <c r="B57" s="112"/>
      <c r="C57" s="188"/>
      <c r="D57" s="279"/>
      <c r="E57" s="279"/>
      <c r="F57" s="279"/>
      <c r="G57" s="380"/>
      <c r="H57" s="279"/>
    </row>
    <row r="58" spans="1:8" x14ac:dyDescent="0.2">
      <c r="A58" s="278"/>
      <c r="B58" s="112"/>
      <c r="C58" s="188"/>
      <c r="D58" s="279"/>
      <c r="E58" s="279"/>
      <c r="F58" s="279"/>
      <c r="G58" s="380"/>
      <c r="H58" s="279"/>
    </row>
    <row r="59" spans="1:8" ht="15" x14ac:dyDescent="0.25">
      <c r="A59" s="1247" t="s">
        <v>1066</v>
      </c>
      <c r="B59" s="1247"/>
      <c r="C59" s="1247"/>
      <c r="D59" s="1247"/>
      <c r="E59" s="1247"/>
      <c r="F59" s="1247"/>
      <c r="G59" s="1247"/>
      <c r="H59" s="1247"/>
    </row>
    <row r="60" spans="1:8" ht="15.75" thickBot="1" x14ac:dyDescent="0.3">
      <c r="A60" s="451"/>
      <c r="B60" s="451"/>
      <c r="C60" s="451"/>
      <c r="D60" s="451"/>
      <c r="E60" s="451"/>
      <c r="F60" s="451"/>
      <c r="G60" s="451"/>
      <c r="H60" s="10" t="s">
        <v>785</v>
      </c>
    </row>
    <row r="61" spans="1:8" ht="13.5" x14ac:dyDescent="0.25">
      <c r="A61" s="189" t="s">
        <v>896</v>
      </c>
      <c r="B61" s="452"/>
      <c r="C61" s="273"/>
      <c r="D61" s="14" t="s">
        <v>787</v>
      </c>
      <c r="E61" s="14" t="s">
        <v>788</v>
      </c>
      <c r="F61" s="14" t="s">
        <v>789</v>
      </c>
      <c r="G61" s="14" t="s">
        <v>790</v>
      </c>
      <c r="H61" s="15" t="s">
        <v>791</v>
      </c>
    </row>
    <row r="62" spans="1:8" ht="14.25" thickBot="1" x14ac:dyDescent="0.3">
      <c r="A62" s="453"/>
      <c r="B62" s="36"/>
      <c r="C62" s="454"/>
      <c r="D62" s="20">
        <v>2018</v>
      </c>
      <c r="E62" s="20">
        <v>2018</v>
      </c>
      <c r="F62" s="20" t="s">
        <v>793</v>
      </c>
      <c r="G62" s="20" t="s">
        <v>794</v>
      </c>
      <c r="H62" s="124">
        <v>2019</v>
      </c>
    </row>
    <row r="63" spans="1:8" x14ac:dyDescent="0.2">
      <c r="A63" s="455">
        <v>2212</v>
      </c>
      <c r="B63" s="354">
        <v>6119</v>
      </c>
      <c r="C63" s="456" t="s">
        <v>1067</v>
      </c>
      <c r="D63" s="246">
        <v>2500</v>
      </c>
      <c r="E63" s="246">
        <v>2500</v>
      </c>
      <c r="F63" s="246">
        <v>0</v>
      </c>
      <c r="G63" s="204">
        <f t="shared" ref="G63:G68" si="0">F63/E63*100</f>
        <v>0</v>
      </c>
      <c r="H63" s="247">
        <v>650</v>
      </c>
    </row>
    <row r="64" spans="1:8" x14ac:dyDescent="0.2">
      <c r="A64" s="243">
        <v>2212</v>
      </c>
      <c r="B64" s="127">
        <v>6121</v>
      </c>
      <c r="C64" s="32" t="s">
        <v>937</v>
      </c>
      <c r="D64" s="73">
        <v>200</v>
      </c>
      <c r="E64" s="73">
        <v>200</v>
      </c>
      <c r="F64" s="73">
        <v>0</v>
      </c>
      <c r="G64" s="95">
        <f t="shared" si="0"/>
        <v>0</v>
      </c>
      <c r="H64" s="277">
        <v>0</v>
      </c>
    </row>
    <row r="65" spans="1:8" x14ac:dyDescent="0.2">
      <c r="A65" s="243">
        <v>2219</v>
      </c>
      <c r="B65" s="127">
        <v>6119</v>
      </c>
      <c r="C65" s="32" t="s">
        <v>1068</v>
      </c>
      <c r="D65" s="73">
        <v>0</v>
      </c>
      <c r="E65" s="73">
        <v>252</v>
      </c>
      <c r="F65" s="73">
        <v>251</v>
      </c>
      <c r="G65" s="95">
        <f t="shared" si="0"/>
        <v>99.603174603174608</v>
      </c>
      <c r="H65" s="277">
        <v>1800</v>
      </c>
    </row>
    <row r="66" spans="1:8" x14ac:dyDescent="0.2">
      <c r="A66" s="248">
        <v>2219</v>
      </c>
      <c r="B66" s="53">
        <v>6121</v>
      </c>
      <c r="C66" s="52" t="s">
        <v>937</v>
      </c>
      <c r="D66" s="33">
        <v>4100</v>
      </c>
      <c r="E66" s="33">
        <v>4250</v>
      </c>
      <c r="F66" s="33">
        <v>88</v>
      </c>
      <c r="G66" s="34">
        <f t="shared" si="0"/>
        <v>2.0705882352941178</v>
      </c>
      <c r="H66" s="251">
        <v>1300</v>
      </c>
    </row>
    <row r="67" spans="1:8" ht="13.5" thickBot="1" x14ac:dyDescent="0.25">
      <c r="A67" s="389">
        <v>2219</v>
      </c>
      <c r="B67" s="448">
        <v>6122</v>
      </c>
      <c r="C67" s="449" t="s">
        <v>1069</v>
      </c>
      <c r="D67" s="47">
        <v>0</v>
      </c>
      <c r="E67" s="47">
        <v>268</v>
      </c>
      <c r="F67" s="47">
        <v>260</v>
      </c>
      <c r="G67" s="75">
        <f t="shared" si="0"/>
        <v>97.014925373134332</v>
      </c>
      <c r="H67" s="450">
        <v>0</v>
      </c>
    </row>
    <row r="68" spans="1:8" ht="16.5" thickBot="1" x14ac:dyDescent="0.3">
      <c r="A68" s="266" t="s">
        <v>939</v>
      </c>
      <c r="B68" s="267"/>
      <c r="C68" s="268"/>
      <c r="D68" s="235">
        <f>SUM(D63:D66)</f>
        <v>6800</v>
      </c>
      <c r="E68" s="235">
        <f>SUM(E63:E67)</f>
        <v>7470</v>
      </c>
      <c r="F68" s="235">
        <f>SUM(F63:F67)</f>
        <v>599</v>
      </c>
      <c r="G68" s="269">
        <f t="shared" si="0"/>
        <v>8.0187416331994648</v>
      </c>
      <c r="H68" s="237">
        <f>SUM(H63:H66)</f>
        <v>3750</v>
      </c>
    </row>
    <row r="69" spans="1:8" ht="12.75" customHeight="1" x14ac:dyDescent="0.2">
      <c r="A69" s="278"/>
      <c r="B69" s="112"/>
      <c r="C69" s="188"/>
      <c r="D69" s="279"/>
      <c r="E69" s="279"/>
      <c r="F69" s="279"/>
      <c r="G69" s="279"/>
      <c r="H69" s="279"/>
    </row>
    <row r="70" spans="1:8" ht="12.75" customHeight="1" x14ac:dyDescent="0.2">
      <c r="A70" s="278"/>
      <c r="B70" s="112"/>
      <c r="C70" s="188"/>
      <c r="D70" s="279"/>
      <c r="E70" s="279"/>
      <c r="F70" s="279"/>
      <c r="G70" s="279"/>
      <c r="H70" s="279"/>
    </row>
    <row r="71" spans="1:8" ht="12.75" customHeight="1" x14ac:dyDescent="0.2"/>
    <row r="72" spans="1:8" ht="15" thickBot="1" x14ac:dyDescent="0.25">
      <c r="A72" s="280" t="s">
        <v>940</v>
      </c>
      <c r="B72" s="457"/>
      <c r="D72" s="8"/>
      <c r="E72" s="8"/>
      <c r="F72" s="8"/>
      <c r="G72" s="9"/>
      <c r="H72" s="8"/>
    </row>
    <row r="73" spans="1:8" ht="13.5" x14ac:dyDescent="0.25">
      <c r="A73" s="282" t="s">
        <v>941</v>
      </c>
      <c r="B73" s="458"/>
      <c r="C73" s="284" t="s">
        <v>942</v>
      </c>
      <c r="D73" s="14" t="s">
        <v>787</v>
      </c>
      <c r="E73" s="14" t="s">
        <v>788</v>
      </c>
      <c r="F73" s="14" t="s">
        <v>789</v>
      </c>
      <c r="G73" s="14" t="s">
        <v>790</v>
      </c>
      <c r="H73" s="15" t="s">
        <v>791</v>
      </c>
    </row>
    <row r="74" spans="1:8" ht="14.25" thickBot="1" x14ac:dyDescent="0.3">
      <c r="A74" s="285"/>
      <c r="B74" s="459" t="s">
        <v>943</v>
      </c>
      <c r="C74" s="287"/>
      <c r="D74" s="123">
        <v>2018</v>
      </c>
      <c r="E74" s="123">
        <v>2018</v>
      </c>
      <c r="F74" s="123" t="s">
        <v>793</v>
      </c>
      <c r="G74" s="123" t="s">
        <v>794</v>
      </c>
      <c r="H74" s="124">
        <v>2019</v>
      </c>
    </row>
    <row r="75" spans="1:8" hidden="1" x14ac:dyDescent="0.2">
      <c r="A75" s="1265" t="s">
        <v>1070</v>
      </c>
      <c r="B75" s="1266"/>
      <c r="C75" s="460" t="s">
        <v>1071</v>
      </c>
      <c r="D75" s="213">
        <v>0</v>
      </c>
      <c r="E75" s="213">
        <v>0</v>
      </c>
      <c r="F75" s="213">
        <v>0</v>
      </c>
      <c r="G75" s="211">
        <v>0</v>
      </c>
      <c r="H75" s="214">
        <v>0</v>
      </c>
    </row>
    <row r="76" spans="1:8" hidden="1" x14ac:dyDescent="0.2">
      <c r="A76" s="1252" t="s">
        <v>1072</v>
      </c>
      <c r="B76" s="1253"/>
      <c r="C76" s="461" t="s">
        <v>1073</v>
      </c>
      <c r="D76" s="71">
        <v>0</v>
      </c>
      <c r="E76" s="71">
        <v>0</v>
      </c>
      <c r="F76" s="71">
        <v>0</v>
      </c>
      <c r="G76" s="462">
        <v>0</v>
      </c>
      <c r="H76" s="289">
        <v>0</v>
      </c>
    </row>
    <row r="77" spans="1:8" x14ac:dyDescent="0.2">
      <c r="A77" s="1252" t="s">
        <v>1074</v>
      </c>
      <c r="B77" s="1253"/>
      <c r="C77" s="461" t="s">
        <v>1075</v>
      </c>
      <c r="D77" s="71">
        <v>2500</v>
      </c>
      <c r="E77" s="71">
        <v>2500</v>
      </c>
      <c r="F77" s="71">
        <v>0</v>
      </c>
      <c r="G77" s="462">
        <v>0</v>
      </c>
      <c r="H77" s="289">
        <v>150</v>
      </c>
    </row>
    <row r="78" spans="1:8" x14ac:dyDescent="0.2">
      <c r="A78" s="1252" t="s">
        <v>1034</v>
      </c>
      <c r="B78" s="1253"/>
      <c r="C78" s="461" t="s">
        <v>1076</v>
      </c>
      <c r="D78" s="71">
        <v>0</v>
      </c>
      <c r="E78" s="71">
        <v>0</v>
      </c>
      <c r="F78" s="71">
        <v>0</v>
      </c>
      <c r="G78" s="462">
        <v>0</v>
      </c>
      <c r="H78" s="289">
        <v>500</v>
      </c>
    </row>
    <row r="79" spans="1:8" ht="15" customHeight="1" x14ac:dyDescent="0.2">
      <c r="A79" s="1263"/>
      <c r="B79" s="1264"/>
      <c r="C79" s="463" t="s">
        <v>1077</v>
      </c>
      <c r="D79" s="295">
        <f>SUM(D75:D77)</f>
        <v>2500</v>
      </c>
      <c r="E79" s="295">
        <f>SUM(E75:E77)</f>
        <v>2500</v>
      </c>
      <c r="F79" s="295">
        <v>0</v>
      </c>
      <c r="G79" s="464">
        <f>F79/E79*100</f>
        <v>0</v>
      </c>
      <c r="H79" s="298">
        <f>SUM(H77:H78)</f>
        <v>650</v>
      </c>
    </row>
    <row r="80" spans="1:8" s="291" customFormat="1" hidden="1" x14ac:dyDescent="0.2">
      <c r="A80" s="1252" t="s">
        <v>1078</v>
      </c>
      <c r="B80" s="1253"/>
      <c r="C80" s="401" t="s">
        <v>1079</v>
      </c>
      <c r="D80" s="77">
        <v>0</v>
      </c>
      <c r="E80" s="77">
        <v>0</v>
      </c>
      <c r="F80" s="77">
        <v>0</v>
      </c>
      <c r="G80" s="43">
        <v>0</v>
      </c>
      <c r="H80" s="194">
        <v>0</v>
      </c>
    </row>
    <row r="81" spans="1:8" s="291" customFormat="1" hidden="1" x14ac:dyDescent="0.2">
      <c r="A81" s="1252" t="s">
        <v>1080</v>
      </c>
      <c r="B81" s="1253"/>
      <c r="C81" s="401" t="s">
        <v>1081</v>
      </c>
      <c r="D81" s="77">
        <v>0</v>
      </c>
      <c r="E81" s="77">
        <v>0</v>
      </c>
      <c r="F81" s="77">
        <v>0</v>
      </c>
      <c r="G81" s="43">
        <v>0</v>
      </c>
      <c r="H81" s="194">
        <v>0</v>
      </c>
    </row>
    <row r="82" spans="1:8" s="291" customFormat="1" x14ac:dyDescent="0.2">
      <c r="A82" s="1252" t="s">
        <v>1082</v>
      </c>
      <c r="B82" s="1253"/>
      <c r="C82" s="401" t="s">
        <v>1083</v>
      </c>
      <c r="D82" s="77">
        <v>200</v>
      </c>
      <c r="E82" s="77">
        <v>200</v>
      </c>
      <c r="F82" s="77">
        <v>0</v>
      </c>
      <c r="G82" s="43">
        <v>0</v>
      </c>
      <c r="H82" s="194">
        <v>0</v>
      </c>
    </row>
    <row r="83" spans="1:8" s="291" customFormat="1" hidden="1" x14ac:dyDescent="0.2">
      <c r="A83" s="1252" t="s">
        <v>1084</v>
      </c>
      <c r="B83" s="1253"/>
      <c r="C83" s="401" t="s">
        <v>1085</v>
      </c>
      <c r="D83" s="77">
        <v>0</v>
      </c>
      <c r="E83" s="77">
        <v>0</v>
      </c>
      <c r="F83" s="77">
        <v>0</v>
      </c>
      <c r="G83" s="43">
        <v>0</v>
      </c>
      <c r="H83" s="194">
        <v>0</v>
      </c>
    </row>
    <row r="84" spans="1:8" s="291" customFormat="1" hidden="1" x14ac:dyDescent="0.2">
      <c r="A84" s="1252" t="s">
        <v>1086</v>
      </c>
      <c r="B84" s="1253"/>
      <c r="C84" s="401" t="s">
        <v>1087</v>
      </c>
      <c r="D84" s="77">
        <v>0</v>
      </c>
      <c r="E84" s="77">
        <v>0</v>
      </c>
      <c r="F84" s="77">
        <v>0</v>
      </c>
      <c r="G84" s="43">
        <v>0</v>
      </c>
      <c r="H84" s="194">
        <v>0</v>
      </c>
    </row>
    <row r="85" spans="1:8" ht="14.25" x14ac:dyDescent="0.2">
      <c r="A85" s="1259"/>
      <c r="B85" s="1260"/>
      <c r="C85" s="463" t="s">
        <v>1088</v>
      </c>
      <c r="D85" s="295">
        <f>SUM(D80:D84)</f>
        <v>200</v>
      </c>
      <c r="E85" s="295">
        <f>SUM(E80:E84)</f>
        <v>200</v>
      </c>
      <c r="F85" s="295">
        <f>SUM(F80:F83)</f>
        <v>0</v>
      </c>
      <c r="G85" s="464">
        <f>F85/E85*100</f>
        <v>0</v>
      </c>
      <c r="H85" s="298">
        <f>SUM(H80:H84)</f>
        <v>0</v>
      </c>
    </row>
    <row r="86" spans="1:8" x14ac:dyDescent="0.2">
      <c r="A86" s="1252" t="s">
        <v>1089</v>
      </c>
      <c r="B86" s="1253"/>
      <c r="C86" s="401" t="s">
        <v>1090</v>
      </c>
      <c r="D86" s="77">
        <v>0</v>
      </c>
      <c r="E86" s="77">
        <v>252</v>
      </c>
      <c r="F86" s="77">
        <v>251</v>
      </c>
      <c r="G86" s="43">
        <f>F86/E86*100</f>
        <v>99.603174603174608</v>
      </c>
      <c r="H86" s="194">
        <v>0</v>
      </c>
    </row>
    <row r="87" spans="1:8" x14ac:dyDescent="0.2">
      <c r="A87" s="576"/>
      <c r="B87" s="577" t="s">
        <v>1292</v>
      </c>
      <c r="C87" s="401" t="s">
        <v>1293</v>
      </c>
      <c r="D87" s="77">
        <v>0</v>
      </c>
      <c r="E87" s="77">
        <v>0</v>
      </c>
      <c r="F87" s="77">
        <v>0</v>
      </c>
      <c r="G87" s="43">
        <v>0</v>
      </c>
      <c r="H87" s="194">
        <v>1800</v>
      </c>
    </row>
    <row r="88" spans="1:8" ht="14.25" x14ac:dyDescent="0.2">
      <c r="A88" s="1259"/>
      <c r="B88" s="1260"/>
      <c r="C88" s="463" t="s">
        <v>1091</v>
      </c>
      <c r="D88" s="295">
        <f>SUM(D86:D87)</f>
        <v>0</v>
      </c>
      <c r="E88" s="295">
        <f>SUM(E86:E87)</f>
        <v>252</v>
      </c>
      <c r="F88" s="295">
        <f>SUM(F86:F87)</f>
        <v>251</v>
      </c>
      <c r="G88" s="464">
        <f>F88/E88*100</f>
        <v>99.603174603174608</v>
      </c>
      <c r="H88" s="298">
        <f>SUM(H86:H87)</f>
        <v>1800</v>
      </c>
    </row>
    <row r="89" spans="1:8" s="291" customFormat="1" x14ac:dyDescent="0.2">
      <c r="A89" s="1252" t="s">
        <v>1092</v>
      </c>
      <c r="B89" s="1253"/>
      <c r="C89" s="401" t="s">
        <v>1093</v>
      </c>
      <c r="D89" s="465">
        <v>500</v>
      </c>
      <c r="E89" s="465">
        <v>500</v>
      </c>
      <c r="F89" s="465">
        <v>0</v>
      </c>
      <c r="G89" s="43">
        <f>F89/E89*100</f>
        <v>0</v>
      </c>
      <c r="H89" s="466">
        <v>400</v>
      </c>
    </row>
    <row r="90" spans="1:8" s="291" customFormat="1" x14ac:dyDescent="0.2">
      <c r="A90" s="1252" t="s">
        <v>1094</v>
      </c>
      <c r="B90" s="1253"/>
      <c r="C90" s="401" t="s">
        <v>1095</v>
      </c>
      <c r="D90" s="465">
        <v>500</v>
      </c>
      <c r="E90" s="465">
        <v>500</v>
      </c>
      <c r="F90" s="465">
        <v>0</v>
      </c>
      <c r="G90" s="43">
        <v>0</v>
      </c>
      <c r="H90" s="466">
        <v>400</v>
      </c>
    </row>
    <row r="91" spans="1:8" s="291" customFormat="1" x14ac:dyDescent="0.2">
      <c r="A91" s="1252" t="s">
        <v>1096</v>
      </c>
      <c r="B91" s="1253"/>
      <c r="C91" s="467" t="s">
        <v>1097</v>
      </c>
      <c r="D91" s="202">
        <v>1500</v>
      </c>
      <c r="E91" s="202">
        <v>1500</v>
      </c>
      <c r="F91" s="202">
        <v>0</v>
      </c>
      <c r="G91" s="468">
        <f>F91/E91*100</f>
        <v>0</v>
      </c>
      <c r="H91" s="203">
        <v>0</v>
      </c>
    </row>
    <row r="92" spans="1:8" s="291" customFormat="1" x14ac:dyDescent="0.2">
      <c r="A92" s="1252" t="s">
        <v>1098</v>
      </c>
      <c r="B92" s="1253"/>
      <c r="C92" s="467" t="s">
        <v>1023</v>
      </c>
      <c r="D92" s="77">
        <v>0</v>
      </c>
      <c r="E92" s="77">
        <v>150</v>
      </c>
      <c r="F92" s="77">
        <v>88</v>
      </c>
      <c r="G92" s="468">
        <v>0</v>
      </c>
      <c r="H92" s="203">
        <v>0</v>
      </c>
    </row>
    <row r="93" spans="1:8" s="291" customFormat="1" x14ac:dyDescent="0.2">
      <c r="A93" s="1252" t="s">
        <v>1099</v>
      </c>
      <c r="B93" s="1253"/>
      <c r="C93" s="467" t="s">
        <v>1100</v>
      </c>
      <c r="D93" s="202">
        <v>1600</v>
      </c>
      <c r="E93" s="202">
        <v>1600</v>
      </c>
      <c r="F93" s="202">
        <v>0</v>
      </c>
      <c r="G93" s="468">
        <f>F93/E93*100</f>
        <v>0</v>
      </c>
      <c r="H93" s="203">
        <v>0</v>
      </c>
    </row>
    <row r="94" spans="1:8" s="291" customFormat="1" x14ac:dyDescent="0.2">
      <c r="A94" s="1252" t="s">
        <v>1034</v>
      </c>
      <c r="B94" s="1253"/>
      <c r="C94" s="467" t="s">
        <v>1101</v>
      </c>
      <c r="D94" s="202">
        <v>0</v>
      </c>
      <c r="E94" s="202">
        <v>0</v>
      </c>
      <c r="F94" s="202">
        <v>0</v>
      </c>
      <c r="G94" s="468">
        <v>0</v>
      </c>
      <c r="H94" s="203">
        <v>500</v>
      </c>
    </row>
    <row r="95" spans="1:8" ht="14.25" x14ac:dyDescent="0.2">
      <c r="A95" s="1259"/>
      <c r="B95" s="1260"/>
      <c r="C95" s="463" t="s">
        <v>1039</v>
      </c>
      <c r="D95" s="295">
        <f>SUM(D89:D94)</f>
        <v>4100</v>
      </c>
      <c r="E95" s="295">
        <f>SUM(E89:E94)</f>
        <v>4250</v>
      </c>
      <c r="F95" s="295">
        <f>SUM(F89:F94)</f>
        <v>88</v>
      </c>
      <c r="G95" s="464">
        <f>F95/E95*100</f>
        <v>2.0705882352941178</v>
      </c>
      <c r="H95" s="298">
        <f>SUM(H89:H94)</f>
        <v>1300</v>
      </c>
    </row>
    <row r="96" spans="1:8" x14ac:dyDescent="0.2">
      <c r="A96" s="1252" t="s">
        <v>1102</v>
      </c>
      <c r="B96" s="1253"/>
      <c r="C96" s="401" t="s">
        <v>1023</v>
      </c>
      <c r="D96" s="77">
        <v>0</v>
      </c>
      <c r="E96" s="77">
        <v>268</v>
      </c>
      <c r="F96" s="77">
        <v>260</v>
      </c>
      <c r="G96" s="43">
        <f>F96/E96*100</f>
        <v>97.014925373134332</v>
      </c>
      <c r="H96" s="194">
        <v>0</v>
      </c>
    </row>
    <row r="97" spans="1:8" ht="15" thickBot="1" x14ac:dyDescent="0.25">
      <c r="A97" s="1261"/>
      <c r="B97" s="1262"/>
      <c r="C97" s="469" t="s">
        <v>1103</v>
      </c>
      <c r="D97" s="302">
        <f>SUM(D96)</f>
        <v>0</v>
      </c>
      <c r="E97" s="302">
        <f>SUM(E96)</f>
        <v>268</v>
      </c>
      <c r="F97" s="302">
        <f>SUM(F96)</f>
        <v>260</v>
      </c>
      <c r="G97" s="197">
        <f>F97/E97*100</f>
        <v>97.014925373134332</v>
      </c>
      <c r="H97" s="360">
        <f>SUM(H96)</f>
        <v>0</v>
      </c>
    </row>
    <row r="98" spans="1:8" ht="16.5" thickBot="1" x14ac:dyDescent="0.3">
      <c r="A98" s="303"/>
      <c r="B98" s="470"/>
      <c r="C98" s="305" t="s">
        <v>897</v>
      </c>
      <c r="D98" s="235">
        <f>D95+D85+D79+D97</f>
        <v>6800</v>
      </c>
      <c r="E98" s="235">
        <f>E95+E85+E79+E97+E88</f>
        <v>7470</v>
      </c>
      <c r="F98" s="235">
        <f>F79+F85+F95+F97+F88</f>
        <v>599</v>
      </c>
      <c r="G98" s="269">
        <f>F98/E98*100</f>
        <v>8.0187416331994648</v>
      </c>
      <c r="H98" s="237">
        <f>H95+H85+H79+H88</f>
        <v>3750</v>
      </c>
    </row>
    <row r="99" spans="1:8" ht="12.75" customHeight="1" x14ac:dyDescent="0.25">
      <c r="A99" s="188"/>
      <c r="B99" s="471"/>
      <c r="C99" s="427"/>
      <c r="D99" s="328"/>
      <c r="E99" s="328"/>
      <c r="F99" s="328"/>
      <c r="G99" s="428"/>
      <c r="H99" s="328"/>
    </row>
    <row r="100" spans="1:8" ht="12.75" customHeight="1" x14ac:dyDescent="0.25">
      <c r="A100" s="188"/>
      <c r="B100" s="471"/>
      <c r="C100" s="427"/>
      <c r="D100" s="328"/>
      <c r="E100" s="328"/>
      <c r="F100" s="328"/>
      <c r="G100" s="428"/>
      <c r="H100" s="328"/>
    </row>
    <row r="101" spans="1:8" ht="12.75" customHeight="1" x14ac:dyDescent="0.2"/>
    <row r="102" spans="1:8" ht="19.5" thickBot="1" x14ac:dyDescent="0.35">
      <c r="A102" s="6" t="s">
        <v>1104</v>
      </c>
      <c r="D102" s="8"/>
      <c r="E102" s="8"/>
      <c r="F102" s="8"/>
      <c r="G102" s="9"/>
      <c r="H102" s="8"/>
    </row>
    <row r="103" spans="1:8" ht="13.5" x14ac:dyDescent="0.25">
      <c r="A103" s="306"/>
      <c r="B103" s="472"/>
      <c r="C103" s="24"/>
      <c r="D103" s="14" t="s">
        <v>787</v>
      </c>
      <c r="E103" s="14" t="s">
        <v>788</v>
      </c>
      <c r="F103" s="14" t="s">
        <v>789</v>
      </c>
      <c r="G103" s="14" t="s">
        <v>790</v>
      </c>
      <c r="H103" s="15" t="s">
        <v>791</v>
      </c>
    </row>
    <row r="104" spans="1:8" ht="14.25" thickBot="1" x14ac:dyDescent="0.3">
      <c r="A104" s="307"/>
      <c r="B104" s="473"/>
      <c r="C104" s="308"/>
      <c r="D104" s="20">
        <v>2018</v>
      </c>
      <c r="E104" s="20">
        <v>2018</v>
      </c>
      <c r="F104" s="20" t="s">
        <v>793</v>
      </c>
      <c r="G104" s="20" t="s">
        <v>794</v>
      </c>
      <c r="H104" s="124">
        <v>2019</v>
      </c>
    </row>
    <row r="105" spans="1:8" x14ac:dyDescent="0.2">
      <c r="A105" s="309" t="s">
        <v>895</v>
      </c>
      <c r="B105" s="474"/>
      <c r="C105" s="244"/>
      <c r="D105" s="68">
        <f>'31 11-12'!D22</f>
        <v>7300</v>
      </c>
      <c r="E105" s="68">
        <f>'31 11-12'!E22</f>
        <v>7048</v>
      </c>
      <c r="F105" s="68">
        <f>'31 11-12'!F22</f>
        <v>1805</v>
      </c>
      <c r="G105" s="435">
        <f>F105/E105*100</f>
        <v>25.610102156640181</v>
      </c>
      <c r="H105" s="436">
        <f>'31 11-12'!H22</f>
        <v>4600</v>
      </c>
    </row>
    <row r="106" spans="1:8" ht="13.5" thickBot="1" x14ac:dyDescent="0.25">
      <c r="A106" s="313" t="s">
        <v>896</v>
      </c>
      <c r="B106" s="473"/>
      <c r="C106" s="308"/>
      <c r="D106" s="439">
        <f>'31 11-12'!D98</f>
        <v>6800</v>
      </c>
      <c r="E106" s="439">
        <f>'31 11-12'!E98</f>
        <v>7470</v>
      </c>
      <c r="F106" s="439">
        <f>'31 11-12'!F98</f>
        <v>599</v>
      </c>
      <c r="G106" s="475">
        <f>F106/E106*100</f>
        <v>8.0187416331994648</v>
      </c>
      <c r="H106" s="440">
        <f>'31 11-12'!H98</f>
        <v>3750</v>
      </c>
    </row>
    <row r="107" spans="1:8" ht="16.5" thickBot="1" x14ac:dyDescent="0.3">
      <c r="A107" s="317" t="s">
        <v>960</v>
      </c>
      <c r="B107" s="473"/>
      <c r="C107" s="308"/>
      <c r="D107" s="235">
        <f>SUM(D105:D106)</f>
        <v>14100</v>
      </c>
      <c r="E107" s="235">
        <f>SUM(E105:E106)</f>
        <v>14518</v>
      </c>
      <c r="F107" s="235">
        <f>SUM(F105:F106)</f>
        <v>2404</v>
      </c>
      <c r="G107" s="269">
        <f>F107/E107*100</f>
        <v>16.558754649400743</v>
      </c>
      <c r="H107" s="237">
        <f>SUM(H105:H106)</f>
        <v>8350</v>
      </c>
    </row>
    <row r="108" spans="1:8" x14ac:dyDescent="0.2">
      <c r="A108" s="7"/>
      <c r="B108" s="7"/>
    </row>
    <row r="110" spans="1:8" x14ac:dyDescent="0.2">
      <c r="A110" s="7"/>
      <c r="B110" s="7"/>
    </row>
    <row r="111" spans="1:8" x14ac:dyDescent="0.2">
      <c r="A111" s="7"/>
      <c r="B111" s="7"/>
    </row>
    <row r="112" spans="1:8" x14ac:dyDescent="0.2">
      <c r="A112" s="7"/>
      <c r="B112" s="7"/>
    </row>
    <row r="113" spans="1:8" x14ac:dyDescent="0.2">
      <c r="A113" s="7"/>
      <c r="B113" s="7"/>
    </row>
    <row r="114" spans="1:8" x14ac:dyDescent="0.2">
      <c r="A114" s="7"/>
      <c r="B114" s="7"/>
    </row>
    <row r="115" spans="1:8" x14ac:dyDescent="0.2">
      <c r="A115" s="7"/>
      <c r="B115" s="7"/>
    </row>
    <row r="116" spans="1:8" x14ac:dyDescent="0.2">
      <c r="A116" s="7"/>
      <c r="B116" s="7"/>
    </row>
    <row r="118" spans="1:8" ht="15" x14ac:dyDescent="0.25">
      <c r="A118" s="1247" t="s">
        <v>1105</v>
      </c>
      <c r="B118" s="1247"/>
      <c r="C118" s="1247"/>
      <c r="D118" s="1247"/>
      <c r="E118" s="1247"/>
      <c r="F118" s="1247"/>
      <c r="G118" s="1247"/>
      <c r="H118" s="1247"/>
    </row>
    <row r="119" spans="1:8" x14ac:dyDescent="0.2">
      <c r="A119" s="7"/>
      <c r="B119" s="7"/>
    </row>
    <row r="120" spans="1:8" x14ac:dyDescent="0.2">
      <c r="A120" s="7"/>
      <c r="B120" s="7"/>
    </row>
    <row r="121" spans="1:8" x14ac:dyDescent="0.2">
      <c r="A121" s="7"/>
      <c r="B121" s="7"/>
    </row>
    <row r="122" spans="1:8" x14ac:dyDescent="0.2">
      <c r="A122" s="7"/>
      <c r="B122" s="7"/>
    </row>
    <row r="123" spans="1:8" x14ac:dyDescent="0.2">
      <c r="A123" s="7"/>
      <c r="B123" s="7"/>
    </row>
    <row r="124" spans="1:8" x14ac:dyDescent="0.2">
      <c r="A124" s="7"/>
      <c r="B124" s="7"/>
    </row>
    <row r="125" spans="1:8" x14ac:dyDescent="0.2">
      <c r="A125" s="7"/>
      <c r="B125" s="7"/>
    </row>
    <row r="126" spans="1:8" x14ac:dyDescent="0.2">
      <c r="A126" s="7"/>
      <c r="B126" s="7"/>
    </row>
    <row r="127" spans="1:8" x14ac:dyDescent="0.2">
      <c r="A127" s="7"/>
      <c r="B127" s="7"/>
    </row>
    <row r="128" spans="1:8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</sheetData>
  <mergeCells count="24">
    <mergeCell ref="A59:H59"/>
    <mergeCell ref="A89:B89"/>
    <mergeCell ref="A90:B90"/>
    <mergeCell ref="A79:B79"/>
    <mergeCell ref="A75:B75"/>
    <mergeCell ref="A76:B76"/>
    <mergeCell ref="A77:B77"/>
    <mergeCell ref="A78:B78"/>
    <mergeCell ref="A91:B91"/>
    <mergeCell ref="A80:B80"/>
    <mergeCell ref="A81:B81"/>
    <mergeCell ref="A82:B82"/>
    <mergeCell ref="A83:B83"/>
    <mergeCell ref="A84:B84"/>
    <mergeCell ref="A85:B85"/>
    <mergeCell ref="A86:B86"/>
    <mergeCell ref="A88:B88"/>
    <mergeCell ref="A118:H118"/>
    <mergeCell ref="A92:B92"/>
    <mergeCell ref="A93:B93"/>
    <mergeCell ref="A94:B94"/>
    <mergeCell ref="A95:B95"/>
    <mergeCell ref="A96:B96"/>
    <mergeCell ref="A97:B9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9"/>
  <sheetViews>
    <sheetView showWhiteSpace="0" topLeftCell="A22" zoomScaleNormal="100" workbookViewId="0">
      <selection activeCell="H55" sqref="H55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.7109375" style="4" customWidth="1"/>
    <col min="4" max="4" width="6.140625" style="4" bestFit="1" customWidth="1"/>
    <col min="5" max="5" width="7.140625" style="4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16384" width="9.28515625" style="4"/>
  </cols>
  <sheetData>
    <row r="1" spans="1:8" ht="15" x14ac:dyDescent="0.25">
      <c r="H1" s="238" t="s">
        <v>1106</v>
      </c>
    </row>
    <row r="2" spans="1:8" ht="18.75" x14ac:dyDescent="0.3">
      <c r="A2" s="6" t="s">
        <v>1107</v>
      </c>
      <c r="C2" s="185"/>
      <c r="D2" s="476"/>
      <c r="E2" s="476"/>
      <c r="F2" s="476"/>
      <c r="G2" s="185"/>
      <c r="H2" s="476"/>
    </row>
    <row r="3" spans="1:8" x14ac:dyDescent="0.2">
      <c r="A3" s="240"/>
      <c r="D3" s="476"/>
      <c r="E3" s="476"/>
      <c r="F3" s="476"/>
      <c r="H3" s="476"/>
    </row>
    <row r="4" spans="1:8" ht="15" thickBot="1" x14ac:dyDescent="0.25">
      <c r="A4" s="270" t="s">
        <v>912</v>
      </c>
      <c r="B4" s="7"/>
      <c r="F4" s="369"/>
      <c r="G4" s="370"/>
      <c r="H4" s="10" t="s">
        <v>785</v>
      </c>
    </row>
    <row r="5" spans="1:8" ht="13.5" x14ac:dyDescent="0.25">
      <c r="A5" s="242" t="s">
        <v>786</v>
      </c>
      <c r="B5" s="477"/>
      <c r="C5" s="13"/>
      <c r="D5" s="14" t="s">
        <v>787</v>
      </c>
      <c r="E5" s="14" t="s">
        <v>788</v>
      </c>
      <c r="F5" s="14" t="s">
        <v>789</v>
      </c>
      <c r="G5" s="14" t="s">
        <v>790</v>
      </c>
      <c r="H5" s="15" t="s">
        <v>791</v>
      </c>
    </row>
    <row r="6" spans="1:8" ht="13.5" x14ac:dyDescent="0.25">
      <c r="A6" s="248">
        <v>3699</v>
      </c>
      <c r="B6" s="52" t="s">
        <v>1108</v>
      </c>
      <c r="C6" s="52"/>
      <c r="D6" s="20">
        <v>2018</v>
      </c>
      <c r="E6" s="20">
        <v>2018</v>
      </c>
      <c r="F6" s="20" t="s">
        <v>793</v>
      </c>
      <c r="G6" s="20" t="s">
        <v>794</v>
      </c>
      <c r="H6" s="21">
        <v>2019</v>
      </c>
    </row>
    <row r="7" spans="1:8" ht="13.5" x14ac:dyDescent="0.25">
      <c r="A7" s="248">
        <v>3111</v>
      </c>
      <c r="B7" s="53" t="s">
        <v>859</v>
      </c>
      <c r="C7" s="52"/>
      <c r="D7" s="20"/>
      <c r="E7" s="20"/>
      <c r="F7" s="20"/>
      <c r="G7" s="20"/>
      <c r="H7" s="21"/>
    </row>
    <row r="8" spans="1:8" ht="13.5" x14ac:dyDescent="0.25">
      <c r="A8" s="248">
        <v>3113</v>
      </c>
      <c r="B8" s="53" t="s">
        <v>860</v>
      </c>
      <c r="C8" s="52"/>
      <c r="D8" s="20"/>
      <c r="E8" s="20"/>
      <c r="F8" s="20"/>
      <c r="G8" s="20"/>
      <c r="H8" s="21"/>
    </row>
    <row r="9" spans="1:8" ht="13.5" x14ac:dyDescent="0.25">
      <c r="A9" s="248">
        <v>3141</v>
      </c>
      <c r="B9" s="53" t="s">
        <v>1109</v>
      </c>
      <c r="C9" s="52"/>
      <c r="D9" s="20"/>
      <c r="E9" s="20"/>
      <c r="F9" s="20"/>
      <c r="G9" s="20"/>
      <c r="H9" s="21"/>
    </row>
    <row r="10" spans="1:8" ht="13.5" x14ac:dyDescent="0.25">
      <c r="A10" s="248">
        <v>3144</v>
      </c>
      <c r="B10" s="53" t="s">
        <v>1110</v>
      </c>
      <c r="C10" s="52"/>
      <c r="D10" s="20"/>
      <c r="E10" s="20"/>
      <c r="F10" s="20"/>
      <c r="G10" s="20"/>
      <c r="H10" s="21"/>
    </row>
    <row r="11" spans="1:8" ht="13.5" x14ac:dyDescent="0.25">
      <c r="A11" s="248">
        <v>3299</v>
      </c>
      <c r="B11" s="53" t="s">
        <v>1111</v>
      </c>
      <c r="C11" s="52"/>
      <c r="D11" s="20"/>
      <c r="E11" s="20"/>
      <c r="F11" s="20"/>
      <c r="G11" s="20"/>
      <c r="H11" s="21"/>
    </row>
    <row r="12" spans="1:8" ht="13.5" x14ac:dyDescent="0.25">
      <c r="A12" s="248">
        <v>3314</v>
      </c>
      <c r="B12" s="53" t="s">
        <v>1112</v>
      </c>
      <c r="C12" s="52"/>
      <c r="D12" s="20"/>
      <c r="E12" s="20"/>
      <c r="F12" s="20"/>
      <c r="G12" s="20"/>
      <c r="H12" s="21"/>
    </row>
    <row r="13" spans="1:8" ht="13.5" x14ac:dyDescent="0.25">
      <c r="A13" s="248">
        <v>3319</v>
      </c>
      <c r="B13" s="53" t="s">
        <v>1113</v>
      </c>
      <c r="C13" s="52"/>
      <c r="D13" s="20"/>
      <c r="E13" s="20"/>
      <c r="F13" s="20"/>
      <c r="G13" s="20"/>
      <c r="H13" s="21"/>
    </row>
    <row r="14" spans="1:8" ht="13.5" x14ac:dyDescent="0.25">
      <c r="A14" s="248">
        <v>3349</v>
      </c>
      <c r="B14" s="53" t="s">
        <v>1114</v>
      </c>
      <c r="C14" s="52"/>
      <c r="D14" s="20"/>
      <c r="E14" s="20"/>
      <c r="F14" s="20"/>
      <c r="G14" s="20"/>
      <c r="H14" s="21"/>
    </row>
    <row r="15" spans="1:8" ht="13.5" x14ac:dyDescent="0.25">
      <c r="A15" s="243">
        <v>6330</v>
      </c>
      <c r="B15" s="17" t="s">
        <v>1306</v>
      </c>
      <c r="C15" s="244"/>
      <c r="D15" s="20"/>
      <c r="E15" s="20"/>
      <c r="F15" s="20"/>
      <c r="G15" s="20"/>
      <c r="H15" s="21"/>
    </row>
    <row r="16" spans="1:8" ht="14.25" thickBot="1" x14ac:dyDescent="0.3">
      <c r="A16" s="243">
        <v>6409</v>
      </c>
      <c r="B16" s="17" t="s">
        <v>976</v>
      </c>
      <c r="C16" s="244"/>
      <c r="D16" s="20"/>
      <c r="E16" s="20"/>
      <c r="F16" s="20"/>
      <c r="G16" s="20"/>
      <c r="H16" s="21"/>
    </row>
    <row r="17" spans="1:8" ht="14.25" customHeight="1" x14ac:dyDescent="0.25">
      <c r="A17" s="245"/>
      <c r="B17" s="318" t="s">
        <v>795</v>
      </c>
      <c r="C17" s="13"/>
      <c r="D17" s="478"/>
      <c r="E17" s="478"/>
      <c r="F17" s="478"/>
      <c r="G17" s="478"/>
      <c r="H17" s="479"/>
    </row>
    <row r="18" spans="1:8" x14ac:dyDescent="0.2">
      <c r="A18" s="480">
        <v>3699</v>
      </c>
      <c r="B18" s="51">
        <v>5169</v>
      </c>
      <c r="C18" s="244" t="s">
        <v>1115</v>
      </c>
      <c r="D18" s="73">
        <v>120</v>
      </c>
      <c r="E18" s="73">
        <v>120</v>
      </c>
      <c r="F18" s="73">
        <v>31</v>
      </c>
      <c r="G18" s="34">
        <f>F18/E18*100</f>
        <v>25.833333333333336</v>
      </c>
      <c r="H18" s="277">
        <v>120</v>
      </c>
    </row>
    <row r="19" spans="1:8" ht="15" thickBot="1" x14ac:dyDescent="0.25">
      <c r="A19" s="481"/>
      <c r="B19" s="438" t="s">
        <v>897</v>
      </c>
      <c r="C19" s="308"/>
      <c r="D19" s="348">
        <f>SUM(D18:D18)</f>
        <v>120</v>
      </c>
      <c r="E19" s="348">
        <f>SUM(E18:E18)</f>
        <v>120</v>
      </c>
      <c r="F19" s="439">
        <f>SUM(F18:F18)</f>
        <v>31</v>
      </c>
      <c r="G19" s="475">
        <f>F19/E19*100</f>
        <v>25.833333333333336</v>
      </c>
      <c r="H19" s="440">
        <f>SUM(H18:H18)</f>
        <v>120</v>
      </c>
    </row>
    <row r="20" spans="1:8" x14ac:dyDescent="0.2">
      <c r="A20" s="248">
        <v>3111</v>
      </c>
      <c r="B20" s="42">
        <v>5139</v>
      </c>
      <c r="C20" s="261" t="s">
        <v>925</v>
      </c>
      <c r="D20" s="246">
        <v>1</v>
      </c>
      <c r="E20" s="246">
        <v>1</v>
      </c>
      <c r="F20" s="246">
        <v>0</v>
      </c>
      <c r="G20" s="34">
        <f t="shared" ref="G20:G31" si="0">F20/E20*100</f>
        <v>0</v>
      </c>
      <c r="H20" s="277">
        <v>1</v>
      </c>
    </row>
    <row r="21" spans="1:8" x14ac:dyDescent="0.2">
      <c r="A21" s="258"/>
      <c r="B21" s="42">
        <v>5169</v>
      </c>
      <c r="C21" s="244" t="s">
        <v>1116</v>
      </c>
      <c r="D21" s="73">
        <v>4400</v>
      </c>
      <c r="E21" s="73">
        <v>3801</v>
      </c>
      <c r="F21" s="73">
        <v>1291</v>
      </c>
      <c r="G21" s="34">
        <f t="shared" si="0"/>
        <v>33.964746119442253</v>
      </c>
      <c r="H21" s="277">
        <v>2376</v>
      </c>
    </row>
    <row r="22" spans="1:8" x14ac:dyDescent="0.2">
      <c r="A22" s="258"/>
      <c r="B22" s="51">
        <v>5175</v>
      </c>
      <c r="C22" s="244" t="s">
        <v>1117</v>
      </c>
      <c r="D22" s="73">
        <v>14</v>
      </c>
      <c r="E22" s="73">
        <v>14</v>
      </c>
      <c r="F22" s="73">
        <v>3</v>
      </c>
      <c r="G22" s="34">
        <f t="shared" si="0"/>
        <v>21.428571428571427</v>
      </c>
      <c r="H22" s="277">
        <v>7</v>
      </c>
    </row>
    <row r="23" spans="1:8" x14ac:dyDescent="0.2">
      <c r="A23" s="258"/>
      <c r="B23" s="51">
        <v>5189</v>
      </c>
      <c r="C23" s="244" t="s">
        <v>1118</v>
      </c>
      <c r="D23" s="73">
        <v>0</v>
      </c>
      <c r="E23" s="73">
        <v>0</v>
      </c>
      <c r="F23" s="73">
        <v>0</v>
      </c>
      <c r="G23" s="34">
        <v>0</v>
      </c>
      <c r="H23" s="277">
        <v>0</v>
      </c>
    </row>
    <row r="24" spans="1:8" x14ac:dyDescent="0.2">
      <c r="A24" s="258"/>
      <c r="B24" s="42">
        <v>5194</v>
      </c>
      <c r="C24" s="244" t="s">
        <v>1119</v>
      </c>
      <c r="D24" s="73">
        <v>50</v>
      </c>
      <c r="E24" s="73">
        <v>50</v>
      </c>
      <c r="F24" s="73">
        <v>0</v>
      </c>
      <c r="G24" s="34">
        <f t="shared" si="0"/>
        <v>0</v>
      </c>
      <c r="H24" s="277">
        <v>50</v>
      </c>
    </row>
    <row r="25" spans="1:8" ht="15" thickBot="1" x14ac:dyDescent="0.25">
      <c r="A25" s="390"/>
      <c r="B25" s="482"/>
      <c r="C25" s="483" t="s">
        <v>1120</v>
      </c>
      <c r="D25" s="302">
        <f>SUM(D20:D24)</f>
        <v>4465</v>
      </c>
      <c r="E25" s="302">
        <f>SUM(E20:E24)</f>
        <v>3866</v>
      </c>
      <c r="F25" s="302">
        <f>SUM(F20:F24)</f>
        <v>1294</v>
      </c>
      <c r="G25" s="350">
        <f t="shared" si="0"/>
        <v>33.471288153129855</v>
      </c>
      <c r="H25" s="360">
        <f>SUM(H20:H24)</f>
        <v>2434</v>
      </c>
    </row>
    <row r="26" spans="1:8" x14ac:dyDescent="0.2">
      <c r="A26" s="248">
        <v>3113</v>
      </c>
      <c r="B26" s="42">
        <v>5139</v>
      </c>
      <c r="C26" s="261" t="s">
        <v>925</v>
      </c>
      <c r="D26" s="246">
        <v>150</v>
      </c>
      <c r="E26" s="246">
        <v>52</v>
      </c>
      <c r="F26" s="246">
        <v>46</v>
      </c>
      <c r="G26" s="34">
        <f t="shared" si="0"/>
        <v>88.461538461538453</v>
      </c>
      <c r="H26" s="277">
        <v>152</v>
      </c>
    </row>
    <row r="27" spans="1:8" x14ac:dyDescent="0.2">
      <c r="A27" s="258"/>
      <c r="B27" s="42">
        <v>5166</v>
      </c>
      <c r="C27" s="244" t="s">
        <v>1121</v>
      </c>
      <c r="D27" s="73">
        <v>0</v>
      </c>
      <c r="E27" s="73">
        <v>100</v>
      </c>
      <c r="F27" s="73">
        <v>64</v>
      </c>
      <c r="G27" s="34">
        <f>F27/E27*100</f>
        <v>64</v>
      </c>
      <c r="H27" s="277">
        <v>100</v>
      </c>
    </row>
    <row r="28" spans="1:8" x14ac:dyDescent="0.2">
      <c r="A28" s="258"/>
      <c r="B28" s="42">
        <v>5169</v>
      </c>
      <c r="C28" s="244" t="s">
        <v>1116</v>
      </c>
      <c r="D28" s="73">
        <v>1600</v>
      </c>
      <c r="E28" s="73">
        <v>3840</v>
      </c>
      <c r="F28" s="73">
        <v>897</v>
      </c>
      <c r="G28" s="34">
        <f t="shared" si="0"/>
        <v>23.359375</v>
      </c>
      <c r="H28" s="277">
        <v>1683</v>
      </c>
    </row>
    <row r="29" spans="1:8" x14ac:dyDescent="0.2">
      <c r="A29" s="258"/>
      <c r="B29" s="51">
        <v>5175</v>
      </c>
      <c r="C29" s="244" t="s">
        <v>1122</v>
      </c>
      <c r="D29" s="73">
        <v>8</v>
      </c>
      <c r="E29" s="73">
        <v>15</v>
      </c>
      <c r="F29" s="73">
        <v>1</v>
      </c>
      <c r="G29" s="34">
        <f t="shared" si="0"/>
        <v>6.666666666666667</v>
      </c>
      <c r="H29" s="277">
        <v>5</v>
      </c>
    </row>
    <row r="30" spans="1:8" x14ac:dyDescent="0.2">
      <c r="A30" s="484"/>
      <c r="B30" s="42">
        <v>5194</v>
      </c>
      <c r="C30" s="244" t="s">
        <v>1119</v>
      </c>
      <c r="D30" s="73">
        <v>45</v>
      </c>
      <c r="E30" s="73">
        <v>45</v>
      </c>
      <c r="F30" s="73">
        <v>0</v>
      </c>
      <c r="G30" s="34">
        <f t="shared" si="0"/>
        <v>0</v>
      </c>
      <c r="H30" s="277">
        <v>45</v>
      </c>
    </row>
    <row r="31" spans="1:8" ht="15" thickBot="1" x14ac:dyDescent="0.25">
      <c r="A31" s="390"/>
      <c r="B31" s="482"/>
      <c r="C31" s="483" t="s">
        <v>1123</v>
      </c>
      <c r="D31" s="302">
        <f>SUM(D26:D30)</f>
        <v>1803</v>
      </c>
      <c r="E31" s="302">
        <f>SUM(E26:E30)</f>
        <v>4052</v>
      </c>
      <c r="F31" s="302">
        <f>SUM(F26:F30)</f>
        <v>1008</v>
      </c>
      <c r="G31" s="350">
        <f t="shared" si="0"/>
        <v>24.876604146100693</v>
      </c>
      <c r="H31" s="360">
        <f>SUM(H26:H30)</f>
        <v>1985</v>
      </c>
    </row>
    <row r="32" spans="1:8" x14ac:dyDescent="0.2">
      <c r="A32" s="248">
        <v>3141</v>
      </c>
      <c r="B32" s="42">
        <v>5169</v>
      </c>
      <c r="C32" s="261" t="s">
        <v>1116</v>
      </c>
      <c r="D32" s="246">
        <v>30</v>
      </c>
      <c r="E32" s="246">
        <v>0</v>
      </c>
      <c r="F32" s="246">
        <v>0</v>
      </c>
      <c r="G32" s="34">
        <v>0</v>
      </c>
      <c r="H32" s="277">
        <v>0</v>
      </c>
    </row>
    <row r="33" spans="1:8" ht="15" thickBot="1" x14ac:dyDescent="0.25">
      <c r="A33" s="485"/>
      <c r="B33" s="357"/>
      <c r="C33" s="483" t="s">
        <v>897</v>
      </c>
      <c r="D33" s="302">
        <f>SUM(D32)</f>
        <v>30</v>
      </c>
      <c r="E33" s="302">
        <f>SUM(E32)</f>
        <v>0</v>
      </c>
      <c r="F33" s="302">
        <f>SUM(F32)</f>
        <v>0</v>
      </c>
      <c r="G33" s="350">
        <v>0</v>
      </c>
      <c r="H33" s="360">
        <f>SUM(H32)</f>
        <v>0</v>
      </c>
    </row>
    <row r="34" spans="1:8" x14ac:dyDescent="0.2">
      <c r="A34" s="455">
        <v>3144</v>
      </c>
      <c r="B34" s="42">
        <v>5137</v>
      </c>
      <c r="C34" s="261" t="s">
        <v>1060</v>
      </c>
      <c r="D34" s="33">
        <v>0</v>
      </c>
      <c r="E34" s="33">
        <v>98</v>
      </c>
      <c r="F34" s="33">
        <v>0</v>
      </c>
      <c r="G34" s="34">
        <v>0</v>
      </c>
      <c r="H34" s="251">
        <v>0</v>
      </c>
    </row>
    <row r="35" spans="1:8" x14ac:dyDescent="0.2">
      <c r="A35" s="486"/>
      <c r="B35" s="42">
        <v>5139</v>
      </c>
      <c r="C35" s="261" t="s">
        <v>925</v>
      </c>
      <c r="D35" s="33">
        <v>0</v>
      </c>
      <c r="E35" s="33">
        <v>2</v>
      </c>
      <c r="F35" s="33">
        <v>0</v>
      </c>
      <c r="G35" s="34">
        <f>F35/E35*100</f>
        <v>0</v>
      </c>
      <c r="H35" s="251">
        <v>0</v>
      </c>
    </row>
    <row r="36" spans="1:8" ht="15" thickBot="1" x14ac:dyDescent="0.25">
      <c r="A36" s="487"/>
      <c r="B36" s="45"/>
      <c r="C36" s="483" t="s">
        <v>897</v>
      </c>
      <c r="D36" s="302">
        <f>SUM(D35)</f>
        <v>0</v>
      </c>
      <c r="E36" s="302">
        <f>SUM(E34:E35)</f>
        <v>100</v>
      </c>
      <c r="F36" s="302">
        <f>SUM(F35)</f>
        <v>0</v>
      </c>
      <c r="G36" s="350">
        <f>F36/E36*100</f>
        <v>0</v>
      </c>
      <c r="H36" s="360">
        <f>SUM(H35)</f>
        <v>0</v>
      </c>
    </row>
    <row r="37" spans="1:8" ht="12.75" customHeight="1" x14ac:dyDescent="0.2">
      <c r="A37" s="455">
        <v>3299</v>
      </c>
      <c r="B37" s="444">
        <v>5166</v>
      </c>
      <c r="C37" s="445" t="s">
        <v>1121</v>
      </c>
      <c r="D37" s="33">
        <v>0</v>
      </c>
      <c r="E37" s="33">
        <v>500</v>
      </c>
      <c r="F37" s="33">
        <v>0</v>
      </c>
      <c r="G37" s="34">
        <v>0</v>
      </c>
      <c r="H37" s="251">
        <v>300</v>
      </c>
    </row>
    <row r="38" spans="1:8" x14ac:dyDescent="0.2">
      <c r="A38" s="486"/>
      <c r="B38" s="42">
        <v>5169</v>
      </c>
      <c r="C38" s="261" t="s">
        <v>1116</v>
      </c>
      <c r="D38" s="33">
        <v>150</v>
      </c>
      <c r="E38" s="33">
        <v>150</v>
      </c>
      <c r="F38" s="33">
        <v>60</v>
      </c>
      <c r="G38" s="34">
        <f>F38/E38*100</f>
        <v>40</v>
      </c>
      <c r="H38" s="251">
        <v>0</v>
      </c>
    </row>
    <row r="39" spans="1:8" x14ac:dyDescent="0.2">
      <c r="A39" s="488"/>
      <c r="B39" s="42">
        <v>5492</v>
      </c>
      <c r="C39" s="261" t="s">
        <v>1124</v>
      </c>
      <c r="D39" s="128">
        <v>0</v>
      </c>
      <c r="E39" s="128">
        <v>0</v>
      </c>
      <c r="F39" s="128">
        <v>0</v>
      </c>
      <c r="G39" s="399">
        <v>0</v>
      </c>
      <c r="H39" s="446">
        <v>255</v>
      </c>
    </row>
    <row r="40" spans="1:8" ht="15" thickBot="1" x14ac:dyDescent="0.25">
      <c r="A40" s="487"/>
      <c r="B40" s="45"/>
      <c r="C40" s="483" t="s">
        <v>897</v>
      </c>
      <c r="D40" s="302">
        <f>SUM(D38)</f>
        <v>150</v>
      </c>
      <c r="E40" s="302">
        <f>SUM(E37:E39)</f>
        <v>650</v>
      </c>
      <c r="F40" s="302">
        <f>SUM(F38)</f>
        <v>60</v>
      </c>
      <c r="G40" s="350">
        <f>F40/E40*100</f>
        <v>9.2307692307692317</v>
      </c>
      <c r="H40" s="360">
        <f>SUM(H37:H39)</f>
        <v>555</v>
      </c>
    </row>
    <row r="41" spans="1:8" x14ac:dyDescent="0.2">
      <c r="A41" s="455">
        <v>3314</v>
      </c>
      <c r="B41" s="42">
        <v>5175</v>
      </c>
      <c r="C41" s="261" t="s">
        <v>1125</v>
      </c>
      <c r="D41" s="33">
        <v>0</v>
      </c>
      <c r="E41" s="33">
        <v>6</v>
      </c>
      <c r="F41" s="33">
        <v>0</v>
      </c>
      <c r="G41" s="34">
        <f>F41/E41*100</f>
        <v>0</v>
      </c>
      <c r="H41" s="251">
        <v>0</v>
      </c>
    </row>
    <row r="42" spans="1:8" ht="15" thickBot="1" x14ac:dyDescent="0.25">
      <c r="A42" s="390"/>
      <c r="B42" s="357"/>
      <c r="C42" s="469" t="s">
        <v>897</v>
      </c>
      <c r="D42" s="302">
        <v>0</v>
      </c>
      <c r="E42" s="302">
        <f>SUM(E41:E41)</f>
        <v>6</v>
      </c>
      <c r="F42" s="302">
        <f>SUM(F41:F41)</f>
        <v>0</v>
      </c>
      <c r="G42" s="350">
        <f>F42/E42*100</f>
        <v>0</v>
      </c>
      <c r="H42" s="360">
        <v>0</v>
      </c>
    </row>
    <row r="43" spans="1:8" x14ac:dyDescent="0.2">
      <c r="A43" s="455">
        <v>3319</v>
      </c>
      <c r="B43" s="354">
        <v>5139</v>
      </c>
      <c r="C43" s="456" t="s">
        <v>1126</v>
      </c>
      <c r="D43" s="246">
        <v>1450</v>
      </c>
      <c r="E43" s="246">
        <v>0</v>
      </c>
      <c r="F43" s="246">
        <v>0</v>
      </c>
      <c r="G43" s="204">
        <v>0</v>
      </c>
      <c r="H43" s="247">
        <v>0</v>
      </c>
    </row>
    <row r="44" spans="1:8" ht="12.75" hidden="1" customHeight="1" x14ac:dyDescent="0.2">
      <c r="A44" s="486"/>
      <c r="B44" s="53">
        <v>5164</v>
      </c>
      <c r="C44" s="52" t="s">
        <v>1127</v>
      </c>
      <c r="D44" s="33">
        <v>0</v>
      </c>
      <c r="E44" s="33">
        <v>0</v>
      </c>
      <c r="F44" s="33">
        <v>0</v>
      </c>
      <c r="G44" s="34">
        <v>0</v>
      </c>
      <c r="H44" s="251">
        <v>0</v>
      </c>
    </row>
    <row r="45" spans="1:8" ht="12.75" customHeight="1" x14ac:dyDescent="0.2">
      <c r="A45" s="258"/>
      <c r="B45" s="53">
        <v>5169</v>
      </c>
      <c r="C45" s="52" t="s">
        <v>1116</v>
      </c>
      <c r="D45" s="33">
        <v>1400</v>
      </c>
      <c r="E45" s="33">
        <v>15</v>
      </c>
      <c r="F45" s="33">
        <v>15</v>
      </c>
      <c r="G45" s="34">
        <f>F45/E45*100</f>
        <v>100</v>
      </c>
      <c r="H45" s="251">
        <v>5</v>
      </c>
    </row>
    <row r="46" spans="1:8" ht="12.75" hidden="1" customHeight="1" x14ac:dyDescent="0.2">
      <c r="A46" s="258"/>
      <c r="B46" s="53">
        <v>5192</v>
      </c>
      <c r="C46" s="52" t="s">
        <v>1128</v>
      </c>
      <c r="D46" s="33">
        <v>0</v>
      </c>
      <c r="E46" s="33">
        <v>0</v>
      </c>
      <c r="F46" s="33">
        <v>0</v>
      </c>
      <c r="G46" s="34">
        <v>0</v>
      </c>
      <c r="H46" s="251">
        <v>0</v>
      </c>
    </row>
    <row r="47" spans="1:8" ht="15" customHeight="1" thickBot="1" x14ac:dyDescent="0.25">
      <c r="A47" s="390"/>
      <c r="B47" s="357"/>
      <c r="C47" s="469" t="s">
        <v>897</v>
      </c>
      <c r="D47" s="302">
        <f>SUM(D43:D46)</f>
        <v>2850</v>
      </c>
      <c r="E47" s="302">
        <f>SUM(E43:E46)</f>
        <v>15</v>
      </c>
      <c r="F47" s="302">
        <f>SUM(F43:F46)</f>
        <v>15</v>
      </c>
      <c r="G47" s="350">
        <f>F47/E47*100</f>
        <v>100</v>
      </c>
      <c r="H47" s="360">
        <f>SUM(H44:H46)</f>
        <v>5</v>
      </c>
    </row>
    <row r="48" spans="1:8" ht="15" customHeight="1" x14ac:dyDescent="0.2">
      <c r="A48" s="270"/>
      <c r="B48" s="270"/>
      <c r="C48" s="216"/>
      <c r="D48" s="489"/>
      <c r="E48" s="489"/>
      <c r="F48" s="489"/>
      <c r="G48" s="490"/>
      <c r="H48" s="489"/>
    </row>
    <row r="49" spans="1:8" ht="15" customHeight="1" x14ac:dyDescent="0.2">
      <c r="A49" s="270"/>
      <c r="B49" s="270"/>
      <c r="C49" s="216"/>
      <c r="D49" s="489"/>
      <c r="E49" s="489"/>
      <c r="F49" s="489"/>
      <c r="G49" s="490"/>
      <c r="H49" s="489"/>
    </row>
    <row r="50" spans="1:8" ht="15" customHeight="1" x14ac:dyDescent="0.2">
      <c r="A50" s="270"/>
      <c r="B50" s="270"/>
      <c r="C50" s="216"/>
      <c r="D50" s="489"/>
      <c r="E50" s="489"/>
      <c r="F50" s="489"/>
      <c r="G50" s="490"/>
      <c r="H50" s="489"/>
    </row>
    <row r="51" spans="1:8" ht="15" customHeight="1" x14ac:dyDescent="0.2">
      <c r="A51" s="270"/>
      <c r="B51" s="270"/>
      <c r="C51" s="216"/>
      <c r="D51" s="489"/>
      <c r="E51" s="489"/>
      <c r="F51" s="489"/>
      <c r="G51" s="490"/>
      <c r="H51" s="489"/>
    </row>
    <row r="52" spans="1:8" ht="15" customHeight="1" x14ac:dyDescent="0.2">
      <c r="A52" s="270"/>
      <c r="B52" s="270"/>
      <c r="C52" s="216"/>
      <c r="D52" s="489"/>
      <c r="E52" s="489"/>
      <c r="F52" s="489"/>
      <c r="G52" s="490"/>
      <c r="H52" s="489"/>
    </row>
    <row r="53" spans="1:8" ht="15" customHeight="1" x14ac:dyDescent="0.2">
      <c r="A53" s="270"/>
      <c r="B53" s="270"/>
      <c r="C53" s="216"/>
      <c r="D53" s="489"/>
      <c r="E53" s="489"/>
      <c r="F53" s="489"/>
      <c r="G53" s="490"/>
      <c r="H53" s="489"/>
    </row>
    <row r="54" spans="1:8" ht="15" customHeight="1" thickBot="1" x14ac:dyDescent="0.3">
      <c r="A54" s="1247" t="s">
        <v>1129</v>
      </c>
      <c r="B54" s="1247"/>
      <c r="C54" s="1247"/>
      <c r="D54" s="1247"/>
      <c r="E54" s="1247"/>
      <c r="F54" s="1247"/>
      <c r="G54" s="1247"/>
      <c r="H54" s="1247"/>
    </row>
    <row r="55" spans="1:8" ht="15" customHeight="1" x14ac:dyDescent="0.2">
      <c r="A55" s="455">
        <v>6330</v>
      </c>
      <c r="B55" s="491">
        <v>5347</v>
      </c>
      <c r="C55" s="13" t="s">
        <v>1130</v>
      </c>
      <c r="D55" s="246">
        <v>0</v>
      </c>
      <c r="E55" s="246">
        <v>0</v>
      </c>
      <c r="F55" s="246">
        <v>0</v>
      </c>
      <c r="G55" s="204">
        <v>0</v>
      </c>
      <c r="H55" s="247">
        <v>0</v>
      </c>
    </row>
    <row r="56" spans="1:8" ht="15" customHeight="1" x14ac:dyDescent="0.2">
      <c r="A56" s="1267" t="s">
        <v>1131</v>
      </c>
      <c r="B56" s="1268"/>
      <c r="C56" s="265" t="s">
        <v>1132</v>
      </c>
      <c r="D56" s="71">
        <v>0</v>
      </c>
      <c r="E56" s="71">
        <v>0</v>
      </c>
      <c r="F56" s="71">
        <v>3</v>
      </c>
      <c r="G56" s="462"/>
      <c r="H56" s="289">
        <v>0</v>
      </c>
    </row>
    <row r="57" spans="1:8" ht="15" customHeight="1" x14ac:dyDescent="0.2">
      <c r="A57" s="1267" t="s">
        <v>1133</v>
      </c>
      <c r="B57" s="1268"/>
      <c r="C57" s="52" t="s">
        <v>1134</v>
      </c>
      <c r="D57" s="33">
        <v>0</v>
      </c>
      <c r="E57" s="33">
        <v>7</v>
      </c>
      <c r="F57" s="33">
        <v>7</v>
      </c>
      <c r="G57" s="34">
        <f>F57/E57*100</f>
        <v>100</v>
      </c>
      <c r="H57" s="251">
        <v>0</v>
      </c>
    </row>
    <row r="58" spans="1:8" ht="15" customHeight="1" thickBot="1" x14ac:dyDescent="0.25">
      <c r="A58" s="390"/>
      <c r="B58" s="357"/>
      <c r="C58" s="469" t="s">
        <v>897</v>
      </c>
      <c r="D58" s="302">
        <f>SUM(D57)</f>
        <v>0</v>
      </c>
      <c r="E58" s="302">
        <f>SUM(E57)</f>
        <v>7</v>
      </c>
      <c r="F58" s="302">
        <f>SUM(F55:F57)</f>
        <v>10</v>
      </c>
      <c r="G58" s="350">
        <f>F58/E58*100</f>
        <v>142.85714285714286</v>
      </c>
      <c r="H58" s="360">
        <f>SUM(H57)</f>
        <v>0</v>
      </c>
    </row>
    <row r="59" spans="1:8" ht="15" customHeight="1" x14ac:dyDescent="0.2">
      <c r="A59" s="248">
        <v>6409</v>
      </c>
      <c r="B59" s="42">
        <v>5901</v>
      </c>
      <c r="C59" s="261" t="s">
        <v>1135</v>
      </c>
      <c r="D59" s="246">
        <v>0</v>
      </c>
      <c r="E59" s="246">
        <v>248</v>
      </c>
      <c r="F59" s="246">
        <v>0</v>
      </c>
      <c r="G59" s="34">
        <v>0</v>
      </c>
      <c r="H59" s="277">
        <v>0</v>
      </c>
    </row>
    <row r="60" spans="1:8" ht="15" customHeight="1" thickBot="1" x14ac:dyDescent="0.25">
      <c r="A60" s="485"/>
      <c r="B60" s="357"/>
      <c r="C60" s="483" t="s">
        <v>897</v>
      </c>
      <c r="D60" s="302">
        <f>SUM(D59)</f>
        <v>0</v>
      </c>
      <c r="E60" s="302">
        <f>SUM(E59)</f>
        <v>248</v>
      </c>
      <c r="F60" s="302">
        <f>SUM(F59)</f>
        <v>0</v>
      </c>
      <c r="G60" s="350">
        <v>0</v>
      </c>
      <c r="H60" s="360">
        <f>SUM(H59)</f>
        <v>0</v>
      </c>
    </row>
    <row r="61" spans="1:8" ht="16.5" thickBot="1" x14ac:dyDescent="0.3">
      <c r="A61" s="492" t="s">
        <v>935</v>
      </c>
      <c r="B61" s="267"/>
      <c r="C61" s="305"/>
      <c r="D61" s="235">
        <f>SUM(D31,D25,D19,D47,D33,D40,D58,D60)</f>
        <v>9418</v>
      </c>
      <c r="E61" s="235">
        <f>E19+E25+E31+E33+E36+E40+E42+E47+E58+E60</f>
        <v>9064</v>
      </c>
      <c r="F61" s="235">
        <f>F19+F25+F31+F33+F36+F40+F42+F47+F58+F60</f>
        <v>2418</v>
      </c>
      <c r="G61" s="269">
        <f>F61/E61*100</f>
        <v>26.676963812886147</v>
      </c>
      <c r="H61" s="237">
        <f>H19+H25+H31+H47+H40</f>
        <v>5099</v>
      </c>
    </row>
    <row r="109" spans="1:8" ht="15" x14ac:dyDescent="0.25">
      <c r="A109" s="1247" t="s">
        <v>1136</v>
      </c>
      <c r="B109" s="1247"/>
      <c r="C109" s="1247"/>
      <c r="D109" s="1247"/>
      <c r="E109" s="1247"/>
      <c r="F109" s="1247"/>
      <c r="G109" s="1247"/>
      <c r="H109" s="1247"/>
    </row>
  </sheetData>
  <mergeCells count="4">
    <mergeCell ref="A54:H54"/>
    <mergeCell ref="A56:B56"/>
    <mergeCell ref="A57:B57"/>
    <mergeCell ref="A109:H10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3</vt:i4>
      </vt:variant>
    </vt:vector>
  </HeadingPairs>
  <TitlesOfParts>
    <vt:vector size="29" baseType="lpstr">
      <vt:lpstr>Bilance 1</vt:lpstr>
      <vt:lpstr>RNP 2</vt:lpstr>
      <vt:lpstr>Dotace 3</vt:lpstr>
      <vt:lpstr>Výdaje 4-5</vt:lpstr>
      <vt:lpstr>11 6</vt:lpstr>
      <vt:lpstr>12 7</vt:lpstr>
      <vt:lpstr>21 8-10</vt:lpstr>
      <vt:lpstr>31 11-12</vt:lpstr>
      <vt:lpstr>41 13-14</vt:lpstr>
      <vt:lpstr>41 15-17</vt:lpstr>
      <vt:lpstr>41 18</vt:lpstr>
      <vt:lpstr>42 19</vt:lpstr>
      <vt:lpstr>51 20-23</vt:lpstr>
      <vt:lpstr>53 24</vt:lpstr>
      <vt:lpstr>61 25-26</vt:lpstr>
      <vt:lpstr>62 27</vt:lpstr>
      <vt:lpstr>63 28-29</vt:lpstr>
      <vt:lpstr>64 30-32</vt:lpstr>
      <vt:lpstr>65 33</vt:lpstr>
      <vt:lpstr>81 34</vt:lpstr>
      <vt:lpstr>82 35-36</vt:lpstr>
      <vt:lpstr>82 37-39</vt:lpstr>
      <vt:lpstr>91 40-43</vt:lpstr>
      <vt:lpstr>10 44-45</vt:lpstr>
      <vt:lpstr>Rezerva 46</vt:lpstr>
      <vt:lpstr>Výhled 48</vt:lpstr>
      <vt:lpstr>'51 20-23'!Oblast_tisku</vt:lpstr>
      <vt:lpstr>'63 28-29'!Oblast_tisku</vt:lpstr>
      <vt:lpstr>'Dotace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2019-03-07T08:23:24Z</cp:lastPrinted>
  <dcterms:created xsi:type="dcterms:W3CDTF">2018-12-13T08:43:46Z</dcterms:created>
  <dcterms:modified xsi:type="dcterms:W3CDTF">2019-03-15T14:22:47Z</dcterms:modified>
</cp:coreProperties>
</file>