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oddělení rady\dokumenty Kateřina\Zastupitelstvo MČ\2018-2022\dokumentace\16. ZMČ\"/>
    </mc:Choice>
  </mc:AlternateContent>
  <bookViews>
    <workbookView xWindow="0" yWindow="0" windowWidth="28800" windowHeight="12135" tabRatio="743" firstSheet="9" activeTab="27"/>
  </bookViews>
  <sheets>
    <sheet name="Bilance 1" sheetId="1" r:id="rId1"/>
    <sheet name="RNP 2" sheetId="2" r:id="rId2"/>
    <sheet name="Dotace 3" sheetId="53" state="hidden" r:id="rId3"/>
    <sheet name="Výdaje 4-5" sheetId="4" r:id="rId4"/>
    <sheet name="11 6" sheetId="5" r:id="rId5"/>
    <sheet name="12 7" sheetId="6" r:id="rId6"/>
    <sheet name="21 8-9" sheetId="60" r:id="rId7"/>
    <sheet name="31 10" sheetId="8" r:id="rId8"/>
    <sheet name="41 11" sheetId="9" r:id="rId9"/>
    <sheet name="41 12-13" sheetId="10" r:id="rId10"/>
    <sheet name="41 14" sheetId="11" r:id="rId11"/>
    <sheet name="42 15" sheetId="55" state="hidden" r:id="rId12"/>
    <sheet name="43 15" sheetId="58" r:id="rId13"/>
    <sheet name="51 16-18" sheetId="13" r:id="rId14"/>
    <sheet name="53 20" sheetId="14" state="hidden" r:id="rId15"/>
    <sheet name="61 19-21" sheetId="15" r:id="rId16"/>
    <sheet name="62 22" sheetId="16" r:id="rId17"/>
    <sheet name="63 23-24" sheetId="17" r:id="rId18"/>
    <sheet name="64 25-28" sheetId="18" r:id="rId19"/>
    <sheet name="65 29" sheetId="19" r:id="rId20"/>
    <sheet name="81 31-32" sheetId="20" r:id="rId21"/>
    <sheet name="82 33-34" sheetId="21" r:id="rId22"/>
    <sheet name="82 35-37" sheetId="22" r:id="rId23"/>
    <sheet name="83 38-39" sheetId="57" r:id="rId24"/>
    <sheet name="91 40-43" sheetId="23" r:id="rId25"/>
    <sheet name="10 44" sheetId="24" r:id="rId26"/>
    <sheet name="Rezerva 45" sheetId="54" r:id="rId27"/>
    <sheet name="Výhled 46" sheetId="26" r:id="rId28"/>
  </sheets>
  <definedNames>
    <definedName name="_xlnm.Print_Area" localSheetId="4">'11 6'!$A$1:$H$59</definedName>
    <definedName name="_xlnm.Print_Area" localSheetId="5">'12 7'!$A$1:$H$54</definedName>
    <definedName name="_xlnm.Print_Area" localSheetId="7">'31 10'!$A$1:$H$73</definedName>
    <definedName name="_xlnm.Print_Area" localSheetId="10">'41 14'!$A$1:$H$59</definedName>
    <definedName name="_xlnm.Print_Area" localSheetId="11">'42 15'!$A$1:$H$57</definedName>
    <definedName name="_xlnm.Print_Area" localSheetId="12">'43 15'!$A$1:$H$56</definedName>
    <definedName name="_xlnm.Print_Area" localSheetId="14">'53 20'!$A$1:$H$55</definedName>
    <definedName name="_xlnm.Print_Area" localSheetId="0">'Bilance 1'!$A$1:$H$69</definedName>
    <definedName name="_xlnm.Print_Area" localSheetId="1">'RNP 2'!$A$1:$H$78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2" i="18" l="1"/>
  <c r="F232" i="18"/>
  <c r="G232" i="18"/>
  <c r="H232" i="18"/>
  <c r="D232" i="18"/>
  <c r="F61" i="1" l="1"/>
  <c r="E47" i="1"/>
  <c r="F47" i="1"/>
  <c r="G47" i="1"/>
  <c r="H47" i="1"/>
  <c r="D47" i="1"/>
  <c r="E24" i="54" l="1"/>
  <c r="D34" i="24" l="1"/>
  <c r="E34" i="24"/>
  <c r="F34" i="24"/>
  <c r="H34" i="24"/>
  <c r="E13" i="24"/>
  <c r="F13" i="24"/>
  <c r="G13" i="24"/>
  <c r="H13" i="24"/>
  <c r="D13" i="24"/>
  <c r="F24" i="54" l="1"/>
  <c r="H24" i="54"/>
  <c r="H39" i="24" s="1"/>
  <c r="H161" i="18"/>
  <c r="E56" i="2"/>
  <c r="H37" i="2"/>
  <c r="H56" i="2"/>
  <c r="H79" i="57"/>
  <c r="F24" i="26"/>
  <c r="F11" i="26"/>
  <c r="F18" i="26" s="1"/>
  <c r="F19" i="26" s="1"/>
  <c r="F25" i="26" s="1"/>
  <c r="H24" i="26" l="1"/>
  <c r="H11" i="26" l="1"/>
  <c r="H18" i="26" s="1"/>
  <c r="H9" i="26"/>
  <c r="H19" i="26" l="1"/>
  <c r="H25" i="26" s="1"/>
  <c r="G9" i="26"/>
  <c r="H46" i="1"/>
  <c r="H29" i="54"/>
  <c r="H60" i="24"/>
  <c r="H59" i="24"/>
  <c r="D60" i="24"/>
  <c r="D59" i="24"/>
  <c r="H163" i="23"/>
  <c r="H114" i="23"/>
  <c r="H108" i="23"/>
  <c r="H98" i="23"/>
  <c r="H29" i="23"/>
  <c r="H27" i="23"/>
  <c r="H22" i="23"/>
  <c r="E184" i="23"/>
  <c r="F184" i="23"/>
  <c r="E50" i="24"/>
  <c r="E20" i="24"/>
  <c r="E18" i="24"/>
  <c r="D50" i="24"/>
  <c r="D20" i="24"/>
  <c r="D18" i="24"/>
  <c r="G14" i="54"/>
  <c r="E17" i="23"/>
  <c r="F17" i="23"/>
  <c r="G17" i="23"/>
  <c r="H17" i="23"/>
  <c r="D17" i="23"/>
  <c r="E241" i="23"/>
  <c r="E239" i="23"/>
  <c r="E237" i="23"/>
  <c r="E233" i="23"/>
  <c r="E231" i="23"/>
  <c r="D241" i="23"/>
  <c r="D239" i="23"/>
  <c r="D237" i="23"/>
  <c r="D233" i="23"/>
  <c r="D231" i="23"/>
  <c r="D184" i="23"/>
  <c r="E60" i="23"/>
  <c r="E44" i="23"/>
  <c r="E40" i="23"/>
  <c r="E36" i="23"/>
  <c r="E32" i="23"/>
  <c r="E20" i="23"/>
  <c r="D60" i="23"/>
  <c r="D44" i="23"/>
  <c r="D40" i="23"/>
  <c r="D36" i="23"/>
  <c r="D32" i="23"/>
  <c r="D20" i="23"/>
  <c r="E95" i="57"/>
  <c r="E27" i="57" s="1"/>
  <c r="F95" i="57"/>
  <c r="G95" i="57"/>
  <c r="H95" i="57"/>
  <c r="D95" i="57"/>
  <c r="D27" i="57" s="1"/>
  <c r="E59" i="57"/>
  <c r="F59" i="57"/>
  <c r="G59" i="57"/>
  <c r="H59" i="57"/>
  <c r="D59" i="57"/>
  <c r="H189" i="18"/>
  <c r="H188" i="18"/>
  <c r="H92" i="13"/>
  <c r="E13" i="57"/>
  <c r="F13" i="57"/>
  <c r="G13" i="57"/>
  <c r="H13" i="57"/>
  <c r="D13" i="57"/>
  <c r="E98" i="57"/>
  <c r="E28" i="57" s="1"/>
  <c r="E62" i="57"/>
  <c r="E26" i="57" s="1"/>
  <c r="E29" i="57"/>
  <c r="E18" i="57"/>
  <c r="D98" i="57"/>
  <c r="D28" i="57" s="1"/>
  <c r="D62" i="57"/>
  <c r="D26" i="57" s="1"/>
  <c r="D25" i="57"/>
  <c r="D18" i="57"/>
  <c r="E108" i="21"/>
  <c r="F108" i="21"/>
  <c r="G108" i="21"/>
  <c r="H108" i="21"/>
  <c r="D108" i="21"/>
  <c r="G109" i="21"/>
  <c r="H109" i="21"/>
  <c r="D109" i="21"/>
  <c r="H146" i="22"/>
  <c r="H133" i="22"/>
  <c r="H118" i="22"/>
  <c r="H81" i="21"/>
  <c r="H143" i="22"/>
  <c r="F143" i="22"/>
  <c r="F109" i="21" s="1"/>
  <c r="E143" i="22"/>
  <c r="E109" i="21" s="1"/>
  <c r="D143" i="22"/>
  <c r="E123" i="22"/>
  <c r="F123" i="22"/>
  <c r="G123" i="22"/>
  <c r="H123" i="22"/>
  <c r="D123" i="22"/>
  <c r="E111" i="22"/>
  <c r="F111" i="22"/>
  <c r="G111" i="22"/>
  <c r="H111" i="22"/>
  <c r="D111" i="22"/>
  <c r="F77" i="21"/>
  <c r="G77" i="21"/>
  <c r="H77" i="21"/>
  <c r="E81" i="21"/>
  <c r="F81" i="21"/>
  <c r="D81" i="21"/>
  <c r="H100" i="22"/>
  <c r="E100" i="22"/>
  <c r="D100" i="22"/>
  <c r="E64" i="21"/>
  <c r="F64" i="21"/>
  <c r="H64" i="21"/>
  <c r="D64" i="21"/>
  <c r="E77" i="21"/>
  <c r="D77" i="21"/>
  <c r="E150" i="22"/>
  <c r="E148" i="22"/>
  <c r="E141" i="22"/>
  <c r="E139" i="22"/>
  <c r="E129" i="22"/>
  <c r="E127" i="22"/>
  <c r="E125" i="22"/>
  <c r="E121" i="22"/>
  <c r="E117" i="22"/>
  <c r="E115" i="22"/>
  <c r="E109" i="22"/>
  <c r="E104" i="22"/>
  <c r="E90" i="22"/>
  <c r="E88" i="22"/>
  <c r="E85" i="22"/>
  <c r="E61" i="22"/>
  <c r="E57" i="22"/>
  <c r="E35" i="22"/>
  <c r="E33" i="22"/>
  <c r="E19" i="22"/>
  <c r="E5" i="22"/>
  <c r="D150" i="22"/>
  <c r="D148" i="22"/>
  <c r="D141" i="22"/>
  <c r="D139" i="22"/>
  <c r="D129" i="22"/>
  <c r="D127" i="22"/>
  <c r="D125" i="22"/>
  <c r="D121" i="22"/>
  <c r="D117" i="22"/>
  <c r="D115" i="22"/>
  <c r="D109" i="22"/>
  <c r="D104" i="22"/>
  <c r="D90" i="22"/>
  <c r="D29" i="57" s="1"/>
  <c r="D88" i="22"/>
  <c r="D85" i="22"/>
  <c r="D61" i="22"/>
  <c r="D57" i="22"/>
  <c r="D35" i="22"/>
  <c r="D33" i="22"/>
  <c r="D19" i="22"/>
  <c r="D5" i="22"/>
  <c r="E75" i="21"/>
  <c r="E72" i="21"/>
  <c r="E69" i="21"/>
  <c r="E58" i="21"/>
  <c r="D75" i="21"/>
  <c r="D72" i="21"/>
  <c r="D69" i="21"/>
  <c r="D58" i="21"/>
  <c r="E53" i="21"/>
  <c r="E50" i="21"/>
  <c r="E45" i="21"/>
  <c r="E42" i="21"/>
  <c r="E39" i="21"/>
  <c r="E33" i="21"/>
  <c r="E29" i="21"/>
  <c r="D53" i="21"/>
  <c r="D50" i="21"/>
  <c r="D45" i="21"/>
  <c r="D42" i="21"/>
  <c r="D39" i="21"/>
  <c r="D33" i="21"/>
  <c r="D29" i="21"/>
  <c r="G86" i="20"/>
  <c r="F16" i="20"/>
  <c r="G16" i="20"/>
  <c r="H16" i="20"/>
  <c r="E16" i="20"/>
  <c r="D16" i="20"/>
  <c r="E19" i="20"/>
  <c r="E23" i="20" s="1"/>
  <c r="F19" i="20"/>
  <c r="G19" i="20"/>
  <c r="H19" i="20"/>
  <c r="D19" i="20"/>
  <c r="D23" i="20" s="1"/>
  <c r="E81" i="20"/>
  <c r="E86" i="20" s="1"/>
  <c r="E85" i="20"/>
  <c r="E83" i="20"/>
  <c r="D81" i="20"/>
  <c r="D86" i="20" s="1"/>
  <c r="D85" i="20"/>
  <c r="D83" i="20"/>
  <c r="E72" i="20"/>
  <c r="D72" i="20"/>
  <c r="E38" i="20"/>
  <c r="E33" i="20"/>
  <c r="E30" i="20"/>
  <c r="E18" i="20"/>
  <c r="D38" i="20"/>
  <c r="D33" i="20"/>
  <c r="D30" i="20"/>
  <c r="D18" i="20"/>
  <c r="E43" i="19"/>
  <c r="E40" i="19"/>
  <c r="E35" i="19"/>
  <c r="E29" i="19"/>
  <c r="E17" i="19"/>
  <c r="E13" i="19"/>
  <c r="D43" i="19"/>
  <c r="D40" i="19"/>
  <c r="D35" i="19"/>
  <c r="D29" i="19"/>
  <c r="D17" i="19"/>
  <c r="D13" i="19"/>
  <c r="H201" i="18"/>
  <c r="H199" i="18"/>
  <c r="H160" i="18"/>
  <c r="H157" i="18"/>
  <c r="H150" i="18"/>
  <c r="H73" i="18"/>
  <c r="H68" i="18"/>
  <c r="E231" i="18"/>
  <c r="E226" i="18"/>
  <c r="E221" i="18"/>
  <c r="E218" i="18"/>
  <c r="E215" i="18"/>
  <c r="D231" i="18"/>
  <c r="D226" i="18"/>
  <c r="D221" i="18"/>
  <c r="D218" i="18"/>
  <c r="D215" i="18"/>
  <c r="E74" i="18"/>
  <c r="E70" i="18"/>
  <c r="E67" i="18"/>
  <c r="D74" i="18"/>
  <c r="D70" i="18"/>
  <c r="D67" i="18"/>
  <c r="E138" i="18"/>
  <c r="E125" i="18"/>
  <c r="E119" i="18"/>
  <c r="E114" i="18"/>
  <c r="E95" i="18"/>
  <c r="D138" i="18"/>
  <c r="D125" i="18"/>
  <c r="D119" i="18"/>
  <c r="D114" i="18"/>
  <c r="D95" i="18"/>
  <c r="E208" i="18"/>
  <c r="E196" i="18"/>
  <c r="E186" i="18"/>
  <c r="E181" i="18"/>
  <c r="E178" i="18"/>
  <c r="E170" i="18"/>
  <c r="E164" i="18"/>
  <c r="E162" i="18"/>
  <c r="E155" i="18"/>
  <c r="E152" i="18"/>
  <c r="E149" i="18"/>
  <c r="D208" i="18"/>
  <c r="D196" i="18"/>
  <c r="D186" i="18"/>
  <c r="D181" i="18"/>
  <c r="D178" i="18"/>
  <c r="D170" i="18"/>
  <c r="D164" i="18"/>
  <c r="D162" i="18"/>
  <c r="D155" i="18"/>
  <c r="D152" i="18"/>
  <c r="D149" i="18"/>
  <c r="H18" i="5"/>
  <c r="H17" i="5"/>
  <c r="H84" i="17"/>
  <c r="F84" i="17"/>
  <c r="E84" i="17"/>
  <c r="D84" i="17"/>
  <c r="G83" i="17"/>
  <c r="D47" i="17"/>
  <c r="E47" i="17"/>
  <c r="F47" i="17"/>
  <c r="G47" i="17"/>
  <c r="E33" i="16"/>
  <c r="E31" i="16"/>
  <c r="E29" i="16"/>
  <c r="E20" i="16"/>
  <c r="D33" i="16"/>
  <c r="D31" i="16"/>
  <c r="D29" i="16"/>
  <c r="D20" i="16"/>
  <c r="H26" i="15"/>
  <c r="H18" i="15"/>
  <c r="E71" i="15"/>
  <c r="D71" i="15"/>
  <c r="E57" i="15"/>
  <c r="E52" i="15"/>
  <c r="E46" i="15"/>
  <c r="E33" i="15"/>
  <c r="E30" i="15"/>
  <c r="E22" i="15"/>
  <c r="E16" i="15"/>
  <c r="D57" i="15"/>
  <c r="D52" i="15"/>
  <c r="D46" i="15"/>
  <c r="D33" i="15"/>
  <c r="D30" i="15"/>
  <c r="D22" i="15"/>
  <c r="D16" i="15"/>
  <c r="H123" i="10"/>
  <c r="D72" i="15" l="1"/>
  <c r="E72" i="15"/>
  <c r="D82" i="21"/>
  <c r="G84" i="17"/>
  <c r="H184" i="23"/>
  <c r="E82" i="21"/>
  <c r="E160" i="22" s="1"/>
  <c r="D63" i="24"/>
  <c r="D64" i="24" s="1"/>
  <c r="D70" i="24" s="1"/>
  <c r="E99" i="57"/>
  <c r="E106" i="57" s="1"/>
  <c r="D30" i="57"/>
  <c r="D19" i="57"/>
  <c r="D105" i="57" s="1"/>
  <c r="E19" i="57"/>
  <c r="E105" i="57" s="1"/>
  <c r="E25" i="57"/>
  <c r="E30" i="57" s="1"/>
  <c r="D99" i="57"/>
  <c r="D106" i="57" s="1"/>
  <c r="E151" i="22"/>
  <c r="D151" i="22"/>
  <c r="D161" i="22" s="1"/>
  <c r="D160" i="22"/>
  <c r="E161" i="22"/>
  <c r="D39" i="20"/>
  <c r="E39" i="20"/>
  <c r="E44" i="19"/>
  <c r="D44" i="19"/>
  <c r="H31" i="54" l="1"/>
  <c r="E107" i="57"/>
  <c r="D107" i="57"/>
  <c r="D162" i="22"/>
  <c r="E162" i="22"/>
  <c r="E31" i="1" l="1"/>
  <c r="F31" i="1"/>
  <c r="G31" i="1"/>
  <c r="H31" i="1"/>
  <c r="D31" i="1"/>
  <c r="H22" i="1" l="1"/>
  <c r="H11" i="1"/>
  <c r="H10" i="1"/>
  <c r="H12" i="1"/>
  <c r="G12" i="1"/>
  <c r="G11" i="1"/>
  <c r="G9" i="1"/>
  <c r="H129" i="13" l="1"/>
  <c r="H163" i="13"/>
  <c r="H156" i="13"/>
  <c r="H167" i="13" s="1"/>
  <c r="H150" i="13"/>
  <c r="H149" i="13"/>
  <c r="H118" i="13"/>
  <c r="H114" i="13"/>
  <c r="H113" i="13"/>
  <c r="H111" i="13"/>
  <c r="H109" i="13"/>
  <c r="H103" i="13"/>
  <c r="H95" i="13"/>
  <c r="H94" i="13"/>
  <c r="H93" i="13"/>
  <c r="H87" i="13"/>
  <c r="H84" i="13"/>
  <c r="H77" i="13"/>
  <c r="E171" i="13"/>
  <c r="F171" i="13"/>
  <c r="G171" i="13"/>
  <c r="H171" i="13"/>
  <c r="D171" i="13"/>
  <c r="E167" i="13"/>
  <c r="F167" i="13"/>
  <c r="D167" i="13"/>
  <c r="E195" i="13"/>
  <c r="E202" i="13" s="1"/>
  <c r="E189" i="13"/>
  <c r="E183" i="13"/>
  <c r="E178" i="13"/>
  <c r="E155" i="13"/>
  <c r="E147" i="13"/>
  <c r="E144" i="13"/>
  <c r="E142" i="13"/>
  <c r="E139" i="13"/>
  <c r="E136" i="13"/>
  <c r="E127" i="13"/>
  <c r="E124" i="13"/>
  <c r="E119" i="13"/>
  <c r="E106" i="13"/>
  <c r="E102" i="13"/>
  <c r="E100" i="13"/>
  <c r="E96" i="13"/>
  <c r="E91" i="13"/>
  <c r="E82" i="13"/>
  <c r="E76" i="13"/>
  <c r="E73" i="13"/>
  <c r="E69" i="13"/>
  <c r="E67" i="13"/>
  <c r="E65" i="13"/>
  <c r="E62" i="13"/>
  <c r="E59" i="13"/>
  <c r="E54" i="13"/>
  <c r="E51" i="13"/>
  <c r="E48" i="13"/>
  <c r="E46" i="13"/>
  <c r="D195" i="13"/>
  <c r="D202" i="13" s="1"/>
  <c r="D189" i="13"/>
  <c r="D183" i="13"/>
  <c r="D178" i="13"/>
  <c r="D155" i="13"/>
  <c r="D147" i="13"/>
  <c r="D144" i="13"/>
  <c r="D142" i="13"/>
  <c r="D139" i="13"/>
  <c r="D136" i="13"/>
  <c r="D127" i="13"/>
  <c r="D124" i="13"/>
  <c r="D119" i="13"/>
  <c r="D106" i="13"/>
  <c r="D102" i="13"/>
  <c r="D100" i="13"/>
  <c r="D96" i="13"/>
  <c r="D91" i="13"/>
  <c r="D82" i="13"/>
  <c r="D76" i="13"/>
  <c r="D73" i="13"/>
  <c r="D69" i="13"/>
  <c r="D67" i="13"/>
  <c r="D65" i="13"/>
  <c r="D62" i="13"/>
  <c r="D59" i="13"/>
  <c r="D54" i="13"/>
  <c r="D51" i="13"/>
  <c r="D48" i="13"/>
  <c r="D46" i="13"/>
  <c r="H76" i="10"/>
  <c r="H73" i="10"/>
  <c r="H29" i="9"/>
  <c r="D56" i="9"/>
  <c r="F56" i="9"/>
  <c r="G56" i="9"/>
  <c r="H56" i="9"/>
  <c r="E56" i="9"/>
  <c r="E116" i="10"/>
  <c r="F116" i="10"/>
  <c r="H116" i="10"/>
  <c r="D116" i="10"/>
  <c r="E84" i="10"/>
  <c r="E98" i="10" s="1"/>
  <c r="F98" i="10"/>
  <c r="H98" i="10"/>
  <c r="D98" i="10"/>
  <c r="E60" i="10"/>
  <c r="F60" i="10"/>
  <c r="H60" i="10"/>
  <c r="D60" i="10"/>
  <c r="E30" i="11"/>
  <c r="E28" i="11"/>
  <c r="E22" i="11"/>
  <c r="D30" i="11"/>
  <c r="D28" i="11"/>
  <c r="D22" i="11"/>
  <c r="E82" i="10"/>
  <c r="D82" i="10"/>
  <c r="E34" i="10"/>
  <c r="E13" i="10"/>
  <c r="D34" i="10"/>
  <c r="D13" i="10"/>
  <c r="H99" i="60"/>
  <c r="H40" i="60"/>
  <c r="E89" i="60"/>
  <c r="F89" i="60"/>
  <c r="H89" i="60"/>
  <c r="D89" i="60"/>
  <c r="D86" i="60"/>
  <c r="E106" i="60"/>
  <c r="F106" i="60"/>
  <c r="H106" i="60"/>
  <c r="E104" i="60"/>
  <c r="F104" i="60"/>
  <c r="H104" i="60"/>
  <c r="E86" i="60"/>
  <c r="F86" i="60"/>
  <c r="H86" i="60"/>
  <c r="E184" i="13" l="1"/>
  <c r="E201" i="13"/>
  <c r="D184" i="13"/>
  <c r="D201" i="13"/>
  <c r="E91" i="60"/>
  <c r="E107" i="60" s="1"/>
  <c r="F91" i="60"/>
  <c r="F107" i="60" s="1"/>
  <c r="H91" i="60"/>
  <c r="H107" i="60" s="1"/>
  <c r="D91" i="60"/>
  <c r="D104" i="60"/>
  <c r="D106" i="60"/>
  <c r="E68" i="60"/>
  <c r="D68" i="60"/>
  <c r="E60" i="60"/>
  <c r="E57" i="60"/>
  <c r="E35" i="60"/>
  <c r="E33" i="60"/>
  <c r="E26" i="60"/>
  <c r="E22" i="60"/>
  <c r="E20" i="60"/>
  <c r="D60" i="60"/>
  <c r="D57" i="60"/>
  <c r="D35" i="60"/>
  <c r="D33" i="60"/>
  <c r="D26" i="60"/>
  <c r="D22" i="60"/>
  <c r="D20" i="60"/>
  <c r="F68" i="60"/>
  <c r="G68" i="60"/>
  <c r="H68" i="60"/>
  <c r="F57" i="60"/>
  <c r="H57" i="60"/>
  <c r="D200" i="13" l="1"/>
  <c r="D203" i="13" s="1"/>
  <c r="E200" i="13"/>
  <c r="E203" i="13" s="1"/>
  <c r="D107" i="60"/>
  <c r="G18" i="60"/>
  <c r="G19" i="60"/>
  <c r="F20" i="60"/>
  <c r="H20" i="60"/>
  <c r="G21" i="60"/>
  <c r="F22" i="60"/>
  <c r="G22" i="60"/>
  <c r="H22" i="60"/>
  <c r="F26" i="60"/>
  <c r="H26" i="60"/>
  <c r="G27" i="60"/>
  <c r="G28" i="60"/>
  <c r="G29" i="60"/>
  <c r="G30" i="60"/>
  <c r="G31" i="60"/>
  <c r="F33" i="60"/>
  <c r="H33" i="60"/>
  <c r="G34" i="60"/>
  <c r="F35" i="60"/>
  <c r="H35" i="60"/>
  <c r="G37" i="60"/>
  <c r="G38" i="60"/>
  <c r="G39" i="60"/>
  <c r="G40" i="60"/>
  <c r="G41" i="60"/>
  <c r="G42" i="60"/>
  <c r="G43" i="60"/>
  <c r="G44" i="60"/>
  <c r="G45" i="60"/>
  <c r="G46" i="60"/>
  <c r="G49" i="60"/>
  <c r="G52" i="60"/>
  <c r="G55" i="60"/>
  <c r="G56" i="60"/>
  <c r="G58" i="60"/>
  <c r="G59" i="60"/>
  <c r="F60" i="60"/>
  <c r="G60" i="60" s="1"/>
  <c r="H60" i="60"/>
  <c r="D62" i="60"/>
  <c r="E62" i="60"/>
  <c r="E69" i="60" s="1"/>
  <c r="F62" i="60"/>
  <c r="H62" i="60"/>
  <c r="G74" i="60"/>
  <c r="G75" i="60"/>
  <c r="G78" i="60"/>
  <c r="G79" i="60"/>
  <c r="D80" i="60"/>
  <c r="E80" i="60"/>
  <c r="F80" i="60"/>
  <c r="H80" i="60"/>
  <c r="G85" i="60"/>
  <c r="G87" i="60"/>
  <c r="G88" i="60"/>
  <c r="G92" i="60"/>
  <c r="G104" i="60" s="1"/>
  <c r="G95" i="60"/>
  <c r="G97" i="60"/>
  <c r="G99" i="60"/>
  <c r="G100" i="60"/>
  <c r="G101" i="60"/>
  <c r="G102" i="60"/>
  <c r="G103" i="60"/>
  <c r="G105" i="60"/>
  <c r="G106" i="60" s="1"/>
  <c r="E53" i="9"/>
  <c r="E49" i="9"/>
  <c r="E44" i="9"/>
  <c r="E41" i="9"/>
  <c r="E37" i="9"/>
  <c r="E34" i="9"/>
  <c r="E32" i="9"/>
  <c r="E26" i="9"/>
  <c r="E18" i="9"/>
  <c r="D53" i="9"/>
  <c r="D49" i="9"/>
  <c r="D44" i="9"/>
  <c r="D41" i="9"/>
  <c r="D37" i="9"/>
  <c r="D34" i="9"/>
  <c r="D32" i="9"/>
  <c r="D26" i="9"/>
  <c r="D18" i="9"/>
  <c r="E34" i="8"/>
  <c r="F34" i="8"/>
  <c r="H34" i="8"/>
  <c r="D34" i="8"/>
  <c r="F64" i="8"/>
  <c r="G64" i="8"/>
  <c r="H64" i="8"/>
  <c r="E64" i="8"/>
  <c r="E62" i="8"/>
  <c r="E60" i="8"/>
  <c r="E52" i="8"/>
  <c r="E49" i="8"/>
  <c r="E43" i="8"/>
  <c r="D62" i="8"/>
  <c r="D64" i="8" s="1"/>
  <c r="D60" i="8"/>
  <c r="D52" i="8"/>
  <c r="D49" i="8"/>
  <c r="D43" i="8"/>
  <c r="E23" i="8"/>
  <c r="D23" i="8"/>
  <c r="D57" i="9" l="1"/>
  <c r="D41" i="11" s="1"/>
  <c r="D65" i="8"/>
  <c r="E57" i="9"/>
  <c r="E41" i="11" s="1"/>
  <c r="G89" i="60"/>
  <c r="H69" i="60"/>
  <c r="H113" i="60" s="1"/>
  <c r="F69" i="60"/>
  <c r="G57" i="60"/>
  <c r="G86" i="60"/>
  <c r="G80" i="60"/>
  <c r="F14" i="4"/>
  <c r="G35" i="60"/>
  <c r="G20" i="60"/>
  <c r="D69" i="60"/>
  <c r="D113" i="60" s="1"/>
  <c r="B14" i="4" s="1"/>
  <c r="G33" i="60"/>
  <c r="F113" i="60"/>
  <c r="D14" i="4" s="1"/>
  <c r="E113" i="60"/>
  <c r="E65" i="8"/>
  <c r="G69" i="60" l="1"/>
  <c r="C14" i="4"/>
  <c r="G113" i="60"/>
  <c r="H39" i="5" l="1"/>
  <c r="H22" i="5"/>
  <c r="H19" i="5"/>
  <c r="H16" i="5"/>
  <c r="F40" i="5"/>
  <c r="F44" i="5"/>
  <c r="E53" i="5"/>
  <c r="E47" i="5"/>
  <c r="E54" i="5" s="1"/>
  <c r="E46" i="5"/>
  <c r="E44" i="5"/>
  <c r="E40" i="5"/>
  <c r="E33" i="5"/>
  <c r="E24" i="5"/>
  <c r="D46" i="5"/>
  <c r="D44" i="5"/>
  <c r="D40" i="5"/>
  <c r="D33" i="5"/>
  <c r="D24" i="5"/>
  <c r="D53" i="5" s="1"/>
  <c r="D47" i="5" l="1"/>
  <c r="D54" i="5" s="1"/>
  <c r="E55" i="5"/>
  <c r="D55" i="5"/>
  <c r="G41" i="5" l="1"/>
  <c r="H19" i="58" l="1"/>
  <c r="F30" i="4" s="1"/>
  <c r="F31" i="4" s="1"/>
  <c r="F19" i="58"/>
  <c r="E19" i="58"/>
  <c r="C30" i="4" s="1"/>
  <c r="C31" i="4" s="1"/>
  <c r="D19" i="58"/>
  <c r="B30" i="4" s="1"/>
  <c r="B31" i="4" s="1"/>
  <c r="G19" i="58" l="1"/>
  <c r="D30" i="4"/>
  <c r="E30" i="4" s="1"/>
  <c r="G240" i="23"/>
  <c r="G230" i="23"/>
  <c r="G224" i="23"/>
  <c r="G183" i="23"/>
  <c r="G162" i="23"/>
  <c r="G157" i="23"/>
  <c r="G158" i="23"/>
  <c r="G30" i="23"/>
  <c r="G138" i="22"/>
  <c r="G136" i="22"/>
  <c r="G134" i="22"/>
  <c r="G96" i="22"/>
  <c r="G95" i="22"/>
  <c r="G30" i="19"/>
  <c r="G25" i="19"/>
  <c r="G26" i="19"/>
  <c r="G157" i="18"/>
  <c r="G153" i="18"/>
  <c r="G151" i="18"/>
  <c r="G72" i="17"/>
  <c r="G28" i="17"/>
  <c r="G27" i="16"/>
  <c r="G26" i="16"/>
  <c r="G22" i="16"/>
  <c r="G32" i="15"/>
  <c r="G141" i="13"/>
  <c r="G140" i="13"/>
  <c r="G138" i="13"/>
  <c r="G137" i="13"/>
  <c r="G115" i="13"/>
  <c r="G114" i="13"/>
  <c r="G75" i="13"/>
  <c r="G47" i="13"/>
  <c r="G27" i="11"/>
  <c r="G26" i="11"/>
  <c r="G21" i="11"/>
  <c r="G20" i="11"/>
  <c r="G122" i="10"/>
  <c r="G102" i="10"/>
  <c r="G101" i="10"/>
  <c r="G116" i="10" s="1"/>
  <c r="G21" i="9"/>
  <c r="G41" i="8"/>
  <c r="D31" i="4" l="1"/>
  <c r="E31" i="4" s="1"/>
  <c r="F241" i="23"/>
  <c r="G241" i="23"/>
  <c r="H241" i="23"/>
  <c r="G46" i="23"/>
  <c r="G48" i="23"/>
  <c r="G50" i="23"/>
  <c r="G51" i="23"/>
  <c r="G52" i="23"/>
  <c r="G53" i="23"/>
  <c r="G54" i="23"/>
  <c r="G55" i="23"/>
  <c r="G56" i="23"/>
  <c r="G57" i="23"/>
  <c r="G58" i="23"/>
  <c r="G59" i="23"/>
  <c r="G47" i="23"/>
  <c r="F60" i="23"/>
  <c r="H117" i="22" l="1"/>
  <c r="H101" i="21" s="1"/>
  <c r="E101" i="21"/>
  <c r="F117" i="22"/>
  <c r="D101" i="21"/>
  <c r="G60" i="22"/>
  <c r="G59" i="22"/>
  <c r="G58" i="22"/>
  <c r="G55" i="22"/>
  <c r="G50" i="22"/>
  <c r="G117" i="22" l="1"/>
  <c r="F101" i="21"/>
  <c r="G101" i="21" s="1"/>
  <c r="G54" i="22" l="1"/>
  <c r="G39" i="22"/>
  <c r="G40" i="22"/>
  <c r="G41" i="22"/>
  <c r="G42" i="22"/>
  <c r="G43" i="22"/>
  <c r="G44" i="22"/>
  <c r="G38" i="22"/>
  <c r="G79" i="21"/>
  <c r="G81" i="21" s="1"/>
  <c r="H85" i="20"/>
  <c r="F85" i="20"/>
  <c r="H72" i="20"/>
  <c r="H35" i="19" l="1"/>
  <c r="F35" i="19"/>
  <c r="F231" i="18"/>
  <c r="F114" i="18"/>
  <c r="H80" i="17"/>
  <c r="E80" i="17"/>
  <c r="F80" i="17"/>
  <c r="D80" i="17"/>
  <c r="H38" i="17"/>
  <c r="E38" i="17"/>
  <c r="F38" i="17"/>
  <c r="D38" i="17"/>
  <c r="G231" i="18" l="1"/>
  <c r="F65" i="13"/>
  <c r="H183" i="13"/>
  <c r="F183" i="13"/>
  <c r="F178" i="13"/>
  <c r="H178" i="13"/>
  <c r="G131" i="13"/>
  <c r="G132" i="13"/>
  <c r="G133" i="13"/>
  <c r="G134" i="13"/>
  <c r="G126" i="13"/>
  <c r="G125" i="13"/>
  <c r="H102" i="13"/>
  <c r="F102" i="13"/>
  <c r="H100" i="13"/>
  <c r="F100" i="13"/>
  <c r="G99" i="13"/>
  <c r="G95" i="13"/>
  <c r="G178" i="13" l="1"/>
  <c r="G100" i="13"/>
  <c r="G6" i="11" l="1"/>
  <c r="G5" i="11"/>
  <c r="E133" i="10"/>
  <c r="F133" i="10"/>
  <c r="D133" i="10"/>
  <c r="D126" i="10"/>
  <c r="E126" i="10"/>
  <c r="F126" i="10"/>
  <c r="H126" i="10"/>
  <c r="G113" i="10"/>
  <c r="G114" i="10"/>
  <c r="G115" i="10"/>
  <c r="G104" i="10"/>
  <c r="G105" i="10"/>
  <c r="G106" i="10"/>
  <c r="H82" i="10" l="1"/>
  <c r="F82" i="10"/>
  <c r="G79" i="10"/>
  <c r="G80" i="10"/>
  <c r="G81" i="10"/>
  <c r="G38" i="10"/>
  <c r="G60" i="10" s="1"/>
  <c r="G39" i="10"/>
  <c r="G40" i="10"/>
  <c r="G41" i="10"/>
  <c r="G42" i="10"/>
  <c r="G43" i="10"/>
  <c r="G44" i="10"/>
  <c r="G45" i="10"/>
  <c r="G46" i="10"/>
  <c r="G47" i="10"/>
  <c r="G59" i="10"/>
  <c r="G53" i="10"/>
  <c r="G54" i="10"/>
  <c r="H47" i="17" l="1"/>
  <c r="C79" i="4" l="1"/>
  <c r="E79" i="4"/>
  <c r="B79" i="4"/>
  <c r="E78" i="4"/>
  <c r="G99" i="57"/>
  <c r="F105" i="57"/>
  <c r="D78" i="4" s="1"/>
  <c r="C78" i="4"/>
  <c r="B78" i="4"/>
  <c r="H98" i="57"/>
  <c r="H28" i="57" s="1"/>
  <c r="F98" i="57"/>
  <c r="H27" i="57"/>
  <c r="F106" i="57"/>
  <c r="D79" i="4" s="1"/>
  <c r="H62" i="57"/>
  <c r="H26" i="57" s="1"/>
  <c r="F62" i="57"/>
  <c r="H25" i="57"/>
  <c r="C80" i="4" l="1"/>
  <c r="D80" i="4"/>
  <c r="B80" i="4"/>
  <c r="F99" i="57"/>
  <c r="H99" i="57"/>
  <c r="H106" i="57" s="1"/>
  <c r="F79" i="4" s="1"/>
  <c r="F107" i="57"/>
  <c r="E33" i="26"/>
  <c r="D33" i="26"/>
  <c r="C33" i="26"/>
  <c r="B33" i="26"/>
  <c r="E24" i="26"/>
  <c r="D24" i="26"/>
  <c r="C24" i="26"/>
  <c r="B24" i="26"/>
  <c r="I17" i="26"/>
  <c r="J11" i="26"/>
  <c r="J18" i="26" s="1"/>
  <c r="G14" i="26"/>
  <c r="G11" i="26" s="1"/>
  <c r="I13" i="26"/>
  <c r="I12" i="26"/>
  <c r="E11" i="26"/>
  <c r="E18" i="26" s="1"/>
  <c r="D11" i="26"/>
  <c r="D18" i="26" s="1"/>
  <c r="C11" i="26"/>
  <c r="C18" i="26" s="1"/>
  <c r="B11" i="26"/>
  <c r="B18" i="26" s="1"/>
  <c r="E9" i="26"/>
  <c r="D9" i="26"/>
  <c r="C9" i="26"/>
  <c r="B9" i="26"/>
  <c r="F31" i="54"/>
  <c r="E29" i="54"/>
  <c r="G28" i="54"/>
  <c r="E60" i="24" s="1"/>
  <c r="G27" i="54"/>
  <c r="E59" i="24" s="1"/>
  <c r="G22" i="54"/>
  <c r="G21" i="54"/>
  <c r="G20" i="54"/>
  <c r="G19" i="54"/>
  <c r="G18" i="54"/>
  <c r="G17" i="54"/>
  <c r="G16" i="54"/>
  <c r="G23" i="54"/>
  <c r="G13" i="54"/>
  <c r="G12" i="54"/>
  <c r="G11" i="54"/>
  <c r="G10" i="54"/>
  <c r="G9" i="54"/>
  <c r="G6" i="54"/>
  <c r="F63" i="24"/>
  <c r="F64" i="24" s="1"/>
  <c r="F70" i="24" s="1"/>
  <c r="D87" i="4" s="1"/>
  <c r="B87" i="4"/>
  <c r="H50" i="24"/>
  <c r="F50" i="24"/>
  <c r="F44" i="24"/>
  <c r="F45" i="24" s="1"/>
  <c r="H44" i="24"/>
  <c r="H20" i="24"/>
  <c r="F20" i="24"/>
  <c r="H18" i="24"/>
  <c r="F18" i="24"/>
  <c r="H239" i="23"/>
  <c r="F239" i="23"/>
  <c r="H237" i="23"/>
  <c r="F237" i="23"/>
  <c r="G234" i="23"/>
  <c r="H233" i="23"/>
  <c r="F233" i="23"/>
  <c r="H231" i="23"/>
  <c r="F231" i="23"/>
  <c r="G231" i="23" s="1"/>
  <c r="H225" i="23"/>
  <c r="F225" i="23"/>
  <c r="E225" i="23"/>
  <c r="D225" i="23"/>
  <c r="G222" i="23"/>
  <c r="H196" i="23"/>
  <c r="F196" i="23"/>
  <c r="E196" i="23"/>
  <c r="D196" i="23"/>
  <c r="H192" i="23"/>
  <c r="F192" i="23"/>
  <c r="E192" i="23"/>
  <c r="D192" i="23"/>
  <c r="H190" i="23"/>
  <c r="F190" i="23"/>
  <c r="E190" i="23"/>
  <c r="D190" i="23"/>
  <c r="H188" i="23"/>
  <c r="F188" i="23"/>
  <c r="E188" i="23"/>
  <c r="D188" i="23"/>
  <c r="G185" i="23"/>
  <c r="G182" i="23"/>
  <c r="G178" i="23"/>
  <c r="G175" i="23"/>
  <c r="G171" i="23"/>
  <c r="G168" i="23"/>
  <c r="G167" i="23"/>
  <c r="G165" i="23"/>
  <c r="G164" i="23"/>
  <c r="G163" i="23"/>
  <c r="G161" i="23"/>
  <c r="G159" i="23"/>
  <c r="G156" i="23"/>
  <c r="G153" i="23"/>
  <c r="G152" i="23"/>
  <c r="G151" i="23"/>
  <c r="G150" i="23"/>
  <c r="G148" i="23"/>
  <c r="G147" i="23"/>
  <c r="G145" i="23"/>
  <c r="G143" i="23"/>
  <c r="G142" i="23"/>
  <c r="G140" i="23"/>
  <c r="G138" i="23"/>
  <c r="G134" i="23"/>
  <c r="G133" i="23"/>
  <c r="G130" i="23"/>
  <c r="G127" i="23"/>
  <c r="G126" i="23"/>
  <c r="G125" i="23"/>
  <c r="G124" i="23"/>
  <c r="G120" i="23"/>
  <c r="G119" i="23"/>
  <c r="G114" i="23"/>
  <c r="G113" i="23"/>
  <c r="G108" i="23"/>
  <c r="G107" i="23"/>
  <c r="G106" i="23"/>
  <c r="G102" i="23"/>
  <c r="G101" i="23"/>
  <c r="G100" i="23"/>
  <c r="G99" i="23"/>
  <c r="G98" i="23"/>
  <c r="H76" i="23"/>
  <c r="F76" i="23"/>
  <c r="E76" i="23"/>
  <c r="E197" i="23" s="1"/>
  <c r="D76" i="23"/>
  <c r="G65" i="23"/>
  <c r="H60" i="23"/>
  <c r="H44" i="23"/>
  <c r="F44" i="23"/>
  <c r="H40" i="23"/>
  <c r="F40" i="23"/>
  <c r="H36" i="23"/>
  <c r="F36" i="23"/>
  <c r="H32" i="23"/>
  <c r="F32" i="23"/>
  <c r="G29" i="23"/>
  <c r="G28" i="23"/>
  <c r="G27" i="23"/>
  <c r="G26" i="23"/>
  <c r="G25" i="23"/>
  <c r="G23" i="23"/>
  <c r="G22" i="23"/>
  <c r="H20" i="23"/>
  <c r="F20" i="23"/>
  <c r="G18" i="23"/>
  <c r="G19" i="57"/>
  <c r="H18" i="57"/>
  <c r="H19" i="57" s="1"/>
  <c r="H105" i="57" s="1"/>
  <c r="F18" i="57"/>
  <c r="H150" i="22"/>
  <c r="H111" i="21" s="1"/>
  <c r="F150" i="22"/>
  <c r="E111" i="21"/>
  <c r="D111" i="21"/>
  <c r="G149" i="22"/>
  <c r="H148" i="22"/>
  <c r="H110" i="21" s="1"/>
  <c r="F148" i="22"/>
  <c r="F110" i="21" s="1"/>
  <c r="G146" i="22"/>
  <c r="H141" i="22"/>
  <c r="F141" i="22"/>
  <c r="H139" i="22"/>
  <c r="H107" i="21" s="1"/>
  <c r="F139" i="22"/>
  <c r="G135" i="22"/>
  <c r="G133" i="22"/>
  <c r="H129" i="22"/>
  <c r="H106" i="21" s="1"/>
  <c r="F129" i="22"/>
  <c r="G129" i="22" s="1"/>
  <c r="E106" i="21"/>
  <c r="D106" i="21"/>
  <c r="G128" i="22"/>
  <c r="H127" i="22"/>
  <c r="H105" i="21" s="1"/>
  <c r="F127" i="22"/>
  <c r="F105" i="21" s="1"/>
  <c r="E105" i="21"/>
  <c r="D105" i="21"/>
  <c r="G126" i="22"/>
  <c r="H125" i="22"/>
  <c r="H104" i="21" s="1"/>
  <c r="F125" i="22"/>
  <c r="F104" i="21" s="1"/>
  <c r="E104" i="21"/>
  <c r="H121" i="22"/>
  <c r="F121" i="22"/>
  <c r="F102" i="21" s="1"/>
  <c r="G118" i="22"/>
  <c r="H115" i="22"/>
  <c r="F115" i="22"/>
  <c r="F100" i="21" s="1"/>
  <c r="D100" i="21"/>
  <c r="G113" i="22"/>
  <c r="H109" i="22"/>
  <c r="H98" i="21" s="1"/>
  <c r="F109" i="22"/>
  <c r="F98" i="21" s="1"/>
  <c r="D98" i="21"/>
  <c r="G107" i="22"/>
  <c r="G106" i="22"/>
  <c r="H104" i="22"/>
  <c r="F104" i="22"/>
  <c r="F97" i="21" s="1"/>
  <c r="G101" i="22"/>
  <c r="H96" i="21"/>
  <c r="F100" i="22"/>
  <c r="F96" i="21" s="1"/>
  <c r="G91" i="22"/>
  <c r="H90" i="22"/>
  <c r="H29" i="57" s="1"/>
  <c r="H30" i="57" s="1"/>
  <c r="F90" i="22"/>
  <c r="F29" i="57" s="1"/>
  <c r="H88" i="22"/>
  <c r="F88" i="22"/>
  <c r="E94" i="21"/>
  <c r="D94" i="21"/>
  <c r="G86" i="22"/>
  <c r="H85" i="22"/>
  <c r="F85" i="22"/>
  <c r="F93" i="21" s="1"/>
  <c r="E93" i="21"/>
  <c r="G81" i="22"/>
  <c r="G80" i="22"/>
  <c r="G78" i="22"/>
  <c r="G76" i="22"/>
  <c r="G74" i="22"/>
  <c r="G73" i="22"/>
  <c r="G70" i="22"/>
  <c r="G68" i="22"/>
  <c r="G67" i="22"/>
  <c r="G66" i="22"/>
  <c r="G64" i="22"/>
  <c r="G63" i="22"/>
  <c r="G62" i="22"/>
  <c r="H61" i="22"/>
  <c r="H92" i="21" s="1"/>
  <c r="F61" i="22"/>
  <c r="D92" i="21"/>
  <c r="H57" i="22"/>
  <c r="H91" i="21" s="1"/>
  <c r="F57" i="22"/>
  <c r="D91" i="21"/>
  <c r="G53" i="22"/>
  <c r="G52" i="22"/>
  <c r="G51" i="22"/>
  <c r="G49" i="22"/>
  <c r="G48" i="22"/>
  <c r="G47" i="22"/>
  <c r="G45" i="22"/>
  <c r="G36" i="22"/>
  <c r="H35" i="22"/>
  <c r="F35" i="22"/>
  <c r="H33" i="22"/>
  <c r="H90" i="21" s="1"/>
  <c r="F33" i="22"/>
  <c r="G29" i="22"/>
  <c r="G25" i="22"/>
  <c r="G22" i="22"/>
  <c r="G21" i="22"/>
  <c r="H19" i="22"/>
  <c r="H89" i="21" s="1"/>
  <c r="F19" i="22"/>
  <c r="D89" i="21"/>
  <c r="G16" i="22"/>
  <c r="G10" i="22"/>
  <c r="G8" i="22"/>
  <c r="G7" i="22"/>
  <c r="G6" i="22"/>
  <c r="H5" i="22"/>
  <c r="H88" i="21" s="1"/>
  <c r="F5" i="22"/>
  <c r="F88" i="21" s="1"/>
  <c r="D110" i="21"/>
  <c r="E107" i="21"/>
  <c r="D107" i="21"/>
  <c r="D104" i="21"/>
  <c r="E102" i="21"/>
  <c r="D102" i="21"/>
  <c r="E100" i="21"/>
  <c r="E98" i="21"/>
  <c r="H97" i="21"/>
  <c r="E97" i="21"/>
  <c r="D97" i="21"/>
  <c r="D96" i="21"/>
  <c r="H95" i="21"/>
  <c r="D93" i="21"/>
  <c r="E92" i="21"/>
  <c r="E90" i="21"/>
  <c r="D90" i="21"/>
  <c r="E89" i="21"/>
  <c r="H75" i="21"/>
  <c r="F75" i="21"/>
  <c r="H72" i="21"/>
  <c r="F72" i="21"/>
  <c r="G70" i="21"/>
  <c r="H69" i="21"/>
  <c r="F69" i="21"/>
  <c r="G68" i="21"/>
  <c r="G67" i="21"/>
  <c r="G66" i="21"/>
  <c r="G65" i="21"/>
  <c r="G63" i="21"/>
  <c r="G62" i="21"/>
  <c r="G61" i="21"/>
  <c r="G60" i="21"/>
  <c r="H58" i="21"/>
  <c r="F58" i="21"/>
  <c r="G57" i="21"/>
  <c r="G56" i="21"/>
  <c r="G55" i="21"/>
  <c r="H53" i="21"/>
  <c r="F53" i="21"/>
  <c r="G51" i="21"/>
  <c r="H50" i="21"/>
  <c r="F50" i="21"/>
  <c r="G48" i="21"/>
  <c r="G47" i="21"/>
  <c r="H45" i="21"/>
  <c r="F45" i="21"/>
  <c r="H42" i="21"/>
  <c r="F42" i="21"/>
  <c r="G41" i="21"/>
  <c r="G40" i="21"/>
  <c r="H39" i="21"/>
  <c r="F39" i="21"/>
  <c r="G38" i="21"/>
  <c r="G37" i="21"/>
  <c r="G36" i="21"/>
  <c r="G35" i="21"/>
  <c r="G34" i="21"/>
  <c r="H33" i="21"/>
  <c r="F33" i="21"/>
  <c r="G30" i="21"/>
  <c r="H29" i="21"/>
  <c r="F29" i="21"/>
  <c r="F82" i="21" s="1"/>
  <c r="G27" i="21"/>
  <c r="G25" i="21"/>
  <c r="H81" i="20"/>
  <c r="H86" i="20" s="1"/>
  <c r="F81" i="20"/>
  <c r="F86" i="20" s="1"/>
  <c r="H83" i="20"/>
  <c r="F83" i="20"/>
  <c r="F72" i="20"/>
  <c r="H38" i="20"/>
  <c r="F38" i="20"/>
  <c r="G37" i="20"/>
  <c r="G38" i="20" s="1"/>
  <c r="F36" i="20"/>
  <c r="H33" i="20"/>
  <c r="F33" i="20"/>
  <c r="H30" i="20"/>
  <c r="F30" i="20"/>
  <c r="G29" i="20"/>
  <c r="G28" i="20"/>
  <c r="G27" i="20"/>
  <c r="G25" i="20"/>
  <c r="G24" i="20"/>
  <c r="F23" i="20"/>
  <c r="D93" i="20"/>
  <c r="H23" i="20"/>
  <c r="H18" i="20"/>
  <c r="H39" i="20" s="1"/>
  <c r="G18" i="20"/>
  <c r="F18" i="20"/>
  <c r="H67" i="19"/>
  <c r="F67" i="19"/>
  <c r="E67" i="19"/>
  <c r="D67" i="19"/>
  <c r="H65" i="19"/>
  <c r="F65" i="19"/>
  <c r="E65" i="19"/>
  <c r="D65" i="19"/>
  <c r="H61" i="19"/>
  <c r="H68" i="19" s="1"/>
  <c r="H74" i="19" s="1"/>
  <c r="F67" i="4" s="1"/>
  <c r="F61" i="19"/>
  <c r="F74" i="19" s="1"/>
  <c r="D67" i="4" s="1"/>
  <c r="E61" i="19"/>
  <c r="D61" i="19"/>
  <c r="H58" i="19"/>
  <c r="F58" i="19"/>
  <c r="E58" i="19"/>
  <c r="D58" i="19"/>
  <c r="H52" i="19"/>
  <c r="F52" i="19"/>
  <c r="E52" i="19"/>
  <c r="D52" i="19"/>
  <c r="H43" i="19"/>
  <c r="F43" i="19"/>
  <c r="H40" i="19"/>
  <c r="F40" i="19"/>
  <c r="D73" i="19"/>
  <c r="G34" i="19"/>
  <c r="G33" i="19"/>
  <c r="G31" i="19"/>
  <c r="H29" i="19"/>
  <c r="F29" i="19"/>
  <c r="G27" i="19"/>
  <c r="G23" i="19"/>
  <c r="G22" i="19"/>
  <c r="H17" i="19"/>
  <c r="F17" i="19"/>
  <c r="H13" i="19"/>
  <c r="F13" i="19"/>
  <c r="G12" i="19"/>
  <c r="G13" i="19" s="1"/>
  <c r="H249" i="18"/>
  <c r="H248" i="18"/>
  <c r="F248" i="18"/>
  <c r="E248" i="18"/>
  <c r="E249" i="18" s="1"/>
  <c r="D248" i="18"/>
  <c r="D249" i="18" s="1"/>
  <c r="H242" i="18"/>
  <c r="H256" i="18" s="1"/>
  <c r="F63" i="4" s="1"/>
  <c r="F242" i="18"/>
  <c r="F256" i="18" s="1"/>
  <c r="D63" i="4" s="1"/>
  <c r="E242" i="18"/>
  <c r="E256" i="18" s="1"/>
  <c r="C63" i="4" s="1"/>
  <c r="D242" i="18"/>
  <c r="D256" i="18" s="1"/>
  <c r="B63" i="4" s="1"/>
  <c r="H241" i="18"/>
  <c r="H231" i="18"/>
  <c r="G230" i="18"/>
  <c r="G229" i="18"/>
  <c r="G228" i="18"/>
  <c r="G227" i="18"/>
  <c r="H226" i="18"/>
  <c r="F226" i="18"/>
  <c r="H221" i="18"/>
  <c r="F221" i="18"/>
  <c r="G219" i="18"/>
  <c r="H218" i="18"/>
  <c r="F218" i="18"/>
  <c r="G217" i="18"/>
  <c r="H215" i="18"/>
  <c r="F215" i="18"/>
  <c r="G214" i="18"/>
  <c r="H208" i="18"/>
  <c r="F208" i="18"/>
  <c r="G207" i="18"/>
  <c r="G206" i="18"/>
  <c r="G205" i="18"/>
  <c r="G204" i="18"/>
  <c r="G202" i="18"/>
  <c r="G201" i="18"/>
  <c r="G200" i="18"/>
  <c r="G199" i="18"/>
  <c r="G197" i="18"/>
  <c r="H196" i="18"/>
  <c r="F196" i="18"/>
  <c r="G194" i="18"/>
  <c r="G192" i="18"/>
  <c r="G191" i="18"/>
  <c r="G190" i="18"/>
  <c r="G189" i="18"/>
  <c r="G188" i="18"/>
  <c r="G187" i="18"/>
  <c r="H186" i="18"/>
  <c r="F186" i="18"/>
  <c r="G185" i="18"/>
  <c r="G182" i="18"/>
  <c r="H181" i="18"/>
  <c r="F181" i="18"/>
  <c r="H178" i="18"/>
  <c r="F178" i="18"/>
  <c r="G176" i="18"/>
  <c r="G175" i="18"/>
  <c r="G173" i="18"/>
  <c r="G172" i="18"/>
  <c r="H170" i="18"/>
  <c r="F170" i="18"/>
  <c r="G166" i="18"/>
  <c r="H164" i="18"/>
  <c r="F164" i="18"/>
  <c r="G163" i="18"/>
  <c r="H162" i="18"/>
  <c r="F162" i="18"/>
  <c r="G161" i="18"/>
  <c r="G158" i="18"/>
  <c r="H155" i="18"/>
  <c r="F155" i="18"/>
  <c r="G155" i="18" s="1"/>
  <c r="H152" i="18"/>
  <c r="F152" i="18"/>
  <c r="G150" i="18"/>
  <c r="H149" i="18"/>
  <c r="F149" i="18"/>
  <c r="G148" i="18"/>
  <c r="G145" i="18"/>
  <c r="G144" i="18"/>
  <c r="H138" i="18"/>
  <c r="F138" i="18"/>
  <c r="H125" i="18"/>
  <c r="F125" i="18"/>
  <c r="H119" i="18"/>
  <c r="F119" i="18"/>
  <c r="G118" i="18"/>
  <c r="G116" i="18"/>
  <c r="G115" i="18"/>
  <c r="H114" i="18"/>
  <c r="G112" i="18"/>
  <c r="G111" i="18"/>
  <c r="G109" i="18"/>
  <c r="G108" i="18"/>
  <c r="G106" i="18"/>
  <c r="G105" i="18"/>
  <c r="G104" i="18"/>
  <c r="G103" i="18"/>
  <c r="G102" i="18"/>
  <c r="G101" i="18"/>
  <c r="G100" i="18"/>
  <c r="G97" i="18"/>
  <c r="H95" i="18"/>
  <c r="F95" i="18"/>
  <c r="G93" i="18"/>
  <c r="G92" i="18"/>
  <c r="G89" i="18"/>
  <c r="G88" i="18"/>
  <c r="G87" i="18"/>
  <c r="G85" i="18"/>
  <c r="G83" i="18"/>
  <c r="G81" i="18"/>
  <c r="H74" i="18"/>
  <c r="F74" i="18"/>
  <c r="H70" i="18"/>
  <c r="F70" i="18"/>
  <c r="H67" i="18"/>
  <c r="F67" i="18"/>
  <c r="H102" i="17"/>
  <c r="H103" i="17" s="1"/>
  <c r="H110" i="17" s="1"/>
  <c r="F59" i="4" s="1"/>
  <c r="F102" i="17"/>
  <c r="F103" i="17" s="1"/>
  <c r="F110" i="17" s="1"/>
  <c r="D59" i="4" s="1"/>
  <c r="E102" i="17"/>
  <c r="E103" i="17" s="1"/>
  <c r="E110" i="17" s="1"/>
  <c r="C59" i="4" s="1"/>
  <c r="D102" i="17"/>
  <c r="D103" i="17" s="1"/>
  <c r="D110" i="17" s="1"/>
  <c r="B59" i="4" s="1"/>
  <c r="H95" i="17"/>
  <c r="F95" i="17"/>
  <c r="E95" i="17"/>
  <c r="D95" i="17"/>
  <c r="H49" i="17"/>
  <c r="F49" i="17"/>
  <c r="E49" i="17"/>
  <c r="D49" i="17"/>
  <c r="G48" i="17"/>
  <c r="G36" i="17"/>
  <c r="G34" i="17"/>
  <c r="G33" i="17"/>
  <c r="G32" i="17"/>
  <c r="G30" i="17"/>
  <c r="G29" i="17"/>
  <c r="H82" i="17"/>
  <c r="F82" i="17"/>
  <c r="E82" i="17"/>
  <c r="D82" i="17"/>
  <c r="G81" i="17"/>
  <c r="G78" i="17"/>
  <c r="G77" i="17"/>
  <c r="G76" i="17"/>
  <c r="H75" i="17"/>
  <c r="F75" i="17"/>
  <c r="E75" i="17"/>
  <c r="D75" i="17"/>
  <c r="H63" i="17"/>
  <c r="F63" i="17"/>
  <c r="E63" i="17"/>
  <c r="D63" i="17"/>
  <c r="G52" i="17"/>
  <c r="G51" i="17"/>
  <c r="H20" i="17"/>
  <c r="F20" i="17"/>
  <c r="E20" i="17"/>
  <c r="D20" i="17"/>
  <c r="F54" i="16"/>
  <c r="D46" i="4" s="1"/>
  <c r="H47" i="16"/>
  <c r="H48" i="16" s="1"/>
  <c r="H54" i="16" s="1"/>
  <c r="F46" i="4" s="1"/>
  <c r="G47" i="16"/>
  <c r="E47" i="16"/>
  <c r="E48" i="16" s="1"/>
  <c r="E54" i="16" s="1"/>
  <c r="C46" i="4" s="1"/>
  <c r="D47" i="16"/>
  <c r="D48" i="16" s="1"/>
  <c r="D54" i="16" s="1"/>
  <c r="B46" i="4" s="1"/>
  <c r="H41" i="16"/>
  <c r="F41" i="16"/>
  <c r="E41" i="16"/>
  <c r="D41" i="16"/>
  <c r="H31" i="16"/>
  <c r="F31" i="16"/>
  <c r="H29" i="16"/>
  <c r="F29" i="16"/>
  <c r="G25" i="16"/>
  <c r="G24" i="16"/>
  <c r="H33" i="16"/>
  <c r="F33" i="16"/>
  <c r="G32" i="16"/>
  <c r="H20" i="16"/>
  <c r="F20" i="16"/>
  <c r="G17" i="16"/>
  <c r="G15" i="16"/>
  <c r="G14" i="16"/>
  <c r="H95" i="15"/>
  <c r="F42" i="4" s="1"/>
  <c r="F87" i="15"/>
  <c r="F95" i="15" s="1"/>
  <c r="D42" i="4" s="1"/>
  <c r="E87" i="15"/>
  <c r="E95" i="15" s="1"/>
  <c r="C42" i="4" s="1"/>
  <c r="D87" i="15"/>
  <c r="D95" i="15" s="1"/>
  <c r="B42" i="4" s="1"/>
  <c r="H79" i="15"/>
  <c r="F79" i="15"/>
  <c r="E79" i="15"/>
  <c r="D79" i="15"/>
  <c r="H71" i="15"/>
  <c r="F71" i="15"/>
  <c r="G70" i="15"/>
  <c r="G68" i="15"/>
  <c r="G67" i="15"/>
  <c r="G66" i="15"/>
  <c r="G65" i="15"/>
  <c r="G63" i="15"/>
  <c r="G62" i="15"/>
  <c r="G61" i="15"/>
  <c r="H57" i="15"/>
  <c r="F57" i="15"/>
  <c r="H52" i="15"/>
  <c r="F52" i="15"/>
  <c r="G51" i="15"/>
  <c r="G50" i="15"/>
  <c r="G49" i="15"/>
  <c r="G48" i="15"/>
  <c r="G47" i="15"/>
  <c r="H46" i="15"/>
  <c r="F46" i="15"/>
  <c r="G46" i="15" s="1"/>
  <c r="G43" i="15"/>
  <c r="G40" i="15"/>
  <c r="G38" i="15"/>
  <c r="G37" i="15"/>
  <c r="G36" i="15"/>
  <c r="G35" i="15"/>
  <c r="H33" i="15"/>
  <c r="F33" i="15"/>
  <c r="H30" i="15"/>
  <c r="F30" i="15"/>
  <c r="G28" i="15"/>
  <c r="G27" i="15"/>
  <c r="G26" i="15"/>
  <c r="G23" i="15"/>
  <c r="H22" i="15"/>
  <c r="F22" i="15"/>
  <c r="G20" i="15"/>
  <c r="G19" i="15"/>
  <c r="G18" i="15"/>
  <c r="G17" i="15"/>
  <c r="H16" i="15"/>
  <c r="F16" i="15"/>
  <c r="H18" i="14"/>
  <c r="H19" i="14" s="1"/>
  <c r="F38" i="4" s="1"/>
  <c r="F39" i="4" s="1"/>
  <c r="F18" i="14"/>
  <c r="F19" i="14" s="1"/>
  <c r="D38" i="4" s="1"/>
  <c r="D39" i="4" s="1"/>
  <c r="E18" i="14"/>
  <c r="D18" i="14"/>
  <c r="D19" i="14" s="1"/>
  <c r="B38" i="4" s="1"/>
  <c r="B39" i="4" s="1"/>
  <c r="H195" i="13"/>
  <c r="H202" i="13" s="1"/>
  <c r="F35" i="4" s="1"/>
  <c r="F195" i="13"/>
  <c r="F202" i="13" s="1"/>
  <c r="D35" i="4" s="1"/>
  <c r="C35" i="4"/>
  <c r="B35" i="4"/>
  <c r="H189" i="13"/>
  <c r="F189" i="13"/>
  <c r="G177" i="13"/>
  <c r="F175" i="13"/>
  <c r="G98" i="13"/>
  <c r="G97" i="13"/>
  <c r="G165" i="13"/>
  <c r="G164" i="13"/>
  <c r="G163" i="13"/>
  <c r="G158" i="13"/>
  <c r="G157" i="13"/>
  <c r="H155" i="13"/>
  <c r="F155" i="13"/>
  <c r="G154" i="13"/>
  <c r="G153" i="13"/>
  <c r="G152" i="13"/>
  <c r="G151" i="13"/>
  <c r="G150" i="13"/>
  <c r="G149" i="13"/>
  <c r="H147" i="13"/>
  <c r="F147" i="13"/>
  <c r="G145" i="13"/>
  <c r="H144" i="13"/>
  <c r="F144" i="13"/>
  <c r="H142" i="13"/>
  <c r="F142" i="13"/>
  <c r="G142" i="13" s="1"/>
  <c r="H139" i="13"/>
  <c r="F139" i="13"/>
  <c r="G139" i="13" s="1"/>
  <c r="H136" i="13"/>
  <c r="F136" i="13"/>
  <c r="G130" i="13"/>
  <c r="G129" i="13"/>
  <c r="H127" i="13"/>
  <c r="F127" i="13"/>
  <c r="H124" i="13"/>
  <c r="F124" i="13"/>
  <c r="H119" i="13"/>
  <c r="F119" i="13"/>
  <c r="G117" i="13"/>
  <c r="G112" i="13"/>
  <c r="G110" i="13"/>
  <c r="G108" i="13"/>
  <c r="G107" i="13"/>
  <c r="H106" i="13"/>
  <c r="F106" i="13"/>
  <c r="G104" i="13"/>
  <c r="G101" i="13"/>
  <c r="H96" i="13"/>
  <c r="F96" i="13"/>
  <c r="G94" i="13"/>
  <c r="G93" i="13"/>
  <c r="G92" i="13"/>
  <c r="H91" i="13"/>
  <c r="F91" i="13"/>
  <c r="G88" i="13"/>
  <c r="G87" i="13"/>
  <c r="G84" i="13"/>
  <c r="H82" i="13"/>
  <c r="F82" i="13"/>
  <c r="G80" i="13"/>
  <c r="H76" i="13"/>
  <c r="F76" i="13"/>
  <c r="G74" i="13"/>
  <c r="H73" i="13"/>
  <c r="F73" i="13"/>
  <c r="G72" i="13"/>
  <c r="G70" i="13"/>
  <c r="H69" i="13"/>
  <c r="F69" i="13"/>
  <c r="H67" i="13"/>
  <c r="F67" i="13"/>
  <c r="G66" i="13"/>
  <c r="H65" i="13"/>
  <c r="G65" i="13"/>
  <c r="G63" i="13"/>
  <c r="H62" i="13"/>
  <c r="F62" i="13"/>
  <c r="G60" i="13"/>
  <c r="H59" i="13"/>
  <c r="F59" i="13"/>
  <c r="G58" i="13"/>
  <c r="H54" i="13"/>
  <c r="F54" i="13"/>
  <c r="G53" i="13"/>
  <c r="G52" i="13"/>
  <c r="H51" i="13"/>
  <c r="F51" i="13"/>
  <c r="G49" i="13"/>
  <c r="H48" i="13"/>
  <c r="F48" i="13"/>
  <c r="G48" i="13" s="1"/>
  <c r="H46" i="13"/>
  <c r="F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H19" i="55"/>
  <c r="F19" i="55"/>
  <c r="D27" i="4" s="1"/>
  <c r="E19" i="55"/>
  <c r="C27" i="4" s="1"/>
  <c r="C28" i="4" s="1"/>
  <c r="D19" i="55"/>
  <c r="G12" i="55"/>
  <c r="H32" i="11"/>
  <c r="F32" i="11"/>
  <c r="E32" i="11"/>
  <c r="D32" i="11"/>
  <c r="H30" i="11"/>
  <c r="F30" i="11"/>
  <c r="G29" i="11"/>
  <c r="G30" i="11" s="1"/>
  <c r="H28" i="11"/>
  <c r="F28" i="11"/>
  <c r="G28" i="11" s="1"/>
  <c r="H22" i="11"/>
  <c r="F22" i="11"/>
  <c r="G22" i="11" s="1"/>
  <c r="H19" i="11"/>
  <c r="F19" i="11"/>
  <c r="E19" i="11"/>
  <c r="E33" i="11" s="1"/>
  <c r="E43" i="11" s="1"/>
  <c r="D19" i="11"/>
  <c r="D33" i="11" s="1"/>
  <c r="H8" i="11"/>
  <c r="F8" i="11"/>
  <c r="E8" i="11"/>
  <c r="D8" i="11"/>
  <c r="G7" i="11"/>
  <c r="H133" i="10"/>
  <c r="G130" i="10"/>
  <c r="G129" i="10"/>
  <c r="H128" i="10"/>
  <c r="F128" i="10"/>
  <c r="E128" i="10"/>
  <c r="D128" i="10"/>
  <c r="G127" i="10"/>
  <c r="F123" i="10"/>
  <c r="E123" i="10"/>
  <c r="D123" i="10"/>
  <c r="G120" i="10"/>
  <c r="G119" i="10"/>
  <c r="G118" i="10"/>
  <c r="G112" i="10"/>
  <c r="G111" i="10"/>
  <c r="G110" i="10"/>
  <c r="G109" i="10"/>
  <c r="G107" i="10"/>
  <c r="G103" i="10"/>
  <c r="H99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2" i="10"/>
  <c r="D99" i="10"/>
  <c r="G76" i="10"/>
  <c r="G74" i="10"/>
  <c r="G73" i="10"/>
  <c r="G58" i="10"/>
  <c r="G57" i="10"/>
  <c r="G56" i="10"/>
  <c r="G55" i="10"/>
  <c r="G52" i="10"/>
  <c r="G51" i="10"/>
  <c r="G50" i="10"/>
  <c r="G49" i="10"/>
  <c r="G48" i="10"/>
  <c r="H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6" i="10"/>
  <c r="G15" i="10"/>
  <c r="G14" i="10"/>
  <c r="H13" i="10"/>
  <c r="D35" i="10"/>
  <c r="G9" i="10"/>
  <c r="H53" i="9"/>
  <c r="F53" i="9"/>
  <c r="H49" i="9"/>
  <c r="F49" i="9"/>
  <c r="G47" i="9"/>
  <c r="H44" i="9"/>
  <c r="F44" i="9"/>
  <c r="H41" i="9"/>
  <c r="F41" i="9"/>
  <c r="G40" i="9"/>
  <c r="G38" i="9"/>
  <c r="H37" i="9"/>
  <c r="F37" i="9"/>
  <c r="H34" i="9"/>
  <c r="F34" i="9"/>
  <c r="H32" i="9"/>
  <c r="F32" i="9"/>
  <c r="G32" i="9" s="1"/>
  <c r="G31" i="9"/>
  <c r="G30" i="9"/>
  <c r="G29" i="9"/>
  <c r="G28" i="9"/>
  <c r="G27" i="9"/>
  <c r="H26" i="9"/>
  <c r="F26" i="9"/>
  <c r="G25" i="9"/>
  <c r="G23" i="9"/>
  <c r="G22" i="9"/>
  <c r="G19" i="9"/>
  <c r="H18" i="9"/>
  <c r="H57" i="9" s="1"/>
  <c r="F18" i="9"/>
  <c r="E71" i="8"/>
  <c r="D71" i="8"/>
  <c r="B19" i="4" s="1"/>
  <c r="D70" i="8"/>
  <c r="D72" i="8" s="1"/>
  <c r="H62" i="8"/>
  <c r="F62" i="8"/>
  <c r="H60" i="8"/>
  <c r="F60" i="8"/>
  <c r="G60" i="8" s="1"/>
  <c r="G53" i="8"/>
  <c r="H52" i="8"/>
  <c r="F52" i="8"/>
  <c r="G52" i="8" s="1"/>
  <c r="H49" i="8"/>
  <c r="F49" i="8"/>
  <c r="H43" i="8"/>
  <c r="F43" i="8"/>
  <c r="G43" i="8" s="1"/>
  <c r="G31" i="8"/>
  <c r="G30" i="8"/>
  <c r="G28" i="8"/>
  <c r="G34" i="8" s="1"/>
  <c r="H23" i="8"/>
  <c r="H70" i="8" s="1"/>
  <c r="F23" i="8"/>
  <c r="F70" i="8" s="1"/>
  <c r="E70" i="8"/>
  <c r="G19" i="8"/>
  <c r="G18" i="8"/>
  <c r="G16" i="8"/>
  <c r="G14" i="8"/>
  <c r="G13" i="8"/>
  <c r="H9" i="6"/>
  <c r="G9" i="6"/>
  <c r="F9" i="6"/>
  <c r="E9" i="6"/>
  <c r="D9" i="6"/>
  <c r="G8" i="6"/>
  <c r="H46" i="5"/>
  <c r="F46" i="5"/>
  <c r="C8" i="4"/>
  <c r="B8" i="4"/>
  <c r="H44" i="5"/>
  <c r="H40" i="5"/>
  <c r="H47" i="5" s="1"/>
  <c r="H54" i="5" s="1"/>
  <c r="F8" i="4" s="1"/>
  <c r="G40" i="5"/>
  <c r="G39" i="5"/>
  <c r="H33" i="5"/>
  <c r="F33" i="5"/>
  <c r="G29" i="5"/>
  <c r="H24" i="5"/>
  <c r="H53" i="5" s="1"/>
  <c r="F7" i="4" s="1"/>
  <c r="F24" i="5"/>
  <c r="F53" i="5" s="1"/>
  <c r="D7" i="4" s="1"/>
  <c r="G22" i="5"/>
  <c r="G21" i="5"/>
  <c r="G20" i="5"/>
  <c r="G19" i="5"/>
  <c r="G17" i="5"/>
  <c r="G16" i="5"/>
  <c r="G13" i="5"/>
  <c r="E63" i="4"/>
  <c r="F27" i="4"/>
  <c r="F28" i="4" s="1"/>
  <c r="B27" i="4"/>
  <c r="B28" i="4" s="1"/>
  <c r="C19" i="4"/>
  <c r="F11" i="4"/>
  <c r="F12" i="4" s="1"/>
  <c r="D11" i="4"/>
  <c r="C11" i="4"/>
  <c r="C12" i="4" s="1"/>
  <c r="B11" i="4"/>
  <c r="B12" i="4" s="1"/>
  <c r="E6" i="53"/>
  <c r="E4" i="53"/>
  <c r="G76" i="2"/>
  <c r="G74" i="2"/>
  <c r="G73" i="2"/>
  <c r="G71" i="2"/>
  <c r="G70" i="2"/>
  <c r="G67" i="2"/>
  <c r="G66" i="2"/>
  <c r="G65" i="2"/>
  <c r="G63" i="2"/>
  <c r="G62" i="2"/>
  <c r="G61" i="2"/>
  <c r="G58" i="2"/>
  <c r="G51" i="2"/>
  <c r="G49" i="2"/>
  <c r="G46" i="2"/>
  <c r="G42" i="2"/>
  <c r="G36" i="2"/>
  <c r="G35" i="2"/>
  <c r="H30" i="2"/>
  <c r="F30" i="2"/>
  <c r="D30" i="2"/>
  <c r="G50" i="1"/>
  <c r="G49" i="1"/>
  <c r="G48" i="1"/>
  <c r="H45" i="1"/>
  <c r="H52" i="1" s="1"/>
  <c r="G46" i="1"/>
  <c r="F45" i="1"/>
  <c r="E45" i="1"/>
  <c r="D45" i="1"/>
  <c r="H34" i="1"/>
  <c r="F34" i="1"/>
  <c r="E34" i="1"/>
  <c r="D34" i="1"/>
  <c r="G29" i="1"/>
  <c r="G28" i="1"/>
  <c r="G27" i="1"/>
  <c r="G26" i="1"/>
  <c r="G24" i="1"/>
  <c r="G23" i="1"/>
  <c r="G22" i="1"/>
  <c r="H17" i="1"/>
  <c r="G18" i="1"/>
  <c r="F17" i="1"/>
  <c r="E17" i="1"/>
  <c r="D17" i="1"/>
  <c r="D33" i="1" s="1"/>
  <c r="G16" i="1"/>
  <c r="G15" i="1"/>
  <c r="H8" i="1"/>
  <c r="H6" i="1" s="1"/>
  <c r="E8" i="1"/>
  <c r="G8" i="1" s="1"/>
  <c r="D8" i="1"/>
  <c r="D6" i="1" s="1"/>
  <c r="H82" i="21" l="1"/>
  <c r="H255" i="18"/>
  <c r="H257" i="18" s="1"/>
  <c r="G184" i="23"/>
  <c r="F57" i="9"/>
  <c r="F72" i="15"/>
  <c r="H45" i="24"/>
  <c r="H69" i="24" s="1"/>
  <c r="G24" i="54"/>
  <c r="E63" i="24"/>
  <c r="E64" i="24" s="1"/>
  <c r="E70" i="24" s="1"/>
  <c r="C87" i="4" s="1"/>
  <c r="E87" i="4" s="1"/>
  <c r="G29" i="54"/>
  <c r="F184" i="13"/>
  <c r="D197" i="23"/>
  <c r="D248" i="23" s="1"/>
  <c r="B82" i="4" s="1"/>
  <c r="H197" i="23"/>
  <c r="H248" i="23" s="1"/>
  <c r="F197" i="23"/>
  <c r="I7" i="26"/>
  <c r="H33" i="1"/>
  <c r="H53" i="1" s="1"/>
  <c r="F151" i="22"/>
  <c r="H102" i="21"/>
  <c r="H151" i="22"/>
  <c r="H161" i="22" s="1"/>
  <c r="F106" i="21"/>
  <c r="G106" i="21" s="1"/>
  <c r="G19" i="22"/>
  <c r="H100" i="21"/>
  <c r="G64" i="21"/>
  <c r="F39" i="20"/>
  <c r="H94" i="20"/>
  <c r="F71" i="4" s="1"/>
  <c r="F94" i="20"/>
  <c r="D71" i="4" s="1"/>
  <c r="H44" i="19"/>
  <c r="H73" i="19" s="1"/>
  <c r="G75" i="17"/>
  <c r="H72" i="15"/>
  <c r="G18" i="14"/>
  <c r="E52" i="1"/>
  <c r="D52" i="1"/>
  <c r="D53" i="1" s="1"/>
  <c r="G45" i="1"/>
  <c r="E6" i="1"/>
  <c r="E33" i="1" s="1"/>
  <c r="H184" i="13"/>
  <c r="H200" i="13" s="1"/>
  <c r="G167" i="13"/>
  <c r="H201" i="13"/>
  <c r="F34" i="4" s="1"/>
  <c r="I6" i="26"/>
  <c r="K6" i="26" s="1"/>
  <c r="L6" i="26" s="1"/>
  <c r="M6" i="26" s="1"/>
  <c r="N6" i="26" s="1"/>
  <c r="G98" i="10"/>
  <c r="H65" i="8"/>
  <c r="H71" i="8" s="1"/>
  <c r="G65" i="8"/>
  <c r="F65" i="8"/>
  <c r="F71" i="8" s="1"/>
  <c r="F72" i="8" s="1"/>
  <c r="B18" i="4"/>
  <c r="B20" i="4" s="1"/>
  <c r="C22" i="4"/>
  <c r="B22" i="4"/>
  <c r="F41" i="11"/>
  <c r="G30" i="15"/>
  <c r="H94" i="15"/>
  <c r="H96" i="15" s="1"/>
  <c r="G33" i="15"/>
  <c r="G52" i="15"/>
  <c r="C34" i="4"/>
  <c r="F201" i="13"/>
  <c r="G49" i="9"/>
  <c r="G33" i="5"/>
  <c r="G24" i="5"/>
  <c r="F47" i="5"/>
  <c r="F54" i="5" s="1"/>
  <c r="E110" i="21"/>
  <c r="G110" i="21" s="1"/>
  <c r="B75" i="4"/>
  <c r="G22" i="15"/>
  <c r="E94" i="15"/>
  <c r="E96" i="15" s="1"/>
  <c r="D94" i="15"/>
  <c r="B41" i="4" s="1"/>
  <c r="B43" i="4" s="1"/>
  <c r="G237" i="23"/>
  <c r="H242" i="23"/>
  <c r="H249" i="23" s="1"/>
  <c r="F83" i="4" s="1"/>
  <c r="D242" i="23"/>
  <c r="D249" i="23" s="1"/>
  <c r="G20" i="23"/>
  <c r="E242" i="23"/>
  <c r="E249" i="23" s="1"/>
  <c r="C83" i="4" s="1"/>
  <c r="F242" i="23"/>
  <c r="F249" i="23" s="1"/>
  <c r="G149" i="18"/>
  <c r="G164" i="18"/>
  <c r="G178" i="18"/>
  <c r="G152" i="18"/>
  <c r="G170" i="18"/>
  <c r="G70" i="18"/>
  <c r="G147" i="13"/>
  <c r="G58" i="21"/>
  <c r="G53" i="21"/>
  <c r="G72" i="21"/>
  <c r="F160" i="22"/>
  <c r="D74" i="4" s="1"/>
  <c r="G42" i="21"/>
  <c r="H160" i="22"/>
  <c r="F74" i="4" s="1"/>
  <c r="G33" i="21"/>
  <c r="G39" i="21"/>
  <c r="G69" i="21"/>
  <c r="B74" i="4"/>
  <c r="B7" i="4"/>
  <c r="B9" i="4" s="1"/>
  <c r="C7" i="4"/>
  <c r="C9" i="4" s="1"/>
  <c r="F69" i="24"/>
  <c r="F71" i="24" s="1"/>
  <c r="H63" i="24"/>
  <c r="H64" i="24" s="1"/>
  <c r="H70" i="24" s="1"/>
  <c r="F87" i="4" s="1"/>
  <c r="G188" i="23"/>
  <c r="E248" i="23"/>
  <c r="G32" i="23"/>
  <c r="F107" i="21"/>
  <c r="G107" i="21" s="1"/>
  <c r="F161" i="22"/>
  <c r="D75" i="4" s="1"/>
  <c r="E95" i="21"/>
  <c r="G109" i="22"/>
  <c r="G150" i="22"/>
  <c r="F89" i="21"/>
  <c r="G89" i="21" s="1"/>
  <c r="G148" i="22"/>
  <c r="G139" i="22"/>
  <c r="H93" i="21"/>
  <c r="F92" i="21"/>
  <c r="G92" i="21" s="1"/>
  <c r="F111" i="21"/>
  <c r="G111" i="21" s="1"/>
  <c r="G104" i="22"/>
  <c r="G121" i="22"/>
  <c r="G100" i="22"/>
  <c r="D95" i="21"/>
  <c r="D112" i="21" s="1"/>
  <c r="G105" i="21"/>
  <c r="E96" i="21"/>
  <c r="G96" i="21" s="1"/>
  <c r="G97" i="21"/>
  <c r="G102" i="21"/>
  <c r="G115" i="22"/>
  <c r="F95" i="21"/>
  <c r="G85" i="22"/>
  <c r="F94" i="21"/>
  <c r="G94" i="21" s="1"/>
  <c r="C75" i="4"/>
  <c r="F52" i="1"/>
  <c r="B19" i="26"/>
  <c r="B25" i="26" s="1"/>
  <c r="C19" i="26"/>
  <c r="C25" i="26" s="1"/>
  <c r="D19" i="26"/>
  <c r="D25" i="26" s="1"/>
  <c r="E19" i="26"/>
  <c r="E25" i="26" s="1"/>
  <c r="K14" i="26"/>
  <c r="L14" i="26" s="1"/>
  <c r="M14" i="26" s="1"/>
  <c r="N14" i="26" s="1"/>
  <c r="I11" i="26"/>
  <c r="I18" i="26" s="1"/>
  <c r="F6" i="1"/>
  <c r="F33" i="1" s="1"/>
  <c r="G17" i="1"/>
  <c r="H55" i="5"/>
  <c r="G41" i="9"/>
  <c r="G98" i="21"/>
  <c r="G100" i="21"/>
  <c r="G93" i="21"/>
  <c r="G57" i="22"/>
  <c r="E91" i="21"/>
  <c r="F91" i="21"/>
  <c r="F90" i="21"/>
  <c r="G90" i="21" s="1"/>
  <c r="G33" i="22"/>
  <c r="G50" i="21"/>
  <c r="G29" i="21"/>
  <c r="D68" i="19"/>
  <c r="D74" i="19" s="1"/>
  <c r="B67" i="4" s="1"/>
  <c r="E68" i="19"/>
  <c r="E74" i="19" s="1"/>
  <c r="C67" i="4" s="1"/>
  <c r="E73" i="19"/>
  <c r="C66" i="4" s="1"/>
  <c r="G35" i="19"/>
  <c r="F68" i="19"/>
  <c r="D75" i="19"/>
  <c r="B66" i="4"/>
  <c r="G29" i="19"/>
  <c r="F44" i="19"/>
  <c r="F73" i="19" s="1"/>
  <c r="G162" i="18"/>
  <c r="G208" i="18"/>
  <c r="G196" i="18"/>
  <c r="G119" i="18"/>
  <c r="G114" i="18"/>
  <c r="E255" i="18"/>
  <c r="C62" i="4" s="1"/>
  <c r="C64" i="4" s="1"/>
  <c r="G95" i="18"/>
  <c r="D255" i="18"/>
  <c r="D257" i="18" s="1"/>
  <c r="H85" i="17"/>
  <c r="H109" i="17" s="1"/>
  <c r="H111" i="17" s="1"/>
  <c r="F85" i="17"/>
  <c r="F109" i="17" s="1"/>
  <c r="D85" i="17"/>
  <c r="D109" i="17" s="1"/>
  <c r="D111" i="17" s="1"/>
  <c r="E85" i="17"/>
  <c r="E109" i="17" s="1"/>
  <c r="G82" i="17"/>
  <c r="G80" i="17"/>
  <c r="G63" i="17"/>
  <c r="G38" i="17"/>
  <c r="F34" i="16"/>
  <c r="F53" i="16" s="1"/>
  <c r="H34" i="16"/>
  <c r="H53" i="16" s="1"/>
  <c r="H55" i="16" s="1"/>
  <c r="G33" i="16"/>
  <c r="E34" i="16"/>
  <c r="E53" i="16" s="1"/>
  <c r="C45" i="4" s="1"/>
  <c r="C47" i="4" s="1"/>
  <c r="D34" i="16"/>
  <c r="D53" i="16" s="1"/>
  <c r="D55" i="16" s="1"/>
  <c r="G29" i="16"/>
  <c r="F45" i="4"/>
  <c r="F47" i="4" s="1"/>
  <c r="G20" i="16"/>
  <c r="G71" i="15"/>
  <c r="G72" i="15" s="1"/>
  <c r="E19" i="14"/>
  <c r="G82" i="13"/>
  <c r="G127" i="13"/>
  <c r="G136" i="13"/>
  <c r="G119" i="13"/>
  <c r="G91" i="13"/>
  <c r="D34" i="4"/>
  <c r="G59" i="13"/>
  <c r="G73" i="13"/>
  <c r="G51" i="13"/>
  <c r="G62" i="13"/>
  <c r="G106" i="13"/>
  <c r="G155" i="13"/>
  <c r="G183" i="13"/>
  <c r="G67" i="13"/>
  <c r="G96" i="13"/>
  <c r="B34" i="4"/>
  <c r="G54" i="13"/>
  <c r="G102" i="13"/>
  <c r="G76" i="13"/>
  <c r="G46" i="13"/>
  <c r="G8" i="11"/>
  <c r="H33" i="11"/>
  <c r="H43" i="11" s="1"/>
  <c r="F24" i="4" s="1"/>
  <c r="D43" i="11"/>
  <c r="B24" i="4" s="1"/>
  <c r="F33" i="11"/>
  <c r="C24" i="4"/>
  <c r="H35" i="10"/>
  <c r="H134" i="10" s="1"/>
  <c r="H42" i="11" s="1"/>
  <c r="F23" i="4" s="1"/>
  <c r="G123" i="10"/>
  <c r="F99" i="10"/>
  <c r="G133" i="10"/>
  <c r="E99" i="10"/>
  <c r="G128" i="10"/>
  <c r="D134" i="10"/>
  <c r="D42" i="11" s="1"/>
  <c r="G13" i="10"/>
  <c r="E35" i="10"/>
  <c r="G34" i="10"/>
  <c r="F35" i="10"/>
  <c r="G26" i="9"/>
  <c r="G57" i="9" s="1"/>
  <c r="F18" i="4"/>
  <c r="E72" i="8"/>
  <c r="C18" i="4"/>
  <c r="C20" i="4" s="1"/>
  <c r="G23" i="8"/>
  <c r="D18" i="4"/>
  <c r="G70" i="8"/>
  <c r="G53" i="5"/>
  <c r="F66" i="4"/>
  <c r="F68" i="4" s="1"/>
  <c r="H75" i="19"/>
  <c r="G49" i="17"/>
  <c r="E93" i="20"/>
  <c r="C70" i="4" s="1"/>
  <c r="D94" i="20"/>
  <c r="B71" i="4" s="1"/>
  <c r="G23" i="20"/>
  <c r="E94" i="20"/>
  <c r="C71" i="4" s="1"/>
  <c r="G30" i="20"/>
  <c r="B70" i="4"/>
  <c r="H93" i="20"/>
  <c r="G18" i="26"/>
  <c r="H107" i="57"/>
  <c r="F78" i="4"/>
  <c r="D28" i="4"/>
  <c r="D12" i="4"/>
  <c r="E12" i="4" s="1"/>
  <c r="E11" i="4"/>
  <c r="F9" i="4"/>
  <c r="F19" i="57"/>
  <c r="F30" i="57"/>
  <c r="G197" i="23" l="1"/>
  <c r="C41" i="4"/>
  <c r="C43" i="4" s="1"/>
  <c r="G68" i="19"/>
  <c r="H112" i="21"/>
  <c r="E53" i="1"/>
  <c r="D39" i="24"/>
  <c r="D44" i="24" s="1"/>
  <c r="E31" i="54"/>
  <c r="I9" i="26"/>
  <c r="G184" i="13"/>
  <c r="G52" i="1"/>
  <c r="F86" i="4"/>
  <c r="F88" i="4" s="1"/>
  <c r="H71" i="24"/>
  <c r="G31" i="54"/>
  <c r="E39" i="24"/>
  <c r="E44" i="24" s="1"/>
  <c r="E45" i="24" s="1"/>
  <c r="H250" i="23"/>
  <c r="E112" i="21"/>
  <c r="F112" i="21"/>
  <c r="G82" i="21"/>
  <c r="G151" i="22"/>
  <c r="G39" i="20"/>
  <c r="H95" i="20"/>
  <c r="F70" i="4"/>
  <c r="F72" i="4" s="1"/>
  <c r="D95" i="20"/>
  <c r="F41" i="4"/>
  <c r="F43" i="4" s="1"/>
  <c r="G6" i="1"/>
  <c r="G33" i="1" s="1"/>
  <c r="F200" i="13"/>
  <c r="J9" i="26"/>
  <c r="J19" i="26" s="1"/>
  <c r="H41" i="11"/>
  <c r="F22" i="4" s="1"/>
  <c r="F25" i="4" s="1"/>
  <c r="G33" i="11"/>
  <c r="F43" i="11"/>
  <c r="F19" i="4"/>
  <c r="F20" i="4" s="1"/>
  <c r="H72" i="8"/>
  <c r="G71" i="8"/>
  <c r="D19" i="4"/>
  <c r="E19" i="4" s="1"/>
  <c r="G19" i="26"/>
  <c r="I19" i="26"/>
  <c r="D96" i="15"/>
  <c r="G201" i="13"/>
  <c r="G200" i="13"/>
  <c r="D44" i="11"/>
  <c r="G47" i="5"/>
  <c r="E7" i="4"/>
  <c r="B68" i="4"/>
  <c r="C68" i="4"/>
  <c r="B33" i="4"/>
  <c r="B36" i="4" s="1"/>
  <c r="E250" i="23"/>
  <c r="G249" i="23"/>
  <c r="D83" i="4"/>
  <c r="B83" i="4"/>
  <c r="B84" i="4" s="1"/>
  <c r="D250" i="23"/>
  <c r="G242" i="23"/>
  <c r="F82" i="4"/>
  <c r="F84" i="4" s="1"/>
  <c r="C82" i="4"/>
  <c r="C84" i="4" s="1"/>
  <c r="G54" i="5"/>
  <c r="D8" i="4"/>
  <c r="F55" i="5"/>
  <c r="G55" i="5" s="1"/>
  <c r="D86" i="4"/>
  <c r="F248" i="23"/>
  <c r="E75" i="4"/>
  <c r="F162" i="22"/>
  <c r="G161" i="22"/>
  <c r="B76" i="4"/>
  <c r="G91" i="21"/>
  <c r="G112" i="21" s="1"/>
  <c r="D76" i="4"/>
  <c r="C74" i="4"/>
  <c r="E75" i="19"/>
  <c r="G44" i="19"/>
  <c r="G73" i="19"/>
  <c r="F75" i="19"/>
  <c r="D66" i="4"/>
  <c r="E257" i="18"/>
  <c r="B62" i="4"/>
  <c r="B64" i="4" s="1"/>
  <c r="F255" i="18"/>
  <c r="F257" i="18" s="1"/>
  <c r="F62" i="4"/>
  <c r="F64" i="4" s="1"/>
  <c r="B58" i="4"/>
  <c r="B60" i="4" s="1"/>
  <c r="G41" i="11"/>
  <c r="E55" i="16"/>
  <c r="B45" i="4"/>
  <c r="B47" i="4" s="1"/>
  <c r="G34" i="16"/>
  <c r="D45" i="4"/>
  <c r="F55" i="16"/>
  <c r="G53" i="16"/>
  <c r="G55" i="16" s="1"/>
  <c r="F94" i="15"/>
  <c r="C38" i="4"/>
  <c r="C39" i="4" s="1"/>
  <c r="G19" i="14"/>
  <c r="E34" i="4"/>
  <c r="H203" i="13"/>
  <c r="E22" i="4"/>
  <c r="G43" i="11"/>
  <c r="D24" i="4"/>
  <c r="E24" i="4" s="1"/>
  <c r="F134" i="10"/>
  <c r="B23" i="4"/>
  <c r="B25" i="4" s="1"/>
  <c r="E134" i="10"/>
  <c r="E42" i="11" s="1"/>
  <c r="E44" i="11" s="1"/>
  <c r="G99" i="10"/>
  <c r="G35" i="10"/>
  <c r="G72" i="8"/>
  <c r="E18" i="4"/>
  <c r="F58" i="4"/>
  <c r="F60" i="4" s="1"/>
  <c r="G109" i="17"/>
  <c r="F111" i="17"/>
  <c r="D58" i="4"/>
  <c r="C58" i="4"/>
  <c r="C60" i="4" s="1"/>
  <c r="E111" i="17"/>
  <c r="G85" i="17"/>
  <c r="C72" i="4"/>
  <c r="B72" i="4"/>
  <c r="E95" i="20"/>
  <c r="F93" i="20"/>
  <c r="K9" i="26"/>
  <c r="L9" i="26"/>
  <c r="F80" i="4"/>
  <c r="F75" i="4"/>
  <c r="H162" i="22"/>
  <c r="D45" i="24" l="1"/>
  <c r="D69" i="24" s="1"/>
  <c r="E69" i="24"/>
  <c r="E71" i="24" s="1"/>
  <c r="G44" i="24"/>
  <c r="G45" i="24" s="1"/>
  <c r="G257" i="18"/>
  <c r="F53" i="1"/>
  <c r="G53" i="1" s="1"/>
  <c r="H44" i="11"/>
  <c r="D20" i="4"/>
  <c r="E20" i="4" s="1"/>
  <c r="C33" i="4"/>
  <c r="C36" i="4" s="1"/>
  <c r="D88" i="4"/>
  <c r="D9" i="4"/>
  <c r="E9" i="4" s="1"/>
  <c r="E8" i="4"/>
  <c r="F250" i="23"/>
  <c r="G250" i="23" s="1"/>
  <c r="G248" i="23"/>
  <c r="D82" i="4"/>
  <c r="G160" i="22"/>
  <c r="G162" i="22"/>
  <c r="C76" i="4"/>
  <c r="E76" i="4" s="1"/>
  <c r="E74" i="4"/>
  <c r="G75" i="19"/>
  <c r="D68" i="4"/>
  <c r="E68" i="4" s="1"/>
  <c r="E66" i="4"/>
  <c r="D62" i="4"/>
  <c r="E62" i="4" s="1"/>
  <c r="G255" i="18"/>
  <c r="G111" i="17"/>
  <c r="E45" i="4"/>
  <c r="D47" i="4"/>
  <c r="E47" i="4" s="1"/>
  <c r="F96" i="15"/>
  <c r="G96" i="15" s="1"/>
  <c r="G94" i="15"/>
  <c r="D41" i="4"/>
  <c r="F33" i="4"/>
  <c r="F36" i="4" s="1"/>
  <c r="D33" i="4"/>
  <c r="F203" i="13"/>
  <c r="F42" i="11"/>
  <c r="F44" i="11" s="1"/>
  <c r="C23" i="4"/>
  <c r="C25" i="4" s="1"/>
  <c r="G134" i="10"/>
  <c r="D60" i="4"/>
  <c r="E60" i="4" s="1"/>
  <c r="E58" i="4"/>
  <c r="F95" i="20"/>
  <c r="D70" i="4"/>
  <c r="G93" i="20"/>
  <c r="E14" i="4"/>
  <c r="N9" i="26"/>
  <c r="M9" i="26"/>
  <c r="K11" i="26"/>
  <c r="K18" i="26" s="1"/>
  <c r="K19" i="26" s="1"/>
  <c r="F76" i="4"/>
  <c r="D71" i="24" l="1"/>
  <c r="B86" i="4"/>
  <c r="F89" i="4"/>
  <c r="H54" i="1" s="1"/>
  <c r="I21" i="26" s="1"/>
  <c r="G203" i="13"/>
  <c r="E82" i="4"/>
  <c r="D84" i="4"/>
  <c r="E84" i="4" s="1"/>
  <c r="D64" i="4"/>
  <c r="E64" i="4" s="1"/>
  <c r="D23" i="4"/>
  <c r="E23" i="4" s="1"/>
  <c r="D43" i="4"/>
  <c r="E43" i="4" s="1"/>
  <c r="E41" i="4"/>
  <c r="E33" i="4"/>
  <c r="D36" i="4"/>
  <c r="E36" i="4" s="1"/>
  <c r="G42" i="11"/>
  <c r="G44" i="11"/>
  <c r="E70" i="4"/>
  <c r="D72" i="4"/>
  <c r="E72" i="4" s="1"/>
  <c r="B89" i="4" l="1"/>
  <c r="D54" i="1" s="1"/>
  <c r="B88" i="4"/>
  <c r="D89" i="4"/>
  <c r="D25" i="4"/>
  <c r="E25" i="4" s="1"/>
  <c r="L18" i="26"/>
  <c r="L19" i="26" s="1"/>
  <c r="J24" i="26"/>
  <c r="J25" i="26" s="1"/>
  <c r="N18" i="26"/>
  <c r="N19" i="26" s="1"/>
  <c r="M18" i="26"/>
  <c r="M19" i="26" s="1"/>
  <c r="K24" i="26"/>
  <c r="K25" i="26" s="1"/>
  <c r="F56" i="1" l="1"/>
  <c r="L24" i="26"/>
  <c r="L25" i="26" s="1"/>
  <c r="G24" i="26" l="1"/>
  <c r="G25" i="26" s="1"/>
  <c r="F57" i="1"/>
  <c r="N24" i="26"/>
  <c r="N25" i="26" s="1"/>
  <c r="M24" i="26"/>
  <c r="M25" i="26" s="1"/>
  <c r="G69" i="24" l="1"/>
  <c r="C86" i="4"/>
  <c r="C89" i="4" s="1"/>
  <c r="G71" i="24"/>
  <c r="E86" i="4" l="1"/>
  <c r="C88" i="4"/>
  <c r="E88" i="4" s="1"/>
  <c r="E89" i="4" l="1"/>
  <c r="E54" i="1"/>
  <c r="G54" i="1" l="1"/>
  <c r="G90" i="60" l="1"/>
  <c r="G91" i="60" s="1"/>
  <c r="G107" i="60" s="1"/>
  <c r="E114" i="60" l="1"/>
  <c r="E115" i="60" s="1"/>
  <c r="C15" i="4" l="1"/>
  <c r="C90" i="4" s="1"/>
  <c r="C91" i="4" l="1"/>
  <c r="E55" i="1"/>
  <c r="G55" i="1" s="1"/>
  <c r="E54" i="2"/>
  <c r="E30" i="2" s="1"/>
  <c r="G30" i="2" s="1"/>
  <c r="C16" i="4"/>
  <c r="E56" i="1" l="1"/>
  <c r="H114" i="60"/>
  <c r="H115" i="60" s="1"/>
  <c r="E57" i="1" l="1"/>
  <c r="E61" i="1" s="1"/>
  <c r="G56" i="1"/>
  <c r="F15" i="4"/>
  <c r="F90" i="4" s="1"/>
  <c r="F91" i="4" s="1"/>
  <c r="F16" i="4"/>
  <c r="G57" i="1" l="1"/>
  <c r="G61" i="1" s="1"/>
  <c r="H55" i="1"/>
  <c r="H56" i="1" s="1"/>
  <c r="H57" i="1" s="1"/>
  <c r="D114" i="60"/>
  <c r="D115" i="60" s="1"/>
  <c r="H62" i="1" l="1"/>
  <c r="H61" i="1"/>
  <c r="I23" i="26"/>
  <c r="I24" i="26" s="1"/>
  <c r="I25" i="26" s="1"/>
  <c r="B15" i="4"/>
  <c r="B16" i="4" l="1"/>
  <c r="B90" i="4"/>
  <c r="D55" i="1" l="1"/>
  <c r="D56" i="1" s="1"/>
  <c r="D57" i="1" s="1"/>
  <c r="B91" i="4"/>
  <c r="F114" i="60"/>
  <c r="D61" i="1" l="1"/>
  <c r="F115" i="60"/>
  <c r="G115" i="60" s="1"/>
  <c r="D15" i="4"/>
  <c r="G114" i="60"/>
  <c r="E15" i="4" l="1"/>
  <c r="D90" i="4"/>
  <c r="D16" i="4"/>
  <c r="E16" i="4" s="1"/>
  <c r="D91" i="4" l="1"/>
  <c r="E91" i="4" s="1"/>
  <c r="E90" i="4"/>
</calcChain>
</file>

<file path=xl/sharedStrings.xml><?xml version="1.0" encoding="utf-8"?>
<sst xmlns="http://schemas.openxmlformats.org/spreadsheetml/2006/main" count="3156" uniqueCount="1393">
  <si>
    <t>ZŠ Švehlova - Společně si rozumíme ZŠŠ</t>
  </si>
  <si>
    <t>ORG 2451294000000</t>
  </si>
  <si>
    <t>ZŠ U Vrš. nádr. - Společně si rozumíme ZŠ UVN</t>
  </si>
  <si>
    <t>ÚZ 20</t>
  </si>
  <si>
    <t>ŠJ - mzdové prostředky včetně odvodů</t>
  </si>
  <si>
    <t>ÚZ 21</t>
  </si>
  <si>
    <t>ŠJ - modernizace vybavení</t>
  </si>
  <si>
    <t>ORG 46</t>
  </si>
  <si>
    <t>odměny pracovníků ve školství</t>
  </si>
  <si>
    <t>C e l k e m  ŠJ</t>
  </si>
  <si>
    <t>ŠJ - HMP dotace (výplata odměn)</t>
  </si>
  <si>
    <t>neinvestiční trasnfery cizím PO</t>
  </si>
  <si>
    <t>nein.příspěvky zříz.přísp.org. (KD Barikádníků)</t>
  </si>
  <si>
    <t>ÚZ 30</t>
  </si>
  <si>
    <t>C e l k e m provozní příspěvky</t>
  </si>
  <si>
    <t>- 17 -</t>
  </si>
  <si>
    <t>inv.transfery zříz.přísp.organizacím</t>
  </si>
  <si>
    <t>213013</t>
  </si>
  <si>
    <t xml:space="preserve">MŠ ŠJ - modernizace vybavení </t>
  </si>
  <si>
    <t>213057</t>
  </si>
  <si>
    <t>MŠ - herní prvky</t>
  </si>
  <si>
    <t>218006</t>
  </si>
  <si>
    <t>MŠ - investiční vybavení</t>
  </si>
  <si>
    <t>Celkem 3111-6351</t>
  </si>
  <si>
    <t>Celkem 3113-6351</t>
  </si>
  <si>
    <t>Celkem 3113-6356</t>
  </si>
  <si>
    <t xml:space="preserve">ŠJ - modernizace vybavení  </t>
  </si>
  <si>
    <t>Celkem 3141-6351</t>
  </si>
  <si>
    <t>Vybavení knihovny Malešice</t>
  </si>
  <si>
    <t>Celkem 3114-6359</t>
  </si>
  <si>
    <t>Rekapitulace výdajů 0041 - Školství</t>
  </si>
  <si>
    <t xml:space="preserve">Investiční výdaje </t>
  </si>
  <si>
    <t xml:space="preserve">C e l k e m  výdaje </t>
  </si>
  <si>
    <t>ostatní záležitosti vzdělávání</t>
  </si>
  <si>
    <t xml:space="preserve">ost.osob.výdaje </t>
  </si>
  <si>
    <t>povinné pojistné na veř.zdrav. pojištění</t>
  </si>
  <si>
    <t xml:space="preserve">nákup materiálu </t>
  </si>
  <si>
    <t>služby peněžních ústavů</t>
  </si>
  <si>
    <t>konzultační, poradenské a právní služby</t>
  </si>
  <si>
    <t>0051 - Sociální věci</t>
  </si>
  <si>
    <t>ostatní záležitosti předškolního vzdělávání</t>
  </si>
  <si>
    <t>výchovné ústavy a dětské domovy se školou</t>
  </si>
  <si>
    <t>vyšší odborné školy</t>
  </si>
  <si>
    <t xml:space="preserve">vysoké školy </t>
  </si>
  <si>
    <t>činnost ordinací praktických lékařů</t>
  </si>
  <si>
    <t>lékařská služba první pomoci</t>
  </si>
  <si>
    <t>specializovaná ambulantní zdravotní péče</t>
  </si>
  <si>
    <t>léčebny dlouhodobě nemocných</t>
  </si>
  <si>
    <t>hospice</t>
  </si>
  <si>
    <t>ostatní zdravotnická zařízení a služby pro zdravotnictví</t>
  </si>
  <si>
    <t>ost.správa ve zdravotnictví j.n. (PM, rehabilitace)</t>
  </si>
  <si>
    <t>odborné sociální poradenství</t>
  </si>
  <si>
    <t>domovy pro osoby se zdrav.postižením domovy se zvláštním režimem</t>
  </si>
  <si>
    <t>terénní programy</t>
  </si>
  <si>
    <t>ost.služby a činnosti v oblasti sociální prevence</t>
  </si>
  <si>
    <t xml:space="preserve">ost.záležitosti soc.věcí a politiky zaměstnanosti </t>
  </si>
  <si>
    <t xml:space="preserve">převody vlastním fondům v rozpočtech územní úrovně </t>
  </si>
  <si>
    <t>neinv. transfery cizím přísp. organizacím</t>
  </si>
  <si>
    <t>služby školení a vzdělávání</t>
  </si>
  <si>
    <t>stipendia žákům, studentům a doktorandům</t>
  </si>
  <si>
    <t>nákup ost.služeb (ÚZ 601 - Zajištění lékařské zubní pohot. pro děti a dospělé)</t>
  </si>
  <si>
    <t xml:space="preserve">neinv.transf.nefin.pod.subjektům-fyz.osobám </t>
  </si>
  <si>
    <t>nákup ost.služeb (ÚZ 602 - Lékař. služba první pomoci pro děti, dorost a pro dospělé)</t>
  </si>
  <si>
    <t>neinv.transfery pod.subjektům - PO (LSPP)</t>
  </si>
  <si>
    <t>neinv. transfery círk. a nábož. společ.</t>
  </si>
  <si>
    <t>neinv. příspěvky zříz. přísp. org. (LDN)</t>
  </si>
  <si>
    <t>LDN - audit hospodaření</t>
  </si>
  <si>
    <t>neinvest. transf. spolkům</t>
  </si>
  <si>
    <t xml:space="preserve">věcné dary </t>
  </si>
  <si>
    <t>ost.neinv.transfery nezisk. a pod. org.</t>
  </si>
  <si>
    <t>knihy, učeb. pom. a tisk</t>
  </si>
  <si>
    <t>nákup ost.služeb (ÚZ 81)</t>
  </si>
  <si>
    <t>nákup ost.služeb (ÚZ 115)</t>
  </si>
  <si>
    <t>věcné dary (ÚZ 115)</t>
  </si>
  <si>
    <t>dary obyvatelstvu (ÚZ 115)</t>
  </si>
  <si>
    <t>konzult.,porad.a právní služby</t>
  </si>
  <si>
    <t>konzultač.,por.a práv.služby</t>
  </si>
  <si>
    <t>knihy,uč.pom. a tisk  (ÚZ 13010)</t>
  </si>
  <si>
    <t>konzultač.,por.a práv.služby (ÚZ 13010)</t>
  </si>
  <si>
    <t xml:space="preserve">služby školení a vzdělávání </t>
  </si>
  <si>
    <t>služby školení a vzdělávání (ÚZ 13010)</t>
  </si>
  <si>
    <t>nákup ostatních služeb (ÚZ 13010)</t>
  </si>
  <si>
    <t>dary obyvatelstvu  (osobní asistence)</t>
  </si>
  <si>
    <t>nájemné</t>
  </si>
  <si>
    <t>služby školení a vzdělávání (ÚZ 14007)</t>
  </si>
  <si>
    <t>nein.transfery zřízeným p.o. (ÚZ 115)</t>
  </si>
  <si>
    <t>nein.transfery zřízeným p.o. (ÚZ 13305)</t>
  </si>
  <si>
    <t>nein.přísp.zříz.přísp.org. (CSOP)</t>
  </si>
  <si>
    <t>CSOP - audit hospodaření</t>
  </si>
  <si>
    <t>CSOP - analýza spokojenosti se soc. službami</t>
  </si>
  <si>
    <t>nein.transfery zřízeným p. o. (ÚZ 81)</t>
  </si>
  <si>
    <t>nein.transfery zřízeným p. o. (ÚZ 115)</t>
  </si>
  <si>
    <t>nein.transfery zřízeným p. o. (ÚZ 13305)</t>
  </si>
  <si>
    <t xml:space="preserve">nein.transfery zřízeným p. o. </t>
  </si>
  <si>
    <t>nákup ostatních služeb (ÚZ 81)</t>
  </si>
  <si>
    <t>nákup ostatních služeb (ÚZ 115)</t>
  </si>
  <si>
    <t xml:space="preserve">dary obyvatelstvu  </t>
  </si>
  <si>
    <t>knihy, uč. pomůcky a tisk</t>
  </si>
  <si>
    <t>nákup ostat.služeb (ÚZ 14007)-integ. cizinců</t>
  </si>
  <si>
    <t>služby škol. a vzděl. (ÚZ 14007)-integ. cizinců</t>
  </si>
  <si>
    <t>převody mezi stat. městy a jejich měst. obvody</t>
  </si>
  <si>
    <t>vratka pohřebného</t>
  </si>
  <si>
    <t>ÚZ 13010</t>
  </si>
  <si>
    <t>výkon pěstounské péče</t>
  </si>
  <si>
    <t>nespecifikované rezervy</t>
  </si>
  <si>
    <t>ÚZ 13305</t>
  </si>
  <si>
    <t>Rekapitulace výdajů 0051 - Sociální věci</t>
  </si>
  <si>
    <r>
      <t>I</t>
    </r>
    <r>
      <rPr>
        <b/>
        <sz val="10"/>
        <rFont val="Times New Roman CE"/>
        <family val="1"/>
        <charset val="238"/>
      </rPr>
      <t>nvestiční výdaje</t>
    </r>
  </si>
  <si>
    <t>č. III/12</t>
  </si>
  <si>
    <t>0053 - EU - Komplexní rekvalifikace s Desítkou</t>
  </si>
  <si>
    <t xml:space="preserve">povinné poj. na soc. zab. a přísp. na st. pol. zam. </t>
  </si>
  <si>
    <t>povinné poj. na veřejné zdravotní pojištění</t>
  </si>
  <si>
    <t>náhrady mezd v době nemoci</t>
  </si>
  <si>
    <t>0061 - Kultura a volný čas</t>
  </si>
  <si>
    <t>výstavní činnosti v kultuře</t>
  </si>
  <si>
    <t xml:space="preserve">ost.záležitosti kultury, církví a sděl.prostředků </t>
  </si>
  <si>
    <t>ost.zájmová činnost a rekreace - granty</t>
  </si>
  <si>
    <t>mezinárodní spolupráce j.n.</t>
  </si>
  <si>
    <t xml:space="preserve">nákup materiálu j.n. </t>
  </si>
  <si>
    <t>nákup ost.služeb (tisk a informační tiskoviny)</t>
  </si>
  <si>
    <t>odměny za užití dušev. vlastníctví (OSA)</t>
  </si>
  <si>
    <t>ÚZ</t>
  </si>
  <si>
    <t>neinvest. dotace z odvodu VHP</t>
  </si>
  <si>
    <t>ost.poskytované zálohy a jistiny</t>
  </si>
  <si>
    <t>poskyt.neinv.příspěvku a náhrady (OSA)</t>
  </si>
  <si>
    <t>léky a zdravotní materiál</t>
  </si>
  <si>
    <t xml:space="preserve">služby pošt </t>
  </si>
  <si>
    <t>cestovné (zahraniční)</t>
  </si>
  <si>
    <t>poskytované zálohy vlastní pokladně</t>
  </si>
  <si>
    <t xml:space="preserve">budovy, haly a stavby </t>
  </si>
  <si>
    <t>Celkem 3399-6121</t>
  </si>
  <si>
    <t>Rekapitulace výdajů 0061 - Kultura a volný čas</t>
  </si>
  <si>
    <t>0062 - Sport</t>
  </si>
  <si>
    <t>léky a zdrav. mat.</t>
  </si>
  <si>
    <t>Rekapitulace výdajů 0062 - Sport</t>
  </si>
  <si>
    <t>0063 - Projekty MČ Praha 10</t>
  </si>
  <si>
    <t xml:space="preserve">základní školy </t>
  </si>
  <si>
    <t>ostatní záležitosti bydlení, komunálních služeb a územního rozvoje</t>
  </si>
  <si>
    <t>ost. služby a činnosti v oblasti sociální prevence</t>
  </si>
  <si>
    <t xml:space="preserve">ost. záležitosti sociálních věcí a politiky zaměstnanosti </t>
  </si>
  <si>
    <t>filmová tvorba, distribuce, kina a zhromažďování audiovizuálních archiválií</t>
  </si>
  <si>
    <t xml:space="preserve">ost. záležitosti kultury, církví a sděl.prostředků </t>
  </si>
  <si>
    <t>nákup ostatních služeb - participativní rozpočet Pro školy MČ Praha 10</t>
  </si>
  <si>
    <t>nein.transfery církvím a nábož.společ.</t>
  </si>
  <si>
    <t xml:space="preserve">ost.nein.tranfery nezisk. a pod.org. </t>
  </si>
  <si>
    <t>odměny za užití duševního vlastníctví</t>
  </si>
  <si>
    <t>Rekapitulace výdajů 0063 - Projekty MČ Praha 10</t>
  </si>
  <si>
    <t>0064 - Veřejná finanční podpora</t>
  </si>
  <si>
    <t xml:space="preserve">mezinárodní spolupráce ve vzdělání </t>
  </si>
  <si>
    <t>zachování a obnova kulturních památek</t>
  </si>
  <si>
    <t>pořízení, zachování a obnova hodnot místního kulturního, národního a historického povědomí</t>
  </si>
  <si>
    <t>využití volného času dětí a mládeže - granty</t>
  </si>
  <si>
    <t xml:space="preserve">prevence před drogami, alkoholem, nikotinem a jinými závislostmi </t>
  </si>
  <si>
    <t xml:space="preserve">ostatní sociální péče a pomoc ostatním skupinám obyvatelstva </t>
  </si>
  <si>
    <t>domovy pro seniory</t>
  </si>
  <si>
    <t xml:space="preserve">osobní asistence, pečovatelská služba a podpora samostného bydlení </t>
  </si>
  <si>
    <t>tísňová péče</t>
  </si>
  <si>
    <t>chráněné bydlení</t>
  </si>
  <si>
    <t>denní stacionáře a centra denních služeb</t>
  </si>
  <si>
    <t>domovy pro osoby se zdravotním postižením a domovy se zvláštním režimem</t>
  </si>
  <si>
    <t>sociální služby poskytované ve zdravotnických zařízeních ústavní péče</t>
  </si>
  <si>
    <t>raná péče a sociálně aktivizační služby pro rodiny s dětmi</t>
  </si>
  <si>
    <t>azylové domy, nízkoprahová denní centra a noclehárny</t>
  </si>
  <si>
    <t>služby následné péče, terapeutické komunity a kontakní centra</t>
  </si>
  <si>
    <t>sociálně terapeutické dílny</t>
  </si>
  <si>
    <t>neinv. transf. spolkům</t>
  </si>
  <si>
    <t>ORG 36</t>
  </si>
  <si>
    <t>nein.tr.šk.pr.osob.zříz.stát.,kr. a ob. (ÚZ 98)</t>
  </si>
  <si>
    <t>neinv.transf. obecně prosp.spol.</t>
  </si>
  <si>
    <t>neinv. transf.obecně prosp. spol. (ÚZ 98)</t>
  </si>
  <si>
    <t>neinv.transf. spolkům</t>
  </si>
  <si>
    <t>ost.nein.transf.nezisk.a pod.org.</t>
  </si>
  <si>
    <t>ost.nein.transf.nezisk.a pod.org. (ÚZ 98)</t>
  </si>
  <si>
    <t>ORG 2</t>
  </si>
  <si>
    <t>nein.tr.šk.pr.osob.zříz.stát.,kr. a ob.</t>
  </si>
  <si>
    <t>ORG 6</t>
  </si>
  <si>
    <t>ORG 9</t>
  </si>
  <si>
    <t>ORG 15</t>
  </si>
  <si>
    <t>ORG 19</t>
  </si>
  <si>
    <t>ORG 22</t>
  </si>
  <si>
    <t>ORG 28</t>
  </si>
  <si>
    <t>ORG 30</t>
  </si>
  <si>
    <t>ORG 31</t>
  </si>
  <si>
    <t>ORG 33</t>
  </si>
  <si>
    <t>ORG 34</t>
  </si>
  <si>
    <t>ORG 37</t>
  </si>
  <si>
    <t>ORG 38</t>
  </si>
  <si>
    <t>ORG 42</t>
  </si>
  <si>
    <t xml:space="preserve">nein.tr.šk.pr.osob.zříz.stát.,kr. a ob. </t>
  </si>
  <si>
    <t>ORG 43</t>
  </si>
  <si>
    <t>ORG 44</t>
  </si>
  <si>
    <t>ORG 45</t>
  </si>
  <si>
    <t>neinv.transf. cizím příspěv. organizacím</t>
  </si>
  <si>
    <t>účel.neinvest.transf.fyz. osobám</t>
  </si>
  <si>
    <t>neinv.transf. církvím a náb. společnostem</t>
  </si>
  <si>
    <t>neinv.transf. nevin.podnik.subjektům - FO</t>
  </si>
  <si>
    <t>neinv.transf. pod subjektům PO (ÚZ 98)</t>
  </si>
  <si>
    <t>neinv.transf. spolkům (ÚZ 98)</t>
  </si>
  <si>
    <t>neinv.transf.cizím příspěv. organizacím</t>
  </si>
  <si>
    <t>neinv.transf. cizím příspěv. org. (ÚZ 98)</t>
  </si>
  <si>
    <t>účel.neinvest.transf.fyz. osobám (ÚZ 98)</t>
  </si>
  <si>
    <t>neinv. transf. spolkům (ÚZ 98)</t>
  </si>
  <si>
    <t>neinv. transf.církvím a náb.spol. (ÚZ 98)</t>
  </si>
  <si>
    <t>ost.nein.tranfery nezisk.a pod.org. (ÚZ 98)</t>
  </si>
  <si>
    <t>neinv.přísp.zříz.přísp.organiz.(ÚZ 34)</t>
  </si>
  <si>
    <t>neinv.přísp.zříz.přísp.organiz. (ÚZ 45)</t>
  </si>
  <si>
    <t>neinv.transf.škol.práv.osob.zř.státem, kr. a obcemi</t>
  </si>
  <si>
    <t>neinv.transf. obecně prosp.spol. (ÚZ 98)</t>
  </si>
  <si>
    <t>neinv.transf.občan. spolkům</t>
  </si>
  <si>
    <t>neinv.transf.círk. a náb.společn. (ÚZ 98)</t>
  </si>
  <si>
    <t>ost.nein.tranfery nezisk.a pod.org.</t>
  </si>
  <si>
    <t xml:space="preserve">neinv.transf.círk. a náb.společn. </t>
  </si>
  <si>
    <t>neinv. transf.círk. a náb.společn.</t>
  </si>
  <si>
    <t>neinv. transf.círk. a náb.společn. (ÚZ 98)</t>
  </si>
  <si>
    <t xml:space="preserve">ost.nein.tranfery nezisk.a pod.org. </t>
  </si>
  <si>
    <t>neinv.transf.círk. a náb.společn.</t>
  </si>
  <si>
    <t xml:space="preserve">ost.nein.transf.nezisk.a pod.org. </t>
  </si>
  <si>
    <t>ost.nein.transfery nezisk.a pod.org. (ÚZ 98)</t>
  </si>
  <si>
    <t>Rekapitulace výdajů 0064 - Veřejná finanční podpora</t>
  </si>
  <si>
    <t>0065 - Správa kulturních objektů MČ Praha 10</t>
  </si>
  <si>
    <t xml:space="preserve">ostatní záležitosti kultury </t>
  </si>
  <si>
    <t>pořízení, zachování a obnova hodnot místního kulturního, národního a hist. povědomí (historické vily)</t>
  </si>
  <si>
    <t>odměny za užití dušev. vlastníctví</t>
  </si>
  <si>
    <t>ÚZ 502</t>
  </si>
  <si>
    <t>plyn</t>
  </si>
  <si>
    <t>- 36 -</t>
  </si>
  <si>
    <t xml:space="preserve">ost.invest.transf.nezisk a pod.organ. </t>
  </si>
  <si>
    <t>217024</t>
  </si>
  <si>
    <t>stacionár. pódium Strašnická</t>
  </si>
  <si>
    <t>Celkem 3319-6121</t>
  </si>
  <si>
    <t>PD - Waldesovo muzeum</t>
  </si>
  <si>
    <t>Celkem 3322-6121</t>
  </si>
  <si>
    <t>216024</t>
  </si>
  <si>
    <t>PD - Trmalova vila (ÚZ 501)</t>
  </si>
  <si>
    <t>217025</t>
  </si>
  <si>
    <t>rest. sochy ZŠ V Rybníčkách</t>
  </si>
  <si>
    <t>zhotovení desky K. Poláčka</t>
  </si>
  <si>
    <t>Celkem 3326-6121</t>
  </si>
  <si>
    <t>regenerace měst.památ.zóny</t>
  </si>
  <si>
    <t>Celkem 3326-6329</t>
  </si>
  <si>
    <t>Rekapitulace výdajů 0065 - Správa kulturních objektů MČ Praha 10</t>
  </si>
  <si>
    <t>0081 - Obecní majetek</t>
  </si>
  <si>
    <t>ostatní činnost ve zdravotnictví</t>
  </si>
  <si>
    <t>bytové hospodářství</t>
  </si>
  <si>
    <t>komunální služby a územní rozvoj jinde nezařazené</t>
  </si>
  <si>
    <t>ostatní správa v oblasti bydlení, kom.služeb a územ.rozvoje j.n.</t>
  </si>
  <si>
    <t>změny technologií vytápění</t>
  </si>
  <si>
    <t>pojištění funkčně nespecifikované (pojištění)</t>
  </si>
  <si>
    <t>ostatní náhrady placené obyvatelstvu</t>
  </si>
  <si>
    <t xml:space="preserve">C e l k em </t>
  </si>
  <si>
    <t>údržba terasy (Úzbecká ul.)</t>
  </si>
  <si>
    <t>teplo</t>
  </si>
  <si>
    <t>nákup ost. služeb - Katastrální úřad</t>
  </si>
  <si>
    <t>ost. poskytované zálohy a jistiny</t>
  </si>
  <si>
    <t>nové tepelné vedení Jakutská</t>
  </si>
  <si>
    <t>Celkem 3713-6122</t>
  </si>
  <si>
    <t>Rekapitulace výdajů 0081 - Obecní majetek</t>
  </si>
  <si>
    <t>0082 - Správa majetku</t>
  </si>
  <si>
    <t>ostatní sociální péče a pomoc mládeži</t>
  </si>
  <si>
    <t>osobní asistence, peč.služba a podpora samost.bydlení</t>
  </si>
  <si>
    <t xml:space="preserve">zájmová činnost v kultuře </t>
  </si>
  <si>
    <t>studená voda (ÚZ 502 - Čapkova vila)</t>
  </si>
  <si>
    <t>plyn (ÚZ 502 - Čapkova vila)</t>
  </si>
  <si>
    <t>elektrická energie (ÚZ 502 - Čapkova vila)</t>
  </si>
  <si>
    <t>pojištění (ÚZ 502 - Čapkova vila)</t>
  </si>
  <si>
    <t>konz., poradenské a právní služby</t>
  </si>
  <si>
    <t>nein. transf. podnik. - FO (antigrafiti)</t>
  </si>
  <si>
    <t>nein. transf. podnik. - PO (antigrafiti)</t>
  </si>
  <si>
    <t>nein. transf. SVJ (antigrafiti)</t>
  </si>
  <si>
    <t>pozemky</t>
  </si>
  <si>
    <t>216034</t>
  </si>
  <si>
    <t>rekonstrukce dvorany na pozemku 1958/6</t>
  </si>
  <si>
    <t>215004</t>
  </si>
  <si>
    <t>pozemek Vršovice 2472/4-odkup od SLZ</t>
  </si>
  <si>
    <t>216011</t>
  </si>
  <si>
    <t>pozemky Záběhlice 2848 ÚZSVM</t>
  </si>
  <si>
    <t>216013</t>
  </si>
  <si>
    <t>pozemek Vršovice 1873/78, 79, 57</t>
  </si>
  <si>
    <t>216015</t>
  </si>
  <si>
    <t>pozemek kú. Strašnice - restituce</t>
  </si>
  <si>
    <t>216016</t>
  </si>
  <si>
    <t>pozemky Kubánské nám. a Pod Rapidem (kn 1628/1</t>
  </si>
  <si>
    <t>217010</t>
  </si>
  <si>
    <t>pozemek Strašnice - cyklostezka</t>
  </si>
  <si>
    <t>217011</t>
  </si>
  <si>
    <t>pozemek Vršovice 1931/1</t>
  </si>
  <si>
    <t>217012</t>
  </si>
  <si>
    <t>pozemek Strašnice 913</t>
  </si>
  <si>
    <t>217013</t>
  </si>
  <si>
    <t>pozemky v k.ú. Vršovice SKANSKA</t>
  </si>
  <si>
    <t>217014</t>
  </si>
  <si>
    <t>dražby, aukce, VŘ, ÚZSVM</t>
  </si>
  <si>
    <t>217015</t>
  </si>
  <si>
    <t>předkupní právo</t>
  </si>
  <si>
    <t>218008</t>
  </si>
  <si>
    <t>pozemek 1368/4,1368/6 a 7 Vršovice</t>
  </si>
  <si>
    <t>Celkem 3669-6130</t>
  </si>
  <si>
    <t>202031</t>
  </si>
  <si>
    <t>nem. Nupacká 4</t>
  </si>
  <si>
    <t>210026</t>
  </si>
  <si>
    <t>zateplení fasád byt.domů (spolufin.)</t>
  </si>
  <si>
    <t>211025</t>
  </si>
  <si>
    <t>tech. zhodnocení bytů</t>
  </si>
  <si>
    <t>213018</t>
  </si>
  <si>
    <t>technické zhodn.volných bytů</t>
  </si>
  <si>
    <t>214027</t>
  </si>
  <si>
    <t>nem. Mrštíkova 658/39</t>
  </si>
  <si>
    <t>217009</t>
  </si>
  <si>
    <t>BD Ruská č.p. 225</t>
  </si>
  <si>
    <t>217016</t>
  </si>
  <si>
    <t>rekonstrukce výtahů</t>
  </si>
  <si>
    <t>217017</t>
  </si>
  <si>
    <t>úpravy NP v BDM</t>
  </si>
  <si>
    <t>217034</t>
  </si>
  <si>
    <t>reko domu Moskevská 27</t>
  </si>
  <si>
    <t>sanace dvorních traktů bytových domů</t>
  </si>
  <si>
    <t>Celkem 3612-6121</t>
  </si>
  <si>
    <t>reko topných zdrojů</t>
  </si>
  <si>
    <t>212028</t>
  </si>
  <si>
    <t>reko a výstavba nových MŠ</t>
  </si>
  <si>
    <t>80375212028</t>
  </si>
  <si>
    <t>výstavba MŠ Nad Vodov. (ÚZ 10)</t>
  </si>
  <si>
    <t>výstavba MŠ Nad Vodov. (ÚZ 90)</t>
  </si>
  <si>
    <t>213025</t>
  </si>
  <si>
    <t>MŠ - reko fasád</t>
  </si>
  <si>
    <t>213027</t>
  </si>
  <si>
    <t xml:space="preserve">MŠ - reko výtahů </t>
  </si>
  <si>
    <t>213028</t>
  </si>
  <si>
    <t>MŠ - reko zpevnění ploch</t>
  </si>
  <si>
    <t>215017</t>
  </si>
  <si>
    <t>MŠ - sanace vlhkosti</t>
  </si>
  <si>
    <t>215023</t>
  </si>
  <si>
    <t>MŠ - reko oplocení</t>
  </si>
  <si>
    <t>216018</t>
  </si>
  <si>
    <t>MŠ - reko kuchyně</t>
  </si>
  <si>
    <t>216019</t>
  </si>
  <si>
    <t>MŠ - ostatní rekonstrukce</t>
  </si>
  <si>
    <t>218009</t>
  </si>
  <si>
    <t>přístavba a reko pavilonů MŠ U Vrš.n.</t>
  </si>
  <si>
    <t>Celkem 3111-6121</t>
  </si>
  <si>
    <t>Gastro - MŠ Kodaňská</t>
  </si>
  <si>
    <t>Celkem 3111-6122</t>
  </si>
  <si>
    <t>213029</t>
  </si>
  <si>
    <t xml:space="preserve">ZŠ - reko fasád </t>
  </si>
  <si>
    <t>213030</t>
  </si>
  <si>
    <t>ZŠ - reko elektrorozvodů</t>
  </si>
  <si>
    <t>213032</t>
  </si>
  <si>
    <t xml:space="preserve">ZŠ - reko sociálních zařízení </t>
  </si>
  <si>
    <t>213033</t>
  </si>
  <si>
    <t>ZŠ - reko školních hřišť</t>
  </si>
  <si>
    <t>213034</t>
  </si>
  <si>
    <t>ZŠ - reko zpevněných ploch</t>
  </si>
  <si>
    <t>80096215008</t>
  </si>
  <si>
    <t>nástavba ZŠ Jakutská (ÚZ 90)</t>
  </si>
  <si>
    <t>80376215008</t>
  </si>
  <si>
    <t>215009</t>
  </si>
  <si>
    <t>ZŠ - reko V Olšinách</t>
  </si>
  <si>
    <t>215025</t>
  </si>
  <si>
    <t>ZŠ - reko oplocení</t>
  </si>
  <si>
    <t>216020</t>
  </si>
  <si>
    <t>ZŠ - ostatní rekonstrukce</t>
  </si>
  <si>
    <t>217018</t>
  </si>
  <si>
    <t>218010</t>
  </si>
  <si>
    <t>ZŠ Švehlova- reko střechy vč. podhledů</t>
  </si>
  <si>
    <t>80761218014</t>
  </si>
  <si>
    <t>rek. š.kuch.a jíd. ZŠ Hostýnská (ÚZ 10)</t>
  </si>
  <si>
    <t>ZŠ Jakutská - rekonstrukce - ÚT</t>
  </si>
  <si>
    <t>ZŠ Kodaňská - reko únikového schodiště</t>
  </si>
  <si>
    <t>Celkem 3113-6121</t>
  </si>
  <si>
    <t>Gastro ZŠ Hostýnská</t>
  </si>
  <si>
    <t>Celkem 3113-6122</t>
  </si>
  <si>
    <t>213035</t>
  </si>
  <si>
    <t xml:space="preserve">ŠJ - modernizace   </t>
  </si>
  <si>
    <t>Celkem 3141-6121</t>
  </si>
  <si>
    <t>213036</t>
  </si>
  <si>
    <t xml:space="preserve">reko hřišť-dětské,sport.,senioři,dopravní </t>
  </si>
  <si>
    <t>80445213036</t>
  </si>
  <si>
    <t>reko děts. hříště Tolstého (ÚZ 84)</t>
  </si>
  <si>
    <t>80662213036</t>
  </si>
  <si>
    <t>reko hřiště Tuchorazská (ÚZ 10)</t>
  </si>
  <si>
    <t>reko hřiště Tuchorazská (ÚZ 90)</t>
  </si>
  <si>
    <t>80664213036</t>
  </si>
  <si>
    <t>reko hřiště Gollova (ÚZ 10)</t>
  </si>
  <si>
    <t>reko hřiště Gollova (ÚZ 90)</t>
  </si>
  <si>
    <t>217019</t>
  </si>
  <si>
    <t>Areál Gutovka</t>
  </si>
  <si>
    <t>reko LDN Vršovice (ÚZ 10)</t>
  </si>
  <si>
    <t>výměna trafostanice LDN</t>
  </si>
  <si>
    <t>reko plynové kotelny LDN</t>
  </si>
  <si>
    <t>Celkem 3524-6121</t>
  </si>
  <si>
    <t>210040</t>
  </si>
  <si>
    <t xml:space="preserve">reko Poliklinika Malešice </t>
  </si>
  <si>
    <t>10891210040</t>
  </si>
  <si>
    <t>Celkem 3569-6121</t>
  </si>
  <si>
    <t>80173215026</t>
  </si>
  <si>
    <t>Nízkopr. centrum ul. K Botiči (ÚZ 10)</t>
  </si>
  <si>
    <t>218012</t>
  </si>
  <si>
    <t>Nízkopr. centrum Nad Primaskou</t>
  </si>
  <si>
    <t>Celkem 4329-6121</t>
  </si>
  <si>
    <t>2520887218025</t>
  </si>
  <si>
    <t>Kom. cent. U Vrš. nádr. 30 (ÚZ 108100105)</t>
  </si>
  <si>
    <t>Kom. cent. U Vrš. nádr. 30 (ÚZ 108517985)</t>
  </si>
  <si>
    <t>reko Trmalova vila (ÚZ 501)</t>
  </si>
  <si>
    <t>reko kino Vzlet</t>
  </si>
  <si>
    <t>215013</t>
  </si>
  <si>
    <t>reko KD Barikádníků</t>
  </si>
  <si>
    <t>217021</t>
  </si>
  <si>
    <t>reko KD Cíl</t>
  </si>
  <si>
    <t>218011</t>
  </si>
  <si>
    <t>reko Strašnické divadlo</t>
  </si>
  <si>
    <t>Waldesovo muzeum</t>
  </si>
  <si>
    <t>205030</t>
  </si>
  <si>
    <t>reko KD Eden</t>
  </si>
  <si>
    <t>Celkem 3392-6121</t>
  </si>
  <si>
    <t>dílčí nezbytné reko objektu ÚMČ P10</t>
  </si>
  <si>
    <t>Celkem 6171-6121</t>
  </si>
  <si>
    <t>Rekapitulace výdajů 0082 - Správa majetku</t>
  </si>
  <si>
    <t>0091 - Vnitřní správa</t>
  </si>
  <si>
    <t>bezpečnost a veřejný pořádek</t>
  </si>
  <si>
    <t>konzult.,poraden. a právní služby</t>
  </si>
  <si>
    <t>nákup ost. služeb (ÚZ 502 - Čapkova vila)</t>
  </si>
  <si>
    <t>zastupitelstva obcí</t>
  </si>
  <si>
    <t>volby do zastupitelstev územních samosprávních celků</t>
  </si>
  <si>
    <t>volby do Evropského parlamentu</t>
  </si>
  <si>
    <t>volba prezidenta republiky</t>
  </si>
  <si>
    <t>obecné příjmy a výdaje z finančních operací (bank.poplatky)</t>
  </si>
  <si>
    <t xml:space="preserve">ostatní činnosti j. n. </t>
  </si>
  <si>
    <t>odměny členů zastupitelstva obcí a krajů</t>
  </si>
  <si>
    <t>odstupné</t>
  </si>
  <si>
    <t>ost. platby za provedenou práci j.n.</t>
  </si>
  <si>
    <t>pov.poj. na soc.zab. a přísp. na st.pol.zam.</t>
  </si>
  <si>
    <t>volby do Senátu - Parlament ČR</t>
  </si>
  <si>
    <t>volby do Poslanecké sněmovny - Parlament ČR</t>
  </si>
  <si>
    <t>ostatní platby (ÚZ 98008)</t>
  </si>
  <si>
    <t>ost.osob.výdaje</t>
  </si>
  <si>
    <t>ost.osob.výdaje (ÚZ 98008)</t>
  </si>
  <si>
    <t>pov. poj. na soc. zab. a přís. na st. pol. zam. (ÚZ 98193)</t>
  </si>
  <si>
    <t>nákup materiálu j.n. (ÚZ 98008)</t>
  </si>
  <si>
    <t>studená voda (ÚZ 98008)</t>
  </si>
  <si>
    <t>teplo (ÚZ 98008)</t>
  </si>
  <si>
    <t>plyn (ÚZ 98008)</t>
  </si>
  <si>
    <t>elektrická energie (ÚZ 98008)</t>
  </si>
  <si>
    <t>pohonné hmoty a maziva (ÚZ 98008)</t>
  </si>
  <si>
    <t>poštovní služby (ÚZ 98008)</t>
  </si>
  <si>
    <t>nákup ostatních služeb (ÚZ 98008)</t>
  </si>
  <si>
    <t>platy zaměstnanců v prac.poměru</t>
  </si>
  <si>
    <t>sociálně-právní ochrana dětí</t>
  </si>
  <si>
    <t>výkon sociální péče</t>
  </si>
  <si>
    <t>ostatní platby</t>
  </si>
  <si>
    <t>OP VVV Místní akční plán (ORJ 0042)</t>
  </si>
  <si>
    <t>Komplexní rekval. s Desítkou (ORJ 0053)</t>
  </si>
  <si>
    <t>ost.platby za provedenou práci j.n.</t>
  </si>
  <si>
    <t>povinné pojistné na úrazové pojištění</t>
  </si>
  <si>
    <t>prádlo, oděv a obuv</t>
  </si>
  <si>
    <t xml:space="preserve">informatika </t>
  </si>
  <si>
    <t>fond zaměstnavatele</t>
  </si>
  <si>
    <t>kursové rozdíly ve výdajích</t>
  </si>
  <si>
    <t>pohonné hmoty a maziva</t>
  </si>
  <si>
    <t>služby pošt</t>
  </si>
  <si>
    <t>služby telekomunikací a radiokomunikací</t>
  </si>
  <si>
    <t>neinv. dotace</t>
  </si>
  <si>
    <t>programové vybavení (SW)</t>
  </si>
  <si>
    <t>cestovné (tuzemské)</t>
  </si>
  <si>
    <t>ostatní nákupy j.n.</t>
  </si>
  <si>
    <t xml:space="preserve">poskytuté náhrady </t>
  </si>
  <si>
    <t>odvody za neplnění zaměstnávat zdr. postižené</t>
  </si>
  <si>
    <t>platby daní a poplatků SR</t>
  </si>
  <si>
    <t>úhrady sankcí jiným rozpočtům</t>
  </si>
  <si>
    <t>náhrady z úrazového pojištění</t>
  </si>
  <si>
    <t>ost. nein. transfery obyvatelstvu</t>
  </si>
  <si>
    <t>ÚZ13011</t>
  </si>
  <si>
    <t>programové vybavení</t>
  </si>
  <si>
    <t>dopravní prostředky</t>
  </si>
  <si>
    <t>pers. a mzd. docház. systém licence</t>
  </si>
  <si>
    <t>Celkem 6171-6111</t>
  </si>
  <si>
    <t>218018</t>
  </si>
  <si>
    <t>optický kabel pro propoj serveroven</t>
  </si>
  <si>
    <t>pers. a mzd. docház. systém terminály</t>
  </si>
  <si>
    <t>Celkem 6171-6122</t>
  </si>
  <si>
    <t>2x služební automobil - obměna vozového parku</t>
  </si>
  <si>
    <t>Celkem 6171-6123</t>
  </si>
  <si>
    <t>Rekapitulace výdajů 0091 - Vnitřní správa</t>
  </si>
  <si>
    <t>0010 - Pokladní správa</t>
  </si>
  <si>
    <t>převody vl. fondům v rozpočtech územní úrovně</t>
  </si>
  <si>
    <t>poskytované zálohy vlast.pokladně</t>
  </si>
  <si>
    <t>ost.nein.výdaje j.n.</t>
  </si>
  <si>
    <t>doplatky místních poplatků</t>
  </si>
  <si>
    <t>soc. programy a ZOZ (ÚZ 81)</t>
  </si>
  <si>
    <t>Syst. pod. výuky ČJ (ÚZ 108)</t>
  </si>
  <si>
    <t>soc.-právn. ochr. dětí (ÚZ 13011)</t>
  </si>
  <si>
    <t>výkon soc. práce (ÚZ 13015)</t>
  </si>
  <si>
    <t>integrace cizinců (ÚZ 14007)</t>
  </si>
  <si>
    <t>volby do Senátu Parl. ČR (ÚZ 98193)</t>
  </si>
  <si>
    <t>volby do Parlamentu ČR (ÚZ 98071)</t>
  </si>
  <si>
    <t>nespec. rezervy (rozp.rezerva)</t>
  </si>
  <si>
    <t>ost.nein.výdaje j.n. (DPH)</t>
  </si>
  <si>
    <t>rezervy kapitálových výdajů</t>
  </si>
  <si>
    <t>investiční rozpočtová rezerva</t>
  </si>
  <si>
    <t>Celkem  6409-6901</t>
  </si>
  <si>
    <t>Rekapitulace výdajů 0010 - Pokladní správa</t>
  </si>
  <si>
    <t xml:space="preserve">v tis.Kč </t>
  </si>
  <si>
    <t>Usnesení</t>
  </si>
  <si>
    <t>Ze dne</t>
  </si>
  <si>
    <t>ORJ</t>
  </si>
  <si>
    <t xml:space="preserve">Akce </t>
  </si>
  <si>
    <t>ORJ 1010 § 6409 položka 5901</t>
  </si>
  <si>
    <t>Nespecifikovaná rezerva neinvestiční</t>
  </si>
  <si>
    <t>0041</t>
  </si>
  <si>
    <t>Spoluúčast PO VVV - Místní akční plán (MAP)</t>
  </si>
  <si>
    <t xml:space="preserve">Celkem </t>
  </si>
  <si>
    <t>Účelová rezerva neinvestiční</t>
  </si>
  <si>
    <t>0064</t>
  </si>
  <si>
    <t>0021/0031</t>
  </si>
  <si>
    <t>0081</t>
  </si>
  <si>
    <t>Náhrada škody OÚNZ</t>
  </si>
  <si>
    <t>Střednědobý výhled rozpočtu</t>
  </si>
  <si>
    <t>Název položky</t>
  </si>
  <si>
    <t>Skut. 2015 /*</t>
  </si>
  <si>
    <t>Skut. 2016 /*</t>
  </si>
  <si>
    <t>Skut. 2017 /*</t>
  </si>
  <si>
    <t>RV 2021</t>
  </si>
  <si>
    <t>RV 2022</t>
  </si>
  <si>
    <t>RV 2023</t>
  </si>
  <si>
    <t>RV 2024</t>
  </si>
  <si>
    <t>Daňové příjmy - třída 1</t>
  </si>
  <si>
    <t>Nedaňové příjmy - třída 2</t>
  </si>
  <si>
    <t>Kapitálové příjmy  - třída 3</t>
  </si>
  <si>
    <t xml:space="preserve">Vlastní příjmy  </t>
  </si>
  <si>
    <t>Přijaté dotace (po konsolidaci) - třída 4</t>
  </si>
  <si>
    <t>Převody z vlastních fondů - třída 4</t>
  </si>
  <si>
    <t>Dotace a převody</t>
  </si>
  <si>
    <t>PŘÍJMY CELKEM</t>
  </si>
  <si>
    <t xml:space="preserve">Neinvestiční výdaje (po konsolidaci) - třída 5 </t>
  </si>
  <si>
    <t xml:space="preserve">VÝDAJE CELKEM </t>
  </si>
  <si>
    <t>Výsledek hospodaření (- schodek,+ přebytek)</t>
  </si>
  <si>
    <t xml:space="preserve">Vytvořená rezerva na dluhovou službu celkem  </t>
  </si>
  <si>
    <t>/*údaje ze sestavy bilance k 31.12. daného roku /sloupec skutečnost/</t>
  </si>
  <si>
    <t>v tis. Kč</t>
  </si>
  <si>
    <t>Třídění odvětvové (paragrafy)</t>
  </si>
  <si>
    <t>RS</t>
  </si>
  <si>
    <t>RU</t>
  </si>
  <si>
    <t>Skutečnost</t>
  </si>
  <si>
    <t>% plnění</t>
  </si>
  <si>
    <t>převody vlastním fondům v rozpočtu územ.úrovně</t>
  </si>
  <si>
    <t>k RU</t>
  </si>
  <si>
    <t>Třídění druhové (položky)</t>
  </si>
  <si>
    <t>Daňové příjmy</t>
  </si>
  <si>
    <t>poplatky za znečišťování ovzduší</t>
  </si>
  <si>
    <t>134x</t>
  </si>
  <si>
    <t>místní poplatky z vybraných čin. a služ.</t>
  </si>
  <si>
    <t>z toho</t>
  </si>
  <si>
    <t xml:space="preserve">1341 - poplatek ze psů </t>
  </si>
  <si>
    <t>1343 - poplatek za užívání veř. prostranství</t>
  </si>
  <si>
    <t>1344 - poplatek ze vstupného</t>
  </si>
  <si>
    <t xml:space="preserve">ostatní odvody z vybraných činností a služeb jinde neuvedené </t>
  </si>
  <si>
    <t>správní poplatky</t>
  </si>
  <si>
    <t>daň z nemovitých věcí</t>
  </si>
  <si>
    <t>Nedaňové příjmy</t>
  </si>
  <si>
    <t>příjmy z poskytování služeb a výrobků</t>
  </si>
  <si>
    <t>ostatní příjmy z vlastní činnosti</t>
  </si>
  <si>
    <t>odvody příspěvkových organizací</t>
  </si>
  <si>
    <t>ostatní odvody příspěvkových organizací</t>
  </si>
  <si>
    <t xml:space="preserve">příjmy z úroků </t>
  </si>
  <si>
    <t>sankční platby přijaté od jiných subjektů</t>
  </si>
  <si>
    <t>ost.přij.vratky transferů</t>
  </si>
  <si>
    <t>přijaté neinvestiční dary</t>
  </si>
  <si>
    <t>přijaté pojistné náhrady</t>
  </si>
  <si>
    <t xml:space="preserve">přijaté nekap.příspěvky a náhrady </t>
  </si>
  <si>
    <t>neidentifikované příjmy</t>
  </si>
  <si>
    <t xml:space="preserve">ost.nedaňové příjmy j.n. </t>
  </si>
  <si>
    <t>spl.půjč.prostř.od obyvatelstva</t>
  </si>
  <si>
    <t>VLASTNÍ PŘÍJMY</t>
  </si>
  <si>
    <t>Dotace</t>
  </si>
  <si>
    <t xml:space="preserve">nein.přij.transfery z VPS SR </t>
  </si>
  <si>
    <t>nein.přij.transfery ze SR v rámci souhrn.dot. vzt.</t>
  </si>
  <si>
    <t>ost.nein.přijaté transfery ze SR</t>
  </si>
  <si>
    <t>nein.přij.transfery od obcí (HMP)</t>
  </si>
  <si>
    <t>nein.přij.transfery od krajů HMP)</t>
  </si>
  <si>
    <t xml:space="preserve">inv.přij.transfery z VPS SR  </t>
  </si>
  <si>
    <t>inv.přij.transfery ze státních fondů (SFŽP)</t>
  </si>
  <si>
    <t xml:space="preserve">inv.přij.transfery od obcí (HMP)  </t>
  </si>
  <si>
    <t xml:space="preserve">inv.přij.transfery od krajů (HMP)  </t>
  </si>
  <si>
    <t>ost.inv.přij.transfery od rozp.úz.úrovně (TSK)</t>
  </si>
  <si>
    <t>Převody</t>
  </si>
  <si>
    <t>převody z vlastních fondů hosp. činnosti</t>
  </si>
  <si>
    <t>převody mezi st.městy(HMP) a jejich MČ</t>
  </si>
  <si>
    <t>ZJ</t>
  </si>
  <si>
    <t>dotace na výkon státní správy</t>
  </si>
  <si>
    <t>dotace z MHMP - dot. vztahy k MČ</t>
  </si>
  <si>
    <t>ostatní dotace z rozpočtu HMP</t>
  </si>
  <si>
    <t>PŘEVODY</t>
  </si>
  <si>
    <t>ÚHRN PŘÍJMŮ</t>
  </si>
  <si>
    <t xml:space="preserve">5xxx </t>
  </si>
  <si>
    <t>neinvestiční výdaje</t>
  </si>
  <si>
    <t>6xxx</t>
  </si>
  <si>
    <t>investiční výdaje</t>
  </si>
  <si>
    <t>ÚHRN VÝDAJŮ</t>
  </si>
  <si>
    <t>Rozdíl příjmů a výdajů</t>
  </si>
  <si>
    <t>financování (zapojení přebytku hosp.min.let)</t>
  </si>
  <si>
    <t>financování (zapojení prostředků z FZ)</t>
  </si>
  <si>
    <t>financování (zapojení prostředků z EU)</t>
  </si>
  <si>
    <t>- 1 -</t>
  </si>
  <si>
    <t>silnice</t>
  </si>
  <si>
    <t>mateřské školy</t>
  </si>
  <si>
    <t>základní školy</t>
  </si>
  <si>
    <t>ostatní zařízení související s výchovou a vzděláváním mládeže</t>
  </si>
  <si>
    <t>vysoké školy</t>
  </si>
  <si>
    <t>využití volného času dětí a mládeže</t>
  </si>
  <si>
    <t>ostatní zájmová činnost a rekreace</t>
  </si>
  <si>
    <t xml:space="preserve">léčebny dlouhodobě nemocných </t>
  </si>
  <si>
    <t>prevence před drogami, alkoholem, nikotinem a jinými závislostmi</t>
  </si>
  <si>
    <t>pohřebnictví</t>
  </si>
  <si>
    <t>komunální služby a územní rozvoj j.n.</t>
  </si>
  <si>
    <t>ochrana druhů a stanovišť</t>
  </si>
  <si>
    <t>péče o vzhled  obcí a veřejnou zeleň</t>
  </si>
  <si>
    <t>cílené programy k řešení zaměstnanosti</t>
  </si>
  <si>
    <t>ostatní služby a činnosti v oblasti sociální péče</t>
  </si>
  <si>
    <t>služby následné péče, terapeutické komunity a kontaktní centra</t>
  </si>
  <si>
    <t>ostatní služby a činnosti v oblasti sociální prevence</t>
  </si>
  <si>
    <t>činnost místní správy</t>
  </si>
  <si>
    <t>obecné příjmy a výdaje z finančních operací</t>
  </si>
  <si>
    <t>pojištění funkčně nespecifikované</t>
  </si>
  <si>
    <t>ostatní činnosti  j.n.</t>
  </si>
  <si>
    <t>- 2 -</t>
  </si>
  <si>
    <t>č. III/2</t>
  </si>
  <si>
    <t>Celkem</t>
  </si>
  <si>
    <t xml:space="preserve">Přehled výdajů dle odvětví </t>
  </si>
  <si>
    <t>ORJ odvětví</t>
  </si>
  <si>
    <t>0011 Územní rozvoj</t>
  </si>
  <si>
    <t xml:space="preserve">Neinvestiční výdaje </t>
  </si>
  <si>
    <t>Investiční výdaje</t>
  </si>
  <si>
    <t>C e l k e m</t>
  </si>
  <si>
    <t>0012 Stavební úřad</t>
  </si>
  <si>
    <t>0021 Životní prostředí</t>
  </si>
  <si>
    <t xml:space="preserve">0031 Doprava </t>
  </si>
  <si>
    <t>0041 Školství</t>
  </si>
  <si>
    <t>Neinvestiční příspěvky a granty</t>
  </si>
  <si>
    <t>0042 EU - OP VVV Místní akční plán</t>
  </si>
  <si>
    <t>0051 Sociální věci</t>
  </si>
  <si>
    <t>0053 EU - Komplexní rekvalifikace s Desítkou</t>
  </si>
  <si>
    <t>0061 Kultura a volný čas</t>
  </si>
  <si>
    <t>0062 Sport</t>
  </si>
  <si>
    <t>0063 Projekty MČ Praha 10</t>
  </si>
  <si>
    <t>0064 Veřejná finanční podpora</t>
  </si>
  <si>
    <t>0065 Správa kulturních objektů MČ Praha 10</t>
  </si>
  <si>
    <t>Neinvestiční výdaje</t>
  </si>
  <si>
    <t>0081 Obecní majetek</t>
  </si>
  <si>
    <t>0082 Správa majetku</t>
  </si>
  <si>
    <t>0091 Vnitřní správa</t>
  </si>
  <si>
    <t>0010 Pokladní správa</t>
  </si>
  <si>
    <t>Neinvestiční výdaje (vč.rozp.rezervy)</t>
  </si>
  <si>
    <t>VÝDAJE CELKEM</t>
  </si>
  <si>
    <t>0011 - Územní rozvoj</t>
  </si>
  <si>
    <t>územní plánování</t>
  </si>
  <si>
    <t>územní rozvoj</t>
  </si>
  <si>
    <t>ost.záležitosti ochrany památek a péče o kulturní dědictví</t>
  </si>
  <si>
    <t>nákup materiálu j.n.</t>
  </si>
  <si>
    <t>konzult., poraden. a právní služby</t>
  </si>
  <si>
    <t>Společně měníme Prahu 10</t>
  </si>
  <si>
    <t>činnosti OKR</t>
  </si>
  <si>
    <t>nákup materiálu j.n. (ÚZ 800 - Participace)</t>
  </si>
  <si>
    <t>nákup ost.služeb</t>
  </si>
  <si>
    <t>nákup ost.služeb (ÚZ 800 - Participace)</t>
  </si>
  <si>
    <t xml:space="preserve">pohoštění </t>
  </si>
  <si>
    <t>pohoštění (ÚZ 800 - Participace)</t>
  </si>
  <si>
    <t>ost.nein.transfery nezisk.a pod.org.</t>
  </si>
  <si>
    <t>Neinvestiční výdaje celkem</t>
  </si>
  <si>
    <t>ost.nákup dlouh.nehmot.majetku</t>
  </si>
  <si>
    <t>budovy, haly a stavby</t>
  </si>
  <si>
    <t>ost.inv.transfery nezisk.a pod.org.</t>
  </si>
  <si>
    <t>Investiční výdaje celkem</t>
  </si>
  <si>
    <t>Rozpis čerpání investic</t>
  </si>
  <si>
    <t>Číslo akce</t>
  </si>
  <si>
    <t>Název akce</t>
  </si>
  <si>
    <t>ORG</t>
  </si>
  <si>
    <t>213001</t>
  </si>
  <si>
    <t>studie revitalizace veřejných prostor</t>
  </si>
  <si>
    <t>Celkem 3636-6119</t>
  </si>
  <si>
    <t>213002</t>
  </si>
  <si>
    <t>regenerace městské památ.zóny</t>
  </si>
  <si>
    <t>Celkem 3329-6329</t>
  </si>
  <si>
    <t>Rekapitulace výdajů 0011 - Územní rozvoj</t>
  </si>
  <si>
    <t>C e l k e m  výdaje</t>
  </si>
  <si>
    <t>- 6 -</t>
  </si>
  <si>
    <t>0012 - Stavební úřad</t>
  </si>
  <si>
    <t>nákup ost.služeb (výkony, rozhodnutí)</t>
  </si>
  <si>
    <t>- 7 -</t>
  </si>
  <si>
    <t>0021 - Životní prostředí</t>
  </si>
  <si>
    <t>sběr a svoz komunálních odpadů</t>
  </si>
  <si>
    <t>sběr a svoz ostatních odpadů</t>
  </si>
  <si>
    <t xml:space="preserve">prevence vzniku odpadů </t>
  </si>
  <si>
    <t>ost.nakládání s odpady</t>
  </si>
  <si>
    <t>péče o vzhled obcí a veřej. zeleň</t>
  </si>
  <si>
    <t>ekologická výchova a osvěta</t>
  </si>
  <si>
    <t>ost. záležitosti pozemních komunikací</t>
  </si>
  <si>
    <t>využití ost. záležitostí civil. přípravy na kriz. stavy</t>
  </si>
  <si>
    <t>ostatní činnosti jinde nezařazené</t>
  </si>
  <si>
    <t xml:space="preserve">nákup ost.služeb </t>
  </si>
  <si>
    <t xml:space="preserve">opravy a údržování </t>
  </si>
  <si>
    <t>nájemné za půdu</t>
  </si>
  <si>
    <t>nákup ost.služeb (skládky)</t>
  </si>
  <si>
    <t>likvidace černých skládek</t>
  </si>
  <si>
    <t>přistavení VOK</t>
  </si>
  <si>
    <t>kompostárna Bohdalec</t>
  </si>
  <si>
    <t>zaplacené sankce</t>
  </si>
  <si>
    <t>ochranné pomůcky</t>
  </si>
  <si>
    <t>drobný hm. dlouhodobý majetek</t>
  </si>
  <si>
    <t>studená voda</t>
  </si>
  <si>
    <t>elektrická energie</t>
  </si>
  <si>
    <t>nákup ost.služeb (údržba zeleně)</t>
  </si>
  <si>
    <t>nákup ost. služeb (ÚZ 109 - particip. r.)</t>
  </si>
  <si>
    <t>nákup ost.služeb Čapkova vila (ÚZ 502)</t>
  </si>
  <si>
    <t>nákup ost.služeb Kolbenova vila (ÚZ 503)</t>
  </si>
  <si>
    <t>participativní rozpočet (ÚZ 504)</t>
  </si>
  <si>
    <t>- 8 -</t>
  </si>
  <si>
    <t xml:space="preserve">opravy a udržování </t>
  </si>
  <si>
    <t>nákup ost.služeb (ekoosvěta)</t>
  </si>
  <si>
    <t>211004</t>
  </si>
  <si>
    <t>podzemní kontejnery</t>
  </si>
  <si>
    <t>214001</t>
  </si>
  <si>
    <t>výstavba stání na separaci</t>
  </si>
  <si>
    <t>Celkem 3723-6121</t>
  </si>
  <si>
    <t>211005</t>
  </si>
  <si>
    <t xml:space="preserve">revitalizace Malešického parku - spoluúč. EU </t>
  </si>
  <si>
    <t>80268214003</t>
  </si>
  <si>
    <t>reko parku Heroldovy sady (ÚZ 10)</t>
  </si>
  <si>
    <t>215021</t>
  </si>
  <si>
    <t>vybudování zázemí údržby zeleně Dřevčická</t>
  </si>
  <si>
    <t>216001</t>
  </si>
  <si>
    <t>revitalizace plochy před OC Cíl</t>
  </si>
  <si>
    <t>216002</t>
  </si>
  <si>
    <t>revitalizace parku Solidarita</t>
  </si>
  <si>
    <t>216029</t>
  </si>
  <si>
    <t>ÚZ 109 - participativní rozpočet</t>
  </si>
  <si>
    <t>217027</t>
  </si>
  <si>
    <t>218003</t>
  </si>
  <si>
    <t>218015</t>
  </si>
  <si>
    <t>NOVÝ</t>
  </si>
  <si>
    <t>Celkem 3745-6121</t>
  </si>
  <si>
    <t>212004</t>
  </si>
  <si>
    <t xml:space="preserve">rekonstrukce parkových chodníků </t>
  </si>
  <si>
    <t>Celkem 2219-6121</t>
  </si>
  <si>
    <t>213006</t>
  </si>
  <si>
    <t>mobiliáře dětských hřišť</t>
  </si>
  <si>
    <t>Celkem 3421-6121</t>
  </si>
  <si>
    <t>- 9 -</t>
  </si>
  <si>
    <t>Rekapitulace výdajů 0021 - Životní prostředí</t>
  </si>
  <si>
    <t xml:space="preserve">Neinvestiční výdaje              </t>
  </si>
  <si>
    <t xml:space="preserve">0031 - Doprava </t>
  </si>
  <si>
    <t>ostatní záležitosti pozemních komunikací</t>
  </si>
  <si>
    <t>veřejné osvětlení</t>
  </si>
  <si>
    <t xml:space="preserve">převody vlatním fondům v rozpočtech územní úrovně </t>
  </si>
  <si>
    <t>opravy a udržování</t>
  </si>
  <si>
    <t>drobný hmotný dlouhodobý majetek</t>
  </si>
  <si>
    <t>nákup materiálu</t>
  </si>
  <si>
    <t>opravy a udržování (chodníkový program)</t>
  </si>
  <si>
    <t>nákup ost.služeb (osvětlení)</t>
  </si>
  <si>
    <t>TSK - Chodníkový program (ORG 7560)</t>
  </si>
  <si>
    <t>TSK - Průběžná (ORG 43053)</t>
  </si>
  <si>
    <t>- 11 -</t>
  </si>
  <si>
    <t>stroje, přístroje a zařízení</t>
  </si>
  <si>
    <t>216004</t>
  </si>
  <si>
    <t>studie úprav ulice Minská</t>
  </si>
  <si>
    <t>217006</t>
  </si>
  <si>
    <t>studie Drážní promenády</t>
  </si>
  <si>
    <t>Celkem 2212-6119</t>
  </si>
  <si>
    <t>212008</t>
  </si>
  <si>
    <t>rekonstrukce ulice Moskevská</t>
  </si>
  <si>
    <t>213008</t>
  </si>
  <si>
    <t>reko tramvajové zastávky Průběžná</t>
  </si>
  <si>
    <t>215001</t>
  </si>
  <si>
    <t>reko prostoru před kostelem v Panny Maria v Záběhlicích</t>
  </si>
  <si>
    <t>216005</t>
  </si>
  <si>
    <t>chodníkový program (TSK)</t>
  </si>
  <si>
    <t>Celkem 2212-6121</t>
  </si>
  <si>
    <t>218022</t>
  </si>
  <si>
    <t>Studie - Parkovací kapacity Praha 10</t>
  </si>
  <si>
    <t>Celkem 2219-6119</t>
  </si>
  <si>
    <t>213005</t>
  </si>
  <si>
    <t>vybudování cyklistických stezek</t>
  </si>
  <si>
    <t>bezpečnostní prvky - radar. značky</t>
  </si>
  <si>
    <t>216007</t>
  </si>
  <si>
    <t>vybudování cyklostezky Křenická</t>
  </si>
  <si>
    <t>216030</t>
  </si>
  <si>
    <t>218005</t>
  </si>
  <si>
    <t>vybudování Singltrek Bohdalec</t>
  </si>
  <si>
    <t>vybudování parkoviště Jasmínová</t>
  </si>
  <si>
    <t>217030</t>
  </si>
  <si>
    <t>Celkem 2219-6122</t>
  </si>
  <si>
    <t xml:space="preserve">Rekapitulace výdajů 0031 - Doprava </t>
  </si>
  <si>
    <t>č. III/9</t>
  </si>
  <si>
    <t xml:space="preserve">0041 - Školství </t>
  </si>
  <si>
    <t>ost.záležitosti bydlení,kom.služeb a úz.rozvoje</t>
  </si>
  <si>
    <t>školní stravování (ŠJ Vršovická)</t>
  </si>
  <si>
    <t>školy v přírodě</t>
  </si>
  <si>
    <t xml:space="preserve">ostatní záležitosti vzdělávání </t>
  </si>
  <si>
    <t>činnosti knihovnické</t>
  </si>
  <si>
    <t xml:space="preserve">ost.záležitosti kultury </t>
  </si>
  <si>
    <t>ost.záležitosti sdělovacích prostředků</t>
  </si>
  <si>
    <t>nákup ost. služeb</t>
  </si>
  <si>
    <t>nákup ostatních služeb</t>
  </si>
  <si>
    <t>pohoštění (porady ředitelů MŠ)</t>
  </si>
  <si>
    <t>ostatní poskytované zálohy a jistiny</t>
  </si>
  <si>
    <t>věcné dary</t>
  </si>
  <si>
    <t>C e l k e m  MŠ</t>
  </si>
  <si>
    <t xml:space="preserve">konzultační, poradenské a práv. sl. </t>
  </si>
  <si>
    <t>pohoštění (porady ředitelů ZŠ)</t>
  </si>
  <si>
    <t>C e l k e m  ZŠ</t>
  </si>
  <si>
    <t>dary obyvatelstvu</t>
  </si>
  <si>
    <t>pohoštění</t>
  </si>
  <si>
    <t>nákup materiálu j.n. - vybavení knihovny</t>
  </si>
  <si>
    <t xml:space="preserve">nájemné </t>
  </si>
  <si>
    <t>poskytnuté náhrady</t>
  </si>
  <si>
    <t>- 13 -</t>
  </si>
  <si>
    <t>ORG 10492</t>
  </si>
  <si>
    <t xml:space="preserve">Šablony - ZŠ Brigádníků - vratka </t>
  </si>
  <si>
    <t>ORG 10587</t>
  </si>
  <si>
    <t>Šablony - MŠ Vladivostocká</t>
  </si>
  <si>
    <t xml:space="preserve">Neinvestiční příspěvky a granty </t>
  </si>
  <si>
    <t>Právní subjekty</t>
  </si>
  <si>
    <t>neinv. příspěvky zříz. přísp. org.</t>
  </si>
  <si>
    <t>MŠ provoz (nové školky)</t>
  </si>
  <si>
    <t>MŠ - učeb.pomůcky, hračky, materiál</t>
  </si>
  <si>
    <t>ÚZ  2</t>
  </si>
  <si>
    <t xml:space="preserve">MŠ - vybavení </t>
  </si>
  <si>
    <t>ÚZ  3</t>
  </si>
  <si>
    <t>MŠ - mzdové prostředky včetně odvodů</t>
  </si>
  <si>
    <t>ÚZ  4</t>
  </si>
  <si>
    <t>MŠ - asistenti pedagoga</t>
  </si>
  <si>
    <t>ÚZ  5</t>
  </si>
  <si>
    <t>MŠ - výročí vzniku republiky</t>
  </si>
  <si>
    <t>ÚZ  6</t>
  </si>
  <si>
    <t>MŠ Bajkalská</t>
  </si>
  <si>
    <t>MŠ Benešovská</t>
  </si>
  <si>
    <t>MŠ Dvouletky</t>
  </si>
  <si>
    <t>MŠ Hřibská</t>
  </si>
  <si>
    <t>MŠ Chmelová</t>
  </si>
  <si>
    <t>MŠ Kodaňská</t>
  </si>
  <si>
    <t>MŠ Přetlucká</t>
  </si>
  <si>
    <t>MŠ Magnitogorská</t>
  </si>
  <si>
    <t>MŠ Mládežnická</t>
  </si>
  <si>
    <t>MŠ Nedvězská</t>
  </si>
  <si>
    <t>MŠ Omská</t>
  </si>
  <si>
    <t>MŠ Štěchovická</t>
  </si>
  <si>
    <t>MŠ Tolstého</t>
  </si>
  <si>
    <t>MŠ Troilová</t>
  </si>
  <si>
    <t>MŠ Tuchorázská</t>
  </si>
  <si>
    <t>MŠ U Roháč.kasáren</t>
  </si>
  <si>
    <t>MŠ U Vršov.nádraží</t>
  </si>
  <si>
    <t>MŠ Ve Stínu</t>
  </si>
  <si>
    <t>MŠ Vladivostocká</t>
  </si>
  <si>
    <t>MŠ Zvonková</t>
  </si>
  <si>
    <t>neinv. transfery zříz. přísp. org.</t>
  </si>
  <si>
    <t>ÚZ  91</t>
  </si>
  <si>
    <t>MŠ - HMP dotace (asistenti)</t>
  </si>
  <si>
    <t>ÚZ  96</t>
  </si>
  <si>
    <t>MŠ - HMP dotace (výplata odměn)</t>
  </si>
  <si>
    <t>ORG 10342</t>
  </si>
  <si>
    <t>SR a EU - Šablony MŠ Bajkalská</t>
  </si>
  <si>
    <t>ORG 10366</t>
  </si>
  <si>
    <t>SR a EU - Šablony MŠ U Roháčových kasáren</t>
  </si>
  <si>
    <t>ORG 10463</t>
  </si>
  <si>
    <t>SR a EU - Šablony MŠ Nedvězská</t>
  </si>
  <si>
    <t>ORG 10473</t>
  </si>
  <si>
    <t>SR a EU - Šablony MŠ Štěchovická</t>
  </si>
  <si>
    <t>ORG 10474</t>
  </si>
  <si>
    <t>SR a EU - Šablony MŠ Omská</t>
  </si>
  <si>
    <t>ORG 10493</t>
  </si>
  <si>
    <t>SR a EU - Šablony MŠ Benešovská</t>
  </si>
  <si>
    <t>ORG 10538</t>
  </si>
  <si>
    <t>SR a EU - Šablony MŠ Troilova</t>
  </si>
  <si>
    <t>ORG 10584</t>
  </si>
  <si>
    <t>SR a EU - Šablony MŠ Zvonková</t>
  </si>
  <si>
    <t>SR a EU - Šablony MŠ Vladivostocká</t>
  </si>
  <si>
    <t>ORG 2451153000000</t>
  </si>
  <si>
    <t>MŠ Přetlucká - Spojujeme svět</t>
  </si>
  <si>
    <t>ORG 2451238000000</t>
  </si>
  <si>
    <t>MŠ Omská - Jak to dělat světově</t>
  </si>
  <si>
    <t>ORG 2451257000000</t>
  </si>
  <si>
    <t>MŠ Troilova - Svět v našich srdcích</t>
  </si>
  <si>
    <t>- 15 -</t>
  </si>
  <si>
    <t>ÚZ 10</t>
  </si>
  <si>
    <t>ÚZ 11</t>
  </si>
  <si>
    <t>ZŠ - učební pomůcky,učebnice, materiál</t>
  </si>
  <si>
    <t>ÚZ 12</t>
  </si>
  <si>
    <t>ZŠ - vybavení</t>
  </si>
  <si>
    <t>ÚZ 13</t>
  </si>
  <si>
    <t>ZŠ - výuka AJ - pro 1.a 2.ročník</t>
  </si>
  <si>
    <t>ÚZ 14</t>
  </si>
  <si>
    <t>ZŠ - škola v přírodě</t>
  </si>
  <si>
    <t>ÚZ 15</t>
  </si>
  <si>
    <t>ZŠ - mzdové prostředky včetně odvodů</t>
  </si>
  <si>
    <t>ÚZ 16</t>
  </si>
  <si>
    <t>ZŠ - asistenti pedagoga</t>
  </si>
  <si>
    <t>ÚZ 17</t>
  </si>
  <si>
    <t>ÚZ 18</t>
  </si>
  <si>
    <t>ZŠ - školní psycholog a spec. pedagog</t>
  </si>
  <si>
    <t>ÚZ 19</t>
  </si>
  <si>
    <t>ZŠ - výročí vzniku republiky</t>
  </si>
  <si>
    <t>ZŠ Brigádníků</t>
  </si>
  <si>
    <t>ZŠ Gutova</t>
  </si>
  <si>
    <t>ZŠ Hostýnská</t>
  </si>
  <si>
    <t>ZŠ Jakutská</t>
  </si>
  <si>
    <t>ZŠ Karla Čapka, Kodaňská</t>
  </si>
  <si>
    <t>ZŠ Nad Vodovodem</t>
  </si>
  <si>
    <t>ZŠ Olešská</t>
  </si>
  <si>
    <t>ZŠ Švehlova</t>
  </si>
  <si>
    <t>ZŠ U Roháč.kasáren</t>
  </si>
  <si>
    <t>ZŠ U Vršovic.nádraží</t>
  </si>
  <si>
    <t>ZŠ V Rybníčkách</t>
  </si>
  <si>
    <t>ZŠ Eden Vladivostocká</t>
  </si>
  <si>
    <t>ORG 2360513000000</t>
  </si>
  <si>
    <t xml:space="preserve">ZŠ Olešská - vybavení (ÚZ 77) - spoluúčast </t>
  </si>
  <si>
    <t>ORG 2360541000000</t>
  </si>
  <si>
    <t>ÚZ 96</t>
  </si>
  <si>
    <t>ZŠ - HMP dotace (výplata odměn)</t>
  </si>
  <si>
    <t>ÚZ 108</t>
  </si>
  <si>
    <t xml:space="preserve">Syst. podpora výuky českého jazyka jako cizího </t>
  </si>
  <si>
    <t>ÚZ 115</t>
  </si>
  <si>
    <t>Primární prevence</t>
  </si>
  <si>
    <t>- 16 -</t>
  </si>
  <si>
    <t>ZŠ Olešská - vybavení (MHMP)</t>
  </si>
  <si>
    <t xml:space="preserve">ZŠ U Roháč. kasáren - modernizace učebny </t>
  </si>
  <si>
    <t>ORG 2451155000000</t>
  </si>
  <si>
    <t>ZŠ Olešská - Otevřené dveře do Evropy</t>
  </si>
  <si>
    <t>ORG 2451191000000</t>
  </si>
  <si>
    <t>ZŠ Brigádníků - Zvyšování proinkluzivního prostředí v ZŠ</t>
  </si>
  <si>
    <t>ORG 2451289000000</t>
  </si>
  <si>
    <t>dotace na výkon státní správy (ZJ 900)</t>
  </si>
  <si>
    <t>dotace z MHMP - dot. vztahy k MČ (ZJ 921)</t>
  </si>
  <si>
    <t>MŠ - rozvoj dětí (školy)</t>
  </si>
  <si>
    <t>ZŠ - zdravý rozvoj žáků (rozvoj školy)</t>
  </si>
  <si>
    <t xml:space="preserve">Studie - Parkovací domy </t>
  </si>
  <si>
    <t>Výdaje na náhr. za nezpůs. újmu (soc.pohřby)</t>
  </si>
  <si>
    <t>ÚZ 901</t>
  </si>
  <si>
    <t>Neinvestiční příspěvky</t>
  </si>
  <si>
    <t>Finanční výpomoc pro školy ze strany zřizovatele</t>
  </si>
  <si>
    <t>ÚZ  1</t>
  </si>
  <si>
    <t>Skut. 2018 /*</t>
  </si>
  <si>
    <t>převody vlastním fondům v rozpočtech územní úrovně</t>
  </si>
  <si>
    <t>Celkem 4376-6121</t>
  </si>
  <si>
    <t>213024</t>
  </si>
  <si>
    <t>MŠ - reko elektrorozvodů</t>
  </si>
  <si>
    <t>213026</t>
  </si>
  <si>
    <t>MŠ - reko střech</t>
  </si>
  <si>
    <t>213031</t>
  </si>
  <si>
    <t>ZŠ - reko střech</t>
  </si>
  <si>
    <t>frankovací stroj</t>
  </si>
  <si>
    <t>mzdové prostř. vč. odvodů (KD Barikádníků)</t>
  </si>
  <si>
    <t>ZŠ - selektivní primární prevence</t>
  </si>
  <si>
    <t>ŠJ Praha 10, Vršovická p.o.</t>
  </si>
  <si>
    <t>ZŠ Břečťanová</t>
  </si>
  <si>
    <t>219001</t>
  </si>
  <si>
    <t>219002</t>
  </si>
  <si>
    <t>219004</t>
  </si>
  <si>
    <t>219005</t>
  </si>
  <si>
    <t>219006</t>
  </si>
  <si>
    <t>219007</t>
  </si>
  <si>
    <t>219008</t>
  </si>
  <si>
    <t>219009</t>
  </si>
  <si>
    <t>219012</t>
  </si>
  <si>
    <t>219015</t>
  </si>
  <si>
    <t>219013</t>
  </si>
  <si>
    <t>219014</t>
  </si>
  <si>
    <t>pěstouni</t>
  </si>
  <si>
    <t>reko Čapkova vila - PD (ÚZ 502)</t>
  </si>
  <si>
    <t>fond zaměstnavatele- ÚZ 810</t>
  </si>
  <si>
    <t>ORG 3</t>
  </si>
  <si>
    <t>volba prezidenta (ÚZ 98008)</t>
  </si>
  <si>
    <t>služby peněžních ústavů (ÚZ 10)</t>
  </si>
  <si>
    <t>účet darů (ÚZ 19)</t>
  </si>
  <si>
    <t>nein. dotace z odvodu VHP (ÚZ 98)</t>
  </si>
  <si>
    <t xml:space="preserve">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</si>
  <si>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</si>
  <si>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Fond zaměstnavatele - ÚZ 810</t>
  </si>
  <si>
    <t>ORG 105</t>
  </si>
  <si>
    <t>ORG 13</t>
  </si>
  <si>
    <t>219018</t>
  </si>
  <si>
    <t>Revitalice vybraných lokalit toku Botiče</t>
  </si>
  <si>
    <t>opravy a udržování (ÚZ 109)</t>
  </si>
  <si>
    <t>opravy a udržování Trh Kubánské náměstí</t>
  </si>
  <si>
    <t>219011</t>
  </si>
  <si>
    <t>80944216001</t>
  </si>
  <si>
    <t>ÚZ 10 - revitalizace plochy před OC Cíl</t>
  </si>
  <si>
    <t>ÚZ 84 - revitalizace plochy před OC Cíl</t>
  </si>
  <si>
    <t>nein.transfery zřízeným PO (ÚZ 108100104)</t>
  </si>
  <si>
    <t>nein.transfery zřízeným PO  (ÚZ 108517050)</t>
  </si>
  <si>
    <t>nein.transfery zřízeným PO (ÚZ 108517050)</t>
  </si>
  <si>
    <t>nein.transfery zřízeným PO (ÚZ 10817050)</t>
  </si>
  <si>
    <t xml:space="preserve">nein.transfery zřízeným PO </t>
  </si>
  <si>
    <t>SR a EU - Šablony II MŠ Bajkalská</t>
  </si>
  <si>
    <t>SR a EU - Šablony II MŠ Benešovská</t>
  </si>
  <si>
    <t>SR a EU - Šablony II MŠ Přetlucká</t>
  </si>
  <si>
    <t>SR a EU - Šablony II MŠ Tolstého</t>
  </si>
  <si>
    <t>ORG 15037</t>
  </si>
  <si>
    <t>ORG 15006</t>
  </si>
  <si>
    <t>ORG 15038</t>
  </si>
  <si>
    <t>ORG 15039</t>
  </si>
  <si>
    <t>MŠ Dvouletky - Společně si rozumíme</t>
  </si>
  <si>
    <t>ZŠ Olešská - multimediální učebna</t>
  </si>
  <si>
    <t>ZŠ Brigádníků - Zábava s přírodou</t>
  </si>
  <si>
    <t>v Kč</t>
  </si>
  <si>
    <t>nein.tranfery SVJ</t>
  </si>
  <si>
    <t>účelové nein.tranfery fyzickým osobám</t>
  </si>
  <si>
    <t>neinv.transf.nevin.podnik. subjektům - FO (ÚZ 98)</t>
  </si>
  <si>
    <t>ORG 39</t>
  </si>
  <si>
    <t>neinv.přísp.zříz.přísp. organizacím (ÚZ 98)</t>
  </si>
  <si>
    <t xml:space="preserve">neinv.transf. spolkům </t>
  </si>
  <si>
    <t xml:space="preserve">účel.neinvest.transf.fyz. osobám </t>
  </si>
  <si>
    <t>213020</t>
  </si>
  <si>
    <t>reko domu u Vrš. Nádraží 30/30</t>
  </si>
  <si>
    <t>podlimitní technické zhodnocení</t>
  </si>
  <si>
    <t>2531305212028</t>
  </si>
  <si>
    <t>výstavba MŠ Nad Vodov. (ÚZ 108100105)-podíl HMP</t>
  </si>
  <si>
    <t>výstavba MŠ Nad Vodov. (ÚZ 108517985)-podíl EU</t>
  </si>
  <si>
    <t>80945216018</t>
  </si>
  <si>
    <t>Reko kuchyně MŠ Kodaňská (UZ 84)</t>
  </si>
  <si>
    <t>80945219007</t>
  </si>
  <si>
    <t>Gastro - MŠ Kodaňská (ÚZ 84)</t>
  </si>
  <si>
    <t>80904213033</t>
  </si>
  <si>
    <t>reko hřiště ZŠ U Roh.kasáren (ÚZ 90)</t>
  </si>
  <si>
    <t>reko hřiště ZŠ U Roh.kasáren (ÚZ 10)</t>
  </si>
  <si>
    <t>219010</t>
  </si>
  <si>
    <t>201917</t>
  </si>
  <si>
    <t>ZŠ U Vršov. nádraží - propojení křídel</t>
  </si>
  <si>
    <t>Poliklinika Malešice - energ. úspor (ÚZ 90)</t>
  </si>
  <si>
    <t>Poliklinika Malešice - energ. úspor (ÚZ 10)</t>
  </si>
  <si>
    <t>ostatní platby (ÚZ 98348)</t>
  </si>
  <si>
    <t>ost.osob.výdaje (ÚZ 98348)</t>
  </si>
  <si>
    <t>nákup materiálu j.n. (ÚZ 98348)</t>
  </si>
  <si>
    <t>studená voda (ÚZ 98348)</t>
  </si>
  <si>
    <t>teplo (ÚZ 98348)</t>
  </si>
  <si>
    <t>plyn (ÚZ 98348)</t>
  </si>
  <si>
    <t>elektrická energie (ÚZ 98348)</t>
  </si>
  <si>
    <t>pohonné hmoty a maziva (ÚZ 98348)</t>
  </si>
  <si>
    <t>poštovní služby (ÚZ 98348)</t>
  </si>
  <si>
    <t>nákup ostatních služeb (ÚZ 98348)</t>
  </si>
  <si>
    <t>opravy a udržování ( ÚZ 98348)</t>
  </si>
  <si>
    <t>OP VVV Místní akční plán II (ORJ 0043)</t>
  </si>
  <si>
    <t>ÚZ 98348</t>
  </si>
  <si>
    <t xml:space="preserve">Volby do EP </t>
  </si>
  <si>
    <t xml:space="preserve">Nespecifikovaná rezerva investiční </t>
  </si>
  <si>
    <t>,</t>
  </si>
  <si>
    <t>- 18 -</t>
  </si>
  <si>
    <t>Dotace na výkon státní správy</t>
  </si>
  <si>
    <t>Dotace z MHMP - dotační vztahy k městským částem</t>
  </si>
  <si>
    <t xml:space="preserve">Návrh </t>
  </si>
  <si>
    <t>Návrh přidělených dotací MHMP k 1. 1. 2020</t>
  </si>
  <si>
    <t>konzult., poraden. a právní služby (ÚZ 800 - Participace)</t>
  </si>
  <si>
    <t>nový</t>
  </si>
  <si>
    <t>revitalizace Strašnická</t>
  </si>
  <si>
    <t>realizace dílčích generelů</t>
  </si>
  <si>
    <t>Návrh</t>
  </si>
  <si>
    <t>PD - Parkovací kapacity</t>
  </si>
  <si>
    <t>zpracování dat a služby související s inf. a kom. technologiemi</t>
  </si>
  <si>
    <t>neinvestiční transfery cizím PO</t>
  </si>
  <si>
    <t>neinvest. transf. fundacím, ústavům</t>
  </si>
  <si>
    <t>účelové neinvestiční tranfery fyzickým osobám</t>
  </si>
  <si>
    <t>drobný dlouhodobý majetek</t>
  </si>
  <si>
    <t>neinv.transfery církvím a nábož.společ.</t>
  </si>
  <si>
    <t>neinv.transfery společenstvím vlastníků jednotek</t>
  </si>
  <si>
    <t>neinv.transfery škol.práv.os.zříz.státem kraji a obcemi</t>
  </si>
  <si>
    <t>ORG 41</t>
  </si>
  <si>
    <t>ORG 10</t>
  </si>
  <si>
    <t>účel.neinv.transf.fyzickým osobám</t>
  </si>
  <si>
    <t xml:space="preserve">nákup ostatních služeb </t>
  </si>
  <si>
    <t xml:space="preserve">C e l k e m              </t>
  </si>
  <si>
    <t>budovy, stavby, haly</t>
  </si>
  <si>
    <t>technické zhodnocení bytů a NP</t>
  </si>
  <si>
    <t>pozemek u LDN Vršovice</t>
  </si>
  <si>
    <t>80034212017</t>
  </si>
  <si>
    <t>Stav. úpravy dvorního traktu Bulharská (ÚZ 10)</t>
  </si>
  <si>
    <t>ostatní záležitosti bydlení</t>
  </si>
  <si>
    <t>81040212028</t>
  </si>
  <si>
    <t>MŠ Bajkalská - novostavba (ÚZ 10)</t>
  </si>
  <si>
    <t>213010</t>
  </si>
  <si>
    <t>MŠ - reko soc. zařízení</t>
  </si>
  <si>
    <t>81015213029</t>
  </si>
  <si>
    <t>ZŠ Olešská - zateplení fasády (ÚZ 10)</t>
  </si>
  <si>
    <t>215020</t>
  </si>
  <si>
    <t>ZŠ - sanace vlhkosti</t>
  </si>
  <si>
    <t>ZŠ - reko tělocvičen</t>
  </si>
  <si>
    <t>ZŠ Kodaňská - rekonstrukce - ÚT</t>
  </si>
  <si>
    <t>ostatní záležitosti v oblasti ZŠ</t>
  </si>
  <si>
    <t>ostatní záležitosti v oblasti zdravotnictví</t>
  </si>
  <si>
    <t>Celkem 4379-6121</t>
  </si>
  <si>
    <t xml:space="preserve">reko domu U Vrš.nádraží 30/30 </t>
  </si>
  <si>
    <t>ostatní záležitosti v oblasti MŠ</t>
  </si>
  <si>
    <t>ostatní záležitosti kultury, církví a sdělovacích prostředků</t>
  </si>
  <si>
    <t>Participace občanů na rozpočtu 2015</t>
  </si>
  <si>
    <t>Participace občanů na rozpočtu 2016</t>
  </si>
  <si>
    <t>Participace občanů na rozpočtu 2017</t>
  </si>
  <si>
    <t>Participace občanů na rozpočtu 2018</t>
  </si>
  <si>
    <t>Participace občanů na rozpočtu 2019</t>
  </si>
  <si>
    <t>Zůstatek z rozpočtu 0064 z roku 2019 (ÚZ 98)</t>
  </si>
  <si>
    <t>Nová MŠ nad Vodovodem</t>
  </si>
  <si>
    <t>Školní jídelna - stavební rekonstrukce</t>
  </si>
  <si>
    <t>Celkem neinvestiční rezerva</t>
  </si>
  <si>
    <t xml:space="preserve">Celkem investiční rezerva </t>
  </si>
  <si>
    <t>0042 - EU - OP VVV Místní akční plán</t>
  </si>
  <si>
    <t>pov.poj. na soc. zab.a přísp. na st.pol.zam.</t>
  </si>
  <si>
    <t>Nespecifikované rezervy</t>
  </si>
  <si>
    <t>ORG 10514</t>
  </si>
  <si>
    <t>MAP</t>
  </si>
  <si>
    <t>- 33 -</t>
  </si>
  <si>
    <t>- 4 -</t>
  </si>
  <si>
    <t>- 5 -</t>
  </si>
  <si>
    <t>- 3 -</t>
  </si>
  <si>
    <t>- 19 -</t>
  </si>
  <si>
    <t>- 20 -</t>
  </si>
  <si>
    <t>- 21 -</t>
  </si>
  <si>
    <t>- 22 -</t>
  </si>
  <si>
    <t>- 23 -</t>
  </si>
  <si>
    <t>- 24 -</t>
  </si>
  <si>
    <t>- 25 -</t>
  </si>
  <si>
    <t>- 26 -</t>
  </si>
  <si>
    <t>- 27 -</t>
  </si>
  <si>
    <t>- 31 -</t>
  </si>
  <si>
    <t>- 32 -</t>
  </si>
  <si>
    <t>- 39 -</t>
  </si>
  <si>
    <t>- 40 -</t>
  </si>
  <si>
    <t>Rozpis rozpočtové rezervy 2020</t>
  </si>
  <si>
    <t>RV 2025</t>
  </si>
  <si>
    <t>opravy bytů</t>
  </si>
  <si>
    <t>Nová MŠ nad Vodovodem - platy, odvody</t>
  </si>
  <si>
    <t>Parkovací zóny - vybavení, sw, hw</t>
  </si>
  <si>
    <t>0091</t>
  </si>
  <si>
    <t>záložní serverovna - ICT technika</t>
  </si>
  <si>
    <t>neinv.transf. fundacím, ústavům a o.p.s.</t>
  </si>
  <si>
    <t>neinv.transf. fundacím, ústavům (ÚZ 98)</t>
  </si>
  <si>
    <t>neinv.transf.nevin.podnik. subjektům  (ÚZ 98)</t>
  </si>
  <si>
    <t>odměny za užití duševního vlastnictví</t>
  </si>
  <si>
    <t>odměny za užití počítačových programů</t>
  </si>
  <si>
    <t>neivest. transfery cizím PO</t>
  </si>
  <si>
    <t xml:space="preserve">neinv. transf.círk. a náb.společn. </t>
  </si>
  <si>
    <t>nákup ost. služeb (AVČ Gutova)</t>
  </si>
  <si>
    <t>opravy a udržování (AVČ Gutova)</t>
  </si>
  <si>
    <t>ost. výd.související s neinv. nákupy (AVČ Gutova)</t>
  </si>
  <si>
    <t>osobní asistence, peč. služba a podpora samost. bydlení</t>
  </si>
  <si>
    <t>prevence před drogami,alkoholem,nikotinem a jinými závislostmi</t>
  </si>
  <si>
    <t>ost.správa ve zdravotnictví j.n.</t>
  </si>
  <si>
    <t>stomatologická péče</t>
  </si>
  <si>
    <t>ost.soc.péče a pomoc dětem a mládeži</t>
  </si>
  <si>
    <t xml:space="preserve">ost.soc. péče a pomoc rodině a manželství </t>
  </si>
  <si>
    <t xml:space="preserve">osobní asistence, peč.služba a podpora samost.bydlení </t>
  </si>
  <si>
    <t xml:space="preserve">domovy pro seniory </t>
  </si>
  <si>
    <t xml:space="preserve">nákup ost. služeb </t>
  </si>
  <si>
    <t xml:space="preserve">knihy,uč.pom. a tisk </t>
  </si>
  <si>
    <t>ost.nein.tranfery nezisk.a pod.org. (UZ 98)</t>
  </si>
  <si>
    <t>0083 - Správa majetku (1511)</t>
  </si>
  <si>
    <t>Rekapitulace výdajů 0083 - Správa majetku (1511)</t>
  </si>
  <si>
    <t>0083 Správa majetku (1511)</t>
  </si>
  <si>
    <t>Krátkodobé půjčené prostředky (8113)</t>
  </si>
  <si>
    <t>Uhrazené splátky krátkodobých přijatých půjčených prostředků (8114)</t>
  </si>
  <si>
    <t xml:space="preserve">Rozpis nedaňových příjmů </t>
  </si>
  <si>
    <t>0043</t>
  </si>
  <si>
    <t>k 30.9.19</t>
  </si>
  <si>
    <t>nákup ost. služeb (ÚZ 81)</t>
  </si>
  <si>
    <t>ORG 15071</t>
  </si>
  <si>
    <t>ORG 15107</t>
  </si>
  <si>
    <t>ORG 15123</t>
  </si>
  <si>
    <t>ORG 2451297000000</t>
  </si>
  <si>
    <t>ORG 2661376000000</t>
  </si>
  <si>
    <t>ORG 2540956000000</t>
  </si>
  <si>
    <t>ORG 2541141000000</t>
  </si>
  <si>
    <t>ORG 0015072000000</t>
  </si>
  <si>
    <t>ORG 0015118000000</t>
  </si>
  <si>
    <t>ORG 2661377000000</t>
  </si>
  <si>
    <t>ÚZ 81</t>
  </si>
  <si>
    <t>SR a EU - Šablony II MŠ Nedvězská</t>
  </si>
  <si>
    <t>SR a EU - Šablony II MŠ Troilova</t>
  </si>
  <si>
    <t>SR a EU - Šablony II MŠ Hřibská</t>
  </si>
  <si>
    <t>MŠ Benešovská - Začleňování a podpora žáků</t>
  </si>
  <si>
    <t>ZŠ Olešská - Enviromentální zahrada</t>
  </si>
  <si>
    <t>ZŠ Vladivostocká - EU Šablony</t>
  </si>
  <si>
    <t>ZŠ Brigádníků - EU Šablony</t>
  </si>
  <si>
    <t>ZŠ Jakutská - EU Šablony</t>
  </si>
  <si>
    <t>ZŠ v Rybníčkách - Začleňování a podpora žáků</t>
  </si>
  <si>
    <t xml:space="preserve">ZŠ - dotace MHMP vybavení </t>
  </si>
  <si>
    <t>ZŠ Olešská - vybavení učeben</t>
  </si>
  <si>
    <t>ZŠ U Roháč. kasáren - modernizace učeben</t>
  </si>
  <si>
    <t>ZŠ V Rybníčkách - modernizace učeben</t>
  </si>
  <si>
    <t>ZŠ Olešská - multimediální  učebna</t>
  </si>
  <si>
    <t>ZŠ Brigádníků - zábava s přírodou</t>
  </si>
  <si>
    <t>nein.tranfery cizím PO (ÚZ 98)</t>
  </si>
  <si>
    <t>neinv.transf. fundacím, ústavům a o.p.s. (ÚZ 98)</t>
  </si>
  <si>
    <t>Celkem 3713-6121</t>
  </si>
  <si>
    <t>Reko kuchyně MŠ Kodaňská (UZ 10)</t>
  </si>
  <si>
    <t>nákup materiálu (ÚZ 81)</t>
  </si>
  <si>
    <t>nákup materiálu (ÚZ 109 - particip. r.)</t>
  </si>
  <si>
    <t>drobný hm. dlouh. majetek (ÚZ 81)</t>
  </si>
  <si>
    <t>revitalizace předprostoru parku Grébovka</t>
  </si>
  <si>
    <t>ostatní nákupy dlouh.nehmot.majetku</t>
  </si>
  <si>
    <t>konzultační, porad. a právní služby</t>
  </si>
  <si>
    <t xml:space="preserve">školní stravování </t>
  </si>
  <si>
    <t>přev. mezi statut. městy a jejich měst. obvody nebo částmi - výdaje</t>
  </si>
  <si>
    <t>neinv.transfery zřízeným přísp.org.</t>
  </si>
  <si>
    <t>jiné inv.trasf.zříz.přísp.organizacím</t>
  </si>
  <si>
    <t>péče o vzhled obcí a veřejnou zeleň</t>
  </si>
  <si>
    <t>ostatní sportovní činnost</t>
  </si>
  <si>
    <t>ostatní služby a čin.v oblasti soc. péče</t>
  </si>
  <si>
    <t>sankční platby přijaté od jiných sub.</t>
  </si>
  <si>
    <t>raná péče a soc.aktiviz. sl. pro rodiny s dětmi</t>
  </si>
  <si>
    <t>Investiční výdaje - třída 6 - celkem</t>
  </si>
  <si>
    <t xml:space="preserve"> z toho: výdaje spojené s reko ÚMČ</t>
  </si>
  <si>
    <t>výstavba MŠ Nad Vodov. (ÚZ 77)-podíl HMP</t>
  </si>
  <si>
    <t>MŠ Bajkalská - novostavba (ÚZ 84)</t>
  </si>
  <si>
    <t>Gastro - MŠ Kodaňská (ÚZ 10)</t>
  </si>
  <si>
    <t>ZŠ Olešská - zateplení fasády (ÚZ 84)</t>
  </si>
  <si>
    <t>rek. š.kuch.a jíd. ZŠ Hostýnská (ÚZ 90)</t>
  </si>
  <si>
    <t>Celkem 4351-6121</t>
  </si>
  <si>
    <t>219022</t>
  </si>
  <si>
    <t>Celkem 6171-6125</t>
  </si>
  <si>
    <t>přev.mezi stat.městy a jejich m.obv.nebo částmi-výdaje</t>
  </si>
  <si>
    <t>ORG 2591359</t>
  </si>
  <si>
    <t>CSOP Broučci II.</t>
  </si>
  <si>
    <t>Podpora soc. služeb PO</t>
  </si>
  <si>
    <t>převody mezi stat.městy (hl.m.Prahou) a jejich měst.obvody nebo částmi-výdaje</t>
  </si>
  <si>
    <t>ostatní nákupy j.n.(dál.poplatky,mýtné)</t>
  </si>
  <si>
    <t>kurz.roz.ve výd.-realizované kurzové ztráty</t>
  </si>
  <si>
    <t>ost. služby a čin. v oblasti soc. prevence</t>
  </si>
  <si>
    <t>ost.sportovní činnost</t>
  </si>
  <si>
    <t>ostatní záležitosti sdělovacích prostředků</t>
  </si>
  <si>
    <t>ost. záležitosti kultury</t>
  </si>
  <si>
    <t>nein.transfery fundacím, ústavům a obecně prospěšným spol.</t>
  </si>
  <si>
    <t>nein.transfery spolkům</t>
  </si>
  <si>
    <t>nein.transfery nefinančním podnik.subjektům-práv.osobám</t>
  </si>
  <si>
    <t>neinv.transf.nefin.podnik. subjektům - FO</t>
  </si>
  <si>
    <t>neinv.transfery spolkům</t>
  </si>
  <si>
    <t xml:space="preserve">účel.neinvest.transf. fyz.osobám </t>
  </si>
  <si>
    <t>neinv.trasfery nefin.podnikat.subjektům - PO</t>
  </si>
  <si>
    <t>neinv.transf. nefin.pod subjektům - PO (ÚZ 98)</t>
  </si>
  <si>
    <t xml:space="preserve">neinv.transf. nefin. pod subjektům - PO </t>
  </si>
  <si>
    <t>neinv.transf. nefin.pod subjektům - PO</t>
  </si>
  <si>
    <t>neinv.transf. nefin. pod. subjektům - PO</t>
  </si>
  <si>
    <t>ostatní činnosti k ochraně přírody a krajiny</t>
  </si>
  <si>
    <t>výpočetní technika</t>
  </si>
  <si>
    <t>ostatní služby a činnosti v oblasti soc. péče</t>
  </si>
  <si>
    <t>ostatní záležitosti ve využití volného času dětí</t>
  </si>
  <si>
    <t>ostatní záležitosti kultury, církví a sděl.prostř.</t>
  </si>
  <si>
    <t>ostatní záležitosti v oblasti místní správy</t>
  </si>
  <si>
    <t>investiční dotace z MHMP (ÚZ 84)</t>
  </si>
  <si>
    <t>neinvest. dotace z MHMP (UZ 91)</t>
  </si>
  <si>
    <t xml:space="preserve">služby peněžních ústavů </t>
  </si>
  <si>
    <t>MŠ Přetlucká (ORG 9)</t>
  </si>
  <si>
    <t>MŠ Nedvězská (ORG 13)</t>
  </si>
  <si>
    <t>EU - MAP II</t>
  </si>
  <si>
    <t>- 10 -</t>
  </si>
  <si>
    <t xml:space="preserve">výstavní činnosti v kultuře </t>
  </si>
  <si>
    <t>filmová tvorba, distribuce, kina a shromažďování  audiov. archiválií</t>
  </si>
  <si>
    <t>převody vlast.fondům v rozpočtech územ.úrovně</t>
  </si>
  <si>
    <t>neinv.transf. nefin.podnik. subjektům - FO</t>
  </si>
  <si>
    <t>neinv.transf. nefin.podnik.subjektům - FO (ÚZ 98)</t>
  </si>
  <si>
    <t>jistoty</t>
  </si>
  <si>
    <t>ostatní služby a čin. v oblasti soc. prevence</t>
  </si>
  <si>
    <t>zpracování dat a služby související s inf. technologiemi</t>
  </si>
  <si>
    <t>převody vlastním fondům v rozp.územní úrovně</t>
  </si>
  <si>
    <t>přev.mezi stat.měs.(hl.m.Prahou)a jejich měs.obv. nebo částmi-výdaje (ÚZ 79)</t>
  </si>
  <si>
    <t>ostatní os.výdaje (odměny pro nečleny zastup.)</t>
  </si>
  <si>
    <t>- 12 -</t>
  </si>
  <si>
    <t>Neinvestiční dotace HMP</t>
  </si>
  <si>
    <t>- 28 -</t>
  </si>
  <si>
    <t>nákup materiálu (ORG 602)</t>
  </si>
  <si>
    <t>nájemné (ORG 602)</t>
  </si>
  <si>
    <t>konzult., poraden. a právní služby (ORG 602)</t>
  </si>
  <si>
    <t>nákup ostatních služeb (ORG 602)</t>
  </si>
  <si>
    <t>pohoštění (ORG 602)</t>
  </si>
  <si>
    <t>věcné dary (ORG 602)</t>
  </si>
  <si>
    <t>ost.nein.tranfery nezisk. a pod.org. (ORG 602)</t>
  </si>
  <si>
    <t>nákup materiálu (ORG 601)</t>
  </si>
  <si>
    <t>pohoštění (ORG 601)</t>
  </si>
  <si>
    <t>věcné dary (ORG 601)</t>
  </si>
  <si>
    <t>0043 - EU - OP VVV Místní akční plán</t>
  </si>
  <si>
    <t>0043 EU - OP MAP II</t>
  </si>
  <si>
    <t>- 37 -</t>
  </si>
  <si>
    <t>Tvorba rezervy na dluhovou službu /*****</t>
  </si>
  <si>
    <t>/***** vyplní  pouze ty MČ, které si tvoří rezervy na splácení  dlouhodobých úvěrů a půjček</t>
  </si>
  <si>
    <t>Uhrazené splátky dlouhodobých přijatých půjčených prostředků (8124) /****</t>
  </si>
  <si>
    <t>/****splátky půjčky SFŽP - školy/školky 2021-2031</t>
  </si>
  <si>
    <t>/***přijaté půjčky ze SFŽP</t>
  </si>
  <si>
    <t>dotace SFŽP - školky, školy/**</t>
  </si>
  <si>
    <t>Dlouhodobě přijaté půjčené prostředky (8123)/ ***</t>
  </si>
  <si>
    <t xml:space="preserve">neinv.transf. fundacím, ústavům </t>
  </si>
  <si>
    <t>SR</t>
  </si>
  <si>
    <t>k 22. 5. 2020</t>
  </si>
  <si>
    <t>Návrh změny</t>
  </si>
  <si>
    <t>Celkem 3745-6111</t>
  </si>
  <si>
    <t>0081198219024</t>
  </si>
  <si>
    <t>PD Depo Hostivař</t>
  </si>
  <si>
    <t>Celkem 2241-6121</t>
  </si>
  <si>
    <t>nákup ost.služeb (ÚZ 127)</t>
  </si>
  <si>
    <t>interaktivní mapa</t>
  </si>
  <si>
    <t>ÚZ 127</t>
  </si>
  <si>
    <t>výdaje spojené s koronavirem</t>
  </si>
  <si>
    <t>ÚZ 77</t>
  </si>
  <si>
    <t>multimediální učebny</t>
  </si>
  <si>
    <t xml:space="preserve">Šablony MŠ Bajkalská </t>
  </si>
  <si>
    <t xml:space="preserve">ZŠ V Rybníčkách </t>
  </si>
  <si>
    <t>ÚZ 119 - participativní rozpočet</t>
  </si>
  <si>
    <t>drobný hmotný majetek</t>
  </si>
  <si>
    <t>neinv. příspěvky zříz. přísp. org. (LDN) ÚZ 127</t>
  </si>
  <si>
    <t>nein.transfery zřízeným p. o. (ÚZ 127)</t>
  </si>
  <si>
    <t>odměny za užití duševního vlatnictví</t>
  </si>
  <si>
    <t>nákup ostatních služeb (ÚZ 127)</t>
  </si>
  <si>
    <t>věcné dary (ÚZ 127)</t>
  </si>
  <si>
    <t>rezerva na krizová opatření  (ÚZ 127)</t>
  </si>
  <si>
    <t>1342 - poplatek z pobytu</t>
  </si>
  <si>
    <t>1349 - zrušené místní poplatky</t>
  </si>
  <si>
    <t>Kapitálové příjmy</t>
  </si>
  <si>
    <t>ostatní investiční příjmy jinde nezařazené</t>
  </si>
  <si>
    <t>081222220022</t>
  </si>
  <si>
    <t xml:space="preserve">nákup ostatních služeb  (ÚZ 127) </t>
  </si>
  <si>
    <t>220007</t>
  </si>
  <si>
    <t>prodejní stánek</t>
  </si>
  <si>
    <t>81223217019</t>
  </si>
  <si>
    <t>modelová a test. optimaklizace energií AG</t>
  </si>
  <si>
    <t>Celkem 3569-6122</t>
  </si>
  <si>
    <t>Celkem 4376-6122</t>
  </si>
  <si>
    <t>220012</t>
  </si>
  <si>
    <t>220016</t>
  </si>
  <si>
    <t>Celkem 3392-6122</t>
  </si>
  <si>
    <t>220017</t>
  </si>
  <si>
    <t>konz., poradenské a právní služby (ÚZ 81)</t>
  </si>
  <si>
    <t>220013</t>
  </si>
  <si>
    <t>220019</t>
  </si>
  <si>
    <t>reko MŠ Jasmínová</t>
  </si>
  <si>
    <t>MŠ Bajkalská - novostavba (ÚZ 90)</t>
  </si>
  <si>
    <t>81221216019</t>
  </si>
  <si>
    <t>Energetický management ZŠ a MŠ</t>
  </si>
  <si>
    <t>812352218009</t>
  </si>
  <si>
    <t>vybavení učebny ZŠ Olešská (ÚZ 108100105)</t>
  </si>
  <si>
    <t>vybavení učebny ZŠ Olešská (ÚZ 108517985)</t>
  </si>
  <si>
    <t xml:space="preserve">výstavba MŠ Nad Vodov. </t>
  </si>
  <si>
    <t>MŠ u Vršov. nádraží  - přístavba 2 pavilonu (ÚZ 10)</t>
  </si>
  <si>
    <t>MŠ u Vršov. nádraží  - přístavba 2 pavilonu (ÚZ 84)</t>
  </si>
  <si>
    <t>reko a výstavba nových MŠ (technická oprava r.r.)</t>
  </si>
  <si>
    <t>220014</t>
  </si>
  <si>
    <t>ZŠ Olešská - zateplení fasády (ÚZ 90)</t>
  </si>
  <si>
    <t>81221216020</t>
  </si>
  <si>
    <t>008123621330</t>
  </si>
  <si>
    <t>rek. Elektroistalace Hostýnská (ÚZ 84)</t>
  </si>
  <si>
    <t>ŽŠ - reko v Olšinách</t>
  </si>
  <si>
    <t>drobný hmotný dlouhodobý majetek (ÚZ 127)</t>
  </si>
  <si>
    <t>nákup materiálu j.n. (ÚZ 127)</t>
  </si>
  <si>
    <t>nájemné (ÚZ 127)</t>
  </si>
  <si>
    <t xml:space="preserve">0462 </t>
  </si>
  <si>
    <t>vracení z rozpočtu kultury</t>
  </si>
  <si>
    <t>SR 2020</t>
  </si>
  <si>
    <t>RU 2020</t>
  </si>
  <si>
    <t>Návrh změny k 22.5.2020</t>
  </si>
  <si>
    <t>Spoluúčast školy výzvy</t>
  </si>
  <si>
    <t>220001</t>
  </si>
  <si>
    <t>220002</t>
  </si>
  <si>
    <t>Skut. 2019 /*</t>
  </si>
  <si>
    <t xml:space="preserve">Změna rozpočtu MČ Praha 10 k 22. 5. 2020 </t>
  </si>
  <si>
    <t xml:space="preserve">ORJ 1010 § 6409 položka 6901 </t>
  </si>
  <si>
    <t>krizová opatření</t>
  </si>
  <si>
    <t>nespecifikované rezervy (ÚZ 127)</t>
  </si>
  <si>
    <t>převody vlastním rozpočtovým účtům</t>
  </si>
  <si>
    <t>220003</t>
  </si>
  <si>
    <t>220004</t>
  </si>
  <si>
    <t>220005</t>
  </si>
  <si>
    <t>220020</t>
  </si>
  <si>
    <t>220021</t>
  </si>
  <si>
    <t>220009</t>
  </si>
  <si>
    <t>220008</t>
  </si>
  <si>
    <t>220010</t>
  </si>
  <si>
    <t>Poliklinika Malešice - ener. úspory (ÚZ 10)</t>
  </si>
  <si>
    <t>220011</t>
  </si>
  <si>
    <t>220015</t>
  </si>
  <si>
    <t>Návrh změny                k 22. 5. 2020</t>
  </si>
  <si>
    <t>investiční dotace z MHMP</t>
  </si>
  <si>
    <t>Příloha č. 2</t>
  </si>
  <si>
    <t>Příloha č. 3</t>
  </si>
  <si>
    <t>Příloha č. 4</t>
  </si>
  <si>
    <t>/1</t>
  </si>
  <si>
    <t>Příloha č. 4/</t>
  </si>
  <si>
    <t>Příloha č. 5</t>
  </si>
  <si>
    <t>- 14-</t>
  </si>
  <si>
    <t>- 38 -</t>
  </si>
  <si>
    <t>- 30 -</t>
  </si>
  <si>
    <t>- 34-</t>
  </si>
  <si>
    <t>- 35 -</t>
  </si>
  <si>
    <t>- 41-</t>
  </si>
  <si>
    <t>- 42 -</t>
  </si>
  <si>
    <t>/4</t>
  </si>
  <si>
    <t>- 29 -</t>
  </si>
  <si>
    <t xml:space="preserve">C e l k e m                   </t>
  </si>
  <si>
    <t>RU *</t>
  </si>
  <si>
    <t>* RU obsahuje údaje k 30. 4. 2020</t>
  </si>
  <si>
    <t>/** přijaté návratné finanční výpomoci HMP</t>
  </si>
  <si>
    <t>/****splátky návratné finanční výpomoci HMP - Reko úřadu</t>
  </si>
  <si>
    <t>NFV HMP - reko úřadu/**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</si>
</sst>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Kč&quot;;[Red]\-#,##0.00\ &quot;Kč&quot;"/>
    <numFmt numFmtId="43" formatCode="_-* #,##0.00\ _K_č_-;\-* #,##0.00\ _K_č_-;_-* &quot;-&quot;??\ _K_č_-;_-@_-"/>
    <numFmt numFmtId="164" formatCode="#,##0.0"/>
    <numFmt numFmtId="165" formatCode="0.0"/>
    <numFmt numFmtId="166" formatCode="#,##0_ ;\-#,##0\ "/>
    <numFmt numFmtId="167" formatCode="_-* #,##0.0\ _K_č_-;\-* #,##0.0\ _K_č_-;_-* &quot;-&quot;?\ _K_č_-;_-@_-"/>
  </numFmts>
  <fonts count="5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sz val="11"/>
      <name val="Times New Roman"/>
      <family val="1"/>
      <charset val="238"/>
    </font>
    <font>
      <b/>
      <sz val="14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10"/>
      <color indexed="9"/>
      <name val="Times New Roman CE"/>
      <charset val="238"/>
    </font>
    <font>
      <sz val="10"/>
      <color indexed="9"/>
      <name val="Times New Roman CE"/>
      <charset val="238"/>
    </font>
    <font>
      <sz val="11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Helv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u/>
      <sz val="14"/>
      <name val="Helv"/>
      <charset val="238"/>
    </font>
    <font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b/>
      <sz val="12"/>
      <name val="Times New Roman CE"/>
      <charset val="238"/>
    </font>
    <font>
      <b/>
      <i/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12"/>
      <name val="Times New Roman CE"/>
      <charset val="238"/>
    </font>
    <font>
      <sz val="12"/>
      <name val="Arial CE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sz val="10"/>
      <color indexed="10"/>
      <name val="Times New Roman CE"/>
      <family val="1"/>
      <charset val="238"/>
    </font>
    <font>
      <b/>
      <sz val="8"/>
      <name val="Times New Roman CE"/>
      <charset val="238"/>
    </font>
    <font>
      <sz val="10"/>
      <name val="Arial"/>
      <family val="2"/>
      <charset val="238"/>
    </font>
    <font>
      <b/>
      <i/>
      <u/>
      <sz val="10"/>
      <name val="Times New Roman CE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u/>
      <sz val="14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color theme="1"/>
      <name val="Times New Roman CE"/>
      <charset val="238"/>
    </font>
    <font>
      <sz val="10"/>
      <color theme="0" tint="-0.14999847407452621"/>
      <name val="Times New Roman CE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2" fillId="0" borderId="0"/>
    <xf numFmtId="0" fontId="3" fillId="0" borderId="0"/>
    <xf numFmtId="0" fontId="3" fillId="0" borderId="0"/>
    <xf numFmtId="0" fontId="53" fillId="0" borderId="0"/>
    <xf numFmtId="43" fontId="53" fillId="0" borderId="0" applyFont="0" applyFill="0" applyBorder="0" applyAlignment="0" applyProtection="0"/>
    <xf numFmtId="0" fontId="42" fillId="0" borderId="0"/>
    <xf numFmtId="0" fontId="2" fillId="0" borderId="0"/>
    <xf numFmtId="0" fontId="54" fillId="0" borderId="0"/>
    <xf numFmtId="0" fontId="1" fillId="0" borderId="0"/>
  </cellStyleXfs>
  <cellXfs count="1678">
    <xf numFmtId="0" fontId="0" fillId="0" borderId="0" xfId="0"/>
    <xf numFmtId="0" fontId="4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3" fontId="5" fillId="0" borderId="0" xfId="0" applyNumberFormat="1" applyFont="1" applyFill="1"/>
    <xf numFmtId="164" fontId="5" fillId="0" borderId="0" xfId="0" applyNumberFormat="1" applyFont="1" applyFill="1"/>
    <xf numFmtId="3" fontId="5" fillId="0" borderId="0" xfId="0" applyNumberFormat="1" applyFont="1" applyFill="1" applyAlignment="1">
      <alignment horizontal="right"/>
    </xf>
    <xf numFmtId="0" fontId="8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/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/>
    <xf numFmtId="0" fontId="9" fillId="0" borderId="8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5" fillId="0" borderId="12" xfId="0" applyFont="1" applyFill="1" applyBorder="1"/>
    <xf numFmtId="0" fontId="4" fillId="2" borderId="13" xfId="0" applyFont="1" applyFill="1" applyBorder="1" applyAlignment="1">
      <alignment horizontal="left"/>
    </xf>
    <xf numFmtId="0" fontId="10" fillId="2" borderId="14" xfId="0" applyFont="1" applyFill="1" applyBorder="1" applyAlignment="1">
      <alignment horizontal="left"/>
    </xf>
    <xf numFmtId="0" fontId="10" fillId="2" borderId="15" xfId="0" applyFont="1" applyFill="1" applyBorder="1"/>
    <xf numFmtId="3" fontId="10" fillId="2" borderId="16" xfId="0" applyNumberFormat="1" applyFont="1" applyFill="1" applyBorder="1"/>
    <xf numFmtId="164" fontId="10" fillId="2" borderId="16" xfId="0" applyNumberFormat="1" applyFont="1" applyFill="1" applyBorder="1"/>
    <xf numFmtId="3" fontId="10" fillId="2" borderId="17" xfId="0" applyNumberFormat="1" applyFont="1" applyFill="1" applyBorder="1" applyAlignment="1">
      <alignment horizontal="right"/>
    </xf>
    <xf numFmtId="0" fontId="4" fillId="0" borderId="13" xfId="0" applyFont="1" applyFill="1" applyBorder="1" applyAlignment="1">
      <alignment horizontal="left"/>
    </xf>
    <xf numFmtId="0" fontId="5" fillId="0" borderId="18" xfId="0" applyFont="1" applyFill="1" applyBorder="1"/>
    <xf numFmtId="3" fontId="5" fillId="0" borderId="16" xfId="0" applyNumberFormat="1" applyFont="1" applyFill="1" applyBorder="1"/>
    <xf numFmtId="164" fontId="5" fillId="0" borderId="16" xfId="0" applyNumberFormat="1" applyFont="1" applyFill="1" applyBorder="1"/>
    <xf numFmtId="3" fontId="5" fillId="0" borderId="17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0" borderId="18" xfId="0" applyFont="1" applyFill="1" applyBorder="1"/>
    <xf numFmtId="3" fontId="11" fillId="0" borderId="16" xfId="0" applyNumberFormat="1" applyFont="1" applyFill="1" applyBorder="1"/>
    <xf numFmtId="3" fontId="11" fillId="0" borderId="17" xfId="0" applyNumberFormat="1" applyFont="1" applyFill="1" applyBorder="1" applyAlignment="1">
      <alignment horizontal="right"/>
    </xf>
    <xf numFmtId="0" fontId="5" fillId="0" borderId="19" xfId="0" applyFont="1" applyFill="1" applyBorder="1" applyAlignment="1">
      <alignment horizontal="left"/>
    </xf>
    <xf numFmtId="164" fontId="12" fillId="0" borderId="16" xfId="0" applyNumberFormat="1" applyFont="1" applyFill="1" applyBorder="1"/>
    <xf numFmtId="0" fontId="4" fillId="0" borderId="20" xfId="0" applyFont="1" applyFill="1" applyBorder="1" applyAlignment="1">
      <alignment horizontal="left"/>
    </xf>
    <xf numFmtId="0" fontId="5" fillId="0" borderId="21" xfId="0" applyFont="1" applyFill="1" applyBorder="1" applyAlignment="1">
      <alignment horizontal="left"/>
    </xf>
    <xf numFmtId="0" fontId="5" fillId="0" borderId="22" xfId="0" applyFont="1" applyFill="1" applyBorder="1"/>
    <xf numFmtId="3" fontId="5" fillId="0" borderId="23" xfId="0" applyNumberFormat="1" applyFont="1" applyFill="1" applyBorder="1"/>
    <xf numFmtId="164" fontId="12" fillId="0" borderId="23" xfId="0" applyNumberFormat="1" applyFont="1" applyFill="1" applyBorder="1"/>
    <xf numFmtId="3" fontId="5" fillId="0" borderId="24" xfId="0" applyNumberFormat="1" applyFont="1" applyFill="1" applyBorder="1" applyAlignment="1">
      <alignment horizontal="right"/>
    </xf>
    <xf numFmtId="0" fontId="5" fillId="0" borderId="7" xfId="0" applyFont="1" applyFill="1" applyBorder="1" applyAlignment="1">
      <alignment horizontal="left"/>
    </xf>
    <xf numFmtId="0" fontId="5" fillId="0" borderId="16" xfId="0" applyFont="1" applyFill="1" applyBorder="1"/>
    <xf numFmtId="0" fontId="5" fillId="0" borderId="16" xfId="0" applyFont="1" applyFill="1" applyBorder="1" applyAlignment="1">
      <alignment horizontal="left"/>
    </xf>
    <xf numFmtId="0" fontId="5" fillId="0" borderId="20" xfId="0" applyFont="1" applyFill="1" applyBorder="1" applyAlignment="1"/>
    <xf numFmtId="0" fontId="5" fillId="0" borderId="9" xfId="0" applyFont="1" applyFill="1" applyBorder="1"/>
    <xf numFmtId="3" fontId="5" fillId="0" borderId="22" xfId="0" applyNumberFormat="1" applyFont="1" applyFill="1" applyBorder="1"/>
    <xf numFmtId="3" fontId="5" fillId="3" borderId="22" xfId="0" applyNumberFormat="1" applyFont="1" applyFill="1" applyBorder="1"/>
    <xf numFmtId="164" fontId="5" fillId="0" borderId="22" xfId="0" applyNumberFormat="1" applyFont="1" applyFill="1" applyBorder="1"/>
    <xf numFmtId="0" fontId="4" fillId="4" borderId="26" xfId="0" applyFont="1" applyFill="1" applyBorder="1" applyAlignment="1">
      <alignment horizontal="left"/>
    </xf>
    <xf numFmtId="0" fontId="10" fillId="4" borderId="27" xfId="0" applyFont="1" applyFill="1" applyBorder="1" applyAlignment="1">
      <alignment horizontal="left"/>
    </xf>
    <xf numFmtId="0" fontId="10" fillId="4" borderId="28" xfId="0" applyFont="1" applyFill="1" applyBorder="1"/>
    <xf numFmtId="3" fontId="10" fillId="4" borderId="28" xfId="0" applyNumberFormat="1" applyFont="1" applyFill="1" applyBorder="1"/>
    <xf numFmtId="164" fontId="10" fillId="4" borderId="28" xfId="0" applyNumberFormat="1" applyFont="1" applyFill="1" applyBorder="1"/>
    <xf numFmtId="0" fontId="10" fillId="0" borderId="2" xfId="0" applyFont="1" applyFill="1" applyBorder="1" applyAlignment="1">
      <alignment horizontal="left"/>
    </xf>
    <xf numFmtId="0" fontId="10" fillId="0" borderId="30" xfId="0" applyFont="1" applyFill="1" applyBorder="1"/>
    <xf numFmtId="3" fontId="10" fillId="0" borderId="30" xfId="0" applyNumberFormat="1" applyFont="1" applyFill="1" applyBorder="1"/>
    <xf numFmtId="164" fontId="10" fillId="0" borderId="18" xfId="0" applyNumberFormat="1" applyFont="1" applyFill="1" applyBorder="1"/>
    <xf numFmtId="3" fontId="10" fillId="0" borderId="31" xfId="0" applyNumberFormat="1" applyFont="1" applyFill="1" applyBorder="1" applyAlignment="1">
      <alignment horizontal="right"/>
    </xf>
    <xf numFmtId="3" fontId="12" fillId="0" borderId="18" xfId="0" applyNumberFormat="1" applyFont="1" applyFill="1" applyBorder="1"/>
    <xf numFmtId="3" fontId="12" fillId="0" borderId="32" xfId="0" applyNumberFormat="1" applyFont="1" applyFill="1" applyBorder="1" applyAlignment="1">
      <alignment horizontal="right"/>
    </xf>
    <xf numFmtId="3" fontId="5" fillId="0" borderId="18" xfId="0" applyNumberFormat="1" applyFont="1" applyFill="1" applyBorder="1"/>
    <xf numFmtId="3" fontId="5" fillId="0" borderId="32" xfId="0" applyNumberFormat="1" applyFont="1" applyFill="1" applyBorder="1" applyAlignment="1">
      <alignment horizontal="right"/>
    </xf>
    <xf numFmtId="164" fontId="5" fillId="0" borderId="23" xfId="0" applyNumberFormat="1" applyFont="1" applyFill="1" applyBorder="1"/>
    <xf numFmtId="0" fontId="4" fillId="0" borderId="33" xfId="0" applyFont="1" applyFill="1" applyBorder="1" applyAlignment="1">
      <alignment horizontal="left"/>
    </xf>
    <xf numFmtId="3" fontId="12" fillId="0" borderId="16" xfId="0" applyNumberFormat="1" applyFont="1" applyFill="1" applyBorder="1"/>
    <xf numFmtId="0" fontId="13" fillId="0" borderId="34" xfId="0" applyFont="1" applyFill="1" applyBorder="1" applyAlignment="1">
      <alignment horizontal="left"/>
    </xf>
    <xf numFmtId="0" fontId="13" fillId="0" borderId="6" xfId="0" applyFont="1" applyFill="1" applyBorder="1" applyAlignment="1">
      <alignment horizontal="left"/>
    </xf>
    <xf numFmtId="0" fontId="13" fillId="0" borderId="18" xfId="0" applyFont="1" applyFill="1" applyBorder="1"/>
    <xf numFmtId="3" fontId="13" fillId="0" borderId="16" xfId="0" applyNumberFormat="1" applyFont="1" applyFill="1" applyBorder="1"/>
    <xf numFmtId="164" fontId="13" fillId="0" borderId="16" xfId="0" applyNumberFormat="1" applyFont="1" applyFill="1" applyBorder="1"/>
    <xf numFmtId="0" fontId="13" fillId="0" borderId="16" xfId="0" applyFont="1" applyFill="1" applyBorder="1"/>
    <xf numFmtId="0" fontId="13" fillId="0" borderId="13" xfId="0" applyFont="1" applyFill="1" applyBorder="1" applyAlignment="1">
      <alignment horizontal="left"/>
    </xf>
    <xf numFmtId="0" fontId="10" fillId="4" borderId="3" xfId="0" applyFont="1" applyFill="1" applyBorder="1"/>
    <xf numFmtId="3" fontId="10" fillId="4" borderId="3" xfId="0" applyNumberFormat="1" applyFont="1" applyFill="1" applyBorder="1"/>
    <xf numFmtId="3" fontId="10" fillId="4" borderId="4" xfId="0" applyNumberFormat="1" applyFont="1" applyFill="1" applyBorder="1" applyAlignment="1">
      <alignment horizontal="right"/>
    </xf>
    <xf numFmtId="0" fontId="14" fillId="5" borderId="26" xfId="0" applyFont="1" applyFill="1" applyBorder="1" applyAlignment="1">
      <alignment horizontal="left"/>
    </xf>
    <xf numFmtId="0" fontId="14" fillId="5" borderId="27" xfId="0" applyFont="1" applyFill="1" applyBorder="1" applyAlignment="1">
      <alignment horizontal="left"/>
    </xf>
    <xf numFmtId="10" fontId="14" fillId="5" borderId="28" xfId="0" applyNumberFormat="1" applyFont="1" applyFill="1" applyBorder="1"/>
    <xf numFmtId="3" fontId="14" fillId="5" borderId="28" xfId="0" applyNumberFormat="1" applyFont="1" applyFill="1" applyBorder="1"/>
    <xf numFmtId="164" fontId="14" fillId="5" borderId="28" xfId="0" applyNumberFormat="1" applyFont="1" applyFill="1" applyBorder="1"/>
    <xf numFmtId="3" fontId="14" fillId="5" borderId="29" xfId="0" applyNumberFormat="1" applyFont="1" applyFill="1" applyBorder="1" applyAlignment="1">
      <alignment horizontal="right"/>
    </xf>
    <xf numFmtId="164" fontId="5" fillId="0" borderId="18" xfId="0" applyNumberFormat="1" applyFont="1" applyFill="1" applyBorder="1"/>
    <xf numFmtId="3" fontId="12" fillId="0" borderId="17" xfId="0" applyNumberFormat="1" applyFont="1" applyFill="1" applyBorder="1" applyAlignment="1">
      <alignment horizontal="right"/>
    </xf>
    <xf numFmtId="0" fontId="15" fillId="5" borderId="35" xfId="0" applyFont="1" applyFill="1" applyBorder="1" applyAlignment="1">
      <alignment horizontal="left"/>
    </xf>
    <xf numFmtId="0" fontId="14" fillId="5" borderId="36" xfId="0" applyFont="1" applyFill="1" applyBorder="1" applyAlignment="1">
      <alignment horizontal="left"/>
    </xf>
    <xf numFmtId="0" fontId="4" fillId="0" borderId="26" xfId="0" applyFont="1" applyFill="1" applyBorder="1" applyAlignment="1">
      <alignment horizontal="left"/>
    </xf>
    <xf numFmtId="0" fontId="10" fillId="0" borderId="27" xfId="0" applyFont="1" applyFill="1" applyBorder="1" applyAlignment="1">
      <alignment horizontal="left"/>
    </xf>
    <xf numFmtId="0" fontId="10" fillId="0" borderId="36" xfId="0" applyFont="1" applyFill="1" applyBorder="1" applyAlignment="1">
      <alignment horizontal="left"/>
    </xf>
    <xf numFmtId="3" fontId="10" fillId="0" borderId="28" xfId="0" applyNumberFormat="1" applyFont="1" applyFill="1" applyBorder="1"/>
    <xf numFmtId="0" fontId="4" fillId="0" borderId="37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5" fillId="0" borderId="38" xfId="0" applyFont="1" applyFill="1" applyBorder="1" applyAlignment="1">
      <alignment horizontal="left"/>
    </xf>
    <xf numFmtId="3" fontId="5" fillId="0" borderId="3" xfId="0" applyNumberFormat="1" applyFont="1" applyFill="1" applyBorder="1"/>
    <xf numFmtId="164" fontId="5" fillId="0" borderId="3" xfId="0" applyNumberFormat="1" applyFont="1" applyFill="1" applyBorder="1"/>
    <xf numFmtId="0" fontId="5" fillId="0" borderId="15" xfId="0" applyFont="1" applyFill="1" applyBorder="1" applyAlignment="1">
      <alignment horizontal="left"/>
    </xf>
    <xf numFmtId="0" fontId="4" fillId="0" borderId="39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40" xfId="0" applyFont="1" applyFill="1" applyBorder="1" applyAlignment="1">
      <alignment horizontal="left"/>
    </xf>
    <xf numFmtId="164" fontId="5" fillId="0" borderId="9" xfId="0" applyNumberFormat="1" applyFont="1" applyFill="1" applyBorder="1"/>
    <xf numFmtId="3" fontId="10" fillId="3" borderId="28" xfId="0" applyNumberFormat="1" applyFont="1" applyFill="1" applyBorder="1"/>
    <xf numFmtId="0" fontId="5" fillId="0" borderId="14" xfId="0" applyFont="1" applyFill="1" applyBorder="1" applyAlignment="1">
      <alignment horizontal="left"/>
    </xf>
    <xf numFmtId="0" fontId="5" fillId="0" borderId="10" xfId="0" applyFont="1" applyFill="1" applyBorder="1"/>
    <xf numFmtId="0" fontId="5" fillId="0" borderId="8" xfId="0" applyFont="1" applyFill="1" applyBorder="1"/>
    <xf numFmtId="0" fontId="5" fillId="0" borderId="41" xfId="0" applyFont="1" applyFill="1" applyBorder="1" applyAlignment="1">
      <alignment horizontal="left"/>
    </xf>
    <xf numFmtId="0" fontId="5" fillId="0" borderId="21" xfId="0" applyFont="1" applyFill="1" applyBorder="1"/>
    <xf numFmtId="0" fontId="9" fillId="0" borderId="42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9" fillId="0" borderId="43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left"/>
    </xf>
    <xf numFmtId="3" fontId="5" fillId="0" borderId="25" xfId="0" applyNumberFormat="1" applyFont="1" applyFill="1" applyBorder="1"/>
    <xf numFmtId="3" fontId="5" fillId="0" borderId="44" xfId="0" applyNumberFormat="1" applyFont="1" applyFill="1" applyBorder="1" applyAlignment="1">
      <alignment horizontal="right"/>
    </xf>
    <xf numFmtId="3" fontId="5" fillId="0" borderId="43" xfId="0" applyNumberFormat="1" applyFont="1" applyFill="1" applyBorder="1" applyAlignment="1">
      <alignment horizontal="right"/>
    </xf>
    <xf numFmtId="0" fontId="17" fillId="0" borderId="0" xfId="0" applyFont="1" applyFill="1"/>
    <xf numFmtId="0" fontId="20" fillId="0" borderId="37" xfId="0" applyFont="1" applyFill="1" applyBorder="1" applyAlignment="1">
      <alignment horizontal="left"/>
    </xf>
    <xf numFmtId="0" fontId="20" fillId="0" borderId="20" xfId="0" applyFont="1" applyFill="1" applyBorder="1" applyAlignment="1">
      <alignment horizontal="left"/>
    </xf>
    <xf numFmtId="0" fontId="5" fillId="0" borderId="33" xfId="0" applyFont="1" applyFill="1" applyBorder="1"/>
    <xf numFmtId="0" fontId="20" fillId="0" borderId="5" xfId="0" applyFont="1" applyFill="1" applyBorder="1" applyAlignment="1">
      <alignment horizontal="left"/>
    </xf>
    <xf numFmtId="0" fontId="17" fillId="0" borderId="48" xfId="0" applyFont="1" applyFill="1" applyBorder="1"/>
    <xf numFmtId="0" fontId="17" fillId="0" borderId="20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left"/>
    </xf>
    <xf numFmtId="0" fontId="5" fillId="0" borderId="48" xfId="0" applyFont="1" applyFill="1" applyBorder="1"/>
    <xf numFmtId="49" fontId="17" fillId="0" borderId="0" xfId="0" applyNumberFormat="1" applyFont="1" applyFill="1" applyAlignment="1">
      <alignment horizontal="center"/>
    </xf>
    <xf numFmtId="0" fontId="7" fillId="0" borderId="0" xfId="0" applyFont="1" applyFill="1"/>
    <xf numFmtId="0" fontId="22" fillId="0" borderId="0" xfId="0" applyFont="1" applyAlignment="1">
      <alignment horizontal="center"/>
    </xf>
    <xf numFmtId="0" fontId="23" fillId="0" borderId="0" xfId="0" applyFont="1" applyFill="1"/>
    <xf numFmtId="3" fontId="23" fillId="0" borderId="0" xfId="0" applyNumberFormat="1" applyFont="1" applyFill="1"/>
    <xf numFmtId="3" fontId="0" fillId="0" borderId="0" xfId="0" applyNumberFormat="1" applyFont="1" applyFill="1" applyAlignment="1">
      <alignment horizontal="right"/>
    </xf>
    <xf numFmtId="0" fontId="5" fillId="0" borderId="0" xfId="0" applyFont="1" applyFill="1" applyBorder="1"/>
    <xf numFmtId="0" fontId="9" fillId="0" borderId="52" xfId="0" applyFont="1" applyFill="1" applyBorder="1" applyAlignment="1">
      <alignment horizontal="left"/>
    </xf>
    <xf numFmtId="0" fontId="11" fillId="0" borderId="51" xfId="0" applyFont="1" applyFill="1" applyBorder="1" applyAlignment="1">
      <alignment horizontal="center"/>
    </xf>
    <xf numFmtId="0" fontId="24" fillId="0" borderId="1" xfId="0" applyFont="1" applyFill="1" applyBorder="1"/>
    <xf numFmtId="3" fontId="5" fillId="0" borderId="4" xfId="0" applyNumberFormat="1" applyFont="1" applyFill="1" applyBorder="1"/>
    <xf numFmtId="0" fontId="5" fillId="0" borderId="47" xfId="0" applyFont="1" applyFill="1" applyBorder="1"/>
    <xf numFmtId="3" fontId="12" fillId="0" borderId="17" xfId="0" applyNumberFormat="1" applyFont="1" applyFill="1" applyBorder="1"/>
    <xf numFmtId="0" fontId="25" fillId="0" borderId="51" xfId="0" applyFont="1" applyFill="1" applyBorder="1"/>
    <xf numFmtId="164" fontId="25" fillId="0" borderId="23" xfId="0" applyNumberFormat="1" applyFont="1" applyFill="1" applyBorder="1"/>
    <xf numFmtId="3" fontId="25" fillId="0" borderId="24" xfId="0" applyNumberFormat="1" applyFont="1" applyFill="1" applyBorder="1"/>
    <xf numFmtId="3" fontId="12" fillId="0" borderId="3" xfId="0" applyNumberFormat="1" applyFont="1" applyFill="1" applyBorder="1"/>
    <xf numFmtId="164" fontId="12" fillId="0" borderId="9" xfId="0" applyNumberFormat="1" applyFont="1" applyFill="1" applyBorder="1"/>
    <xf numFmtId="3" fontId="12" fillId="0" borderId="4" xfId="0" applyNumberFormat="1" applyFont="1" applyFill="1" applyBorder="1"/>
    <xf numFmtId="3" fontId="12" fillId="0" borderId="25" xfId="0" applyNumberFormat="1" applyFont="1" applyFill="1" applyBorder="1"/>
    <xf numFmtId="3" fontId="12" fillId="0" borderId="44" xfId="0" applyNumberFormat="1" applyFont="1" applyFill="1" applyBorder="1"/>
    <xf numFmtId="164" fontId="5" fillId="0" borderId="30" xfId="0" applyNumberFormat="1" applyFont="1" applyFill="1" applyBorder="1"/>
    <xf numFmtId="164" fontId="12" fillId="0" borderId="3" xfId="0" applyNumberFormat="1" applyFont="1" applyFill="1" applyBorder="1"/>
    <xf numFmtId="3" fontId="26" fillId="0" borderId="4" xfId="0" applyNumberFormat="1" applyFont="1" applyFill="1" applyBorder="1"/>
    <xf numFmtId="164" fontId="12" fillId="0" borderId="30" xfId="0" applyNumberFormat="1" applyFont="1" applyFill="1" applyBorder="1"/>
    <xf numFmtId="3" fontId="26" fillId="0" borderId="31" xfId="0" applyNumberFormat="1" applyFont="1" applyFill="1" applyBorder="1"/>
    <xf numFmtId="3" fontId="12" fillId="0" borderId="30" xfId="0" applyNumberFormat="1" applyFont="1" applyFill="1" applyBorder="1"/>
    <xf numFmtId="3" fontId="12" fillId="0" borderId="31" xfId="0" applyNumberFormat="1" applyFont="1" applyFill="1" applyBorder="1"/>
    <xf numFmtId="0" fontId="27" fillId="0" borderId="51" xfId="0" applyFont="1" applyFill="1" applyBorder="1"/>
    <xf numFmtId="164" fontId="25" fillId="0" borderId="0" xfId="0" applyNumberFormat="1" applyFont="1" applyFill="1" applyBorder="1"/>
    <xf numFmtId="0" fontId="5" fillId="0" borderId="46" xfId="0" applyFont="1" applyFill="1" applyBorder="1"/>
    <xf numFmtId="164" fontId="25" fillId="0" borderId="22" xfId="0" applyNumberFormat="1" applyFont="1" applyFill="1" applyBorder="1"/>
    <xf numFmtId="3" fontId="26" fillId="0" borderId="10" xfId="0" applyNumberFormat="1" applyFont="1" applyFill="1" applyBorder="1"/>
    <xf numFmtId="0" fontId="27" fillId="0" borderId="53" xfId="0" applyFont="1" applyFill="1" applyBorder="1"/>
    <xf numFmtId="0" fontId="28" fillId="0" borderId="1" xfId="0" applyFont="1" applyFill="1" applyBorder="1"/>
    <xf numFmtId="3" fontId="16" fillId="0" borderId="31" xfId="0" applyNumberFormat="1" applyFont="1" applyFill="1" applyBorder="1"/>
    <xf numFmtId="0" fontId="28" fillId="0" borderId="51" xfId="0" applyFont="1" applyFill="1" applyBorder="1"/>
    <xf numFmtId="3" fontId="16" fillId="0" borderId="24" xfId="0" applyNumberFormat="1" applyFont="1" applyFill="1" applyBorder="1"/>
    <xf numFmtId="3" fontId="24" fillId="0" borderId="28" xfId="0" applyNumberFormat="1" applyFont="1" applyFill="1" applyBorder="1"/>
    <xf numFmtId="3" fontId="24" fillId="0" borderId="29" xfId="0" applyNumberFormat="1" applyFont="1" applyFill="1" applyBorder="1"/>
    <xf numFmtId="0" fontId="16" fillId="0" borderId="0" xfId="0" applyFont="1" applyFill="1" applyAlignment="1">
      <alignment horizontal="right"/>
    </xf>
    <xf numFmtId="0" fontId="23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5" fillId="0" borderId="6" xfId="0" applyFont="1" applyFill="1" applyBorder="1"/>
    <xf numFmtId="0" fontId="5" fillId="0" borderId="37" xfId="0" applyFont="1" applyFill="1" applyBorder="1" applyAlignment="1">
      <alignment horizontal="left"/>
    </xf>
    <xf numFmtId="3" fontId="5" fillId="0" borderId="30" xfId="0" applyNumberFormat="1" applyFont="1" applyFill="1" applyBorder="1"/>
    <xf numFmtId="3" fontId="5" fillId="0" borderId="31" xfId="0" applyNumberFormat="1" applyFont="1" applyFill="1" applyBorder="1"/>
    <xf numFmtId="0" fontId="10" fillId="0" borderId="33" xfId="0" applyFont="1" applyFill="1" applyBorder="1" applyAlignment="1">
      <alignment horizontal="left"/>
    </xf>
    <xf numFmtId="0" fontId="5" fillId="0" borderId="15" xfId="0" applyFont="1" applyFill="1" applyBorder="1"/>
    <xf numFmtId="3" fontId="5" fillId="0" borderId="19" xfId="0" applyNumberFormat="1" applyFont="1" applyFill="1" applyBorder="1"/>
    <xf numFmtId="3" fontId="5" fillId="0" borderId="17" xfId="0" applyNumberFormat="1" applyFont="1" applyFill="1" applyBorder="1"/>
    <xf numFmtId="0" fontId="11" fillId="0" borderId="34" xfId="0" applyFont="1" applyFill="1" applyBorder="1" applyAlignment="1">
      <alignment horizontal="left"/>
    </xf>
    <xf numFmtId="0" fontId="13" fillId="0" borderId="14" xfId="0" applyFont="1" applyFill="1" applyBorder="1"/>
    <xf numFmtId="3" fontId="13" fillId="6" borderId="19" xfId="0" applyNumberFormat="1" applyFont="1" applyFill="1" applyBorder="1"/>
    <xf numFmtId="164" fontId="13" fillId="6" borderId="16" xfId="0" applyNumberFormat="1" applyFont="1" applyFill="1" applyBorder="1"/>
    <xf numFmtId="3" fontId="13" fillId="0" borderId="17" xfId="0" applyNumberFormat="1" applyFont="1" applyFill="1" applyBorder="1"/>
    <xf numFmtId="0" fontId="10" fillId="0" borderId="13" xfId="0" applyFont="1" applyFill="1" applyBorder="1" applyAlignment="1">
      <alignment horizontal="left"/>
    </xf>
    <xf numFmtId="0" fontId="12" fillId="0" borderId="14" xfId="0" applyFont="1" applyFill="1" applyBorder="1"/>
    <xf numFmtId="3" fontId="12" fillId="0" borderId="19" xfId="0" applyNumberFormat="1" applyFont="1" applyFill="1" applyBorder="1"/>
    <xf numFmtId="0" fontId="5" fillId="0" borderId="14" xfId="0" applyFont="1" applyFill="1" applyBorder="1"/>
    <xf numFmtId="0" fontId="13" fillId="0" borderId="6" xfId="0" applyFont="1" applyFill="1" applyBorder="1"/>
    <xf numFmtId="0" fontId="12" fillId="0" borderId="6" xfId="0" applyFont="1" applyFill="1" applyBorder="1"/>
    <xf numFmtId="0" fontId="24" fillId="0" borderId="50" xfId="0" applyFont="1" applyFill="1" applyBorder="1" applyAlignment="1">
      <alignment horizontal="left"/>
    </xf>
    <xf numFmtId="0" fontId="5" fillId="0" borderId="27" xfId="0" applyFont="1" applyFill="1" applyBorder="1" applyAlignment="1">
      <alignment horizontal="left"/>
    </xf>
    <xf numFmtId="0" fontId="5" fillId="0" borderId="27" xfId="0" applyFont="1" applyFill="1" applyBorder="1"/>
    <xf numFmtId="164" fontId="24" fillId="0" borderId="28" xfId="0" applyNumberFormat="1" applyFont="1" applyFill="1" applyBorder="1"/>
    <xf numFmtId="0" fontId="27" fillId="0" borderId="0" xfId="0" applyFont="1" applyFill="1" applyBorder="1" applyAlignment="1">
      <alignment horizontal="left"/>
    </xf>
    <xf numFmtId="0" fontId="30" fillId="0" borderId="52" xfId="0" applyFont="1" applyFill="1" applyBorder="1" applyAlignment="1">
      <alignment horizontal="left"/>
    </xf>
    <xf numFmtId="0" fontId="5" fillId="0" borderId="52" xfId="0" applyFont="1" applyFill="1" applyBorder="1" applyAlignment="1">
      <alignment horizontal="left"/>
    </xf>
    <xf numFmtId="0" fontId="11" fillId="0" borderId="12" xfId="0" applyFont="1" applyFill="1" applyBorder="1"/>
    <xf numFmtId="0" fontId="9" fillId="0" borderId="51" xfId="0" applyFont="1" applyFill="1" applyBorder="1" applyAlignment="1">
      <alignment horizontal="left"/>
    </xf>
    <xf numFmtId="0" fontId="5" fillId="0" borderId="54" xfId="0" applyFont="1" applyFill="1" applyBorder="1" applyAlignment="1">
      <alignment horizontal="left"/>
    </xf>
    <xf numFmtId="0" fontId="11" fillId="0" borderId="54" xfId="0" applyFont="1" applyFill="1" applyBorder="1"/>
    <xf numFmtId="3" fontId="5" fillId="0" borderId="32" xfId="0" applyNumberFormat="1" applyFont="1" applyFill="1" applyBorder="1"/>
    <xf numFmtId="0" fontId="10" fillId="0" borderId="0" xfId="0" applyFont="1" applyFill="1" applyBorder="1" applyAlignment="1">
      <alignment horizontal="left"/>
    </xf>
    <xf numFmtId="3" fontId="10" fillId="0" borderId="0" xfId="0" applyNumberFormat="1" applyFont="1" applyFill="1" applyBorder="1"/>
    <xf numFmtId="0" fontId="27" fillId="0" borderId="0" xfId="0" applyFont="1" applyFill="1"/>
    <xf numFmtId="0" fontId="3" fillId="0" borderId="0" xfId="0" applyFont="1" applyFill="1" applyAlignment="1">
      <alignment horizontal="left"/>
    </xf>
    <xf numFmtId="0" fontId="9" fillId="0" borderId="11" xfId="0" applyFont="1" applyFill="1" applyBorder="1"/>
    <xf numFmtId="0" fontId="10" fillId="0" borderId="12" xfId="0" applyFont="1" applyFill="1" applyBorder="1" applyAlignment="1">
      <alignment horizontal="left"/>
    </xf>
    <xf numFmtId="0" fontId="9" fillId="0" borderId="38" xfId="0" applyFont="1" applyFill="1" applyBorder="1" applyAlignment="1">
      <alignment horizontal="left"/>
    </xf>
    <xf numFmtId="0" fontId="11" fillId="0" borderId="51" xfId="0" applyFont="1" applyFill="1" applyBorder="1"/>
    <xf numFmtId="0" fontId="10" fillId="0" borderId="54" xfId="0" applyFont="1" applyFill="1" applyBorder="1" applyAlignment="1">
      <alignment horizontal="left"/>
    </xf>
    <xf numFmtId="0" fontId="11" fillId="0" borderId="40" xfId="0" applyFont="1" applyFill="1" applyBorder="1"/>
    <xf numFmtId="3" fontId="12" fillId="0" borderId="32" xfId="0" applyNumberFormat="1" applyFont="1" applyFill="1" applyBorder="1"/>
    <xf numFmtId="0" fontId="4" fillId="0" borderId="0" xfId="0" applyFont="1" applyFill="1" applyAlignment="1">
      <alignment horizontal="center"/>
    </xf>
    <xf numFmtId="0" fontId="12" fillId="0" borderId="0" xfId="0" applyFont="1" applyFill="1"/>
    <xf numFmtId="0" fontId="12" fillId="0" borderId="46" xfId="0" applyFont="1" applyFill="1" applyBorder="1"/>
    <xf numFmtId="0" fontId="12" fillId="0" borderId="19" xfId="0" applyFont="1" applyFill="1" applyBorder="1" applyAlignment="1">
      <alignment horizontal="left"/>
    </xf>
    <xf numFmtId="0" fontId="27" fillId="0" borderId="14" xfId="0" applyFont="1" applyFill="1" applyBorder="1"/>
    <xf numFmtId="3" fontId="27" fillId="0" borderId="16" xfId="0" applyNumberFormat="1" applyFont="1" applyFill="1" applyBorder="1"/>
    <xf numFmtId="3" fontId="27" fillId="0" borderId="19" xfId="0" applyNumberFormat="1" applyFont="1" applyFill="1" applyBorder="1"/>
    <xf numFmtId="164" fontId="27" fillId="0" borderId="16" xfId="0" applyNumberFormat="1" applyFont="1" applyFill="1" applyBorder="1"/>
    <xf numFmtId="3" fontId="27" fillId="0" borderId="17" xfId="0" applyNumberFormat="1" applyFont="1" applyFill="1" applyBorder="1"/>
    <xf numFmtId="3" fontId="25" fillId="0" borderId="19" xfId="0" applyNumberFormat="1" applyFont="1" applyFill="1" applyBorder="1"/>
    <xf numFmtId="3" fontId="25" fillId="0" borderId="17" xfId="0" applyNumberFormat="1" applyFont="1" applyFill="1" applyBorder="1"/>
    <xf numFmtId="3" fontId="27" fillId="0" borderId="23" xfId="0" applyNumberFormat="1" applyFont="1" applyFill="1" applyBorder="1"/>
    <xf numFmtId="0" fontId="5" fillId="0" borderId="50" xfId="0" applyFont="1" applyFill="1" applyBorder="1"/>
    <xf numFmtId="0" fontId="31" fillId="0" borderId="35" xfId="0" applyFont="1" applyFill="1" applyBorder="1" applyAlignment="1">
      <alignment horizontal="left"/>
    </xf>
    <xf numFmtId="0" fontId="24" fillId="0" borderId="27" xfId="0" applyFont="1" applyFill="1" applyBorder="1"/>
    <xf numFmtId="0" fontId="32" fillId="0" borderId="52" xfId="0" applyFont="1" applyFill="1" applyBorder="1" applyAlignment="1">
      <alignment horizontal="left"/>
    </xf>
    <xf numFmtId="0" fontId="10" fillId="0" borderId="48" xfId="0" applyFont="1" applyFill="1" applyBorder="1" applyAlignment="1">
      <alignment horizontal="left"/>
    </xf>
    <xf numFmtId="0" fontId="5" fillId="0" borderId="54" xfId="0" applyFont="1" applyFill="1" applyBorder="1"/>
    <xf numFmtId="0" fontId="10" fillId="0" borderId="1" xfId="0" applyFont="1" applyFill="1" applyBorder="1"/>
    <xf numFmtId="3" fontId="10" fillId="0" borderId="3" xfId="0" applyNumberFormat="1" applyFont="1" applyFill="1" applyBorder="1"/>
    <xf numFmtId="164" fontId="10" fillId="0" borderId="25" xfId="0" applyNumberFormat="1" applyFont="1" applyFill="1" applyBorder="1"/>
    <xf numFmtId="3" fontId="10" fillId="0" borderId="4" xfId="0" applyNumberFormat="1" applyFont="1" applyFill="1" applyBorder="1"/>
    <xf numFmtId="0" fontId="10" fillId="0" borderId="51" xfId="0" applyFont="1" applyFill="1" applyBorder="1"/>
    <xf numFmtId="3" fontId="10" fillId="0" borderId="23" xfId="0" applyNumberFormat="1" applyFont="1" applyFill="1" applyBorder="1"/>
    <xf numFmtId="164" fontId="10" fillId="0" borderId="23" xfId="0" applyNumberFormat="1" applyFont="1" applyFill="1" applyBorder="1"/>
    <xf numFmtId="0" fontId="24" fillId="0" borderId="50" xfId="0" applyFont="1" applyFill="1" applyBorder="1"/>
    <xf numFmtId="0" fontId="9" fillId="0" borderId="2" xfId="0" applyFont="1" applyFill="1" applyBorder="1" applyAlignment="1">
      <alignment horizontal="left"/>
    </xf>
    <xf numFmtId="3" fontId="5" fillId="0" borderId="30" xfId="0" applyNumberFormat="1" applyFont="1" applyFill="1" applyBorder="1" applyProtection="1">
      <protection locked="0"/>
    </xf>
    <xf numFmtId="3" fontId="5" fillId="0" borderId="31" xfId="0" applyNumberFormat="1" applyFont="1" applyFill="1" applyBorder="1" applyProtection="1">
      <protection locked="0"/>
    </xf>
    <xf numFmtId="164" fontId="5" fillId="0" borderId="23" xfId="0" applyNumberFormat="1" applyFont="1" applyFill="1" applyBorder="1" applyProtection="1">
      <protection locked="0"/>
    </xf>
    <xf numFmtId="3" fontId="5" fillId="0" borderId="17" xfId="0" applyNumberFormat="1" applyFont="1" applyFill="1" applyBorder="1" applyProtection="1">
      <protection locked="0"/>
    </xf>
    <xf numFmtId="164" fontId="24" fillId="0" borderId="22" xfId="0" applyNumberFormat="1" applyFont="1" applyFill="1" applyBorder="1" applyProtection="1">
      <protection locked="0"/>
    </xf>
    <xf numFmtId="3" fontId="24" fillId="0" borderId="29" xfId="0" applyNumberFormat="1" applyFont="1" applyFill="1" applyBorder="1" applyProtection="1">
      <protection locked="0"/>
    </xf>
    <xf numFmtId="0" fontId="24" fillId="0" borderId="0" xfId="0" applyFont="1" applyFill="1" applyBorder="1" applyAlignment="1">
      <alignment horizontal="left"/>
    </xf>
    <xf numFmtId="3" fontId="24" fillId="0" borderId="0" xfId="0" applyNumberFormat="1" applyFont="1" applyFill="1" applyBorder="1"/>
    <xf numFmtId="49" fontId="5" fillId="0" borderId="0" xfId="0" applyNumberFormat="1" applyFont="1" applyFill="1" applyAlignment="1"/>
    <xf numFmtId="0" fontId="12" fillId="0" borderId="0" xfId="0" applyFont="1" applyFill="1" applyAlignment="1">
      <alignment horizontal="right"/>
    </xf>
    <xf numFmtId="0" fontId="24" fillId="0" borderId="0" xfId="0" applyFont="1" applyFill="1" applyAlignment="1">
      <alignment horizontal="left"/>
    </xf>
    <xf numFmtId="0" fontId="31" fillId="0" borderId="0" xfId="0" applyFont="1" applyFill="1" applyAlignment="1">
      <alignment horizontal="left"/>
    </xf>
    <xf numFmtId="0" fontId="31" fillId="0" borderId="0" xfId="0" applyFont="1" applyFill="1"/>
    <xf numFmtId="0" fontId="10" fillId="0" borderId="33" xfId="0" applyFont="1" applyFill="1" applyBorder="1" applyAlignment="1">
      <alignment horizontal="right"/>
    </xf>
    <xf numFmtId="0" fontId="10" fillId="0" borderId="47" xfId="0" applyFont="1" applyFill="1" applyBorder="1" applyAlignment="1">
      <alignment horizontal="right"/>
    </xf>
    <xf numFmtId="0" fontId="5" fillId="0" borderId="55" xfId="0" applyFont="1" applyFill="1" applyBorder="1" applyAlignment="1">
      <alignment horizontal="left"/>
    </xf>
    <xf numFmtId="3" fontId="5" fillId="0" borderId="9" xfId="0" applyNumberFormat="1" applyFont="1" applyFill="1" applyBorder="1"/>
    <xf numFmtId="3" fontId="5" fillId="0" borderId="10" xfId="0" applyNumberFormat="1" applyFont="1" applyFill="1" applyBorder="1"/>
    <xf numFmtId="0" fontId="10" fillId="0" borderId="46" xfId="0" applyFont="1" applyFill="1" applyBorder="1" applyAlignment="1">
      <alignment horizontal="right"/>
    </xf>
    <xf numFmtId="0" fontId="10" fillId="0" borderId="5" xfId="0" applyFont="1" applyFill="1" applyBorder="1" applyAlignment="1">
      <alignment horizontal="right"/>
    </xf>
    <xf numFmtId="0" fontId="5" fillId="0" borderId="37" xfId="0" applyFont="1" applyFill="1" applyBorder="1" applyAlignment="1">
      <alignment horizontal="right"/>
    </xf>
    <xf numFmtId="3" fontId="5" fillId="0" borderId="56" xfId="0" applyNumberFormat="1" applyFont="1" applyFill="1" applyBorder="1"/>
    <xf numFmtId="0" fontId="10" fillId="0" borderId="48" xfId="0" applyFont="1" applyFill="1" applyBorder="1" applyAlignment="1">
      <alignment horizontal="right"/>
    </xf>
    <xf numFmtId="3" fontId="5" fillId="0" borderId="7" xfId="0" applyNumberFormat="1" applyFont="1" applyFill="1" applyBorder="1"/>
    <xf numFmtId="0" fontId="16" fillId="0" borderId="51" xfId="0" applyFont="1" applyFill="1" applyBorder="1" applyAlignment="1">
      <alignment horizontal="right"/>
    </xf>
    <xf numFmtId="0" fontId="27" fillId="0" borderId="40" xfId="0" applyFont="1" applyFill="1" applyBorder="1" applyAlignment="1">
      <alignment horizontal="left"/>
    </xf>
    <xf numFmtId="0" fontId="16" fillId="0" borderId="54" xfId="0" applyFont="1" applyFill="1" applyBorder="1"/>
    <xf numFmtId="3" fontId="27" fillId="0" borderId="22" xfId="0" applyNumberFormat="1" applyFont="1" applyFill="1" applyBorder="1"/>
    <xf numFmtId="3" fontId="27" fillId="0" borderId="42" xfId="0" applyNumberFormat="1" applyFont="1" applyFill="1" applyBorder="1"/>
    <xf numFmtId="164" fontId="27" fillId="0" borderId="23" xfId="0" applyNumberFormat="1" applyFont="1" applyFill="1" applyBorder="1"/>
    <xf numFmtId="3" fontId="27" fillId="0" borderId="43" xfId="0" applyNumberFormat="1" applyFont="1" applyFill="1" applyBorder="1"/>
    <xf numFmtId="0" fontId="16" fillId="0" borderId="0" xfId="0" applyFont="1" applyFill="1"/>
    <xf numFmtId="0" fontId="10" fillId="0" borderId="37" xfId="0" applyFont="1" applyFill="1" applyBorder="1" applyAlignment="1">
      <alignment horizontal="right"/>
    </xf>
    <xf numFmtId="0" fontId="5" fillId="0" borderId="30" xfId="0" applyFont="1" applyFill="1" applyBorder="1" applyAlignment="1">
      <alignment horizontal="left"/>
    </xf>
    <xf numFmtId="0" fontId="16" fillId="0" borderId="48" xfId="0" applyFont="1" applyFill="1" applyBorder="1" applyAlignment="1">
      <alignment horizontal="right"/>
    </xf>
    <xf numFmtId="0" fontId="12" fillId="0" borderId="16" xfId="0" applyFont="1" applyFill="1" applyBorder="1" applyAlignment="1">
      <alignment horizontal="left"/>
    </xf>
    <xf numFmtId="0" fontId="27" fillId="0" borderId="23" xfId="0" applyFont="1" applyFill="1" applyBorder="1" applyAlignment="1">
      <alignment horizontal="left"/>
    </xf>
    <xf numFmtId="3" fontId="27" fillId="0" borderId="21" xfId="0" applyNumberFormat="1" applyFont="1" applyFill="1" applyBorder="1"/>
    <xf numFmtId="3" fontId="27" fillId="0" borderId="24" xfId="0" applyNumberFormat="1" applyFont="1" applyFill="1" applyBorder="1"/>
    <xf numFmtId="0" fontId="5" fillId="3" borderId="25" xfId="0" applyFont="1" applyFill="1" applyBorder="1" applyAlignment="1">
      <alignment horizontal="left"/>
    </xf>
    <xf numFmtId="0" fontId="13" fillId="3" borderId="6" xfId="0" applyFont="1" applyFill="1" applyBorder="1"/>
    <xf numFmtId="0" fontId="5" fillId="3" borderId="9" xfId="0" applyFont="1" applyFill="1" applyBorder="1" applyAlignment="1">
      <alignment horizontal="left"/>
    </xf>
    <xf numFmtId="0" fontId="5" fillId="3" borderId="18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right"/>
    </xf>
    <xf numFmtId="3" fontId="5" fillId="0" borderId="57" xfId="0" applyNumberFormat="1" applyFont="1" applyFill="1" applyBorder="1"/>
    <xf numFmtId="0" fontId="5" fillId="0" borderId="48" xfId="0" applyFont="1" applyFill="1" applyBorder="1" applyAlignment="1">
      <alignment horizontal="right"/>
    </xf>
    <xf numFmtId="3" fontId="5" fillId="0" borderId="0" xfId="0" applyNumberFormat="1" applyFont="1" applyFill="1" applyBorder="1"/>
    <xf numFmtId="164" fontId="5" fillId="0" borderId="0" xfId="0" applyNumberFormat="1" applyFont="1" applyFill="1" applyBorder="1"/>
    <xf numFmtId="164" fontId="27" fillId="0" borderId="22" xfId="0" applyNumberFormat="1" applyFont="1" applyFill="1" applyBorder="1"/>
    <xf numFmtId="0" fontId="5" fillId="0" borderId="58" xfId="0" applyFont="1" applyFill="1" applyBorder="1"/>
    <xf numFmtId="0" fontId="16" fillId="0" borderId="39" xfId="0" applyFont="1" applyFill="1" applyBorder="1" applyAlignment="1">
      <alignment horizontal="right"/>
    </xf>
    <xf numFmtId="0" fontId="27" fillId="0" borderId="50" xfId="0" applyFont="1" applyFill="1" applyBorder="1" applyAlignment="1">
      <alignment horizontal="left"/>
    </xf>
    <xf numFmtId="0" fontId="16" fillId="0" borderId="50" xfId="0" applyFont="1" applyFill="1" applyBorder="1" applyAlignment="1">
      <alignment horizontal="left"/>
    </xf>
    <xf numFmtId="0" fontId="16" fillId="0" borderId="27" xfId="0" applyFont="1" applyFill="1" applyBorder="1"/>
    <xf numFmtId="3" fontId="27" fillId="0" borderId="28" xfId="0" applyNumberFormat="1" applyFont="1" applyFill="1" applyBorder="1"/>
    <xf numFmtId="164" fontId="27" fillId="0" borderId="28" xfId="0" applyNumberFormat="1" applyFont="1" applyFill="1" applyBorder="1"/>
    <xf numFmtId="164" fontId="10" fillId="0" borderId="0" xfId="0" applyNumberFormat="1" applyFont="1" applyFill="1" applyBorder="1"/>
    <xf numFmtId="0" fontId="4" fillId="0" borderId="12" xfId="0" applyFont="1" applyFill="1" applyBorder="1" applyAlignment="1">
      <alignment horizontal="right"/>
    </xf>
    <xf numFmtId="0" fontId="10" fillId="0" borderId="12" xfId="0" applyFont="1" applyFill="1" applyBorder="1"/>
    <xf numFmtId="0" fontId="10" fillId="0" borderId="51" xfId="0" applyFont="1" applyFill="1" applyBorder="1" applyAlignment="1">
      <alignment horizontal="left"/>
    </xf>
    <xf numFmtId="3" fontId="5" fillId="0" borderId="30" xfId="3" applyNumberFormat="1" applyFont="1" applyFill="1" applyBorder="1"/>
    <xf numFmtId="3" fontId="5" fillId="0" borderId="32" xfId="3" applyNumberFormat="1" applyFont="1" applyFill="1" applyBorder="1"/>
    <xf numFmtId="0" fontId="10" fillId="0" borderId="39" xfId="0" applyFont="1" applyFill="1" applyBorder="1" applyAlignment="1">
      <alignment horizontal="left"/>
    </xf>
    <xf numFmtId="0" fontId="27" fillId="0" borderId="20" xfId="0" applyFont="1" applyFill="1" applyBorder="1" applyAlignment="1">
      <alignment horizontal="left"/>
    </xf>
    <xf numFmtId="3" fontId="27" fillId="0" borderId="29" xfId="0" applyNumberFormat="1" applyFont="1" applyFill="1" applyBorder="1"/>
    <xf numFmtId="0" fontId="9" fillId="0" borderId="52" xfId="0" applyFont="1" applyFill="1" applyBorder="1"/>
    <xf numFmtId="0" fontId="10" fillId="0" borderId="12" xfId="0" applyFont="1" applyFill="1" applyBorder="1" applyAlignment="1">
      <alignment horizontal="right"/>
    </xf>
    <xf numFmtId="0" fontId="10" fillId="0" borderId="54" xfId="0" applyFont="1" applyFill="1" applyBorder="1" applyAlignment="1">
      <alignment horizontal="right"/>
    </xf>
    <xf numFmtId="164" fontId="5" fillId="0" borderId="25" xfId="0" applyNumberFormat="1" applyFont="1" applyFill="1" applyBorder="1"/>
    <xf numFmtId="1" fontId="12" fillId="0" borderId="17" xfId="0" applyNumberFormat="1" applyFont="1" applyFill="1" applyBorder="1" applyAlignment="1">
      <alignment horizontal="right"/>
    </xf>
    <xf numFmtId="49" fontId="27" fillId="0" borderId="46" xfId="0" applyNumberFormat="1" applyFont="1" applyFill="1" applyBorder="1" applyAlignment="1">
      <alignment horizontal="right"/>
    </xf>
    <xf numFmtId="49" fontId="27" fillId="0" borderId="7" xfId="0" applyNumberFormat="1" applyFont="1" applyFill="1" applyBorder="1" applyAlignment="1">
      <alignment horizontal="left"/>
    </xf>
    <xf numFmtId="0" fontId="12" fillId="0" borderId="15" xfId="0" applyFont="1" applyFill="1" applyBorder="1"/>
    <xf numFmtId="3" fontId="12" fillId="0" borderId="32" xfId="3" applyNumberFormat="1" applyFont="1" applyFill="1" applyBorder="1"/>
    <xf numFmtId="0" fontId="27" fillId="0" borderId="46" xfId="0" applyFont="1" applyFill="1" applyBorder="1"/>
    <xf numFmtId="0" fontId="27" fillId="0" borderId="19" xfId="0" applyFont="1" applyFill="1" applyBorder="1" applyAlignment="1">
      <alignment horizontal="left"/>
    </xf>
    <xf numFmtId="0" fontId="27" fillId="0" borderId="15" xfId="0" applyFont="1" applyFill="1" applyBorder="1"/>
    <xf numFmtId="3" fontId="5" fillId="0" borderId="16" xfId="3" applyNumberFormat="1" applyFont="1" applyFill="1" applyBorder="1"/>
    <xf numFmtId="0" fontId="31" fillId="0" borderId="50" xfId="0" applyFont="1" applyFill="1" applyBorder="1"/>
    <xf numFmtId="0" fontId="33" fillId="0" borderId="35" xfId="0" applyFont="1" applyFill="1" applyBorder="1" applyAlignment="1">
      <alignment horizontal="right"/>
    </xf>
    <xf numFmtId="0" fontId="31" fillId="0" borderId="0" xfId="0" applyFont="1" applyFill="1" applyBorder="1"/>
    <xf numFmtId="0" fontId="33" fillId="0" borderId="0" xfId="0" applyFont="1" applyFill="1" applyBorder="1" applyAlignment="1">
      <alignment horizontal="right"/>
    </xf>
    <xf numFmtId="0" fontId="24" fillId="0" borderId="0" xfId="0" applyFont="1" applyFill="1" applyBorder="1"/>
    <xf numFmtId="164" fontId="24" fillId="0" borderId="0" xfId="0" applyNumberFormat="1" applyFont="1" applyFill="1" applyBorder="1"/>
    <xf numFmtId="0" fontId="4" fillId="0" borderId="0" xfId="0" applyFont="1" applyFill="1" applyAlignment="1">
      <alignment horizontal="right"/>
    </xf>
    <xf numFmtId="0" fontId="10" fillId="0" borderId="0" xfId="0" applyFont="1" applyFill="1"/>
    <xf numFmtId="0" fontId="10" fillId="0" borderId="52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right"/>
    </xf>
    <xf numFmtId="164" fontId="10" fillId="0" borderId="30" xfId="0" applyNumberFormat="1" applyFont="1" applyFill="1" applyBorder="1"/>
    <xf numFmtId="3" fontId="10" fillId="0" borderId="31" xfId="0" applyNumberFormat="1" applyFont="1" applyFill="1" applyBorder="1"/>
    <xf numFmtId="0" fontId="4" fillId="0" borderId="54" xfId="0" applyFont="1" applyFill="1" applyBorder="1" applyAlignment="1">
      <alignment horizontal="right"/>
    </xf>
    <xf numFmtId="0" fontId="10" fillId="0" borderId="54" xfId="0" applyFont="1" applyFill="1" applyBorder="1"/>
    <xf numFmtId="3" fontId="10" fillId="0" borderId="22" xfId="0" applyNumberFormat="1" applyFont="1" applyFill="1" applyBorder="1"/>
    <xf numFmtId="3" fontId="10" fillId="0" borderId="43" xfId="0" applyNumberFormat="1" applyFont="1" applyFill="1" applyBorder="1"/>
    <xf numFmtId="0" fontId="29" fillId="0" borderId="27" xfId="0" applyFont="1" applyFill="1" applyBorder="1" applyAlignment="1">
      <alignment horizontal="right"/>
    </xf>
    <xf numFmtId="0" fontId="5" fillId="0" borderId="56" xfId="0" applyFont="1" applyFill="1" applyBorder="1"/>
    <xf numFmtId="0" fontId="5" fillId="0" borderId="59" xfId="0" applyFont="1" applyFill="1" applyBorder="1" applyAlignment="1">
      <alignment horizontal="left"/>
    </xf>
    <xf numFmtId="0" fontId="5" fillId="0" borderId="60" xfId="0" applyFont="1" applyFill="1" applyBorder="1" applyAlignment="1">
      <alignment horizontal="left"/>
    </xf>
    <xf numFmtId="0" fontId="5" fillId="0" borderId="61" xfId="0" applyFont="1" applyFill="1" applyBorder="1"/>
    <xf numFmtId="3" fontId="5" fillId="0" borderId="44" xfId="0" applyNumberFormat="1" applyFont="1" applyFill="1" applyBorder="1"/>
    <xf numFmtId="0" fontId="10" fillId="0" borderId="34" xfId="0" applyFont="1" applyFill="1" applyBorder="1" applyAlignment="1">
      <alignment horizontal="left"/>
    </xf>
    <xf numFmtId="0" fontId="5" fillId="0" borderId="23" xfId="0" applyFont="1" applyFill="1" applyBorder="1" applyAlignment="1">
      <alignment horizontal="left"/>
    </xf>
    <xf numFmtId="3" fontId="5" fillId="0" borderId="24" xfId="0" applyNumberFormat="1" applyFont="1" applyFill="1" applyBorder="1"/>
    <xf numFmtId="49" fontId="16" fillId="0" borderId="0" xfId="0" applyNumberFormat="1" applyFont="1" applyFill="1" applyAlignment="1">
      <alignment horizontal="center"/>
    </xf>
    <xf numFmtId="0" fontId="11" fillId="0" borderId="12" xfId="0" applyFont="1" applyFill="1" applyBorder="1" applyAlignment="1">
      <alignment horizontal="left"/>
    </xf>
    <xf numFmtId="0" fontId="9" fillId="0" borderId="48" xfId="0" applyFont="1" applyFill="1" applyBorder="1" applyAlignment="1">
      <alignment horizontal="left"/>
    </xf>
    <xf numFmtId="0" fontId="11" fillId="0" borderId="0" xfId="0" applyFont="1" applyFill="1" applyBorder="1"/>
    <xf numFmtId="0" fontId="10" fillId="0" borderId="37" xfId="0" applyFont="1" applyFill="1" applyBorder="1" applyAlignment="1">
      <alignment horizontal="left"/>
    </xf>
    <xf numFmtId="0" fontId="5" fillId="0" borderId="30" xfId="0" applyFont="1" applyFill="1" applyBorder="1"/>
    <xf numFmtId="0" fontId="0" fillId="0" borderId="0" xfId="0" applyFill="1"/>
    <xf numFmtId="0" fontId="9" fillId="0" borderId="12" xfId="0" applyFont="1" applyFill="1" applyBorder="1" applyAlignment="1">
      <alignment horizontal="center"/>
    </xf>
    <xf numFmtId="0" fontId="9" fillId="0" borderId="54" xfId="0" applyFont="1" applyFill="1" applyBorder="1" applyAlignment="1">
      <alignment horizontal="center"/>
    </xf>
    <xf numFmtId="164" fontId="12" fillId="0" borderId="18" xfId="0" applyNumberFormat="1" applyFont="1" applyFill="1" applyBorder="1"/>
    <xf numFmtId="164" fontId="25" fillId="0" borderId="16" xfId="0" applyNumberFormat="1" applyFont="1" applyFill="1" applyBorder="1"/>
    <xf numFmtId="3" fontId="12" fillId="0" borderId="16" xfId="3" applyNumberFormat="1" applyFont="1" applyFill="1" applyBorder="1"/>
    <xf numFmtId="3" fontId="12" fillId="0" borderId="17" xfId="3" applyNumberFormat="1" applyFont="1" applyFill="1" applyBorder="1"/>
    <xf numFmtId="164" fontId="12" fillId="0" borderId="25" xfId="0" applyNumberFormat="1" applyFont="1" applyFill="1" applyBorder="1"/>
    <xf numFmtId="0" fontId="27" fillId="0" borderId="23" xfId="0" applyFont="1" applyFill="1" applyBorder="1"/>
    <xf numFmtId="0" fontId="31" fillId="0" borderId="35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5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64" fontId="10" fillId="0" borderId="22" xfId="0" applyNumberFormat="1" applyFont="1" applyFill="1" applyBorder="1"/>
    <xf numFmtId="0" fontId="5" fillId="0" borderId="0" xfId="0" applyFont="1" applyFill="1" applyAlignment="1">
      <alignment horizontal="right"/>
    </xf>
    <xf numFmtId="0" fontId="11" fillId="0" borderId="2" xfId="0" applyFont="1" applyFill="1" applyBorder="1" applyAlignment="1">
      <alignment horizontal="left"/>
    </xf>
    <xf numFmtId="3" fontId="9" fillId="0" borderId="30" xfId="0" applyNumberFormat="1" applyFont="1" applyFill="1" applyBorder="1" applyAlignment="1">
      <alignment horizontal="center"/>
    </xf>
    <xf numFmtId="0" fontId="10" fillId="0" borderId="33" xfId="0" applyFont="1" applyFill="1" applyBorder="1" applyAlignment="1">
      <alignment horizontal="center"/>
    </xf>
    <xf numFmtId="0" fontId="27" fillId="0" borderId="42" xfId="0" applyFont="1" applyFill="1" applyBorder="1" applyAlignment="1">
      <alignment horizontal="left"/>
    </xf>
    <xf numFmtId="0" fontId="27" fillId="0" borderId="41" xfId="0" applyFont="1" applyFill="1" applyBorder="1"/>
    <xf numFmtId="0" fontId="5" fillId="0" borderId="13" xfId="0" applyFont="1" applyFill="1" applyBorder="1" applyAlignment="1">
      <alignment horizontal="left"/>
    </xf>
    <xf numFmtId="0" fontId="27" fillId="0" borderId="39" xfId="0" applyFont="1" applyFill="1" applyBorder="1" applyAlignment="1">
      <alignment horizontal="left"/>
    </xf>
    <xf numFmtId="0" fontId="5" fillId="0" borderId="34" xfId="0" applyFont="1" applyFill="1" applyBorder="1"/>
    <xf numFmtId="0" fontId="10" fillId="0" borderId="20" xfId="0" applyFont="1" applyFill="1" applyBorder="1" applyAlignment="1">
      <alignment horizontal="left"/>
    </xf>
    <xf numFmtId="3" fontId="27" fillId="0" borderId="0" xfId="0" applyNumberFormat="1" applyFont="1" applyFill="1" applyBorder="1"/>
    <xf numFmtId="164" fontId="27" fillId="0" borderId="0" xfId="0" applyNumberFormat="1" applyFont="1" applyFill="1" applyBorder="1"/>
    <xf numFmtId="0" fontId="5" fillId="0" borderId="56" xfId="0" applyFont="1" applyFill="1" applyBorder="1" applyAlignment="1">
      <alignment horizontal="left"/>
    </xf>
    <xf numFmtId="0" fontId="24" fillId="0" borderId="26" xfId="0" applyFont="1" applyFill="1" applyBorder="1" applyAlignment="1">
      <alignment horizontal="left"/>
    </xf>
    <xf numFmtId="0" fontId="10" fillId="0" borderId="0" xfId="0" applyFont="1" applyFill="1" applyAlignment="1"/>
    <xf numFmtId="0" fontId="5" fillId="0" borderId="12" xfId="0" applyFont="1" applyFill="1" applyBorder="1" applyAlignment="1"/>
    <xf numFmtId="0" fontId="5" fillId="0" borderId="6" xfId="0" applyFont="1" applyFill="1" applyBorder="1" applyAlignment="1"/>
    <xf numFmtId="0" fontId="5" fillId="0" borderId="1" xfId="0" applyFont="1" applyFill="1" applyBorder="1" applyAlignment="1">
      <alignment horizontal="left"/>
    </xf>
    <xf numFmtId="0" fontId="9" fillId="0" borderId="2" xfId="0" applyFont="1" applyFill="1" applyBorder="1" applyAlignment="1"/>
    <xf numFmtId="0" fontId="10" fillId="0" borderId="18" xfId="0" applyFont="1" applyFill="1" applyBorder="1" applyAlignment="1"/>
    <xf numFmtId="3" fontId="10" fillId="0" borderId="32" xfId="0" applyNumberFormat="1" applyFont="1" applyFill="1" applyBorder="1"/>
    <xf numFmtId="0" fontId="5" fillId="0" borderId="16" xfId="0" applyFont="1" applyFill="1" applyBorder="1" applyAlignment="1"/>
    <xf numFmtId="0" fontId="10" fillId="0" borderId="46" xfId="0" applyFont="1" applyFill="1" applyBorder="1" applyAlignment="1">
      <alignment horizontal="left"/>
    </xf>
    <xf numFmtId="0" fontId="10" fillId="0" borderId="16" xfId="0" applyFont="1" applyFill="1" applyBorder="1" applyAlignment="1"/>
    <xf numFmtId="164" fontId="10" fillId="0" borderId="16" xfId="0" applyNumberFormat="1" applyFont="1" applyFill="1" applyBorder="1"/>
    <xf numFmtId="3" fontId="10" fillId="0" borderId="17" xfId="0" applyNumberFormat="1" applyFont="1" applyFill="1" applyBorder="1"/>
    <xf numFmtId="0" fontId="25" fillId="0" borderId="20" xfId="0" applyFont="1" applyFill="1" applyBorder="1" applyAlignment="1">
      <alignment horizontal="left"/>
    </xf>
    <xf numFmtId="0" fontId="25" fillId="0" borderId="54" xfId="0" applyFont="1" applyFill="1" applyBorder="1" applyAlignment="1"/>
    <xf numFmtId="0" fontId="25" fillId="0" borderId="0" xfId="0" applyFont="1" applyFill="1"/>
    <xf numFmtId="0" fontId="10" fillId="0" borderId="30" xfId="0" applyFont="1" applyFill="1" applyBorder="1" applyAlignment="1"/>
    <xf numFmtId="164" fontId="25" fillId="0" borderId="30" xfId="0" applyNumberFormat="1" applyFont="1" applyFill="1" applyBorder="1"/>
    <xf numFmtId="3" fontId="25" fillId="0" borderId="31" xfId="0" applyNumberFormat="1" applyFont="1" applyFill="1" applyBorder="1"/>
    <xf numFmtId="0" fontId="5" fillId="0" borderId="5" xfId="0" applyFont="1" applyFill="1" applyBorder="1" applyAlignment="1">
      <alignment horizontal="left"/>
    </xf>
    <xf numFmtId="0" fontId="5" fillId="0" borderId="18" xfId="0" applyFont="1" applyFill="1" applyBorder="1" applyAlignment="1"/>
    <xf numFmtId="0" fontId="16" fillId="0" borderId="20" xfId="0" applyFont="1" applyFill="1" applyBorder="1" applyAlignment="1">
      <alignment horizontal="left"/>
    </xf>
    <xf numFmtId="0" fontId="27" fillId="0" borderId="54" xfId="0" applyFont="1" applyFill="1" applyBorder="1" applyAlignment="1"/>
    <xf numFmtId="0" fontId="5" fillId="0" borderId="25" xfId="0" applyFont="1" applyFill="1" applyBorder="1"/>
    <xf numFmtId="0" fontId="25" fillId="0" borderId="41" xfId="0" applyFont="1" applyFill="1" applyBorder="1"/>
    <xf numFmtId="0" fontId="5" fillId="0" borderId="33" xfId="0" applyFont="1" applyFill="1" applyBorder="1" applyAlignment="1">
      <alignment horizontal="center"/>
    </xf>
    <xf numFmtId="0" fontId="5" fillId="0" borderId="0" xfId="0" applyFont="1" applyFill="1" applyAlignment="1"/>
    <xf numFmtId="0" fontId="10" fillId="0" borderId="0" xfId="0" applyFont="1" applyFill="1" applyBorder="1"/>
    <xf numFmtId="0" fontId="11" fillId="0" borderId="54" xfId="0" applyFont="1" applyFill="1" applyBorder="1" applyAlignment="1">
      <alignment horizontal="left"/>
    </xf>
    <xf numFmtId="0" fontId="12" fillId="0" borderId="19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right"/>
    </xf>
    <xf numFmtId="0" fontId="24" fillId="0" borderId="0" xfId="0" applyFont="1" applyFill="1"/>
    <xf numFmtId="0" fontId="34" fillId="0" borderId="0" xfId="0" applyFont="1" applyFill="1"/>
    <xf numFmtId="3" fontId="31" fillId="0" borderId="0" xfId="0" applyNumberFormat="1" applyFont="1" applyFill="1"/>
    <xf numFmtId="0" fontId="17" fillId="0" borderId="6" xfId="0" applyFont="1" applyFill="1" applyBorder="1"/>
    <xf numFmtId="0" fontId="16" fillId="0" borderId="46" xfId="0" applyFont="1" applyFill="1" applyBorder="1" applyAlignment="1">
      <alignment horizontal="right"/>
    </xf>
    <xf numFmtId="0" fontId="27" fillId="0" borderId="7" xfId="0" applyFont="1" applyFill="1" applyBorder="1" applyAlignment="1">
      <alignment horizontal="left"/>
    </xf>
    <xf numFmtId="0" fontId="27" fillId="0" borderId="6" xfId="0" applyFont="1" applyFill="1" applyBorder="1"/>
    <xf numFmtId="164" fontId="27" fillId="0" borderId="25" xfId="0" applyNumberFormat="1" applyFont="1" applyFill="1" applyBorder="1"/>
    <xf numFmtId="3" fontId="27" fillId="0" borderId="17" xfId="0" applyNumberFormat="1" applyFont="1" applyFill="1" applyBorder="1" applyAlignment="1">
      <alignment horizontal="right"/>
    </xf>
    <xf numFmtId="49" fontId="12" fillId="0" borderId="46" xfId="0" applyNumberFormat="1" applyFont="1" applyFill="1" applyBorder="1" applyAlignment="1">
      <alignment horizontal="right"/>
    </xf>
    <xf numFmtId="49" fontId="12" fillId="0" borderId="19" xfId="0" applyNumberFormat="1" applyFont="1" applyFill="1" applyBorder="1" applyAlignment="1">
      <alignment horizontal="right"/>
    </xf>
    <xf numFmtId="3" fontId="27" fillId="0" borderId="32" xfId="0" applyNumberFormat="1" applyFont="1" applyFill="1" applyBorder="1" applyAlignment="1">
      <alignment horizontal="right"/>
    </xf>
    <xf numFmtId="0" fontId="31" fillId="0" borderId="50" xfId="0" applyFont="1" applyFill="1" applyBorder="1" applyAlignment="1">
      <alignment horizontal="right"/>
    </xf>
    <xf numFmtId="3" fontId="24" fillId="0" borderId="29" xfId="0" applyNumberFormat="1" applyFont="1" applyFill="1" applyBorder="1" applyAlignment="1">
      <alignment horizontal="right"/>
    </xf>
    <xf numFmtId="0" fontId="10" fillId="0" borderId="30" xfId="0" applyFont="1" applyFill="1" applyBorder="1" applyAlignment="1">
      <alignment horizontal="left"/>
    </xf>
    <xf numFmtId="0" fontId="24" fillId="0" borderId="51" xfId="0" applyFont="1" applyFill="1" applyBorder="1" applyAlignment="1">
      <alignment horizontal="left"/>
    </xf>
    <xf numFmtId="0" fontId="10" fillId="0" borderId="26" xfId="0" applyFont="1" applyFill="1" applyBorder="1" applyAlignment="1">
      <alignment horizontal="left"/>
    </xf>
    <xf numFmtId="0" fontId="10" fillId="0" borderId="28" xfId="0" applyFont="1" applyFill="1" applyBorder="1"/>
    <xf numFmtId="165" fontId="5" fillId="0" borderId="16" xfId="0" applyNumberFormat="1" applyFont="1" applyFill="1" applyBorder="1" applyAlignment="1"/>
    <xf numFmtId="0" fontId="5" fillId="0" borderId="15" xfId="0" applyFont="1" applyFill="1" applyBorder="1" applyAlignment="1"/>
    <xf numFmtId="0" fontId="5" fillId="0" borderId="17" xfId="0" applyFont="1" applyFill="1" applyBorder="1" applyAlignment="1"/>
    <xf numFmtId="0" fontId="35" fillId="0" borderId="0" xfId="0" applyFont="1" applyFill="1" applyAlignment="1">
      <alignment horizontal="left"/>
    </xf>
    <xf numFmtId="3" fontId="17" fillId="0" borderId="0" xfId="0" applyNumberFormat="1" applyFont="1" applyFill="1" applyAlignment="1">
      <alignment horizontal="right"/>
    </xf>
    <xf numFmtId="0" fontId="36" fillId="0" borderId="0" xfId="0" applyFont="1" applyFill="1" applyAlignment="1">
      <alignment horizontal="left"/>
    </xf>
    <xf numFmtId="0" fontId="20" fillId="0" borderId="0" xfId="0" applyFont="1" applyFill="1" applyAlignment="1">
      <alignment horizontal="left"/>
    </xf>
    <xf numFmtId="3" fontId="17" fillId="0" borderId="0" xfId="0" applyNumberFormat="1" applyFont="1" applyFill="1"/>
    <xf numFmtId="164" fontId="17" fillId="0" borderId="0" xfId="0" applyNumberFormat="1" applyFont="1" applyFill="1"/>
    <xf numFmtId="0" fontId="19" fillId="0" borderId="1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left"/>
    </xf>
    <xf numFmtId="0" fontId="17" fillId="0" borderId="2" xfId="0" applyFont="1" applyFill="1" applyBorder="1"/>
    <xf numFmtId="0" fontId="20" fillId="0" borderId="5" xfId="3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17" fillId="0" borderId="7" xfId="3" applyFont="1" applyFill="1" applyBorder="1" applyAlignment="1">
      <alignment horizontal="left"/>
    </xf>
    <xf numFmtId="0" fontId="17" fillId="0" borderId="14" xfId="0" applyFont="1" applyFill="1" applyBorder="1"/>
    <xf numFmtId="0" fontId="17" fillId="0" borderId="6" xfId="3" applyFont="1" applyFill="1" applyBorder="1" applyAlignment="1">
      <alignment horizontal="left"/>
    </xf>
    <xf numFmtId="0" fontId="20" fillId="0" borderId="33" xfId="0" applyFont="1" applyFill="1" applyBorder="1" applyAlignment="1">
      <alignment horizontal="left"/>
    </xf>
    <xf numFmtId="0" fontId="17" fillId="0" borderId="6" xfId="3" applyFont="1" applyFill="1" applyBorder="1"/>
    <xf numFmtId="0" fontId="17" fillId="0" borderId="14" xfId="0" applyFont="1" applyFill="1" applyBorder="1" applyAlignment="1">
      <alignment horizontal="left"/>
    </xf>
    <xf numFmtId="0" fontId="20" fillId="0" borderId="39" xfId="0" applyFont="1" applyFill="1" applyBorder="1" applyAlignment="1">
      <alignment horizontal="left"/>
    </xf>
    <xf numFmtId="0" fontId="17" fillId="0" borderId="41" xfId="0" applyFont="1" applyFill="1" applyBorder="1" applyAlignment="1">
      <alignment horizontal="left"/>
    </xf>
    <xf numFmtId="0" fontId="17" fillId="0" borderId="37" xfId="0" applyFont="1" applyFill="1" applyBorder="1" applyAlignment="1">
      <alignment horizontal="left"/>
    </xf>
    <xf numFmtId="0" fontId="19" fillId="0" borderId="2" xfId="0" applyFont="1" applyFill="1" applyBorder="1" applyAlignment="1">
      <alignment horizontal="left"/>
    </xf>
    <xf numFmtId="0" fontId="17" fillId="0" borderId="12" xfId="0" applyFont="1" applyFill="1" applyBorder="1"/>
    <xf numFmtId="3" fontId="17" fillId="0" borderId="3" xfId="3" applyNumberFormat="1" applyFont="1" applyFill="1" applyBorder="1"/>
    <xf numFmtId="3" fontId="17" fillId="0" borderId="30" xfId="0" applyNumberFormat="1" applyFont="1" applyFill="1" applyBorder="1"/>
    <xf numFmtId="3" fontId="17" fillId="0" borderId="4" xfId="0" applyNumberFormat="1" applyFont="1" applyFill="1" applyBorder="1"/>
    <xf numFmtId="0" fontId="17" fillId="0" borderId="16" xfId="0" applyFont="1" applyFill="1" applyBorder="1"/>
    <xf numFmtId="3" fontId="17" fillId="0" borderId="16" xfId="3" applyNumberFormat="1" applyFont="1" applyFill="1" applyBorder="1"/>
    <xf numFmtId="164" fontId="17" fillId="0" borderId="16" xfId="0" applyNumberFormat="1" applyFont="1" applyFill="1" applyBorder="1"/>
    <xf numFmtId="3" fontId="17" fillId="0" borderId="17" xfId="0" applyNumberFormat="1" applyFont="1" applyFill="1" applyBorder="1"/>
    <xf numFmtId="0" fontId="17" fillId="0" borderId="34" xfId="0" applyFont="1" applyFill="1" applyBorder="1" applyAlignment="1">
      <alignment horizontal="left"/>
    </xf>
    <xf numFmtId="164" fontId="17" fillId="0" borderId="18" xfId="0" applyNumberFormat="1" applyFont="1" applyFill="1" applyBorder="1"/>
    <xf numFmtId="0" fontId="20" fillId="0" borderId="40" xfId="0" applyFont="1" applyFill="1" applyBorder="1" applyAlignment="1">
      <alignment horizontal="left"/>
    </xf>
    <xf numFmtId="0" fontId="17" fillId="0" borderId="54" xfId="0" applyFont="1" applyFill="1" applyBorder="1"/>
    <xf numFmtId="3" fontId="20" fillId="0" borderId="23" xfId="3" applyNumberFormat="1" applyFont="1" applyFill="1" applyBorder="1"/>
    <xf numFmtId="164" fontId="20" fillId="0" borderId="22" xfId="0" applyNumberFormat="1" applyFont="1" applyFill="1" applyBorder="1"/>
    <xf numFmtId="3" fontId="20" fillId="0" borderId="43" xfId="0" applyNumberFormat="1" applyFont="1" applyFill="1" applyBorder="1"/>
    <xf numFmtId="0" fontId="17" fillId="0" borderId="30" xfId="0" applyFont="1" applyFill="1" applyBorder="1" applyAlignment="1">
      <alignment horizontal="left"/>
    </xf>
    <xf numFmtId="3" fontId="17" fillId="0" borderId="30" xfId="3" applyNumberFormat="1" applyFont="1" applyFill="1" applyBorder="1"/>
    <xf numFmtId="164" fontId="17" fillId="0" borderId="30" xfId="0" applyNumberFormat="1" applyFont="1" applyFill="1" applyBorder="1"/>
    <xf numFmtId="3" fontId="17" fillId="0" borderId="31" xfId="3" applyNumberFormat="1" applyFont="1" applyFill="1" applyBorder="1"/>
    <xf numFmtId="3" fontId="20" fillId="0" borderId="22" xfId="3" applyNumberFormat="1" applyFont="1" applyFill="1" applyBorder="1"/>
    <xf numFmtId="164" fontId="20" fillId="0" borderId="23" xfId="0" applyNumberFormat="1" applyFont="1" applyFill="1" applyBorder="1"/>
    <xf numFmtId="3" fontId="17" fillId="0" borderId="16" xfId="0" applyNumberFormat="1" applyFont="1" applyFill="1" applyBorder="1"/>
    <xf numFmtId="3" fontId="17" fillId="0" borderId="32" xfId="0" applyNumberFormat="1" applyFont="1" applyFill="1" applyBorder="1"/>
    <xf numFmtId="3" fontId="17" fillId="0" borderId="18" xfId="0" applyNumberFormat="1" applyFont="1" applyFill="1" applyBorder="1"/>
    <xf numFmtId="0" fontId="17" fillId="0" borderId="0" xfId="0" applyFont="1" applyFill="1" applyBorder="1"/>
    <xf numFmtId="164" fontId="20" fillId="0" borderId="9" xfId="0" applyNumberFormat="1" applyFont="1" applyFill="1" applyBorder="1"/>
    <xf numFmtId="3" fontId="20" fillId="0" borderId="10" xfId="0" applyNumberFormat="1" applyFont="1" applyFill="1" applyBorder="1"/>
    <xf numFmtId="0" fontId="17" fillId="0" borderId="56" xfId="0" applyFont="1" applyFill="1" applyBorder="1" applyAlignment="1">
      <alignment horizontal="left"/>
    </xf>
    <xf numFmtId="0" fontId="19" fillId="0" borderId="34" xfId="0" applyFont="1" applyFill="1" applyBorder="1" applyAlignment="1">
      <alignment horizontal="left"/>
    </xf>
    <xf numFmtId="3" fontId="17" fillId="0" borderId="17" xfId="3" applyNumberFormat="1" applyFont="1" applyFill="1" applyBorder="1"/>
    <xf numFmtId="0" fontId="20" fillId="0" borderId="34" xfId="0" applyFont="1" applyFill="1" applyBorder="1" applyAlignment="1">
      <alignment horizontal="left"/>
    </xf>
    <xf numFmtId="0" fontId="17" fillId="0" borderId="15" xfId="0" applyFont="1" applyFill="1" applyBorder="1"/>
    <xf numFmtId="3" fontId="20" fillId="0" borderId="24" xfId="0" applyNumberFormat="1" applyFont="1" applyFill="1" applyBorder="1"/>
    <xf numFmtId="0" fontId="20" fillId="0" borderId="13" xfId="0" applyFont="1" applyFill="1" applyBorder="1" applyAlignment="1">
      <alignment horizontal="left"/>
    </xf>
    <xf numFmtId="0" fontId="20" fillId="0" borderId="54" xfId="0" applyFont="1" applyFill="1" applyBorder="1" applyAlignment="1">
      <alignment horizontal="left"/>
    </xf>
    <xf numFmtId="0" fontId="20" fillId="0" borderId="54" xfId="0" applyFont="1" applyFill="1" applyBorder="1"/>
    <xf numFmtId="0" fontId="17" fillId="0" borderId="57" xfId="0" applyFont="1" applyFill="1" applyBorder="1" applyAlignment="1">
      <alignment horizontal="left"/>
    </xf>
    <xf numFmtId="0" fontId="17" fillId="0" borderId="38" xfId="0" applyFont="1" applyFill="1" applyBorder="1"/>
    <xf numFmtId="0" fontId="20" fillId="0" borderId="59" xfId="0" applyFont="1" applyFill="1" applyBorder="1" applyAlignment="1">
      <alignment horizontal="left"/>
    </xf>
    <xf numFmtId="0" fontId="17" fillId="0" borderId="41" xfId="0" applyFont="1" applyFill="1" applyBorder="1"/>
    <xf numFmtId="0" fontId="17" fillId="0" borderId="30" xfId="0" applyFont="1" applyFill="1" applyBorder="1"/>
    <xf numFmtId="0" fontId="20" fillId="0" borderId="23" xfId="0" applyFont="1" applyFill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37" fillId="0" borderId="16" xfId="0" applyFont="1" applyFill="1" applyBorder="1"/>
    <xf numFmtId="0" fontId="37" fillId="0" borderId="17" xfId="0" applyFont="1" applyFill="1" applyBorder="1"/>
    <xf numFmtId="3" fontId="17" fillId="0" borderId="31" xfId="0" applyNumberFormat="1" applyFont="1" applyFill="1" applyBorder="1"/>
    <xf numFmtId="3" fontId="17" fillId="0" borderId="9" xfId="3" applyNumberFormat="1" applyFont="1" applyFill="1" applyBorder="1"/>
    <xf numFmtId="3" fontId="20" fillId="0" borderId="23" xfId="0" applyNumberFormat="1" applyFont="1" applyFill="1" applyBorder="1"/>
    <xf numFmtId="3" fontId="17" fillId="0" borderId="18" xfId="3" applyNumberFormat="1" applyFont="1" applyFill="1" applyBorder="1"/>
    <xf numFmtId="0" fontId="17" fillId="0" borderId="15" xfId="0" applyFont="1" applyFill="1" applyBorder="1" applyAlignment="1">
      <alignment horizontal="left"/>
    </xf>
    <xf numFmtId="0" fontId="17" fillId="0" borderId="25" xfId="0" applyFont="1" applyFill="1" applyBorder="1"/>
    <xf numFmtId="164" fontId="17" fillId="0" borderId="25" xfId="0" applyNumberFormat="1" applyFont="1" applyFill="1" applyBorder="1"/>
    <xf numFmtId="3" fontId="17" fillId="0" borderId="25" xfId="3" applyNumberFormat="1" applyFont="1" applyFill="1" applyBorder="1"/>
    <xf numFmtId="3" fontId="17" fillId="0" borderId="44" xfId="3" applyNumberFormat="1" applyFont="1" applyFill="1" applyBorder="1"/>
    <xf numFmtId="0" fontId="20" fillId="0" borderId="51" xfId="0" applyFont="1" applyFill="1" applyBorder="1" applyAlignment="1">
      <alignment horizontal="left"/>
    </xf>
    <xf numFmtId="0" fontId="17" fillId="0" borderId="58" xfId="0" applyFont="1" applyFill="1" applyBorder="1" applyAlignment="1">
      <alignment horizontal="left"/>
    </xf>
    <xf numFmtId="3" fontId="20" fillId="0" borderId="22" xfId="0" applyNumberFormat="1" applyFont="1" applyFill="1" applyBorder="1"/>
    <xf numFmtId="0" fontId="17" fillId="0" borderId="58" xfId="0" applyFont="1" applyFill="1" applyBorder="1"/>
    <xf numFmtId="0" fontId="21" fillId="0" borderId="50" xfId="0" applyFont="1" applyFill="1" applyBorder="1" applyAlignment="1">
      <alignment horizontal="left"/>
    </xf>
    <xf numFmtId="0" fontId="21" fillId="0" borderId="27" xfId="0" applyFont="1" applyFill="1" applyBorder="1" applyAlignment="1">
      <alignment horizontal="left"/>
    </xf>
    <xf numFmtId="0" fontId="21" fillId="0" borderId="27" xfId="0" applyFont="1" applyFill="1" applyBorder="1"/>
    <xf numFmtId="0" fontId="38" fillId="0" borderId="0" xfId="0" applyFont="1" applyFill="1"/>
    <xf numFmtId="0" fontId="11" fillId="0" borderId="51" xfId="0" applyFont="1" applyFill="1" applyBorder="1" applyAlignment="1">
      <alignment horizontal="left"/>
    </xf>
    <xf numFmtId="0" fontId="5" fillId="0" borderId="22" xfId="0" applyFont="1" applyFill="1" applyBorder="1" applyAlignment="1">
      <alignment horizontal="left"/>
    </xf>
    <xf numFmtId="3" fontId="5" fillId="0" borderId="43" xfId="0" applyNumberFormat="1" applyFont="1" applyFill="1" applyBorder="1"/>
    <xf numFmtId="0" fontId="31" fillId="0" borderId="54" xfId="0" applyFont="1" applyFill="1" applyBorder="1" applyAlignment="1">
      <alignment horizontal="left"/>
    </xf>
    <xf numFmtId="0" fontId="31" fillId="0" borderId="54" xfId="0" applyFont="1" applyFill="1" applyBorder="1"/>
    <xf numFmtId="3" fontId="24" fillId="0" borderId="22" xfId="0" applyNumberFormat="1" applyFont="1" applyFill="1" applyBorder="1"/>
    <xf numFmtId="3" fontId="24" fillId="0" borderId="43" xfId="0" applyNumberFormat="1" applyFont="1" applyFill="1" applyBorder="1"/>
    <xf numFmtId="0" fontId="31" fillId="0" borderId="0" xfId="0" applyFont="1" applyFill="1" applyBorder="1" applyAlignment="1">
      <alignment horizontal="left"/>
    </xf>
    <xf numFmtId="0" fontId="24" fillId="0" borderId="54" xfId="0" applyFont="1" applyFill="1" applyBorder="1"/>
    <xf numFmtId="164" fontId="31" fillId="0" borderId="0" xfId="0" applyNumberFormat="1" applyFont="1" applyFill="1"/>
    <xf numFmtId="0" fontId="9" fillId="0" borderId="54" xfId="0" applyFont="1" applyFill="1" applyBorder="1" applyAlignment="1">
      <alignment horizontal="left"/>
    </xf>
    <xf numFmtId="0" fontId="16" fillId="0" borderId="47" xfId="0" applyFont="1" applyFill="1" applyBorder="1" applyAlignment="1">
      <alignment horizontal="left"/>
    </xf>
    <xf numFmtId="0" fontId="16" fillId="0" borderId="7" xfId="0" applyFont="1" applyFill="1" applyBorder="1" applyAlignment="1">
      <alignment horizontal="left"/>
    </xf>
    <xf numFmtId="3" fontId="27" fillId="0" borderId="15" xfId="0" applyNumberFormat="1" applyFont="1" applyFill="1" applyBorder="1"/>
    <xf numFmtId="3" fontId="27" fillId="0" borderId="32" xfId="0" applyNumberFormat="1" applyFont="1" applyFill="1" applyBorder="1"/>
    <xf numFmtId="0" fontId="31" fillId="0" borderId="50" xfId="0" applyFont="1" applyFill="1" applyBorder="1" applyAlignment="1">
      <alignment horizontal="left"/>
    </xf>
    <xf numFmtId="0" fontId="24" fillId="0" borderId="28" xfId="0" applyFont="1" applyFill="1" applyBorder="1" applyAlignment="1">
      <alignment horizontal="left"/>
    </xf>
    <xf numFmtId="0" fontId="27" fillId="0" borderId="52" xfId="0" applyFont="1" applyFill="1" applyBorder="1" applyAlignment="1">
      <alignment horizontal="left"/>
    </xf>
    <xf numFmtId="0" fontId="5" fillId="0" borderId="51" xfId="0" applyFont="1" applyFill="1" applyBorder="1" applyAlignment="1">
      <alignment horizontal="left"/>
    </xf>
    <xf numFmtId="0" fontId="5" fillId="0" borderId="1" xfId="0" applyFont="1" applyFill="1" applyBorder="1"/>
    <xf numFmtId="0" fontId="31" fillId="0" borderId="27" xfId="0" applyFont="1" applyFill="1" applyBorder="1"/>
    <xf numFmtId="0" fontId="5" fillId="0" borderId="11" xfId="0" applyFont="1" applyFill="1" applyBorder="1" applyAlignment="1">
      <alignment horizontal="left"/>
    </xf>
    <xf numFmtId="0" fontId="12" fillId="0" borderId="34" xfId="0" applyFont="1" applyFill="1" applyBorder="1" applyAlignment="1"/>
    <xf numFmtId="0" fontId="12" fillId="0" borderId="13" xfId="0" applyFont="1" applyFill="1" applyBorder="1" applyAlignment="1"/>
    <xf numFmtId="0" fontId="12" fillId="0" borderId="25" xfId="0" applyFont="1" applyFill="1" applyBorder="1" applyAlignment="1">
      <alignment horizontal="left"/>
    </xf>
    <xf numFmtId="165" fontId="5" fillId="0" borderId="25" xfId="0" applyNumberFormat="1" applyFont="1" applyFill="1" applyBorder="1" applyAlignment="1"/>
    <xf numFmtId="0" fontId="12" fillId="0" borderId="23" xfId="0" applyFont="1" applyFill="1" applyBorder="1" applyAlignment="1">
      <alignment horizontal="left"/>
    </xf>
    <xf numFmtId="164" fontId="24" fillId="0" borderId="22" xfId="0" applyNumberFormat="1" applyFont="1" applyFill="1" applyBorder="1"/>
    <xf numFmtId="3" fontId="24" fillId="0" borderId="0" xfId="0" applyNumberFormat="1" applyFont="1" applyFill="1" applyBorder="1" applyAlignment="1">
      <alignment horizontal="right"/>
    </xf>
    <xf numFmtId="0" fontId="39" fillId="0" borderId="0" xfId="0" applyFont="1" applyFill="1"/>
    <xf numFmtId="0" fontId="9" fillId="0" borderId="37" xfId="0" applyFont="1" applyFill="1" applyBorder="1" applyAlignment="1">
      <alignment horizontal="left"/>
    </xf>
    <xf numFmtId="3" fontId="5" fillId="0" borderId="30" xfId="2" applyNumberFormat="1" applyFont="1" applyFill="1" applyBorder="1"/>
    <xf numFmtId="3" fontId="5" fillId="0" borderId="31" xfId="2" applyNumberFormat="1" applyFont="1" applyFill="1" applyBorder="1"/>
    <xf numFmtId="0" fontId="5" fillId="0" borderId="17" xfId="2" applyFont="1" applyFill="1" applyBorder="1"/>
    <xf numFmtId="0" fontId="5" fillId="0" borderId="20" xfId="0" applyFont="1" applyFill="1" applyBorder="1" applyAlignment="1">
      <alignment horizontal="left"/>
    </xf>
    <xf numFmtId="3" fontId="10" fillId="0" borderId="22" xfId="2" applyNumberFormat="1" applyFont="1" applyFill="1" applyBorder="1"/>
    <xf numFmtId="3" fontId="5" fillId="0" borderId="44" xfId="2" applyNumberFormat="1" applyFont="1" applyFill="1" applyBorder="1"/>
    <xf numFmtId="0" fontId="5" fillId="0" borderId="16" xfId="2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2" fillId="0" borderId="30" xfId="0" applyFont="1" applyFill="1" applyBorder="1" applyAlignment="1">
      <alignment horizontal="left"/>
    </xf>
    <xf numFmtId="0" fontId="5" fillId="0" borderId="41" xfId="0" applyFont="1" applyFill="1" applyBorder="1"/>
    <xf numFmtId="3" fontId="5" fillId="0" borderId="3" xfId="2" applyNumberFormat="1" applyFont="1" applyFill="1" applyBorder="1"/>
    <xf numFmtId="3" fontId="5" fillId="0" borderId="4" xfId="2" applyNumberFormat="1" applyFont="1" applyFill="1" applyBorder="1"/>
    <xf numFmtId="3" fontId="5" fillId="0" borderId="18" xfId="2" applyNumberFormat="1" applyFont="1" applyFill="1" applyBorder="1"/>
    <xf numFmtId="3" fontId="5" fillId="0" borderId="32" xfId="2" applyNumberFormat="1" applyFont="1" applyFill="1" applyBorder="1"/>
    <xf numFmtId="0" fontId="13" fillId="0" borderId="13" xfId="0" applyFont="1" applyFill="1" applyBorder="1" applyAlignment="1">
      <alignment horizontal="right"/>
    </xf>
    <xf numFmtId="0" fontId="13" fillId="0" borderId="7" xfId="0" applyFont="1" applyFill="1" applyBorder="1" applyAlignment="1">
      <alignment horizontal="left"/>
    </xf>
    <xf numFmtId="3" fontId="13" fillId="0" borderId="32" xfId="2" applyNumberFormat="1" applyFont="1" applyFill="1" applyBorder="1"/>
    <xf numFmtId="0" fontId="10" fillId="0" borderId="42" xfId="0" applyFont="1" applyFill="1" applyBorder="1" applyAlignment="1">
      <alignment horizontal="left"/>
    </xf>
    <xf numFmtId="0" fontId="31" fillId="0" borderId="27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12" xfId="0" applyFont="1" applyFill="1" applyBorder="1" applyAlignment="1">
      <alignment horizontal="left"/>
    </xf>
    <xf numFmtId="0" fontId="12" fillId="0" borderId="54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2" fillId="0" borderId="50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54" xfId="0" applyFont="1" applyFill="1" applyBorder="1" applyAlignment="1">
      <alignment horizontal="left"/>
    </xf>
    <xf numFmtId="0" fontId="5" fillId="0" borderId="53" xfId="0" applyFont="1" applyFill="1" applyBorder="1"/>
    <xf numFmtId="0" fontId="5" fillId="0" borderId="51" xfId="0" applyFont="1" applyFill="1" applyBorder="1"/>
    <xf numFmtId="0" fontId="12" fillId="0" borderId="27" xfId="0" applyFont="1" applyFill="1" applyBorder="1" applyAlignment="1">
      <alignment horizontal="left"/>
    </xf>
    <xf numFmtId="0" fontId="24" fillId="0" borderId="36" xfId="0" applyFont="1" applyFill="1" applyBorder="1"/>
    <xf numFmtId="0" fontId="12" fillId="0" borderId="0" xfId="0" applyFont="1" applyFill="1" applyBorder="1" applyAlignment="1">
      <alignment horizontal="left"/>
    </xf>
    <xf numFmtId="0" fontId="4" fillId="0" borderId="30" xfId="0" applyFont="1" applyFill="1" applyBorder="1" applyAlignment="1">
      <alignment horizontal="left"/>
    </xf>
    <xf numFmtId="0" fontId="4" fillId="0" borderId="23" xfId="0" applyFont="1" applyFill="1" applyBorder="1" applyAlignment="1">
      <alignment horizontal="left"/>
    </xf>
    <xf numFmtId="0" fontId="4" fillId="0" borderId="27" xfId="0" applyFont="1" applyFill="1" applyBorder="1" applyAlignment="1">
      <alignment horizontal="left"/>
    </xf>
    <xf numFmtId="0" fontId="10" fillId="0" borderId="27" xfId="0" applyFont="1" applyFill="1" applyBorder="1"/>
    <xf numFmtId="0" fontId="4" fillId="0" borderId="0" xfId="0" applyFont="1" applyFill="1" applyBorder="1" applyAlignment="1">
      <alignment horizontal="left"/>
    </xf>
    <xf numFmtId="0" fontId="0" fillId="0" borderId="9" xfId="0" applyBorder="1"/>
    <xf numFmtId="0" fontId="0" fillId="0" borderId="22" xfId="0" applyBorder="1"/>
    <xf numFmtId="0" fontId="0" fillId="0" borderId="34" xfId="0" applyBorder="1"/>
    <xf numFmtId="0" fontId="0" fillId="0" borderId="13" xfId="0" applyBorder="1"/>
    <xf numFmtId="3" fontId="5" fillId="0" borderId="0" xfId="0" applyNumberFormat="1" applyFont="1" applyFill="1" applyBorder="1" applyAlignment="1">
      <alignment horizontal="right"/>
    </xf>
    <xf numFmtId="0" fontId="30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16" fillId="0" borderId="53" xfId="0" applyFont="1" applyFill="1" applyBorder="1" applyAlignment="1">
      <alignment horizontal="right"/>
    </xf>
    <xf numFmtId="0" fontId="27" fillId="0" borderId="21" xfId="0" applyFont="1" applyFill="1" applyBorder="1" applyAlignment="1">
      <alignment horizontal="left"/>
    </xf>
    <xf numFmtId="3" fontId="27" fillId="0" borderId="24" xfId="0" applyNumberFormat="1" applyFont="1" applyFill="1" applyBorder="1" applyAlignment="1">
      <alignment horizontal="right"/>
    </xf>
    <xf numFmtId="49" fontId="5" fillId="0" borderId="0" xfId="0" applyNumberFormat="1" applyFont="1" applyFill="1" applyAlignment="1">
      <alignment horizontal="center"/>
    </xf>
    <xf numFmtId="0" fontId="12" fillId="0" borderId="42" xfId="0" applyFont="1" applyFill="1" applyBorder="1" applyAlignment="1">
      <alignment horizontal="left"/>
    </xf>
    <xf numFmtId="0" fontId="24" fillId="0" borderId="40" xfId="0" applyFont="1" applyFill="1" applyBorder="1"/>
    <xf numFmtId="0" fontId="0" fillId="0" borderId="10" xfId="0" applyBorder="1"/>
    <xf numFmtId="0" fontId="5" fillId="0" borderId="62" xfId="0" applyFont="1" applyFill="1" applyBorder="1" applyAlignment="1">
      <alignment horizontal="left"/>
    </xf>
    <xf numFmtId="0" fontId="5" fillId="0" borderId="59" xfId="0" applyFont="1" applyFill="1" applyBorder="1"/>
    <xf numFmtId="0" fontId="9" fillId="0" borderId="30" xfId="0" applyFont="1" applyFill="1" applyBorder="1" applyAlignment="1">
      <alignment horizontal="left"/>
    </xf>
    <xf numFmtId="0" fontId="4" fillId="0" borderId="23" xfId="0" applyFont="1" applyFill="1" applyBorder="1"/>
    <xf numFmtId="3" fontId="4" fillId="0" borderId="24" xfId="0" applyNumberFormat="1" applyFont="1" applyFill="1" applyBorder="1"/>
    <xf numFmtId="0" fontId="0" fillId="0" borderId="48" xfId="0" applyBorder="1"/>
    <xf numFmtId="0" fontId="12" fillId="0" borderId="13" xfId="0" applyFont="1" applyFill="1" applyBorder="1" applyAlignment="1">
      <alignment horizontal="left"/>
    </xf>
    <xf numFmtId="0" fontId="9" fillId="0" borderId="20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3" fontId="5" fillId="0" borderId="30" xfId="0" applyNumberFormat="1" applyFont="1" applyFill="1" applyBorder="1" applyAlignment="1">
      <alignment horizontal="right"/>
    </xf>
    <xf numFmtId="0" fontId="10" fillId="0" borderId="47" xfId="0" applyFont="1" applyFill="1" applyBorder="1" applyAlignment="1">
      <alignment horizontal="left"/>
    </xf>
    <xf numFmtId="165" fontId="5" fillId="0" borderId="30" xfId="0" applyNumberFormat="1" applyFont="1" applyFill="1" applyBorder="1"/>
    <xf numFmtId="0" fontId="4" fillId="0" borderId="59" xfId="0" applyFont="1" applyFill="1" applyBorder="1" applyAlignment="1">
      <alignment horizontal="left"/>
    </xf>
    <xf numFmtId="3" fontId="12" fillId="0" borderId="24" xfId="0" applyNumberFormat="1" applyFont="1" applyFill="1" applyBorder="1"/>
    <xf numFmtId="0" fontId="12" fillId="0" borderId="15" xfId="0" applyFont="1" applyFill="1" applyBorder="1" applyAlignment="1">
      <alignment horizontal="left"/>
    </xf>
    <xf numFmtId="0" fontId="0" fillId="0" borderId="54" xfId="0" applyBorder="1"/>
    <xf numFmtId="0" fontId="0" fillId="0" borderId="63" xfId="0" applyBorder="1"/>
    <xf numFmtId="0" fontId="5" fillId="0" borderId="39" xfId="0" applyFont="1" applyFill="1" applyBorder="1" applyAlignment="1">
      <alignment horizontal="left"/>
    </xf>
    <xf numFmtId="0" fontId="10" fillId="0" borderId="59" xfId="0" applyFont="1" applyFill="1" applyBorder="1"/>
    <xf numFmtId="3" fontId="10" fillId="0" borderId="24" xfId="0" applyNumberFormat="1" applyFont="1" applyFill="1" applyBorder="1" applyAlignment="1">
      <alignment horizontal="right"/>
    </xf>
    <xf numFmtId="0" fontId="5" fillId="0" borderId="54" xfId="0" applyFont="1" applyFill="1" applyBorder="1" applyAlignment="1">
      <alignment horizontal="right"/>
    </xf>
    <xf numFmtId="0" fontId="10" fillId="0" borderId="13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right"/>
    </xf>
    <xf numFmtId="0" fontId="16" fillId="0" borderId="0" xfId="0" applyFont="1" applyFill="1" applyBorder="1"/>
    <xf numFmtId="0" fontId="10" fillId="0" borderId="2" xfId="0" applyFont="1" applyFill="1" applyBorder="1" applyAlignment="1"/>
    <xf numFmtId="0" fontId="5" fillId="0" borderId="14" xfId="0" applyFont="1" applyFill="1" applyBorder="1" applyAlignment="1"/>
    <xf numFmtId="3" fontId="4" fillId="0" borderId="23" xfId="0" applyNumberFormat="1" applyFont="1" applyFill="1" applyBorder="1"/>
    <xf numFmtId="164" fontId="4" fillId="0" borderId="23" xfId="0" applyNumberFormat="1" applyFont="1" applyFill="1" applyBorder="1"/>
    <xf numFmtId="0" fontId="10" fillId="0" borderId="50" xfId="0" applyFont="1" applyFill="1" applyBorder="1" applyAlignment="1">
      <alignment horizontal="left"/>
    </xf>
    <xf numFmtId="0" fontId="5" fillId="0" borderId="27" xfId="0" applyFont="1" applyFill="1" applyBorder="1" applyAlignment="1"/>
    <xf numFmtId="164" fontId="10" fillId="0" borderId="28" xfId="0" applyNumberFormat="1" applyFont="1" applyFill="1" applyBorder="1"/>
    <xf numFmtId="3" fontId="10" fillId="0" borderId="29" xfId="0" applyNumberFormat="1" applyFont="1" applyFill="1" applyBorder="1"/>
    <xf numFmtId="0" fontId="5" fillId="0" borderId="0" xfId="0" applyFont="1" applyFill="1" applyBorder="1" applyAlignment="1"/>
    <xf numFmtId="0" fontId="0" fillId="0" borderId="0" xfId="0" applyFont="1" applyFill="1" applyAlignment="1"/>
    <xf numFmtId="0" fontId="10" fillId="0" borderId="12" xfId="0" applyFont="1" applyFill="1" applyBorder="1" applyAlignment="1"/>
    <xf numFmtId="0" fontId="8" fillId="0" borderId="54" xfId="0" applyFont="1" applyFill="1" applyBorder="1" applyAlignment="1"/>
    <xf numFmtId="0" fontId="10" fillId="0" borderId="50" xfId="0" applyFont="1" applyFill="1" applyBorder="1"/>
    <xf numFmtId="0" fontId="5" fillId="0" borderId="27" xfId="0" applyFont="1" applyFill="1" applyBorder="1" applyAlignment="1">
      <alignment horizontal="center"/>
    </xf>
    <xf numFmtId="0" fontId="16" fillId="0" borderId="27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5" fillId="0" borderId="55" xfId="0" applyFont="1" applyFill="1" applyBorder="1"/>
    <xf numFmtId="0" fontId="27" fillId="0" borderId="26" xfId="0" applyFont="1" applyFill="1" applyBorder="1" applyAlignment="1">
      <alignment horizontal="left"/>
    </xf>
    <xf numFmtId="0" fontId="27" fillId="0" borderId="27" xfId="0" applyFont="1" applyFill="1" applyBorder="1" applyAlignment="1">
      <alignment horizontal="left"/>
    </xf>
    <xf numFmtId="0" fontId="27" fillId="0" borderId="27" xfId="0" applyFont="1" applyFill="1" applyBorder="1"/>
    <xf numFmtId="3" fontId="27" fillId="0" borderId="28" xfId="0" applyNumberFormat="1" applyFont="1" applyFill="1" applyBorder="1" applyAlignment="1">
      <alignment horizontal="right"/>
    </xf>
    <xf numFmtId="3" fontId="27" fillId="0" borderId="29" xfId="0" applyNumberFormat="1" applyFont="1" applyFill="1" applyBorder="1" applyAlignment="1">
      <alignment horizontal="right"/>
    </xf>
    <xf numFmtId="0" fontId="4" fillId="0" borderId="0" xfId="0" applyFont="1" applyFill="1"/>
    <xf numFmtId="0" fontId="0" fillId="0" borderId="0" xfId="0" applyFont="1" applyFill="1" applyAlignment="1">
      <alignment horizontal="left"/>
    </xf>
    <xf numFmtId="0" fontId="8" fillId="0" borderId="52" xfId="0" applyFont="1" applyFill="1" applyBorder="1"/>
    <xf numFmtId="0" fontId="13" fillId="0" borderId="57" xfId="0" applyFont="1" applyFill="1" applyBorder="1" applyAlignment="1">
      <alignment horizontal="left"/>
    </xf>
    <xf numFmtId="0" fontId="12" fillId="0" borderId="51" xfId="0" applyFont="1" applyFill="1" applyBorder="1"/>
    <xf numFmtId="0" fontId="8" fillId="0" borderId="54" xfId="0" applyFont="1" applyFill="1" applyBorder="1" applyAlignment="1">
      <alignment horizontal="left"/>
    </xf>
    <xf numFmtId="0" fontId="10" fillId="0" borderId="41" xfId="0" applyFont="1" applyFill="1" applyBorder="1"/>
    <xf numFmtId="49" fontId="12" fillId="0" borderId="6" xfId="0" applyNumberFormat="1" applyFont="1" applyFill="1" applyBorder="1" applyAlignment="1">
      <alignment horizontal="left"/>
    </xf>
    <xf numFmtId="0" fontId="5" fillId="0" borderId="21" xfId="0" applyFont="1" applyFill="1" applyBorder="1" applyAlignment="1"/>
    <xf numFmtId="3" fontId="5" fillId="0" borderId="16" xfId="0" applyNumberFormat="1" applyFont="1" applyFill="1" applyBorder="1" applyAlignment="1">
      <alignment horizontal="right"/>
    </xf>
    <xf numFmtId="3" fontId="5" fillId="0" borderId="18" xfId="0" applyNumberFormat="1" applyFont="1" applyFill="1" applyBorder="1" applyAlignment="1">
      <alignment horizontal="right"/>
    </xf>
    <xf numFmtId="3" fontId="5" fillId="0" borderId="25" xfId="0" applyNumberFormat="1" applyFont="1" applyFill="1" applyBorder="1" applyAlignment="1">
      <alignment horizontal="right"/>
    </xf>
    <xf numFmtId="0" fontId="26" fillId="0" borderId="53" xfId="0" applyFont="1" applyFill="1" applyBorder="1"/>
    <xf numFmtId="0" fontId="26" fillId="0" borderId="21" xfId="0" applyFont="1" applyFill="1" applyBorder="1" applyAlignment="1">
      <alignment horizontal="left"/>
    </xf>
    <xf numFmtId="0" fontId="4" fillId="0" borderId="41" xfId="0" applyFont="1" applyFill="1" applyBorder="1"/>
    <xf numFmtId="3" fontId="4" fillId="0" borderId="23" xfId="0" applyNumberFormat="1" applyFont="1" applyFill="1" applyBorder="1" applyAlignment="1">
      <alignment horizontal="right"/>
    </xf>
    <xf numFmtId="3" fontId="4" fillId="0" borderId="24" xfId="0" applyNumberFormat="1" applyFont="1" applyFill="1" applyBorder="1" applyAlignment="1">
      <alignment horizontal="right"/>
    </xf>
    <xf numFmtId="3" fontId="5" fillId="0" borderId="31" xfId="0" applyNumberFormat="1" applyFont="1" applyFill="1" applyBorder="1" applyAlignment="1">
      <alignment horizontal="right"/>
    </xf>
    <xf numFmtId="0" fontId="17" fillId="0" borderId="61" xfId="0" applyFont="1" applyFill="1" applyBorder="1"/>
    <xf numFmtId="0" fontId="26" fillId="0" borderId="53" xfId="0" applyFont="1" applyFill="1" applyBorder="1" applyAlignment="1">
      <alignment horizontal="right"/>
    </xf>
    <xf numFmtId="0" fontId="5" fillId="0" borderId="15" xfId="3" applyFont="1" applyFill="1" applyBorder="1"/>
    <xf numFmtId="0" fontId="5" fillId="0" borderId="62" xfId="3" applyFont="1" applyFill="1" applyBorder="1"/>
    <xf numFmtId="0" fontId="41" fillId="0" borderId="53" xfId="0" applyFont="1" applyFill="1" applyBorder="1"/>
    <xf numFmtId="0" fontId="41" fillId="0" borderId="21" xfId="0" applyFont="1" applyFill="1" applyBorder="1" applyAlignment="1">
      <alignment horizontal="left"/>
    </xf>
    <xf numFmtId="0" fontId="4" fillId="0" borderId="59" xfId="0" applyFont="1" applyFill="1" applyBorder="1"/>
    <xf numFmtId="3" fontId="4" fillId="0" borderId="22" xfId="0" applyNumberFormat="1" applyFont="1" applyFill="1" applyBorder="1" applyAlignment="1">
      <alignment horizontal="right"/>
    </xf>
    <xf numFmtId="3" fontId="4" fillId="0" borderId="43" xfId="0" applyNumberFormat="1" applyFont="1" applyFill="1" applyBorder="1" applyAlignment="1">
      <alignment horizontal="right"/>
    </xf>
    <xf numFmtId="0" fontId="5" fillId="0" borderId="61" xfId="3" applyFont="1" applyFill="1" applyBorder="1"/>
    <xf numFmtId="3" fontId="12" fillId="0" borderId="30" xfId="0" applyNumberFormat="1" applyFont="1" applyFill="1" applyBorder="1" applyAlignment="1">
      <alignment horizontal="right"/>
    </xf>
    <xf numFmtId="3" fontId="12" fillId="0" borderId="31" xfId="0" applyNumberFormat="1" applyFont="1" applyFill="1" applyBorder="1" applyAlignment="1">
      <alignment horizontal="right"/>
    </xf>
    <xf numFmtId="0" fontId="12" fillId="0" borderId="2" xfId="0" applyFont="1" applyFill="1" applyBorder="1"/>
    <xf numFmtId="3" fontId="12" fillId="0" borderId="18" xfId="0" applyNumberFormat="1" applyFont="1" applyFill="1" applyBorder="1" applyAlignment="1">
      <alignment horizontal="right"/>
    </xf>
    <xf numFmtId="0" fontId="5" fillId="0" borderId="62" xfId="0" applyFont="1" applyFill="1" applyBorder="1"/>
    <xf numFmtId="0" fontId="33" fillId="0" borderId="50" xfId="0" applyFont="1" applyFill="1" applyBorder="1" applyAlignment="1">
      <alignment horizontal="right"/>
    </xf>
    <xf numFmtId="0" fontId="33" fillId="0" borderId="35" xfId="0" applyFont="1" applyFill="1" applyBorder="1" applyAlignment="1">
      <alignment horizontal="left"/>
    </xf>
    <xf numFmtId="0" fontId="29" fillId="0" borderId="27" xfId="0" applyFont="1" applyFill="1" applyBorder="1"/>
    <xf numFmtId="0" fontId="26" fillId="0" borderId="0" xfId="0" applyFont="1" applyFill="1"/>
    <xf numFmtId="0" fontId="5" fillId="0" borderId="2" xfId="0" applyFont="1" applyFill="1" applyBorder="1" applyAlignment="1">
      <alignment horizontal="center"/>
    </xf>
    <xf numFmtId="0" fontId="10" fillId="0" borderId="53" xfId="0" applyFont="1" applyFill="1" applyBorder="1"/>
    <xf numFmtId="0" fontId="5" fillId="0" borderId="41" xfId="0" applyFont="1" applyFill="1" applyBorder="1" applyAlignment="1">
      <alignment horizontal="center"/>
    </xf>
    <xf numFmtId="0" fontId="24" fillId="0" borderId="51" xfId="0" applyFont="1" applyFill="1" applyBorder="1"/>
    <xf numFmtId="0" fontId="5" fillId="0" borderId="31" xfId="0" applyFont="1" applyFill="1" applyBorder="1"/>
    <xf numFmtId="165" fontId="5" fillId="0" borderId="18" xfId="0" applyNumberFormat="1" applyFont="1" applyFill="1" applyBorder="1"/>
    <xf numFmtId="0" fontId="5" fillId="0" borderId="32" xfId="0" applyFont="1" applyFill="1" applyBorder="1"/>
    <xf numFmtId="0" fontId="8" fillId="0" borderId="6" xfId="0" applyFont="1" applyFill="1" applyBorder="1" applyAlignment="1">
      <alignment horizontal="left"/>
    </xf>
    <xf numFmtId="3" fontId="5" fillId="0" borderId="31" xfId="3" applyNumberFormat="1" applyFont="1" applyFill="1" applyBorder="1"/>
    <xf numFmtId="0" fontId="12" fillId="0" borderId="33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right"/>
    </xf>
    <xf numFmtId="3" fontId="5" fillId="0" borderId="17" xfId="3" applyNumberFormat="1" applyFont="1" applyFill="1" applyBorder="1"/>
    <xf numFmtId="0" fontId="5" fillId="0" borderId="5" xfId="0" applyFont="1" applyFill="1" applyBorder="1" applyAlignment="1">
      <alignment horizontal="right"/>
    </xf>
    <xf numFmtId="0" fontId="8" fillId="0" borderId="33" xfId="0" applyFont="1" applyFill="1" applyBorder="1" applyAlignment="1">
      <alignment horizontal="right"/>
    </xf>
    <xf numFmtId="0" fontId="5" fillId="0" borderId="33" xfId="0" applyFont="1" applyFill="1" applyBorder="1" applyAlignment="1">
      <alignment horizontal="right"/>
    </xf>
    <xf numFmtId="164" fontId="5" fillId="0" borderId="56" xfId="0" applyNumberFormat="1" applyFont="1" applyFill="1" applyBorder="1"/>
    <xf numFmtId="0" fontId="5" fillId="0" borderId="53" xfId="0" applyFont="1" applyFill="1" applyBorder="1" applyAlignment="1">
      <alignment horizontal="left"/>
    </xf>
    <xf numFmtId="164" fontId="27" fillId="0" borderId="21" xfId="0" applyNumberFormat="1" applyFont="1" applyFill="1" applyBorder="1"/>
    <xf numFmtId="0" fontId="5" fillId="0" borderId="58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10" fillId="0" borderId="2" xfId="0" applyFont="1" applyFill="1" applyBorder="1"/>
    <xf numFmtId="0" fontId="0" fillId="0" borderId="0" xfId="0" applyFill="1" applyAlignment="1">
      <alignment horizontal="left"/>
    </xf>
    <xf numFmtId="0" fontId="5" fillId="0" borderId="43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27" fillId="0" borderId="54" xfId="0" applyFont="1" applyFill="1" applyBorder="1" applyAlignment="1">
      <alignment horizontal="left"/>
    </xf>
    <xf numFmtId="0" fontId="43" fillId="0" borderId="0" xfId="0" applyFont="1" applyFill="1"/>
    <xf numFmtId="8" fontId="5" fillId="0" borderId="0" xfId="0" applyNumberFormat="1" applyFont="1" applyFill="1"/>
    <xf numFmtId="0" fontId="24" fillId="0" borderId="20" xfId="0" applyFont="1" applyFill="1" applyBorder="1" applyAlignment="1">
      <alignment horizontal="left"/>
    </xf>
    <xf numFmtId="164" fontId="27" fillId="0" borderId="18" xfId="0" applyNumberFormat="1" applyFont="1" applyFill="1" applyBorder="1"/>
    <xf numFmtId="164" fontId="4" fillId="0" borderId="18" xfId="0" applyNumberFormat="1" applyFont="1" applyFill="1" applyBorder="1"/>
    <xf numFmtId="0" fontId="24" fillId="0" borderId="27" xfId="0" applyFont="1" applyFill="1" applyBorder="1" applyAlignment="1">
      <alignment horizontal="left"/>
    </xf>
    <xf numFmtId="3" fontId="45" fillId="0" borderId="26" xfId="1" applyNumberFormat="1" applyFont="1" applyBorder="1" applyAlignment="1">
      <alignment horizontal="center" vertical="center"/>
    </xf>
    <xf numFmtId="0" fontId="45" fillId="0" borderId="36" xfId="1" applyFont="1" applyBorder="1" applyAlignment="1">
      <alignment horizontal="center" vertical="center"/>
    </xf>
    <xf numFmtId="49" fontId="45" fillId="0" borderId="36" xfId="1" applyNumberFormat="1" applyFont="1" applyBorder="1" applyAlignment="1">
      <alignment horizontal="center" vertical="center"/>
    </xf>
    <xf numFmtId="3" fontId="46" fillId="0" borderId="64" xfId="1" applyNumberFormat="1" applyFont="1" applyBorder="1" applyAlignment="1">
      <alignment horizontal="center" vertical="center"/>
    </xf>
    <xf numFmtId="0" fontId="44" fillId="0" borderId="37" xfId="1" applyFont="1" applyBorder="1" applyAlignment="1">
      <alignment horizontal="left"/>
    </xf>
    <xf numFmtId="0" fontId="44" fillId="0" borderId="30" xfId="1" applyFont="1" applyBorder="1" applyAlignment="1">
      <alignment horizontal="center"/>
    </xf>
    <xf numFmtId="49" fontId="44" fillId="0" borderId="30" xfId="1" applyNumberFormat="1" applyFont="1" applyBorder="1" applyAlignment="1">
      <alignment horizontal="center"/>
    </xf>
    <xf numFmtId="0" fontId="44" fillId="0" borderId="33" xfId="1" applyFont="1" applyBorder="1" applyAlignment="1">
      <alignment horizontal="left"/>
    </xf>
    <xf numFmtId="49" fontId="44" fillId="0" borderId="16" xfId="1" applyNumberFormat="1" applyFont="1" applyFill="1" applyBorder="1" applyAlignment="1">
      <alignment horizontal="center"/>
    </xf>
    <xf numFmtId="167" fontId="44" fillId="0" borderId="67" xfId="1" applyNumberFormat="1" applyFont="1" applyFill="1" applyBorder="1" applyAlignment="1">
      <alignment horizontal="right"/>
    </xf>
    <xf numFmtId="0" fontId="44" fillId="0" borderId="33" xfId="1" applyFont="1" applyBorder="1" applyAlignment="1"/>
    <xf numFmtId="14" fontId="44" fillId="0" borderId="16" xfId="1" applyNumberFormat="1" applyFont="1" applyBorder="1" applyAlignment="1">
      <alignment horizontal="center"/>
    </xf>
    <xf numFmtId="49" fontId="44" fillId="0" borderId="16" xfId="1" applyNumberFormat="1" applyFont="1" applyBorder="1" applyAlignment="1">
      <alignment horizontal="center"/>
    </xf>
    <xf numFmtId="0" fontId="44" fillId="0" borderId="33" xfId="1" applyFont="1" applyFill="1" applyBorder="1" applyAlignment="1">
      <alignment horizontal="left"/>
    </xf>
    <xf numFmtId="14" fontId="44" fillId="0" borderId="16" xfId="1" applyNumberFormat="1" applyFont="1" applyFill="1" applyBorder="1" applyAlignment="1">
      <alignment horizontal="center"/>
    </xf>
    <xf numFmtId="0" fontId="44" fillId="0" borderId="16" xfId="1" applyFont="1" applyBorder="1" applyAlignment="1">
      <alignment horizontal="center"/>
    </xf>
    <xf numFmtId="49" fontId="44" fillId="0" borderId="18" xfId="1" applyNumberFormat="1" applyFont="1" applyBorder="1" applyAlignment="1">
      <alignment horizontal="center"/>
    </xf>
    <xf numFmtId="167" fontId="46" fillId="3" borderId="67" xfId="1" applyNumberFormat="1" applyFont="1" applyFill="1" applyBorder="1" applyAlignment="1">
      <alignment horizontal="right"/>
    </xf>
    <xf numFmtId="167" fontId="46" fillId="0" borderId="67" xfId="1" applyNumberFormat="1" applyFont="1" applyBorder="1" applyAlignment="1">
      <alignment horizontal="right"/>
    </xf>
    <xf numFmtId="0" fontId="44" fillId="0" borderId="26" xfId="1" applyFont="1" applyBorder="1" applyAlignment="1">
      <alignment horizontal="left"/>
    </xf>
    <xf numFmtId="0" fontId="44" fillId="0" borderId="28" xfId="1" applyFont="1" applyBorder="1" applyAlignment="1">
      <alignment horizontal="center"/>
    </xf>
    <xf numFmtId="0" fontId="46" fillId="0" borderId="15" xfId="1" applyFont="1" applyBorder="1"/>
    <xf numFmtId="49" fontId="44" fillId="0" borderId="36" xfId="1" applyNumberFormat="1" applyFont="1" applyBorder="1" applyAlignment="1">
      <alignment horizontal="center"/>
    </xf>
    <xf numFmtId="0" fontId="5" fillId="0" borderId="0" xfId="1" applyFont="1" applyFill="1" applyAlignment="1"/>
    <xf numFmtId="0" fontId="23" fillId="0" borderId="0" xfId="1" applyFont="1" applyFill="1" applyAlignment="1"/>
    <xf numFmtId="0" fontId="16" fillId="0" borderId="0" xfId="1" applyFont="1" applyFill="1" applyAlignment="1">
      <alignment horizontal="right"/>
    </xf>
    <xf numFmtId="0" fontId="48" fillId="0" borderId="0" xfId="1" applyFont="1" applyFill="1"/>
    <xf numFmtId="0" fontId="5" fillId="0" borderId="0" xfId="1" applyFont="1" applyFill="1"/>
    <xf numFmtId="0" fontId="17" fillId="0" borderId="0" xfId="1" applyFont="1" applyFill="1"/>
    <xf numFmtId="0" fontId="17" fillId="0" borderId="0" xfId="1" applyFont="1" applyFill="1" applyAlignment="1">
      <alignment horizontal="right"/>
    </xf>
    <xf numFmtId="0" fontId="19" fillId="0" borderId="26" xfId="1" applyFont="1" applyFill="1" applyBorder="1"/>
    <xf numFmtId="0" fontId="19" fillId="0" borderId="28" xfId="1" applyFont="1" applyFill="1" applyBorder="1" applyAlignment="1">
      <alignment horizontal="center" vertical="center" wrapText="1"/>
    </xf>
    <xf numFmtId="0" fontId="19" fillId="0" borderId="36" xfId="1" applyFont="1" applyFill="1" applyBorder="1" applyAlignment="1">
      <alignment horizontal="center" vertical="center" wrapText="1"/>
    </xf>
    <xf numFmtId="0" fontId="19" fillId="0" borderId="28" xfId="1" applyFont="1" applyFill="1" applyBorder="1" applyAlignment="1">
      <alignment horizontal="center" wrapText="1"/>
    </xf>
    <xf numFmtId="0" fontId="19" fillId="0" borderId="29" xfId="1" applyFont="1" applyFill="1" applyBorder="1" applyAlignment="1">
      <alignment horizontal="center" wrapText="1"/>
    </xf>
    <xf numFmtId="0" fontId="20" fillId="0" borderId="13" xfId="1" applyFont="1" applyFill="1" applyBorder="1"/>
    <xf numFmtId="0" fontId="20" fillId="0" borderId="9" xfId="1" applyFont="1" applyFill="1" applyBorder="1" applyAlignment="1">
      <alignment horizontal="center"/>
    </xf>
    <xf numFmtId="0" fontId="20" fillId="0" borderId="69" xfId="1" applyFont="1" applyFill="1" applyBorder="1" applyAlignment="1">
      <alignment horizontal="center"/>
    </xf>
    <xf numFmtId="0" fontId="20" fillId="0" borderId="10" xfId="1" applyFont="1" applyFill="1" applyBorder="1" applyAlignment="1">
      <alignment horizontal="center"/>
    </xf>
    <xf numFmtId="0" fontId="20" fillId="0" borderId="3" xfId="1" applyFont="1" applyFill="1" applyBorder="1" applyAlignment="1">
      <alignment horizontal="center"/>
    </xf>
    <xf numFmtId="0" fontId="17" fillId="0" borderId="33" xfId="1" applyFont="1" applyFill="1" applyBorder="1"/>
    <xf numFmtId="3" fontId="17" fillId="0" borderId="16" xfId="1" applyNumberFormat="1" applyFont="1" applyFill="1" applyBorder="1"/>
    <xf numFmtId="3" fontId="17" fillId="0" borderId="61" xfId="1" applyNumberFormat="1" applyFont="1" applyFill="1" applyBorder="1"/>
    <xf numFmtId="3" fontId="17" fillId="0" borderId="25" xfId="1" applyNumberFormat="1" applyFont="1" applyFill="1" applyBorder="1"/>
    <xf numFmtId="3" fontId="17" fillId="0" borderId="62" xfId="1" applyNumberFormat="1" applyFont="1" applyFill="1" applyBorder="1"/>
    <xf numFmtId="3" fontId="17" fillId="0" borderId="44" xfId="1" applyNumberFormat="1" applyFont="1" applyFill="1" applyBorder="1"/>
    <xf numFmtId="3" fontId="17" fillId="0" borderId="19" xfId="1" applyNumberFormat="1" applyFont="1" applyFill="1" applyBorder="1"/>
    <xf numFmtId="3" fontId="17" fillId="0" borderId="17" xfId="1" applyNumberFormat="1" applyFont="1" applyFill="1" applyBorder="1"/>
    <xf numFmtId="0" fontId="17" fillId="0" borderId="34" xfId="1" applyFont="1" applyFill="1" applyBorder="1"/>
    <xf numFmtId="3" fontId="17" fillId="0" borderId="15" xfId="1" applyNumberFormat="1" applyFont="1" applyFill="1" applyBorder="1"/>
    <xf numFmtId="0" fontId="20" fillId="0" borderId="39" xfId="1" applyFont="1" applyFill="1" applyBorder="1"/>
    <xf numFmtId="3" fontId="20" fillId="0" borderId="23" xfId="1" applyNumberFormat="1" applyFont="1" applyFill="1" applyBorder="1"/>
    <xf numFmtId="3" fontId="20" fillId="0" borderId="59" xfId="1" applyNumberFormat="1" applyFont="1" applyFill="1" applyBorder="1"/>
    <xf numFmtId="3" fontId="20" fillId="0" borderId="24" xfId="1" applyNumberFormat="1" applyFont="1" applyFill="1" applyBorder="1"/>
    <xf numFmtId="0" fontId="36" fillId="0" borderId="39" xfId="1" applyFont="1" applyFill="1" applyBorder="1"/>
    <xf numFmtId="3" fontId="36" fillId="0" borderId="23" xfId="1" applyNumberFormat="1" applyFont="1" applyFill="1" applyBorder="1"/>
    <xf numFmtId="3" fontId="36" fillId="0" borderId="59" xfId="1" applyNumberFormat="1" applyFont="1" applyFill="1" applyBorder="1"/>
    <xf numFmtId="3" fontId="36" fillId="0" borderId="24" xfId="1" applyNumberFormat="1" applyFont="1" applyFill="1" applyBorder="1"/>
    <xf numFmtId="0" fontId="17" fillId="0" borderId="37" xfId="1" applyFont="1" applyFill="1" applyBorder="1"/>
    <xf numFmtId="3" fontId="17" fillId="0" borderId="30" xfId="1" applyNumberFormat="1" applyFont="1" applyFill="1" applyBorder="1"/>
    <xf numFmtId="3" fontId="17" fillId="0" borderId="58" xfId="1" applyNumberFormat="1" applyFont="1" applyFill="1" applyBorder="1"/>
    <xf numFmtId="3" fontId="17" fillId="0" borderId="31" xfId="1" applyNumberFormat="1" applyFont="1" applyFill="1" applyBorder="1"/>
    <xf numFmtId="0" fontId="17" fillId="0" borderId="5" xfId="1" applyFont="1" applyFill="1" applyBorder="1"/>
    <xf numFmtId="0" fontId="20" fillId="0" borderId="11" xfId="1" applyFont="1" applyFill="1" applyBorder="1"/>
    <xf numFmtId="3" fontId="36" fillId="0" borderId="3" xfId="1" applyNumberFormat="1" applyFont="1" applyFill="1" applyBorder="1"/>
    <xf numFmtId="3" fontId="36" fillId="0" borderId="38" xfId="1" applyNumberFormat="1" applyFont="1" applyFill="1" applyBorder="1"/>
    <xf numFmtId="3" fontId="36" fillId="0" borderId="4" xfId="1" applyNumberFormat="1" applyFont="1" applyFill="1" applyBorder="1"/>
    <xf numFmtId="0" fontId="20" fillId="0" borderId="33" xfId="1" applyFont="1" applyFill="1" applyBorder="1"/>
    <xf numFmtId="3" fontId="20" fillId="0" borderId="16" xfId="1" applyNumberFormat="1" applyFont="1" applyFill="1" applyBorder="1"/>
    <xf numFmtId="3" fontId="20" fillId="0" borderId="15" xfId="1" applyNumberFormat="1" applyFont="1" applyFill="1" applyBorder="1"/>
    <xf numFmtId="3" fontId="20" fillId="0" borderId="17" xfId="1" applyNumberFormat="1" applyFont="1" applyFill="1" applyBorder="1"/>
    <xf numFmtId="0" fontId="17" fillId="0" borderId="33" xfId="1" applyFont="1" applyFill="1" applyBorder="1" applyAlignment="1">
      <alignment wrapText="1"/>
    </xf>
    <xf numFmtId="0" fontId="20" fillId="0" borderId="34" xfId="1" applyFont="1" applyFill="1" applyBorder="1"/>
    <xf numFmtId="3" fontId="20" fillId="0" borderId="25" xfId="1" applyNumberFormat="1" applyFont="1" applyFill="1" applyBorder="1"/>
    <xf numFmtId="3" fontId="20" fillId="0" borderId="62" xfId="1" applyNumberFormat="1" applyFont="1" applyFill="1" applyBorder="1"/>
    <xf numFmtId="3" fontId="20" fillId="0" borderId="44" xfId="1" applyNumberFormat="1" applyFont="1" applyFill="1" applyBorder="1"/>
    <xf numFmtId="0" fontId="20" fillId="0" borderId="50" xfId="1" applyFont="1" applyFill="1" applyBorder="1" applyAlignment="1">
      <alignment wrapText="1"/>
    </xf>
    <xf numFmtId="3" fontId="20" fillId="0" borderId="28" xfId="1" applyNumberFormat="1" applyFont="1" applyFill="1" applyBorder="1"/>
    <xf numFmtId="3" fontId="20" fillId="0" borderId="36" xfId="1" applyNumberFormat="1" applyFont="1" applyFill="1" applyBorder="1"/>
    <xf numFmtId="3" fontId="20" fillId="0" borderId="29" xfId="1" applyNumberFormat="1" applyFont="1" applyFill="1" applyBorder="1"/>
    <xf numFmtId="0" fontId="20" fillId="0" borderId="0" xfId="1" applyFont="1" applyFill="1" applyBorder="1" applyAlignment="1">
      <alignment wrapText="1"/>
    </xf>
    <xf numFmtId="3" fontId="20" fillId="0" borderId="0" xfId="1" applyNumberFormat="1" applyFont="1" applyFill="1" applyBorder="1"/>
    <xf numFmtId="0" fontId="17" fillId="0" borderId="0" xfId="1" applyFont="1" applyFill="1" applyBorder="1"/>
    <xf numFmtId="3" fontId="40" fillId="0" borderId="17" xfId="0" applyNumberFormat="1" applyFont="1" applyFill="1" applyBorder="1"/>
    <xf numFmtId="0" fontId="49" fillId="0" borderId="13" xfId="0" applyFont="1" applyFill="1" applyBorder="1" applyAlignment="1">
      <alignment horizontal="left"/>
    </xf>
    <xf numFmtId="0" fontId="49" fillId="0" borderId="7" xfId="0" applyFont="1" applyFill="1" applyBorder="1" applyAlignment="1">
      <alignment horizontal="left"/>
    </xf>
    <xf numFmtId="0" fontId="49" fillId="0" borderId="6" xfId="0" applyFont="1" applyFill="1" applyBorder="1"/>
    <xf numFmtId="3" fontId="49" fillId="0" borderId="32" xfId="2" applyNumberFormat="1" applyFont="1" applyFill="1" applyBorder="1"/>
    <xf numFmtId="0" fontId="49" fillId="0" borderId="0" xfId="0" applyFont="1" applyFill="1"/>
    <xf numFmtId="3" fontId="50" fillId="0" borderId="24" xfId="0" applyNumberFormat="1" applyFont="1" applyFill="1" applyBorder="1"/>
    <xf numFmtId="3" fontId="13" fillId="0" borderId="16" xfId="1" applyNumberFormat="1" applyFont="1" applyFill="1" applyBorder="1"/>
    <xf numFmtId="3" fontId="13" fillId="0" borderId="15" xfId="1" applyNumberFormat="1" applyFont="1" applyFill="1" applyBorder="1"/>
    <xf numFmtId="3" fontId="13" fillId="0" borderId="17" xfId="1" applyNumberFormat="1" applyFont="1" applyFill="1" applyBorder="1"/>
    <xf numFmtId="3" fontId="12" fillId="0" borderId="16" xfId="1" applyNumberFormat="1" applyFont="1" applyFill="1" applyBorder="1"/>
    <xf numFmtId="3" fontId="12" fillId="0" borderId="15" xfId="1" applyNumberFormat="1" applyFont="1" applyFill="1" applyBorder="1"/>
    <xf numFmtId="3" fontId="12" fillId="0" borderId="17" xfId="1" applyNumberFormat="1" applyFont="1" applyFill="1" applyBorder="1"/>
    <xf numFmtId="0" fontId="16" fillId="0" borderId="0" xfId="0" applyFont="1" applyFill="1" applyBorder="1" applyAlignment="1">
      <alignment horizontal="right"/>
    </xf>
    <xf numFmtId="0" fontId="27" fillId="0" borderId="0" xfId="0" applyFont="1" applyFill="1" applyBorder="1" applyAlignment="1"/>
    <xf numFmtId="3" fontId="27" fillId="0" borderId="44" xfId="0" applyNumberFormat="1" applyFont="1" applyFill="1" applyBorder="1"/>
    <xf numFmtId="0" fontId="12" fillId="0" borderId="21" xfId="0" applyFont="1" applyFill="1" applyBorder="1" applyAlignment="1">
      <alignment horizontal="left"/>
    </xf>
    <xf numFmtId="0" fontId="8" fillId="0" borderId="16" xfId="0" applyFont="1" applyFill="1" applyBorder="1" applyAlignment="1">
      <alignment horizontal="left"/>
    </xf>
    <xf numFmtId="3" fontId="5" fillId="0" borderId="4" xfId="0" applyNumberFormat="1" applyFont="1" applyFill="1" applyBorder="1" applyAlignment="1">
      <alignment horizontal="right"/>
    </xf>
    <xf numFmtId="0" fontId="10" fillId="0" borderId="58" xfId="0" applyFont="1" applyFill="1" applyBorder="1"/>
    <xf numFmtId="3" fontId="10" fillId="3" borderId="30" xfId="0" applyNumberFormat="1" applyFont="1" applyFill="1" applyBorder="1"/>
    <xf numFmtId="3" fontId="5" fillId="7" borderId="17" xfId="0" applyNumberFormat="1" applyFont="1" applyFill="1" applyBorder="1" applyAlignment="1">
      <alignment horizontal="right" vertical="center"/>
    </xf>
    <xf numFmtId="3" fontId="5" fillId="7" borderId="43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/>
    </xf>
    <xf numFmtId="0" fontId="12" fillId="0" borderId="56" xfId="0" applyFont="1" applyFill="1" applyBorder="1"/>
    <xf numFmtId="3" fontId="10" fillId="0" borderId="10" xfId="0" applyNumberFormat="1" applyFont="1" applyFill="1" applyBorder="1"/>
    <xf numFmtId="0" fontId="12" fillId="0" borderId="33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left"/>
    </xf>
    <xf numFmtId="0" fontId="29" fillId="0" borderId="0" xfId="0" applyFont="1" applyFill="1" applyBorder="1"/>
    <xf numFmtId="3" fontId="29" fillId="0" borderId="0" xfId="0" applyNumberFormat="1" applyFont="1" applyFill="1" applyBorder="1" applyAlignment="1">
      <alignment horizontal="right"/>
    </xf>
    <xf numFmtId="164" fontId="29" fillId="0" borderId="0" xfId="0" applyNumberFormat="1" applyFont="1" applyFill="1" applyBorder="1"/>
    <xf numFmtId="0" fontId="5" fillId="0" borderId="16" xfId="0" applyFont="1" applyFill="1" applyBorder="1" applyAlignment="1">
      <alignment horizontal="right"/>
    </xf>
    <xf numFmtId="0" fontId="12" fillId="0" borderId="34" xfId="0" applyFont="1" applyFill="1" applyBorder="1" applyAlignment="1">
      <alignment horizontal="left"/>
    </xf>
    <xf numFmtId="0" fontId="13" fillId="0" borderId="33" xfId="0" applyFont="1" applyFill="1" applyBorder="1" applyAlignment="1">
      <alignment horizontal="right"/>
    </xf>
    <xf numFmtId="3" fontId="17" fillId="0" borderId="49" xfId="1" applyNumberFormat="1" applyFont="1" applyFill="1" applyBorder="1"/>
    <xf numFmtId="0" fontId="16" fillId="0" borderId="39" xfId="0" applyFont="1" applyFill="1" applyBorder="1" applyAlignment="1">
      <alignment horizontal="left"/>
    </xf>
    <xf numFmtId="0" fontId="27" fillId="0" borderId="41" xfId="0" applyFont="1" applyFill="1" applyBorder="1" applyAlignment="1"/>
    <xf numFmtId="0" fontId="16" fillId="0" borderId="41" xfId="0" applyFont="1" applyFill="1" applyBorder="1"/>
    <xf numFmtId="0" fontId="12" fillId="0" borderId="39" xfId="0" applyFont="1" applyFill="1" applyBorder="1" applyAlignment="1">
      <alignment horizontal="left"/>
    </xf>
    <xf numFmtId="0" fontId="0" fillId="0" borderId="48" xfId="0" applyFill="1" applyBorder="1"/>
    <xf numFmtId="0" fontId="0" fillId="0" borderId="13" xfId="0" applyFill="1" applyBorder="1"/>
    <xf numFmtId="3" fontId="10" fillId="0" borderId="43" xfId="0" applyNumberFormat="1" applyFont="1" applyFill="1" applyBorder="1" applyAlignment="1">
      <alignment horizontal="right"/>
    </xf>
    <xf numFmtId="0" fontId="5" fillId="0" borderId="57" xfId="0" applyFont="1" applyFill="1" applyBorder="1" applyAlignment="1">
      <alignment horizontal="left"/>
    </xf>
    <xf numFmtId="0" fontId="4" fillId="0" borderId="27" xfId="0" applyFont="1" applyFill="1" applyBorder="1" applyAlignment="1">
      <alignment horizontal="left"/>
    </xf>
    <xf numFmtId="0" fontId="0" fillId="0" borderId="0" xfId="0" applyFill="1" applyBorder="1"/>
    <xf numFmtId="3" fontId="5" fillId="0" borderId="69" xfId="0" applyNumberFormat="1" applyFont="1" applyFill="1" applyBorder="1"/>
    <xf numFmtId="0" fontId="27" fillId="0" borderId="20" xfId="0" applyFont="1" applyFill="1" applyBorder="1" applyAlignment="1">
      <alignment horizontal="right"/>
    </xf>
    <xf numFmtId="0" fontId="5" fillId="0" borderId="30" xfId="0" applyFont="1" applyFill="1" applyBorder="1" applyAlignment="1">
      <alignment horizontal="right"/>
    </xf>
    <xf numFmtId="0" fontId="5" fillId="0" borderId="48" xfId="0" applyFont="1" applyFill="1" applyBorder="1" applyAlignment="1">
      <alignment horizontal="left"/>
    </xf>
    <xf numFmtId="0" fontId="5" fillId="0" borderId="33" xfId="0" applyFont="1" applyFill="1" applyBorder="1" applyAlignment="1">
      <alignment horizontal="left"/>
    </xf>
    <xf numFmtId="0" fontId="51" fillId="0" borderId="33" xfId="0" applyFont="1" applyBorder="1" applyAlignment="1">
      <alignment horizontal="left"/>
    </xf>
    <xf numFmtId="0" fontId="51" fillId="0" borderId="16" xfId="0" applyFont="1" applyBorder="1" applyAlignment="1">
      <alignment horizontal="left"/>
    </xf>
    <xf numFmtId="164" fontId="17" fillId="0" borderId="16" xfId="3" applyNumberFormat="1" applyFont="1" applyFill="1" applyBorder="1"/>
    <xf numFmtId="164" fontId="17" fillId="0" borderId="25" xfId="3" applyNumberFormat="1" applyFont="1" applyFill="1" applyBorder="1"/>
    <xf numFmtId="0" fontId="52" fillId="0" borderId="33" xfId="0" applyFont="1" applyBorder="1" applyAlignment="1">
      <alignment horizontal="left"/>
    </xf>
    <xf numFmtId="3" fontId="20" fillId="0" borderId="43" xfId="3" applyNumberFormat="1" applyFont="1" applyFill="1" applyBorder="1"/>
    <xf numFmtId="3" fontId="20" fillId="0" borderId="24" xfId="3" applyNumberFormat="1" applyFont="1" applyFill="1" applyBorder="1"/>
    <xf numFmtId="0" fontId="27" fillId="0" borderId="54" xfId="0" applyFont="1" applyFill="1" applyBorder="1"/>
    <xf numFmtId="0" fontId="12" fillId="0" borderId="22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2" fillId="0" borderId="18" xfId="0" applyFont="1" applyFill="1" applyBorder="1" applyAlignment="1">
      <alignment horizontal="left"/>
    </xf>
    <xf numFmtId="164" fontId="5" fillId="0" borderId="3" xfId="0" applyNumberFormat="1" applyFont="1" applyFill="1" applyBorder="1" applyAlignment="1">
      <alignment horizontal="right"/>
    </xf>
    <xf numFmtId="3" fontId="12" fillId="0" borderId="73" xfId="0" applyNumberFormat="1" applyFont="1" applyFill="1" applyBorder="1" applyAlignment="1">
      <alignment horizontal="right"/>
    </xf>
    <xf numFmtId="164" fontId="5" fillId="0" borderId="16" xfId="0" applyNumberFormat="1" applyFont="1" applyFill="1" applyBorder="1" applyAlignment="1">
      <alignment horizontal="right"/>
    </xf>
    <xf numFmtId="164" fontId="4" fillId="0" borderId="23" xfId="0" applyNumberFormat="1" applyFont="1" applyFill="1" applyBorder="1" applyAlignment="1"/>
    <xf numFmtId="3" fontId="4" fillId="0" borderId="43" xfId="0" applyNumberFormat="1" applyFont="1" applyFill="1" applyBorder="1" applyAlignment="1"/>
    <xf numFmtId="0" fontId="0" fillId="0" borderId="9" xfId="0" applyFill="1" applyBorder="1"/>
    <xf numFmtId="0" fontId="0" fillId="0" borderId="10" xfId="0" applyFill="1" applyBorder="1"/>
    <xf numFmtId="0" fontId="8" fillId="0" borderId="2" xfId="0" applyFont="1" applyFill="1" applyBorder="1" applyAlignment="1">
      <alignment horizontal="left"/>
    </xf>
    <xf numFmtId="0" fontId="44" fillId="0" borderId="55" xfId="1" applyFont="1" applyFill="1" applyBorder="1" applyAlignment="1">
      <alignment horizontal="left"/>
    </xf>
    <xf numFmtId="0" fontId="17" fillId="0" borderId="15" xfId="1" applyFont="1" applyFill="1" applyBorder="1"/>
    <xf numFmtId="0" fontId="44" fillId="0" borderId="55" xfId="1" applyFont="1" applyBorder="1" applyAlignment="1">
      <alignment horizontal="left"/>
    </xf>
    <xf numFmtId="0" fontId="46" fillId="0" borderId="55" xfId="1" applyFont="1" applyBorder="1" applyAlignment="1">
      <alignment horizontal="right"/>
    </xf>
    <xf numFmtId="0" fontId="44" fillId="0" borderId="46" xfId="1" applyFont="1" applyBorder="1" applyAlignment="1">
      <alignment horizontal="left"/>
    </xf>
    <xf numFmtId="49" fontId="44" fillId="0" borderId="25" xfId="1" applyNumberFormat="1" applyFont="1" applyBorder="1" applyAlignment="1">
      <alignment horizontal="right"/>
    </xf>
    <xf numFmtId="0" fontId="44" fillId="0" borderId="46" xfId="1" applyFont="1" applyFill="1" applyBorder="1" applyAlignment="1">
      <alignment horizontal="left"/>
    </xf>
    <xf numFmtId="0" fontId="46" fillId="0" borderId="15" xfId="1" applyFont="1" applyFill="1" applyBorder="1"/>
    <xf numFmtId="10" fontId="20" fillId="0" borderId="36" xfId="1" applyNumberFormat="1" applyFont="1" applyBorder="1"/>
    <xf numFmtId="3" fontId="12" fillId="0" borderId="4" xfId="0" applyNumberFormat="1" applyFont="1" applyFill="1" applyBorder="1" applyAlignment="1">
      <alignment horizontal="right"/>
    </xf>
    <xf numFmtId="3" fontId="0" fillId="0" borderId="0" xfId="0" applyNumberFormat="1"/>
    <xf numFmtId="0" fontId="5" fillId="0" borderId="16" xfId="0" applyFont="1" applyFill="1" applyBorder="1" applyAlignment="1">
      <alignment horizontal="left"/>
    </xf>
    <xf numFmtId="0" fontId="27" fillId="0" borderId="59" xfId="0" applyFont="1" applyFill="1" applyBorder="1"/>
    <xf numFmtId="0" fontId="4" fillId="0" borderId="1" xfId="0" applyFont="1" applyFill="1" applyBorder="1" applyAlignment="1">
      <alignment horizontal="left"/>
    </xf>
    <xf numFmtId="0" fontId="10" fillId="0" borderId="45" xfId="0" applyFont="1" applyFill="1" applyBorder="1" applyAlignment="1">
      <alignment horizontal="left"/>
    </xf>
    <xf numFmtId="0" fontId="5" fillId="0" borderId="47" xfId="0" applyFont="1" applyFill="1" applyBorder="1" applyAlignment="1">
      <alignment horizontal="right"/>
    </xf>
    <xf numFmtId="0" fontId="8" fillId="0" borderId="46" xfId="0" applyFont="1" applyFill="1" applyBorder="1" applyAlignment="1">
      <alignment horizontal="right"/>
    </xf>
    <xf numFmtId="0" fontId="12" fillId="0" borderId="45" xfId="0" applyFont="1" applyFill="1" applyBorder="1" applyAlignment="1">
      <alignment horizontal="right"/>
    </xf>
    <xf numFmtId="0" fontId="18" fillId="0" borderId="0" xfId="1" applyFont="1"/>
    <xf numFmtId="3" fontId="17" fillId="0" borderId="31" xfId="1" applyNumberFormat="1" applyFont="1" applyFill="1" applyBorder="1" applyAlignment="1">
      <alignment horizontal="right"/>
    </xf>
    <xf numFmtId="0" fontId="20" fillId="0" borderId="41" xfId="1" applyFont="1" applyFill="1" applyBorder="1" applyAlignment="1">
      <alignment horizontal="left"/>
    </xf>
    <xf numFmtId="0" fontId="20" fillId="0" borderId="21" xfId="1" applyFont="1" applyFill="1" applyBorder="1" applyAlignment="1">
      <alignment horizontal="left"/>
    </xf>
    <xf numFmtId="3" fontId="20" fillId="0" borderId="43" xfId="1" applyNumberFormat="1" applyFont="1" applyFill="1" applyBorder="1" applyAlignment="1">
      <alignment horizontal="right"/>
    </xf>
    <xf numFmtId="3" fontId="20" fillId="0" borderId="24" xfId="1" applyNumberFormat="1" applyFont="1" applyFill="1" applyBorder="1" applyAlignment="1">
      <alignment horizontal="right"/>
    </xf>
    <xf numFmtId="0" fontId="9" fillId="0" borderId="38" xfId="0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0" fontId="9" fillId="0" borderId="71" xfId="0" applyFont="1" applyFill="1" applyBorder="1" applyAlignment="1">
      <alignment horizontal="center"/>
    </xf>
    <xf numFmtId="0" fontId="9" fillId="0" borderId="72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right"/>
    </xf>
    <xf numFmtId="0" fontId="7" fillId="0" borderId="0" xfId="0" applyFont="1" applyFill="1" applyAlignment="1">
      <alignment horizontal="left"/>
    </xf>
    <xf numFmtId="0" fontId="0" fillId="0" borderId="0" xfId="0"/>
    <xf numFmtId="0" fontId="10" fillId="0" borderId="33" xfId="0" applyFont="1" applyFill="1" applyBorder="1" applyAlignment="1">
      <alignment horizontal="left"/>
    </xf>
    <xf numFmtId="0" fontId="5" fillId="0" borderId="19" xfId="0" applyFont="1" applyFill="1" applyBorder="1"/>
    <xf numFmtId="0" fontId="5" fillId="0" borderId="16" xfId="0" applyFont="1" applyFill="1" applyBorder="1"/>
    <xf numFmtId="3" fontId="5" fillId="0" borderId="16" xfId="2" applyNumberFormat="1" applyFont="1" applyFill="1" applyBorder="1"/>
    <xf numFmtId="3" fontId="5" fillId="0" borderId="16" xfId="0" applyNumberFormat="1" applyFont="1" applyFill="1" applyBorder="1"/>
    <xf numFmtId="3" fontId="5" fillId="0" borderId="17" xfId="0" applyNumberFormat="1" applyFont="1" applyFill="1" applyBorder="1"/>
    <xf numFmtId="0" fontId="12" fillId="0" borderId="33" xfId="0" applyFont="1" applyFill="1" applyBorder="1" applyAlignment="1">
      <alignment horizontal="left"/>
    </xf>
    <xf numFmtId="3" fontId="5" fillId="0" borderId="25" xfId="2" applyNumberFormat="1" applyFont="1" applyFill="1" applyBorder="1"/>
    <xf numFmtId="3" fontId="5" fillId="0" borderId="25" xfId="0" applyNumberFormat="1" applyFont="1" applyFill="1" applyBorder="1"/>
    <xf numFmtId="3" fontId="5" fillId="0" borderId="44" xfId="0" applyNumberFormat="1" applyFont="1" applyFill="1" applyBorder="1"/>
    <xf numFmtId="3" fontId="10" fillId="0" borderId="23" xfId="2" applyNumberFormat="1" applyFont="1" applyFill="1" applyBorder="1"/>
    <xf numFmtId="0" fontId="5" fillId="0" borderId="25" xfId="0" applyFont="1" applyFill="1" applyBorder="1" applyAlignment="1">
      <alignment horizontal="left"/>
    </xf>
    <xf numFmtId="164" fontId="5" fillId="0" borderId="16" xfId="0" applyNumberFormat="1" applyFont="1" applyFill="1" applyBorder="1"/>
    <xf numFmtId="164" fontId="10" fillId="0" borderId="23" xfId="0" applyNumberFormat="1" applyFont="1" applyFill="1" applyBorder="1"/>
    <xf numFmtId="0" fontId="10" fillId="0" borderId="37" xfId="0" applyFont="1" applyFill="1" applyBorder="1" applyAlignment="1">
      <alignment horizontal="left"/>
    </xf>
    <xf numFmtId="0" fontId="10" fillId="0" borderId="13" xfId="0" applyFont="1" applyFill="1" applyBorder="1" applyAlignment="1">
      <alignment horizontal="left"/>
    </xf>
    <xf numFmtId="0" fontId="5" fillId="0" borderId="20" xfId="0" applyFont="1" applyFill="1" applyBorder="1"/>
    <xf numFmtId="0" fontId="10" fillId="0" borderId="23" xfId="0" applyFont="1" applyFill="1" applyBorder="1"/>
    <xf numFmtId="0" fontId="5" fillId="0" borderId="23" xfId="0" applyFont="1" applyFill="1" applyBorder="1"/>
    <xf numFmtId="3" fontId="10" fillId="0" borderId="24" xfId="0" applyNumberFormat="1" applyFont="1" applyFill="1" applyBorder="1"/>
    <xf numFmtId="0" fontId="5" fillId="0" borderId="13" xfId="0" applyFont="1" applyFill="1" applyBorder="1"/>
    <xf numFmtId="3" fontId="5" fillId="0" borderId="17" xfId="2" applyNumberFormat="1" applyFont="1" applyFill="1" applyBorder="1"/>
    <xf numFmtId="0" fontId="4" fillId="0" borderId="23" xfId="0" applyFont="1" applyFill="1" applyBorder="1" applyAlignment="1">
      <alignment horizontal="left"/>
    </xf>
    <xf numFmtId="0" fontId="4" fillId="0" borderId="54" xfId="0" applyFont="1" applyFill="1" applyBorder="1"/>
    <xf numFmtId="164" fontId="4" fillId="0" borderId="22" xfId="0" applyNumberFormat="1" applyFont="1" applyFill="1" applyBorder="1"/>
    <xf numFmtId="49" fontId="12" fillId="0" borderId="0" xfId="0" applyNumberFormat="1" applyFont="1" applyFill="1" applyBorder="1" applyAlignment="1">
      <alignment horizontal="left"/>
    </xf>
    <xf numFmtId="0" fontId="27" fillId="0" borderId="8" xfId="0" applyFont="1" applyFill="1" applyBorder="1" applyAlignment="1">
      <alignment horizontal="left"/>
    </xf>
    <xf numFmtId="3" fontId="27" fillId="0" borderId="9" xfId="0" applyNumberFormat="1" applyFont="1" applyFill="1" applyBorder="1"/>
    <xf numFmtId="164" fontId="27" fillId="0" borderId="9" xfId="0" applyNumberFormat="1" applyFont="1" applyFill="1" applyBorder="1"/>
    <xf numFmtId="3" fontId="27" fillId="0" borderId="10" xfId="0" applyNumberFormat="1" applyFont="1" applyFill="1" applyBorder="1"/>
    <xf numFmtId="0" fontId="5" fillId="0" borderId="0" xfId="9" applyFont="1" applyFill="1" applyAlignment="1">
      <alignment horizontal="right"/>
    </xf>
    <xf numFmtId="0" fontId="5" fillId="0" borderId="0" xfId="9" applyFont="1" applyFill="1"/>
    <xf numFmtId="0" fontId="16" fillId="0" borderId="0" xfId="9" applyFont="1" applyFill="1" applyAlignment="1">
      <alignment horizontal="right"/>
    </xf>
    <xf numFmtId="0" fontId="44" fillId="0" borderId="0" xfId="9" applyFont="1" applyAlignment="1">
      <alignment horizontal="left"/>
    </xf>
    <xf numFmtId="0" fontId="44" fillId="0" borderId="0" xfId="9" applyFont="1" applyAlignment="1">
      <alignment horizontal="center"/>
    </xf>
    <xf numFmtId="49" fontId="44" fillId="0" borderId="0" xfId="9" applyNumberFormat="1" applyFont="1" applyAlignment="1">
      <alignment horizontal="center"/>
    </xf>
    <xf numFmtId="0" fontId="44" fillId="0" borderId="0" xfId="9" applyFont="1"/>
    <xf numFmtId="3" fontId="44" fillId="0" borderId="0" xfId="9" applyNumberFormat="1" applyFont="1"/>
    <xf numFmtId="3" fontId="44" fillId="0" borderId="0" xfId="9" applyNumberFormat="1" applyFont="1" applyAlignment="1">
      <alignment horizontal="right"/>
    </xf>
    <xf numFmtId="167" fontId="5" fillId="0" borderId="0" xfId="9" applyNumberFormat="1" applyFont="1" applyFill="1"/>
    <xf numFmtId="0" fontId="4" fillId="0" borderId="0" xfId="9" applyFont="1" applyFill="1" applyBorder="1"/>
    <xf numFmtId="49" fontId="12" fillId="0" borderId="6" xfId="9" applyNumberFormat="1" applyFont="1" applyFill="1" applyBorder="1" applyAlignment="1">
      <alignment horizontal="left"/>
    </xf>
    <xf numFmtId="167" fontId="4" fillId="0" borderId="64" xfId="9" applyNumberFormat="1" applyFont="1" applyFill="1" applyBorder="1" applyAlignment="1"/>
    <xf numFmtId="14" fontId="31" fillId="0" borderId="0" xfId="9" applyNumberFormat="1" applyFont="1" applyFill="1" applyAlignment="1">
      <alignment horizontal="left"/>
    </xf>
    <xf numFmtId="164" fontId="0" fillId="0" borderId="0" xfId="0" applyNumberFormat="1" applyFill="1"/>
    <xf numFmtId="14" fontId="44" fillId="0" borderId="16" xfId="1" applyNumberFormat="1" applyFont="1" applyBorder="1" applyAlignment="1"/>
    <xf numFmtId="0" fontId="5" fillId="0" borderId="0" xfId="9" applyFont="1" applyFill="1" applyAlignment="1"/>
    <xf numFmtId="0" fontId="10" fillId="0" borderId="0" xfId="9" applyFont="1" applyFill="1" applyAlignment="1"/>
    <xf numFmtId="0" fontId="44" fillId="0" borderId="55" xfId="1" applyFont="1" applyBorder="1" applyAlignment="1"/>
    <xf numFmtId="167" fontId="44" fillId="0" borderId="67" xfId="1" applyNumberFormat="1" applyFont="1" applyBorder="1" applyAlignment="1"/>
    <xf numFmtId="3" fontId="0" fillId="0" borderId="0" xfId="0" applyNumberFormat="1" applyFont="1" applyAlignment="1"/>
    <xf numFmtId="0" fontId="0" fillId="0" borderId="0" xfId="0" applyFont="1" applyAlignment="1"/>
    <xf numFmtId="49" fontId="44" fillId="0" borderId="16" xfId="1" applyNumberFormat="1" applyFont="1" applyBorder="1" applyAlignment="1">
      <alignment horizontal="right"/>
    </xf>
    <xf numFmtId="49" fontId="44" fillId="0" borderId="18" xfId="1" applyNumberFormat="1" applyFont="1" applyFill="1" applyBorder="1" applyAlignment="1">
      <alignment horizontal="right"/>
    </xf>
    <xf numFmtId="49" fontId="44" fillId="0" borderId="18" xfId="1" applyNumberFormat="1" applyFont="1" applyBorder="1" applyAlignment="1">
      <alignment horizontal="right"/>
    </xf>
    <xf numFmtId="165" fontId="5" fillId="0" borderId="23" xfId="0" applyNumberFormat="1" applyFont="1" applyFill="1" applyBorder="1" applyAlignment="1"/>
    <xf numFmtId="165" fontId="5" fillId="0" borderId="3" xfId="0" applyNumberFormat="1" applyFont="1" applyFill="1" applyBorder="1" applyAlignment="1"/>
    <xf numFmtId="0" fontId="0" fillId="0" borderId="0" xfId="0" applyBorder="1"/>
    <xf numFmtId="0" fontId="4" fillId="0" borderId="50" xfId="0" applyFont="1" applyFill="1" applyBorder="1" applyAlignment="1">
      <alignment horizontal="left"/>
    </xf>
    <xf numFmtId="0" fontId="4" fillId="0" borderId="27" xfId="0" applyFont="1" applyFill="1" applyBorder="1" applyAlignment="1"/>
    <xf numFmtId="0" fontId="4" fillId="0" borderId="27" xfId="0" applyFont="1" applyFill="1" applyBorder="1"/>
    <xf numFmtId="3" fontId="4" fillId="0" borderId="29" xfId="0" applyNumberFormat="1" applyFont="1" applyFill="1" applyBorder="1"/>
    <xf numFmtId="3" fontId="29" fillId="0" borderId="29" xfId="0" applyNumberFormat="1" applyFont="1" applyFill="1" applyBorder="1" applyAlignment="1">
      <alignment horizontal="right"/>
    </xf>
    <xf numFmtId="0" fontId="12" fillId="0" borderId="13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right"/>
    </xf>
    <xf numFmtId="3" fontId="20" fillId="0" borderId="75" xfId="1" applyNumberFormat="1" applyFont="1" applyFill="1" applyBorder="1"/>
    <xf numFmtId="3" fontId="12" fillId="0" borderId="56" xfId="0" applyNumberFormat="1" applyFont="1" applyFill="1" applyBorder="1"/>
    <xf numFmtId="3" fontId="5" fillId="0" borderId="49" xfId="0" applyNumberFormat="1" applyFont="1" applyFill="1" applyBorder="1"/>
    <xf numFmtId="0" fontId="12" fillId="0" borderId="0" xfId="0" applyFont="1" applyFill="1" applyBorder="1" applyAlignment="1">
      <alignment horizontal="center"/>
    </xf>
    <xf numFmtId="0" fontId="55" fillId="0" borderId="13" xfId="1" applyFont="1" applyFill="1" applyBorder="1"/>
    <xf numFmtId="3" fontId="55" fillId="0" borderId="61" xfId="1" applyNumberFormat="1" applyFont="1" applyFill="1" applyBorder="1"/>
    <xf numFmtId="3" fontId="55" fillId="0" borderId="25" xfId="1" applyNumberFormat="1" applyFont="1" applyFill="1" applyBorder="1"/>
    <xf numFmtId="3" fontId="55" fillId="0" borderId="62" xfId="1" applyNumberFormat="1" applyFont="1" applyFill="1" applyBorder="1"/>
    <xf numFmtId="3" fontId="55" fillId="0" borderId="74" xfId="1" applyNumberFormat="1" applyFont="1" applyFill="1" applyBorder="1"/>
    <xf numFmtId="3" fontId="55" fillId="0" borderId="60" xfId="1" applyNumberFormat="1" applyFont="1" applyFill="1" applyBorder="1"/>
    <xf numFmtId="0" fontId="56" fillId="0" borderId="0" xfId="0" applyFont="1"/>
    <xf numFmtId="0" fontId="5" fillId="0" borderId="16" xfId="0" applyFont="1" applyFill="1" applyBorder="1" applyAlignment="1">
      <alignment horizontal="left"/>
    </xf>
    <xf numFmtId="0" fontId="10" fillId="0" borderId="33" xfId="0" applyFont="1" applyFill="1" applyBorder="1" applyAlignment="1">
      <alignment horizontal="left"/>
    </xf>
    <xf numFmtId="164" fontId="25" fillId="0" borderId="9" xfId="0" applyNumberFormat="1" applyFont="1" applyFill="1" applyBorder="1"/>
    <xf numFmtId="3" fontId="25" fillId="0" borderId="10" xfId="0" applyNumberFormat="1" applyFont="1" applyFill="1" applyBorder="1"/>
    <xf numFmtId="164" fontId="28" fillId="0" borderId="23" xfId="0" applyNumberFormat="1" applyFont="1" applyFill="1" applyBorder="1"/>
    <xf numFmtId="164" fontId="25" fillId="0" borderId="25" xfId="0" applyNumberFormat="1" applyFont="1" applyFill="1" applyBorder="1"/>
    <xf numFmtId="0" fontId="27" fillId="0" borderId="45" xfId="0" applyFont="1" applyFill="1" applyBorder="1"/>
    <xf numFmtId="0" fontId="29" fillId="0" borderId="51" xfId="0" applyFont="1" applyFill="1" applyBorder="1"/>
    <xf numFmtId="164" fontId="28" fillId="0" borderId="30" xfId="0" applyNumberFormat="1" applyFont="1" applyFill="1" applyBorder="1"/>
    <xf numFmtId="3" fontId="10" fillId="0" borderId="0" xfId="2" applyNumberFormat="1" applyFont="1" applyFill="1" applyBorder="1"/>
    <xf numFmtId="0" fontId="5" fillId="0" borderId="33" xfId="0" applyFont="1" applyFill="1" applyBorder="1" applyAlignment="1">
      <alignment horizontal="left"/>
    </xf>
    <xf numFmtId="0" fontId="10" fillId="0" borderId="13" xfId="0" applyFont="1" applyFill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0" fontId="13" fillId="0" borderId="34" xfId="0" applyFont="1" applyFill="1" applyBorder="1" applyAlignment="1">
      <alignment horizontal="right"/>
    </xf>
    <xf numFmtId="3" fontId="13" fillId="0" borderId="44" xfId="1" applyNumberFormat="1" applyFont="1" applyFill="1" applyBorder="1"/>
    <xf numFmtId="3" fontId="20" fillId="0" borderId="70" xfId="1" applyNumberFormat="1" applyFont="1" applyFill="1" applyBorder="1"/>
    <xf numFmtId="3" fontId="36" fillId="0" borderId="40" xfId="1" applyNumberFormat="1" applyFont="1" applyFill="1" applyBorder="1"/>
    <xf numFmtId="3" fontId="36" fillId="0" borderId="22" xfId="1" applyNumberFormat="1" applyFont="1" applyFill="1" applyBorder="1"/>
    <xf numFmtId="3" fontId="17" fillId="3" borderId="16" xfId="1" applyNumberFormat="1" applyFont="1" applyFill="1" applyBorder="1"/>
    <xf numFmtId="0" fontId="36" fillId="0" borderId="20" xfId="1" applyFont="1" applyFill="1" applyBorder="1"/>
    <xf numFmtId="3" fontId="36" fillId="0" borderId="43" xfId="1" applyNumberFormat="1" applyFont="1" applyFill="1" applyBorder="1"/>
    <xf numFmtId="0" fontId="19" fillId="0" borderId="35" xfId="1" applyFont="1" applyFill="1" applyBorder="1" applyAlignment="1">
      <alignment horizontal="center" wrapText="1"/>
    </xf>
    <xf numFmtId="0" fontId="20" fillId="0" borderId="12" xfId="1" applyFont="1" applyFill="1" applyBorder="1" applyAlignment="1">
      <alignment horizontal="center"/>
    </xf>
    <xf numFmtId="3" fontId="17" fillId="0" borderId="14" xfId="1" applyNumberFormat="1" applyFont="1" applyFill="1" applyBorder="1"/>
    <xf numFmtId="3" fontId="20" fillId="0" borderId="41" xfId="1" applyNumberFormat="1" applyFont="1" applyFill="1" applyBorder="1"/>
    <xf numFmtId="3" fontId="12" fillId="0" borderId="19" xfId="1" applyNumberFormat="1" applyFont="1" applyFill="1" applyBorder="1"/>
    <xf numFmtId="3" fontId="13" fillId="0" borderId="19" xfId="1" applyNumberFormat="1" applyFont="1" applyFill="1" applyBorder="1"/>
    <xf numFmtId="3" fontId="36" fillId="0" borderId="41" xfId="1" applyNumberFormat="1" applyFont="1" applyFill="1" applyBorder="1"/>
    <xf numFmtId="3" fontId="17" fillId="0" borderId="2" xfId="1" applyNumberFormat="1" applyFont="1" applyFill="1" applyBorder="1"/>
    <xf numFmtId="3" fontId="36" fillId="0" borderId="54" xfId="1" applyNumberFormat="1" applyFont="1" applyFill="1" applyBorder="1"/>
    <xf numFmtId="3" fontId="36" fillId="0" borderId="12" xfId="1" applyNumberFormat="1" applyFont="1" applyFill="1" applyBorder="1"/>
    <xf numFmtId="3" fontId="20" fillId="0" borderId="14" xfId="1" applyNumberFormat="1" applyFont="1" applyFill="1" applyBorder="1"/>
    <xf numFmtId="3" fontId="20" fillId="0" borderId="27" xfId="1" applyNumberFormat="1" applyFont="1" applyFill="1" applyBorder="1"/>
    <xf numFmtId="3" fontId="20" fillId="0" borderId="38" xfId="1" applyNumberFormat="1" applyFont="1" applyFill="1" applyBorder="1"/>
    <xf numFmtId="3" fontId="20" fillId="0" borderId="3" xfId="1" applyNumberFormat="1" applyFont="1" applyFill="1" applyBorder="1"/>
    <xf numFmtId="3" fontId="20" fillId="0" borderId="12" xfId="1" applyNumberFormat="1" applyFont="1" applyFill="1" applyBorder="1"/>
    <xf numFmtId="3" fontId="20" fillId="0" borderId="4" xfId="1" applyNumberFormat="1" applyFont="1" applyFill="1" applyBorder="1"/>
    <xf numFmtId="3" fontId="5" fillId="7" borderId="16" xfId="0" applyNumberFormat="1" applyFont="1" applyFill="1" applyBorder="1"/>
    <xf numFmtId="0" fontId="4" fillId="7" borderId="5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4" fillId="7" borderId="33" xfId="0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0" fontId="5" fillId="7" borderId="15" xfId="0" applyFont="1" applyFill="1" applyBorder="1" applyAlignment="1">
      <alignment horizontal="left"/>
    </xf>
    <xf numFmtId="0" fontId="5" fillId="7" borderId="7" xfId="0" applyFont="1" applyFill="1" applyBorder="1" applyAlignment="1">
      <alignment horizontal="left"/>
    </xf>
    <xf numFmtId="3" fontId="5" fillId="0" borderId="10" xfId="0" applyNumberFormat="1" applyFont="1" applyFill="1" applyBorder="1" applyAlignment="1">
      <alignment horizontal="right"/>
    </xf>
    <xf numFmtId="0" fontId="8" fillId="0" borderId="45" xfId="0" applyFont="1" applyFill="1" applyBorder="1" applyAlignment="1">
      <alignment horizontal="right"/>
    </xf>
    <xf numFmtId="0" fontId="8" fillId="0" borderId="25" xfId="0" applyFont="1" applyFill="1" applyBorder="1" applyAlignment="1">
      <alignment horizontal="left"/>
    </xf>
    <xf numFmtId="164" fontId="12" fillId="0" borderId="60" xfId="0" applyNumberFormat="1" applyFont="1" applyFill="1" applyBorder="1"/>
    <xf numFmtId="3" fontId="5" fillId="0" borderId="44" xfId="3" applyNumberFormat="1" applyFont="1" applyFill="1" applyBorder="1"/>
    <xf numFmtId="3" fontId="0" fillId="0" borderId="0" xfId="0" applyNumberFormat="1" applyFill="1"/>
    <xf numFmtId="3" fontId="12" fillId="7" borderId="16" xfId="0" applyNumberFormat="1" applyFont="1" applyFill="1" applyBorder="1"/>
    <xf numFmtId="3" fontId="5" fillId="7" borderId="16" xfId="3" applyNumberFormat="1" applyFont="1" applyFill="1" applyBorder="1"/>
    <xf numFmtId="0" fontId="27" fillId="0" borderId="13" xfId="0" applyFont="1" applyFill="1" applyBorder="1" applyAlignment="1">
      <alignment horizontal="left"/>
    </xf>
    <xf numFmtId="3" fontId="13" fillId="7" borderId="19" xfId="0" applyNumberFormat="1" applyFont="1" applyFill="1" applyBorder="1"/>
    <xf numFmtId="0" fontId="5" fillId="7" borderId="6" xfId="0" applyFont="1" applyFill="1" applyBorder="1"/>
    <xf numFmtId="0" fontId="5" fillId="7" borderId="58" xfId="0" applyFont="1" applyFill="1" applyBorder="1"/>
    <xf numFmtId="0" fontId="5" fillId="7" borderId="16" xfId="0" applyFont="1" applyFill="1" applyBorder="1" applyAlignment="1">
      <alignment horizontal="left"/>
    </xf>
    <xf numFmtId="0" fontId="0" fillId="7" borderId="48" xfId="0" applyFill="1" applyBorder="1"/>
    <xf numFmtId="0" fontId="5" fillId="7" borderId="33" xfId="0" applyFont="1" applyFill="1" applyBorder="1"/>
    <xf numFmtId="0" fontId="4" fillId="7" borderId="39" xfId="0" applyFont="1" applyFill="1" applyBorder="1" applyAlignment="1">
      <alignment horizontal="left"/>
    </xf>
    <xf numFmtId="0" fontId="5" fillId="7" borderId="23" xfId="0" applyFont="1" applyFill="1" applyBorder="1" applyAlignment="1">
      <alignment horizontal="left"/>
    </xf>
    <xf numFmtId="3" fontId="13" fillId="0" borderId="31" xfId="0" applyNumberFormat="1" applyFont="1" applyFill="1" applyBorder="1" applyAlignment="1">
      <alignment horizontal="right"/>
    </xf>
    <xf numFmtId="0" fontId="10" fillId="0" borderId="53" xfId="0" applyFont="1" applyFill="1" applyBorder="1" applyAlignment="1">
      <alignment horizontal="left"/>
    </xf>
    <xf numFmtId="0" fontId="10" fillId="0" borderId="23" xfId="0" applyFont="1" applyFill="1" applyBorder="1" applyAlignment="1"/>
    <xf numFmtId="0" fontId="10" fillId="0" borderId="25" xfId="0" applyFont="1" applyFill="1" applyBorder="1" applyAlignment="1"/>
    <xf numFmtId="3" fontId="21" fillId="0" borderId="29" xfId="0" applyNumberFormat="1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/>
    <xf numFmtId="3" fontId="4" fillId="0" borderId="0" xfId="0" applyNumberFormat="1" applyFont="1" applyFill="1" applyBorder="1"/>
    <xf numFmtId="164" fontId="4" fillId="0" borderId="0" xfId="0" applyNumberFormat="1" applyFont="1" applyFill="1" applyBorder="1"/>
    <xf numFmtId="0" fontId="5" fillId="0" borderId="8" xfId="0" applyFont="1" applyFill="1" applyBorder="1" applyAlignment="1">
      <alignment horizontal="left"/>
    </xf>
    <xf numFmtId="164" fontId="27" fillId="0" borderId="16" xfId="0" applyNumberFormat="1" applyFont="1" applyFill="1" applyBorder="1" applyAlignment="1">
      <alignment horizontal="right"/>
    </xf>
    <xf numFmtId="0" fontId="12" fillId="0" borderId="37" xfId="0" applyFont="1" applyFill="1" applyBorder="1" applyAlignment="1">
      <alignment horizontal="right"/>
    </xf>
    <xf numFmtId="0" fontId="5" fillId="0" borderId="51" xfId="0" applyFont="1" applyFill="1" applyBorder="1" applyAlignment="1">
      <alignment horizontal="right"/>
    </xf>
    <xf numFmtId="3" fontId="5" fillId="0" borderId="23" xfId="3" applyNumberFormat="1" applyFont="1" applyFill="1" applyBorder="1"/>
    <xf numFmtId="3" fontId="5" fillId="0" borderId="24" xfId="3" applyNumberFormat="1" applyFont="1" applyFill="1" applyBorder="1"/>
    <xf numFmtId="167" fontId="46" fillId="7" borderId="67" xfId="1" applyNumberFormat="1" applyFont="1" applyFill="1" applyBorder="1" applyAlignment="1">
      <alignment horizontal="right"/>
    </xf>
    <xf numFmtId="167" fontId="44" fillId="7" borderId="67" xfId="1" applyNumberFormat="1" applyFont="1" applyFill="1" applyBorder="1" applyAlignment="1">
      <alignment horizontal="right"/>
    </xf>
    <xf numFmtId="0" fontId="5" fillId="0" borderId="16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0" fontId="4" fillId="0" borderId="23" xfId="0" applyFont="1" applyFill="1" applyBorder="1" applyAlignment="1">
      <alignment horizontal="left"/>
    </xf>
    <xf numFmtId="0" fontId="5" fillId="0" borderId="18" xfId="0" applyFont="1" applyFill="1" applyBorder="1" applyAlignment="1">
      <alignment horizontal="right"/>
    </xf>
    <xf numFmtId="3" fontId="17" fillId="0" borderId="32" xfId="3" applyNumberFormat="1" applyFont="1" applyFill="1" applyBorder="1"/>
    <xf numFmtId="164" fontId="5" fillId="0" borderId="17" xfId="0" applyNumberFormat="1" applyFont="1" applyFill="1" applyBorder="1"/>
    <xf numFmtId="164" fontId="11" fillId="0" borderId="17" xfId="0" applyNumberFormat="1" applyFont="1" applyFill="1" applyBorder="1"/>
    <xf numFmtId="0" fontId="11" fillId="7" borderId="18" xfId="0" applyFont="1" applyFill="1" applyBorder="1" applyAlignment="1">
      <alignment horizontal="left"/>
    </xf>
    <xf numFmtId="3" fontId="11" fillId="7" borderId="16" xfId="0" applyNumberFormat="1" applyFont="1" applyFill="1" applyBorder="1"/>
    <xf numFmtId="164" fontId="11" fillId="7" borderId="17" xfId="0" applyNumberFormat="1" applyFont="1" applyFill="1" applyBorder="1"/>
    <xf numFmtId="3" fontId="13" fillId="7" borderId="16" xfId="0" applyNumberFormat="1" applyFont="1" applyFill="1" applyBorder="1"/>
    <xf numFmtId="0" fontId="4" fillId="2" borderId="11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58" xfId="0" applyFont="1" applyFill="1" applyBorder="1"/>
    <xf numFmtId="3" fontId="10" fillId="2" borderId="30" xfId="0" applyNumberFormat="1" applyFont="1" applyFill="1" applyBorder="1"/>
    <xf numFmtId="3" fontId="12" fillId="7" borderId="17" xfId="0" applyNumberFormat="1" applyFont="1" applyFill="1" applyBorder="1"/>
    <xf numFmtId="0" fontId="11" fillId="0" borderId="48" xfId="0" applyFont="1" applyFill="1" applyBorder="1"/>
    <xf numFmtId="164" fontId="5" fillId="0" borderId="69" xfId="0" applyNumberFormat="1" applyFont="1" applyFill="1" applyBorder="1"/>
    <xf numFmtId="0" fontId="26" fillId="0" borderId="0" xfId="0" applyFont="1" applyFill="1" applyBorder="1"/>
    <xf numFmtId="0" fontId="26" fillId="0" borderId="0" xfId="0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right"/>
    </xf>
    <xf numFmtId="3" fontId="5" fillId="7" borderId="31" xfId="0" applyNumberFormat="1" applyFont="1" applyFill="1" applyBorder="1" applyAlignment="1">
      <alignment horizontal="right"/>
    </xf>
    <xf numFmtId="3" fontId="49" fillId="0" borderId="31" xfId="0" applyNumberFormat="1" applyFont="1" applyFill="1" applyBorder="1" applyAlignment="1">
      <alignment horizontal="right"/>
    </xf>
    <xf numFmtId="3" fontId="49" fillId="0" borderId="32" xfId="0" applyNumberFormat="1" applyFont="1" applyFill="1" applyBorder="1" applyAlignment="1">
      <alignment horizontal="right"/>
    </xf>
    <xf numFmtId="3" fontId="49" fillId="0" borderId="17" xfId="0" applyNumberFormat="1" applyFont="1" applyFill="1" applyBorder="1" applyAlignment="1">
      <alignment horizontal="right"/>
    </xf>
    <xf numFmtId="0" fontId="11" fillId="0" borderId="69" xfId="0" applyFont="1" applyFill="1" applyBorder="1"/>
    <xf numFmtId="49" fontId="26" fillId="0" borderId="53" xfId="0" applyNumberFormat="1" applyFont="1" applyFill="1" applyBorder="1" applyAlignment="1">
      <alignment horizontal="right"/>
    </xf>
    <xf numFmtId="49" fontId="26" fillId="0" borderId="21" xfId="0" applyNumberFormat="1" applyFont="1" applyFill="1" applyBorder="1" applyAlignment="1">
      <alignment horizontal="right"/>
    </xf>
    <xf numFmtId="49" fontId="44" fillId="0" borderId="25" xfId="1" applyNumberFormat="1" applyFont="1" applyFill="1" applyBorder="1" applyAlignment="1">
      <alignment horizontal="right"/>
    </xf>
    <xf numFmtId="3" fontId="10" fillId="2" borderId="31" xfId="0" applyNumberFormat="1" applyFont="1" applyFill="1" applyBorder="1"/>
    <xf numFmtId="3" fontId="10" fillId="4" borderId="29" xfId="0" applyNumberFormat="1" applyFont="1" applyFill="1" applyBorder="1"/>
    <xf numFmtId="0" fontId="25" fillId="0" borderId="0" xfId="0" applyFont="1" applyFill="1" applyBorder="1"/>
    <xf numFmtId="3" fontId="25" fillId="0" borderId="0" xfId="0" applyNumberFormat="1" applyFont="1" applyFill="1" applyBorder="1"/>
    <xf numFmtId="3" fontId="57" fillId="7" borderId="17" xfId="0" applyNumberFormat="1" applyFont="1" applyFill="1" applyBorder="1"/>
    <xf numFmtId="0" fontId="5" fillId="0" borderId="19" xfId="0" applyFont="1" applyFill="1" applyBorder="1" applyAlignment="1">
      <alignment horizontal="left"/>
    </xf>
    <xf numFmtId="0" fontId="19" fillId="8" borderId="77" xfId="1" applyFont="1" applyFill="1" applyBorder="1" applyAlignment="1">
      <alignment horizontal="center" vertical="center" wrapText="1"/>
    </xf>
    <xf numFmtId="0" fontId="20" fillId="8" borderId="78" xfId="1" applyFont="1" applyFill="1" applyBorder="1" applyAlignment="1">
      <alignment horizontal="center"/>
    </xf>
    <xf numFmtId="3" fontId="17" fillId="8" borderId="74" xfId="1" applyNumberFormat="1" applyFont="1" applyFill="1" applyBorder="1"/>
    <xf numFmtId="3" fontId="17" fillId="8" borderId="49" xfId="1" applyNumberFormat="1" applyFont="1" applyFill="1" applyBorder="1"/>
    <xf numFmtId="3" fontId="20" fillId="8" borderId="75" xfId="1" applyNumberFormat="1" applyFont="1" applyFill="1" applyBorder="1"/>
    <xf numFmtId="3" fontId="20" fillId="8" borderId="79" xfId="1" applyNumberFormat="1" applyFont="1" applyFill="1" applyBorder="1"/>
    <xf numFmtId="3" fontId="12" fillId="8" borderId="49" xfId="1" applyNumberFormat="1" applyFont="1" applyFill="1" applyBorder="1"/>
    <xf numFmtId="3" fontId="13" fillId="8" borderId="49" xfId="1" applyNumberFormat="1" applyFont="1" applyFill="1" applyBorder="1"/>
    <xf numFmtId="3" fontId="36" fillId="8" borderId="75" xfId="1" applyNumberFormat="1" applyFont="1" applyFill="1" applyBorder="1"/>
    <xf numFmtId="3" fontId="17" fillId="8" borderId="73" xfId="1" applyNumberFormat="1" applyFont="1" applyFill="1" applyBorder="1"/>
    <xf numFmtId="3" fontId="55" fillId="8" borderId="74" xfId="1" applyNumberFormat="1" applyFont="1" applyFill="1" applyBorder="1"/>
    <xf numFmtId="3" fontId="36" fillId="8" borderId="63" xfId="1" applyNumberFormat="1" applyFont="1" applyFill="1" applyBorder="1"/>
    <xf numFmtId="3" fontId="36" fillId="8" borderId="79" xfId="1" applyNumberFormat="1" applyFont="1" applyFill="1" applyBorder="1"/>
    <xf numFmtId="3" fontId="20" fillId="8" borderId="49" xfId="1" applyNumberFormat="1" applyFont="1" applyFill="1" applyBorder="1"/>
    <xf numFmtId="3" fontId="20" fillId="8" borderId="74" xfId="1" applyNumberFormat="1" applyFont="1" applyFill="1" applyBorder="1"/>
    <xf numFmtId="3" fontId="20" fillId="8" borderId="77" xfId="1" applyNumberFormat="1" applyFont="1" applyFill="1" applyBorder="1"/>
    <xf numFmtId="0" fontId="44" fillId="0" borderId="13" xfId="1" applyFont="1" applyBorder="1" applyAlignment="1">
      <alignment horizontal="left"/>
    </xf>
    <xf numFmtId="0" fontId="44" fillId="0" borderId="9" xfId="1" applyFont="1" applyBorder="1" applyAlignment="1">
      <alignment horizontal="center"/>
    </xf>
    <xf numFmtId="49" fontId="44" fillId="0" borderId="69" xfId="1" applyNumberFormat="1" applyFont="1" applyBorder="1" applyAlignment="1">
      <alignment horizontal="center"/>
    </xf>
    <xf numFmtId="0" fontId="46" fillId="0" borderId="69" xfId="1" applyFont="1" applyBorder="1"/>
    <xf numFmtId="167" fontId="46" fillId="0" borderId="68" xfId="1" applyNumberFormat="1" applyFont="1" applyBorder="1" applyAlignment="1">
      <alignment horizontal="right"/>
    </xf>
    <xf numFmtId="0" fontId="10" fillId="0" borderId="67" xfId="9" applyFont="1" applyFill="1" applyBorder="1"/>
    <xf numFmtId="167" fontId="44" fillId="3" borderId="67" xfId="1" applyNumberFormat="1" applyFont="1" applyFill="1" applyBorder="1" applyAlignment="1">
      <alignment horizontal="right"/>
    </xf>
    <xf numFmtId="0" fontId="44" fillId="0" borderId="58" xfId="1" applyFont="1" applyFill="1" applyBorder="1"/>
    <xf numFmtId="167" fontId="47" fillId="0" borderId="65" xfId="1" applyNumberFormat="1" applyFont="1" applyBorder="1" applyAlignment="1">
      <alignment horizontal="right"/>
    </xf>
    <xf numFmtId="167" fontId="44" fillId="7" borderId="65" xfId="1" applyNumberFormat="1" applyFont="1" applyFill="1" applyBorder="1" applyAlignment="1">
      <alignment horizontal="right"/>
    </xf>
    <xf numFmtId="0" fontId="11" fillId="0" borderId="76" xfId="0" applyFont="1" applyFill="1" applyBorder="1" applyAlignment="1"/>
    <xf numFmtId="0" fontId="12" fillId="0" borderId="46" xfId="0" applyFont="1" applyFill="1" applyBorder="1" applyAlignment="1">
      <alignment horizontal="left"/>
    </xf>
    <xf numFmtId="0" fontId="12" fillId="0" borderId="19" xfId="0" applyFont="1" applyFill="1" applyBorder="1" applyAlignment="1">
      <alignment horizontal="left"/>
    </xf>
    <xf numFmtId="0" fontId="5" fillId="0" borderId="46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0" fontId="5" fillId="0" borderId="33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0" fontId="17" fillId="0" borderId="19" xfId="0" applyFont="1" applyFill="1" applyBorder="1" applyAlignment="1">
      <alignment horizontal="left"/>
    </xf>
    <xf numFmtId="0" fontId="17" fillId="0" borderId="16" xfId="0" applyFont="1" applyFill="1" applyBorder="1" applyAlignment="1">
      <alignment horizontal="left"/>
    </xf>
    <xf numFmtId="0" fontId="12" fillId="0" borderId="46" xfId="0" applyFont="1" applyFill="1" applyBorder="1" applyAlignment="1">
      <alignment horizontal="right"/>
    </xf>
    <xf numFmtId="0" fontId="4" fillId="0" borderId="23" xfId="0" applyFont="1" applyFill="1" applyBorder="1" applyAlignment="1">
      <alignment horizontal="left"/>
    </xf>
    <xf numFmtId="49" fontId="26" fillId="0" borderId="46" xfId="0" applyNumberFormat="1" applyFont="1" applyFill="1" applyBorder="1" applyAlignment="1">
      <alignment horizontal="right"/>
    </xf>
    <xf numFmtId="49" fontId="26" fillId="0" borderId="19" xfId="0" applyNumberFormat="1" applyFont="1" applyFill="1" applyBorder="1" applyAlignment="1">
      <alignment horizontal="right"/>
    </xf>
    <xf numFmtId="0" fontId="10" fillId="0" borderId="33" xfId="0" applyFont="1" applyFill="1" applyBorder="1" applyAlignment="1">
      <alignment horizontal="left"/>
    </xf>
    <xf numFmtId="0" fontId="9" fillId="0" borderId="68" xfId="0" applyFont="1" applyFill="1" applyBorder="1" applyAlignment="1">
      <alignment horizontal="center"/>
    </xf>
    <xf numFmtId="3" fontId="5" fillId="0" borderId="65" xfId="0" applyNumberFormat="1" applyFont="1" applyFill="1" applyBorder="1"/>
    <xf numFmtId="3" fontId="5" fillId="0" borderId="67" xfId="0" applyNumberFormat="1" applyFont="1" applyFill="1" applyBorder="1"/>
    <xf numFmtId="3" fontId="13" fillId="0" borderId="67" xfId="0" applyNumberFormat="1" applyFont="1" applyFill="1" applyBorder="1"/>
    <xf numFmtId="3" fontId="12" fillId="0" borderId="67" xfId="0" applyNumberFormat="1" applyFont="1" applyFill="1" applyBorder="1"/>
    <xf numFmtId="3" fontId="24" fillId="0" borderId="64" xfId="0" applyNumberFormat="1" applyFont="1" applyFill="1" applyBorder="1"/>
    <xf numFmtId="3" fontId="5" fillId="0" borderId="76" xfId="0" applyNumberFormat="1" applyFont="1" applyFill="1" applyBorder="1"/>
    <xf numFmtId="0" fontId="17" fillId="0" borderId="15" xfId="0" applyFont="1" applyBorder="1"/>
    <xf numFmtId="3" fontId="12" fillId="0" borderId="65" xfId="0" applyNumberFormat="1" applyFont="1" applyFill="1" applyBorder="1"/>
    <xf numFmtId="3" fontId="27" fillId="0" borderId="67" xfId="0" applyNumberFormat="1" applyFont="1" applyFill="1" applyBorder="1"/>
    <xf numFmtId="3" fontId="25" fillId="0" borderId="67" xfId="0" applyNumberFormat="1" applyFont="1" applyFill="1" applyBorder="1"/>
    <xf numFmtId="3" fontId="10" fillId="0" borderId="71" xfId="0" applyNumberFormat="1" applyFont="1" applyFill="1" applyBorder="1"/>
    <xf numFmtId="3" fontId="10" fillId="0" borderId="70" xfId="0" applyNumberFormat="1" applyFont="1" applyFill="1" applyBorder="1"/>
    <xf numFmtId="0" fontId="9" fillId="0" borderId="48" xfId="0" applyFont="1" applyFill="1" applyBorder="1" applyAlignment="1">
      <alignment horizontal="center"/>
    </xf>
    <xf numFmtId="3" fontId="5" fillId="0" borderId="1" xfId="0" applyNumberFormat="1" applyFont="1" applyFill="1" applyBorder="1" applyProtection="1">
      <protection locked="0"/>
    </xf>
    <xf numFmtId="3" fontId="5" fillId="0" borderId="46" xfId="0" applyNumberFormat="1" applyFont="1" applyFill="1" applyBorder="1" applyProtection="1">
      <protection locked="0"/>
    </xf>
    <xf numFmtId="3" fontId="24" fillId="0" borderId="50" xfId="0" applyNumberFormat="1" applyFont="1" applyFill="1" applyBorder="1" applyProtection="1">
      <protection locked="0"/>
    </xf>
    <xf numFmtId="3" fontId="5" fillId="0" borderId="56" xfId="0" applyNumberFormat="1" applyFont="1" applyFill="1" applyBorder="1" applyProtection="1">
      <protection locked="0"/>
    </xf>
    <xf numFmtId="3" fontId="5" fillId="0" borderId="19" xfId="0" applyNumberFormat="1" applyFont="1" applyFill="1" applyBorder="1" applyProtection="1">
      <protection locked="0"/>
    </xf>
    <xf numFmtId="3" fontId="24" fillId="0" borderId="35" xfId="0" applyNumberFormat="1" applyFont="1" applyFill="1" applyBorder="1" applyProtection="1">
      <protection locked="0"/>
    </xf>
    <xf numFmtId="3" fontId="5" fillId="0" borderId="65" xfId="0" applyNumberFormat="1" applyFont="1" applyFill="1" applyBorder="1" applyProtection="1">
      <protection locked="0"/>
    </xf>
    <xf numFmtId="3" fontId="5" fillId="0" borderId="67" xfId="0" applyNumberFormat="1" applyFont="1" applyFill="1" applyBorder="1" applyProtection="1">
      <protection locked="0"/>
    </xf>
    <xf numFmtId="3" fontId="24" fillId="0" borderId="64" xfId="0" applyNumberFormat="1" applyFont="1" applyFill="1" applyBorder="1" applyProtection="1">
      <protection locked="0"/>
    </xf>
    <xf numFmtId="0" fontId="9" fillId="0" borderId="57" xfId="0" applyFont="1" applyFill="1" applyBorder="1" applyAlignment="1">
      <alignment horizontal="center"/>
    </xf>
    <xf numFmtId="0" fontId="16" fillId="0" borderId="40" xfId="0" applyFont="1" applyFill="1" applyBorder="1"/>
    <xf numFmtId="0" fontId="9" fillId="0" borderId="11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3" fontId="5" fillId="0" borderId="67" xfId="3" applyNumberFormat="1" applyFont="1" applyFill="1" applyBorder="1"/>
    <xf numFmtId="3" fontId="5" fillId="0" borderId="70" xfId="0" applyNumberFormat="1" applyFont="1" applyFill="1" applyBorder="1"/>
    <xf numFmtId="0" fontId="9" fillId="0" borderId="52" xfId="0" applyFont="1" applyFill="1" applyBorder="1" applyAlignment="1">
      <alignment horizontal="center"/>
    </xf>
    <xf numFmtId="3" fontId="5" fillId="0" borderId="1" xfId="0" applyNumberFormat="1" applyFont="1" applyFill="1" applyBorder="1"/>
    <xf numFmtId="3" fontId="5" fillId="0" borderId="46" xfId="3" applyNumberFormat="1" applyFont="1" applyFill="1" applyBorder="1"/>
    <xf numFmtId="3" fontId="5" fillId="0" borderId="47" xfId="0" applyNumberFormat="1" applyFont="1" applyFill="1" applyBorder="1"/>
    <xf numFmtId="3" fontId="5" fillId="0" borderId="46" xfId="0" applyNumberFormat="1" applyFont="1" applyFill="1" applyBorder="1"/>
    <xf numFmtId="3" fontId="5" fillId="0" borderId="53" xfId="0" applyNumberFormat="1" applyFont="1" applyFill="1" applyBorder="1"/>
    <xf numFmtId="3" fontId="27" fillId="0" borderId="51" xfId="0" applyNumberFormat="1" applyFont="1" applyFill="1" applyBorder="1"/>
    <xf numFmtId="3" fontId="5" fillId="0" borderId="19" xfId="3" applyNumberFormat="1" applyFont="1" applyFill="1" applyBorder="1"/>
    <xf numFmtId="3" fontId="5" fillId="0" borderId="21" xfId="0" applyNumberFormat="1" applyFont="1" applyFill="1" applyBorder="1"/>
    <xf numFmtId="3" fontId="27" fillId="0" borderId="72" xfId="0" applyNumberFormat="1" applyFont="1" applyFill="1" applyBorder="1"/>
    <xf numFmtId="0" fontId="27" fillId="0" borderId="55" xfId="0" applyFont="1" applyFill="1" applyBorder="1"/>
    <xf numFmtId="3" fontId="5" fillId="0" borderId="65" xfId="3" applyNumberFormat="1" applyFont="1" applyFill="1" applyBorder="1"/>
    <xf numFmtId="3" fontId="27" fillId="0" borderId="70" xfId="0" applyNumberFormat="1" applyFont="1" applyFill="1" applyBorder="1"/>
    <xf numFmtId="3" fontId="12" fillId="0" borderId="71" xfId="0" applyNumberFormat="1" applyFont="1" applyFill="1" applyBorder="1" applyAlignment="1">
      <alignment horizontal="right"/>
    </xf>
    <xf numFmtId="1" fontId="12" fillId="0" borderId="67" xfId="0" applyNumberFormat="1" applyFont="1" applyFill="1" applyBorder="1" applyAlignment="1">
      <alignment horizontal="right"/>
    </xf>
    <xf numFmtId="3" fontId="5" fillId="0" borderId="76" xfId="3" applyNumberFormat="1" applyFont="1" applyFill="1" applyBorder="1"/>
    <xf numFmtId="3" fontId="12" fillId="0" borderId="67" xfId="0" applyNumberFormat="1" applyFont="1" applyFill="1" applyBorder="1" applyAlignment="1">
      <alignment horizontal="right"/>
    </xf>
    <xf numFmtId="3" fontId="12" fillId="0" borderId="76" xfId="3" applyNumberFormat="1" applyFont="1" applyFill="1" applyBorder="1"/>
    <xf numFmtId="3" fontId="5" fillId="0" borderId="1" xfId="3" applyNumberFormat="1" applyFont="1" applyFill="1" applyBorder="1"/>
    <xf numFmtId="3" fontId="27" fillId="0" borderId="53" xfId="0" applyNumberFormat="1" applyFont="1" applyFill="1" applyBorder="1"/>
    <xf numFmtId="3" fontId="12" fillId="0" borderId="52" xfId="0" applyNumberFormat="1" applyFont="1" applyFill="1" applyBorder="1" applyAlignment="1">
      <alignment horizontal="right"/>
    </xf>
    <xf numFmtId="1" fontId="12" fillId="0" borderId="46" xfId="0" applyNumberFormat="1" applyFont="1" applyFill="1" applyBorder="1" applyAlignment="1">
      <alignment horizontal="right"/>
    </xf>
    <xf numFmtId="3" fontId="5" fillId="0" borderId="47" xfId="3" applyNumberFormat="1" applyFont="1" applyFill="1" applyBorder="1"/>
    <xf numFmtId="3" fontId="12" fillId="0" borderId="46" xfId="0" applyNumberFormat="1" applyFont="1" applyFill="1" applyBorder="1" applyAlignment="1">
      <alignment horizontal="right"/>
    </xf>
    <xf numFmtId="3" fontId="27" fillId="0" borderId="46" xfId="0" applyNumberFormat="1" applyFont="1" applyFill="1" applyBorder="1"/>
    <xf numFmtId="3" fontId="12" fillId="0" borderId="47" xfId="3" applyNumberFormat="1" applyFont="1" applyFill="1" applyBorder="1"/>
    <xf numFmtId="3" fontId="24" fillId="0" borderId="50" xfId="0" applyNumberFormat="1" applyFont="1" applyFill="1" applyBorder="1"/>
    <xf numFmtId="3" fontId="5" fillId="0" borderId="56" xfId="3" applyNumberFormat="1" applyFont="1" applyFill="1" applyBorder="1"/>
    <xf numFmtId="3" fontId="27" fillId="0" borderId="75" xfId="0" applyNumberFormat="1" applyFont="1" applyFill="1" applyBorder="1"/>
    <xf numFmtId="1" fontId="12" fillId="0" borderId="57" xfId="0" applyNumberFormat="1" applyFont="1" applyFill="1" applyBorder="1" applyAlignment="1">
      <alignment horizontal="right"/>
    </xf>
    <xf numFmtId="1" fontId="12" fillId="0" borderId="19" xfId="0" applyNumberFormat="1" applyFont="1" applyFill="1" applyBorder="1" applyAlignment="1">
      <alignment horizontal="right"/>
    </xf>
    <xf numFmtId="3" fontId="12" fillId="0" borderId="19" xfId="0" applyNumberFormat="1" applyFont="1" applyFill="1" applyBorder="1" applyAlignment="1">
      <alignment horizontal="right"/>
    </xf>
    <xf numFmtId="3" fontId="27" fillId="0" borderId="49" xfId="0" applyNumberFormat="1" applyFont="1" applyFill="1" applyBorder="1"/>
    <xf numFmtId="3" fontId="12" fillId="0" borderId="7" xfId="3" applyNumberFormat="1" applyFont="1" applyFill="1" applyBorder="1"/>
    <xf numFmtId="3" fontId="24" fillId="0" borderId="35" xfId="0" applyNumberFormat="1" applyFont="1" applyFill="1" applyBorder="1"/>
    <xf numFmtId="3" fontId="10" fillId="0" borderId="1" xfId="0" applyNumberFormat="1" applyFont="1" applyFill="1" applyBorder="1"/>
    <xf numFmtId="3" fontId="10" fillId="0" borderId="51" xfId="0" applyNumberFormat="1" applyFont="1" applyFill="1" applyBorder="1"/>
    <xf numFmtId="3" fontId="10" fillId="0" borderId="56" xfId="0" applyNumberFormat="1" applyFont="1" applyFill="1" applyBorder="1"/>
    <xf numFmtId="3" fontId="10" fillId="0" borderId="42" xfId="0" applyNumberFormat="1" applyFont="1" applyFill="1" applyBorder="1"/>
    <xf numFmtId="3" fontId="10" fillId="0" borderId="65" xfId="0" applyNumberFormat="1" applyFont="1" applyFill="1" applyBorder="1"/>
    <xf numFmtId="3" fontId="10" fillId="0" borderId="72" xfId="0" applyNumberFormat="1" applyFont="1" applyFill="1" applyBorder="1"/>
    <xf numFmtId="0" fontId="16" fillId="0" borderId="59" xfId="0" applyFont="1" applyFill="1" applyBorder="1"/>
    <xf numFmtId="3" fontId="5" fillId="0" borderId="48" xfId="0" applyNumberFormat="1" applyFont="1" applyFill="1" applyBorder="1"/>
    <xf numFmtId="3" fontId="5" fillId="0" borderId="51" xfId="0" applyNumberFormat="1" applyFont="1" applyFill="1" applyBorder="1"/>
    <xf numFmtId="3" fontId="13" fillId="0" borderId="46" xfId="0" applyNumberFormat="1" applyFont="1" applyFill="1" applyBorder="1"/>
    <xf numFmtId="3" fontId="5" fillId="0" borderId="8" xfId="0" applyNumberFormat="1" applyFont="1" applyFill="1" applyBorder="1"/>
    <xf numFmtId="3" fontId="5" fillId="0" borderId="42" xfId="0" applyNumberFormat="1" applyFont="1" applyFill="1" applyBorder="1"/>
    <xf numFmtId="3" fontId="27" fillId="0" borderId="63" xfId="0" applyNumberFormat="1" applyFont="1" applyFill="1" applyBorder="1"/>
    <xf numFmtId="3" fontId="5" fillId="0" borderId="68" xfId="0" applyNumberFormat="1" applyFont="1" applyFill="1" applyBorder="1"/>
    <xf numFmtId="3" fontId="5" fillId="0" borderId="72" xfId="0" applyNumberFormat="1" applyFont="1" applyFill="1" applyBorder="1"/>
    <xf numFmtId="3" fontId="5" fillId="0" borderId="74" xfId="0" applyNumberFormat="1" applyFont="1" applyFill="1" applyBorder="1"/>
    <xf numFmtId="3" fontId="5" fillId="0" borderId="80" xfId="0" applyNumberFormat="1" applyFont="1" applyFill="1" applyBorder="1"/>
    <xf numFmtId="3" fontId="24" fillId="0" borderId="77" xfId="0" applyNumberFormat="1" applyFont="1" applyFill="1" applyBorder="1"/>
    <xf numFmtId="3" fontId="5" fillId="0" borderId="81" xfId="0" applyNumberFormat="1" applyFont="1" applyFill="1" applyBorder="1"/>
    <xf numFmtId="3" fontId="5" fillId="0" borderId="60" xfId="0" applyNumberFormat="1" applyFont="1" applyFill="1" applyBorder="1"/>
    <xf numFmtId="0" fontId="5" fillId="0" borderId="69" xfId="0" applyFont="1" applyFill="1" applyBorder="1"/>
    <xf numFmtId="0" fontId="12" fillId="0" borderId="58" xfId="0" applyFont="1" applyFill="1" applyBorder="1"/>
    <xf numFmtId="0" fontId="12" fillId="0" borderId="55" xfId="0" applyFont="1" applyFill="1" applyBorder="1"/>
    <xf numFmtId="0" fontId="12" fillId="0" borderId="62" xfId="0" applyFont="1" applyFill="1" applyBorder="1"/>
    <xf numFmtId="3" fontId="12" fillId="0" borderId="37" xfId="0" applyNumberFormat="1" applyFont="1" applyFill="1" applyBorder="1"/>
    <xf numFmtId="3" fontId="12" fillId="0" borderId="5" xfId="0" applyNumberFormat="1" applyFont="1" applyFill="1" applyBorder="1"/>
    <xf numFmtId="3" fontId="12" fillId="0" borderId="76" xfId="0" applyNumberFormat="1" applyFont="1" applyFill="1" applyBorder="1"/>
    <xf numFmtId="3" fontId="12" fillId="0" borderId="67" xfId="3" applyNumberFormat="1" applyFont="1" applyFill="1" applyBorder="1"/>
    <xf numFmtId="3" fontId="12" fillId="0" borderId="81" xfId="0" applyNumberFormat="1" applyFont="1" applyFill="1" applyBorder="1"/>
    <xf numFmtId="3" fontId="9" fillId="0" borderId="73" xfId="0" applyNumberFormat="1" applyFont="1" applyFill="1" applyBorder="1" applyAlignment="1">
      <alignment horizontal="center"/>
    </xf>
    <xf numFmtId="3" fontId="10" fillId="0" borderId="63" xfId="0" applyNumberFormat="1" applyFont="1" applyFill="1" applyBorder="1"/>
    <xf numFmtId="3" fontId="5" fillId="0" borderId="73" xfId="0" applyNumberFormat="1" applyFont="1" applyFill="1" applyBorder="1"/>
    <xf numFmtId="3" fontId="12" fillId="0" borderId="80" xfId="0" applyNumberFormat="1" applyFont="1" applyFill="1" applyBorder="1"/>
    <xf numFmtId="3" fontId="9" fillId="0" borderId="65" xfId="0" applyNumberFormat="1" applyFont="1" applyFill="1" applyBorder="1" applyAlignment="1">
      <alignment horizontal="center"/>
    </xf>
    <xf numFmtId="0" fontId="9" fillId="0" borderId="69" xfId="0" applyFont="1" applyFill="1" applyBorder="1" applyAlignment="1">
      <alignment horizontal="center"/>
    </xf>
    <xf numFmtId="3" fontId="9" fillId="0" borderId="58" xfId="0" applyNumberFormat="1" applyFont="1" applyFill="1" applyBorder="1" applyAlignment="1">
      <alignment horizontal="center"/>
    </xf>
    <xf numFmtId="164" fontId="5" fillId="0" borderId="15" xfId="0" applyNumberFormat="1" applyFont="1" applyFill="1" applyBorder="1"/>
    <xf numFmtId="164" fontId="10" fillId="0" borderId="40" xfId="0" applyNumberFormat="1" applyFont="1" applyFill="1" applyBorder="1"/>
    <xf numFmtId="164" fontId="27" fillId="0" borderId="59" xfId="0" applyNumberFormat="1" applyFont="1" applyFill="1" applyBorder="1"/>
    <xf numFmtId="164" fontId="5" fillId="0" borderId="58" xfId="0" applyNumberFormat="1" applyFont="1" applyFill="1" applyBorder="1"/>
    <xf numFmtId="3" fontId="27" fillId="0" borderId="59" xfId="0" applyNumberFormat="1" applyFont="1" applyFill="1" applyBorder="1"/>
    <xf numFmtId="3" fontId="24" fillId="0" borderId="36" xfId="0" applyNumberFormat="1" applyFont="1" applyFill="1" applyBorder="1"/>
    <xf numFmtId="0" fontId="10" fillId="0" borderId="6" xfId="0" applyFont="1" applyFill="1" applyBorder="1"/>
    <xf numFmtId="0" fontId="10" fillId="0" borderId="14" xfId="0" applyFont="1" applyFill="1" applyBorder="1"/>
    <xf numFmtId="3" fontId="10" fillId="0" borderId="76" xfId="0" applyNumberFormat="1" applyFont="1" applyFill="1" applyBorder="1"/>
    <xf numFmtId="3" fontId="10" fillId="0" borderId="67" xfId="0" applyNumberFormat="1" applyFont="1" applyFill="1" applyBorder="1"/>
    <xf numFmtId="3" fontId="10" fillId="0" borderId="47" xfId="0" applyNumberFormat="1" applyFont="1" applyFill="1" applyBorder="1"/>
    <xf numFmtId="3" fontId="10" fillId="0" borderId="46" xfId="0" applyNumberFormat="1" applyFont="1" applyFill="1" applyBorder="1"/>
    <xf numFmtId="3" fontId="25" fillId="0" borderId="1" xfId="0" applyNumberFormat="1" applyFont="1" applyFill="1" applyBorder="1"/>
    <xf numFmtId="3" fontId="10" fillId="0" borderId="7" xfId="0" applyNumberFormat="1" applyFont="1" applyFill="1" applyBorder="1"/>
    <xf numFmtId="3" fontId="10" fillId="0" borderId="19" xfId="0" applyNumberFormat="1" applyFont="1" applyFill="1" applyBorder="1"/>
    <xf numFmtId="3" fontId="25" fillId="0" borderId="56" xfId="0" applyNumberFormat="1" applyFont="1" applyFill="1" applyBorder="1"/>
    <xf numFmtId="3" fontId="25" fillId="0" borderId="65" xfId="0" applyNumberFormat="1" applyFont="1" applyFill="1" applyBorder="1"/>
    <xf numFmtId="0" fontId="10" fillId="0" borderId="61" xfId="0" applyFont="1" applyFill="1" applyBorder="1"/>
    <xf numFmtId="3" fontId="10" fillId="0" borderId="81" xfId="0" applyNumberFormat="1" applyFont="1" applyFill="1" applyBorder="1"/>
    <xf numFmtId="3" fontId="10" fillId="0" borderId="60" xfId="0" applyNumberFormat="1" applyFont="1" applyFill="1" applyBorder="1"/>
    <xf numFmtId="0" fontId="25" fillId="0" borderId="26" xfId="0" applyFont="1" applyFill="1" applyBorder="1" applyAlignment="1">
      <alignment horizontal="left"/>
    </xf>
    <xf numFmtId="0" fontId="25" fillId="0" borderId="27" xfId="0" applyFont="1" applyFill="1" applyBorder="1" applyAlignment="1"/>
    <xf numFmtId="0" fontId="25" fillId="0" borderId="27" xfId="0" applyFont="1" applyFill="1" applyBorder="1"/>
    <xf numFmtId="3" fontId="25" fillId="0" borderId="50" xfId="0" applyNumberFormat="1" applyFont="1" applyFill="1" applyBorder="1"/>
    <xf numFmtId="3" fontId="25" fillId="0" borderId="64" xfId="0" applyNumberFormat="1" applyFont="1" applyFill="1" applyBorder="1"/>
    <xf numFmtId="3" fontId="25" fillId="0" borderId="35" xfId="0" applyNumberFormat="1" applyFont="1" applyFill="1" applyBorder="1"/>
    <xf numFmtId="164" fontId="25" fillId="0" borderId="28" xfId="0" applyNumberFormat="1" applyFont="1" applyFill="1" applyBorder="1"/>
    <xf numFmtId="3" fontId="25" fillId="0" borderId="29" xfId="0" applyNumberFormat="1" applyFont="1" applyFill="1" applyBorder="1"/>
    <xf numFmtId="0" fontId="5" fillId="0" borderId="34" xfId="0" applyFont="1" applyFill="1" applyBorder="1" applyAlignment="1">
      <alignment horizontal="left"/>
    </xf>
    <xf numFmtId="0" fontId="5" fillId="0" borderId="25" xfId="0" applyFont="1" applyFill="1" applyBorder="1" applyAlignment="1"/>
    <xf numFmtId="0" fontId="5" fillId="0" borderId="30" xfId="0" applyFont="1" applyFill="1" applyBorder="1" applyAlignment="1"/>
    <xf numFmtId="3" fontId="10" fillId="0" borderId="49" xfId="0" applyNumberFormat="1" applyFont="1" applyFill="1" applyBorder="1"/>
    <xf numFmtId="3" fontId="5" fillId="0" borderId="58" xfId="0" applyNumberFormat="1" applyFont="1" applyFill="1" applyBorder="1"/>
    <xf numFmtId="3" fontId="10" fillId="0" borderId="59" xfId="0" applyNumberFormat="1" applyFont="1" applyFill="1" applyBorder="1"/>
    <xf numFmtId="3" fontId="10" fillId="0" borderId="21" xfId="0" applyNumberFormat="1" applyFont="1" applyFill="1" applyBorder="1"/>
    <xf numFmtId="3" fontId="10" fillId="0" borderId="53" xfId="0" applyNumberFormat="1" applyFont="1" applyFill="1" applyBorder="1"/>
    <xf numFmtId="3" fontId="27" fillId="0" borderId="40" xfId="0" applyNumberFormat="1" applyFont="1" applyFill="1" applyBorder="1"/>
    <xf numFmtId="164" fontId="10" fillId="0" borderId="59" xfId="0" applyNumberFormat="1" applyFont="1" applyFill="1" applyBorder="1"/>
    <xf numFmtId="164" fontId="5" fillId="0" borderId="55" xfId="0" applyNumberFormat="1" applyFont="1" applyFill="1" applyBorder="1"/>
    <xf numFmtId="164" fontId="10" fillId="0" borderId="62" xfId="0" applyNumberFormat="1" applyFont="1" applyFill="1" applyBorder="1"/>
    <xf numFmtId="164" fontId="27" fillId="0" borderId="40" xfId="0" applyNumberFormat="1" applyFont="1" applyFill="1" applyBorder="1"/>
    <xf numFmtId="0" fontId="9" fillId="0" borderId="51" xfId="0" applyFont="1" applyFill="1" applyBorder="1" applyAlignment="1">
      <alignment horizontal="center"/>
    </xf>
    <xf numFmtId="3" fontId="27" fillId="0" borderId="67" xfId="0" applyNumberFormat="1" applyFont="1" applyFill="1" applyBorder="1" applyAlignment="1">
      <alignment horizontal="right"/>
    </xf>
    <xf numFmtId="3" fontId="27" fillId="0" borderId="76" xfId="0" applyNumberFormat="1" applyFont="1" applyFill="1" applyBorder="1" applyAlignment="1">
      <alignment horizontal="right"/>
    </xf>
    <xf numFmtId="3" fontId="27" fillId="0" borderId="46" xfId="0" applyNumberFormat="1" applyFont="1" applyFill="1" applyBorder="1" applyAlignment="1">
      <alignment horizontal="right"/>
    </xf>
    <xf numFmtId="3" fontId="27" fillId="0" borderId="47" xfId="0" applyNumberFormat="1" applyFont="1" applyFill="1" applyBorder="1" applyAlignment="1">
      <alignment horizontal="right"/>
    </xf>
    <xf numFmtId="3" fontId="24" fillId="0" borderId="50" xfId="0" applyNumberFormat="1" applyFont="1" applyFill="1" applyBorder="1" applyAlignment="1">
      <alignment horizontal="right"/>
    </xf>
    <xf numFmtId="3" fontId="27" fillId="0" borderId="19" xfId="0" applyNumberFormat="1" applyFont="1" applyFill="1" applyBorder="1" applyAlignment="1">
      <alignment horizontal="right"/>
    </xf>
    <xf numFmtId="3" fontId="24" fillId="0" borderId="35" xfId="0" applyNumberFormat="1" applyFont="1" applyFill="1" applyBorder="1" applyAlignment="1">
      <alignment horizontal="right"/>
    </xf>
    <xf numFmtId="3" fontId="24" fillId="0" borderId="64" xfId="0" applyNumberFormat="1" applyFont="1" applyFill="1" applyBorder="1" applyAlignment="1">
      <alignment horizontal="right"/>
    </xf>
    <xf numFmtId="0" fontId="10" fillId="0" borderId="36" xfId="0" applyFont="1" applyFill="1" applyBorder="1"/>
    <xf numFmtId="3" fontId="5" fillId="0" borderId="11" xfId="0" applyNumberFormat="1" applyFont="1" applyFill="1" applyBorder="1"/>
    <xf numFmtId="0" fontId="5" fillId="0" borderId="67" xfId="0" applyFont="1" applyFill="1" applyBorder="1" applyAlignment="1"/>
    <xf numFmtId="3" fontId="24" fillId="0" borderId="20" xfId="0" applyNumberFormat="1" applyFont="1" applyFill="1" applyBorder="1"/>
    <xf numFmtId="3" fontId="5" fillId="0" borderId="52" xfId="0" applyNumberFormat="1" applyFont="1" applyFill="1" applyBorder="1"/>
    <xf numFmtId="0" fontId="5" fillId="0" borderId="46" xfId="0" applyFont="1" applyFill="1" applyBorder="1" applyAlignment="1"/>
    <xf numFmtId="3" fontId="5" fillId="0" borderId="45" xfId="0" applyNumberFormat="1" applyFont="1" applyFill="1" applyBorder="1"/>
    <xf numFmtId="3" fontId="24" fillId="0" borderId="51" xfId="0" applyNumberFormat="1" applyFont="1" applyFill="1" applyBorder="1"/>
    <xf numFmtId="3" fontId="5" fillId="0" borderId="38" xfId="0" applyNumberFormat="1" applyFont="1" applyFill="1" applyBorder="1"/>
    <xf numFmtId="165" fontId="5" fillId="0" borderId="15" xfId="0" applyNumberFormat="1" applyFont="1" applyFill="1" applyBorder="1" applyAlignment="1"/>
    <xf numFmtId="165" fontId="5" fillId="0" borderId="59" xfId="0" applyNumberFormat="1" applyFont="1" applyFill="1" applyBorder="1" applyAlignment="1"/>
    <xf numFmtId="164" fontId="24" fillId="0" borderId="40" xfId="0" applyNumberFormat="1" applyFont="1" applyFill="1" applyBorder="1"/>
    <xf numFmtId="3" fontId="5" fillId="0" borderId="71" xfId="0" applyNumberFormat="1" applyFont="1" applyFill="1" applyBorder="1"/>
    <xf numFmtId="3" fontId="24" fillId="0" borderId="72" xfId="0" applyNumberFormat="1" applyFont="1" applyFill="1" applyBorder="1"/>
    <xf numFmtId="0" fontId="17" fillId="0" borderId="68" xfId="0" applyFont="1" applyFill="1" applyBorder="1"/>
    <xf numFmtId="3" fontId="17" fillId="0" borderId="68" xfId="0" applyNumberFormat="1" applyFont="1" applyFill="1" applyBorder="1"/>
    <xf numFmtId="3" fontId="17" fillId="0" borderId="72" xfId="0" applyNumberFormat="1" applyFont="1" applyFill="1" applyBorder="1"/>
    <xf numFmtId="0" fontId="17" fillId="0" borderId="8" xfId="0" applyFont="1" applyFill="1" applyBorder="1"/>
    <xf numFmtId="3" fontId="17" fillId="0" borderId="8" xfId="0" applyNumberFormat="1" applyFont="1" applyFill="1" applyBorder="1"/>
    <xf numFmtId="3" fontId="17" fillId="0" borderId="42" xfId="0" applyNumberFormat="1" applyFont="1" applyFill="1" applyBorder="1"/>
    <xf numFmtId="0" fontId="17" fillId="0" borderId="69" xfId="0" applyFont="1" applyFill="1" applyBorder="1"/>
    <xf numFmtId="0" fontId="17" fillId="0" borderId="40" xfId="0" applyFont="1" applyFill="1" applyBorder="1"/>
    <xf numFmtId="0" fontId="51" fillId="0" borderId="15" xfId="0" applyFont="1" applyBorder="1"/>
    <xf numFmtId="3" fontId="17" fillId="0" borderId="71" xfId="0" applyNumberFormat="1" applyFont="1" applyFill="1" applyBorder="1"/>
    <xf numFmtId="3" fontId="17" fillId="0" borderId="67" xfId="3" applyNumberFormat="1" applyFont="1" applyFill="1" applyBorder="1"/>
    <xf numFmtId="3" fontId="17" fillId="0" borderId="81" xfId="3" applyNumberFormat="1" applyFont="1" applyFill="1" applyBorder="1"/>
    <xf numFmtId="3" fontId="20" fillId="0" borderId="70" xfId="3" applyNumberFormat="1" applyFont="1" applyFill="1" applyBorder="1"/>
    <xf numFmtId="3" fontId="17" fillId="0" borderId="65" xfId="3" applyNumberFormat="1" applyFont="1" applyFill="1" applyBorder="1"/>
    <xf numFmtId="3" fontId="20" fillId="0" borderId="72" xfId="0" applyNumberFormat="1" applyFont="1" applyFill="1" applyBorder="1"/>
    <xf numFmtId="3" fontId="17" fillId="0" borderId="76" xfId="0" applyNumberFormat="1" applyFont="1" applyFill="1" applyBorder="1"/>
    <xf numFmtId="3" fontId="20" fillId="0" borderId="68" xfId="0" applyNumberFormat="1" applyFont="1" applyFill="1" applyBorder="1"/>
    <xf numFmtId="0" fontId="17" fillId="0" borderId="59" xfId="0" applyFont="1" applyFill="1" applyBorder="1"/>
    <xf numFmtId="3" fontId="20" fillId="0" borderId="70" xfId="0" applyNumberFormat="1" applyFont="1" applyFill="1" applyBorder="1"/>
    <xf numFmtId="3" fontId="17" fillId="0" borderId="76" xfId="3" applyNumberFormat="1" applyFont="1" applyFill="1" applyBorder="1"/>
    <xf numFmtId="3" fontId="20" fillId="0" borderId="72" xfId="3" applyNumberFormat="1" applyFont="1" applyFill="1" applyBorder="1"/>
    <xf numFmtId="0" fontId="37" fillId="0" borderId="67" xfId="0" applyFont="1" applyFill="1" applyBorder="1"/>
    <xf numFmtId="3" fontId="17" fillId="0" borderId="65" xfId="0" applyNumberFormat="1" applyFont="1" applyFill="1" applyBorder="1"/>
    <xf numFmtId="3" fontId="17" fillId="0" borderId="67" xfId="0" applyNumberFormat="1" applyFont="1" applyFill="1" applyBorder="1"/>
    <xf numFmtId="3" fontId="21" fillId="0" borderId="64" xfId="0" applyNumberFormat="1" applyFont="1" applyFill="1" applyBorder="1"/>
    <xf numFmtId="3" fontId="24" fillId="0" borderId="42" xfId="0" applyNumberFormat="1" applyFont="1" applyFill="1" applyBorder="1"/>
    <xf numFmtId="3" fontId="10" fillId="0" borderId="73" xfId="0" applyNumberFormat="1" applyFont="1" applyFill="1" applyBorder="1"/>
    <xf numFmtId="3" fontId="10" fillId="0" borderId="75" xfId="0" applyNumberFormat="1" applyFont="1" applyFill="1" applyBorder="1"/>
    <xf numFmtId="3" fontId="10" fillId="0" borderId="68" xfId="0" applyNumberFormat="1" applyFont="1" applyFill="1" applyBorder="1"/>
    <xf numFmtId="3" fontId="10" fillId="0" borderId="8" xfId="0" applyNumberFormat="1" applyFont="1" applyFill="1" applyBorder="1"/>
    <xf numFmtId="3" fontId="10" fillId="0" borderId="50" xfId="0" applyNumberFormat="1" applyFont="1" applyFill="1" applyBorder="1"/>
    <xf numFmtId="3" fontId="10" fillId="0" borderId="64" xfId="0" applyNumberFormat="1" applyFont="1" applyFill="1" applyBorder="1"/>
    <xf numFmtId="3" fontId="10" fillId="0" borderId="35" xfId="0" applyNumberFormat="1" applyFont="1" applyFill="1" applyBorder="1"/>
    <xf numFmtId="0" fontId="20" fillId="0" borderId="0" xfId="0" applyFont="1" applyFill="1" applyBorder="1" applyAlignment="1">
      <alignment horizontal="left"/>
    </xf>
    <xf numFmtId="3" fontId="20" fillId="0" borderId="0" xfId="0" applyNumberFormat="1" applyFont="1" applyFill="1" applyBorder="1"/>
    <xf numFmtId="3" fontId="20" fillId="0" borderId="0" xfId="3" applyNumberFormat="1" applyFont="1" applyFill="1" applyBorder="1"/>
    <xf numFmtId="164" fontId="20" fillId="0" borderId="0" xfId="0" applyNumberFormat="1" applyFont="1" applyFill="1" applyBorder="1"/>
    <xf numFmtId="0" fontId="5" fillId="0" borderId="15" xfId="2" applyFont="1" applyFill="1" applyBorder="1"/>
    <xf numFmtId="3" fontId="5" fillId="0" borderId="56" xfId="2" applyNumberFormat="1" applyFont="1" applyFill="1" applyBorder="1"/>
    <xf numFmtId="3" fontId="5" fillId="0" borderId="19" xfId="2" applyNumberFormat="1" applyFont="1" applyFill="1" applyBorder="1"/>
    <xf numFmtId="0" fontId="5" fillId="0" borderId="19" xfId="2" applyFont="1" applyFill="1" applyBorder="1"/>
    <xf numFmtId="3" fontId="10" fillId="0" borderId="42" xfId="2" applyNumberFormat="1" applyFont="1" applyFill="1" applyBorder="1"/>
    <xf numFmtId="3" fontId="5" fillId="0" borderId="60" xfId="2" applyNumberFormat="1" applyFont="1" applyFill="1" applyBorder="1"/>
    <xf numFmtId="3" fontId="10" fillId="0" borderId="21" xfId="2" applyNumberFormat="1" applyFont="1" applyFill="1" applyBorder="1"/>
    <xf numFmtId="3" fontId="5" fillId="0" borderId="57" xfId="2" applyNumberFormat="1" applyFont="1" applyFill="1" applyBorder="1"/>
    <xf numFmtId="3" fontId="5" fillId="0" borderId="7" xfId="2" applyNumberFormat="1" applyFont="1" applyFill="1" applyBorder="1"/>
    <xf numFmtId="3" fontId="49" fillId="0" borderId="7" xfId="2" applyNumberFormat="1" applyFont="1" applyFill="1" applyBorder="1"/>
    <xf numFmtId="3" fontId="13" fillId="0" borderId="7" xfId="2" applyNumberFormat="1" applyFont="1" applyFill="1" applyBorder="1"/>
    <xf numFmtId="3" fontId="5" fillId="0" borderId="65" xfId="2" applyNumberFormat="1" applyFont="1" applyFill="1" applyBorder="1"/>
    <xf numFmtId="3" fontId="5" fillId="0" borderId="67" xfId="2" applyNumberFormat="1" applyFont="1" applyFill="1" applyBorder="1"/>
    <xf numFmtId="0" fontId="5" fillId="0" borderId="67" xfId="2" applyFont="1" applyFill="1" applyBorder="1"/>
    <xf numFmtId="3" fontId="5" fillId="0" borderId="81" xfId="2" applyNumberFormat="1" applyFont="1" applyFill="1" applyBorder="1"/>
    <xf numFmtId="3" fontId="5" fillId="0" borderId="71" xfId="2" applyNumberFormat="1" applyFont="1" applyFill="1" applyBorder="1"/>
    <xf numFmtId="3" fontId="5" fillId="0" borderId="76" xfId="2" applyNumberFormat="1" applyFont="1" applyFill="1" applyBorder="1"/>
    <xf numFmtId="3" fontId="49" fillId="0" borderId="76" xfId="2" applyNumberFormat="1" applyFont="1" applyFill="1" applyBorder="1"/>
    <xf numFmtId="3" fontId="13" fillId="0" borderId="76" xfId="2" applyNumberFormat="1" applyFont="1" applyFill="1" applyBorder="1"/>
    <xf numFmtId="3" fontId="50" fillId="0" borderId="70" xfId="0" applyNumberFormat="1" applyFont="1" applyFill="1" applyBorder="1"/>
    <xf numFmtId="3" fontId="5" fillId="0" borderId="1" xfId="2" applyNumberFormat="1" applyFont="1" applyFill="1" applyBorder="1"/>
    <xf numFmtId="3" fontId="5" fillId="0" borderId="46" xfId="2" applyNumberFormat="1" applyFont="1" applyFill="1" applyBorder="1"/>
    <xf numFmtId="0" fontId="5" fillId="0" borderId="46" xfId="2" applyFont="1" applyFill="1" applyBorder="1"/>
    <xf numFmtId="3" fontId="5" fillId="0" borderId="45" xfId="2" applyNumberFormat="1" applyFont="1" applyFill="1" applyBorder="1"/>
    <xf numFmtId="3" fontId="5" fillId="0" borderId="52" xfId="2" applyNumberFormat="1" applyFont="1" applyFill="1" applyBorder="1"/>
    <xf numFmtId="3" fontId="5" fillId="0" borderId="47" xfId="2" applyNumberFormat="1" applyFont="1" applyFill="1" applyBorder="1"/>
    <xf numFmtId="3" fontId="49" fillId="0" borderId="47" xfId="2" applyNumberFormat="1" applyFont="1" applyFill="1" applyBorder="1"/>
    <xf numFmtId="3" fontId="13" fillId="0" borderId="47" xfId="2" applyNumberFormat="1" applyFont="1" applyFill="1" applyBorder="1"/>
    <xf numFmtId="3" fontId="50" fillId="0" borderId="53" xfId="0" applyNumberFormat="1" applyFont="1" applyFill="1" applyBorder="1"/>
    <xf numFmtId="0" fontId="5" fillId="0" borderId="68" xfId="0" applyFont="1" applyFill="1" applyBorder="1"/>
    <xf numFmtId="164" fontId="12" fillId="0" borderId="69" xfId="0" applyNumberFormat="1" applyFont="1" applyFill="1" applyBorder="1"/>
    <xf numFmtId="164" fontId="12" fillId="0" borderId="59" xfId="0" applyNumberFormat="1" applyFont="1" applyFill="1" applyBorder="1"/>
    <xf numFmtId="0" fontId="4" fillId="0" borderId="52" xfId="0" applyFont="1" applyFill="1" applyBorder="1" applyAlignment="1">
      <alignment horizontal="left"/>
    </xf>
    <xf numFmtId="3" fontId="27" fillId="0" borderId="68" xfId="0" applyNumberFormat="1" applyFont="1" applyFill="1" applyBorder="1"/>
    <xf numFmtId="3" fontId="27" fillId="0" borderId="7" xfId="0" applyNumberFormat="1" applyFont="1" applyFill="1" applyBorder="1"/>
    <xf numFmtId="0" fontId="4" fillId="0" borderId="42" xfId="0" applyFont="1" applyFill="1" applyBorder="1" applyAlignment="1">
      <alignment horizontal="left"/>
    </xf>
    <xf numFmtId="0" fontId="0" fillId="0" borderId="8" xfId="0" applyBorder="1"/>
    <xf numFmtId="0" fontId="0" fillId="0" borderId="42" xfId="0" applyBorder="1"/>
    <xf numFmtId="0" fontId="0" fillId="0" borderId="68" xfId="0" applyBorder="1"/>
    <xf numFmtId="0" fontId="0" fillId="0" borderId="72" xfId="0" applyBorder="1"/>
    <xf numFmtId="164" fontId="12" fillId="0" borderId="22" xfId="0" applyNumberFormat="1" applyFont="1" applyFill="1" applyBorder="1"/>
    <xf numFmtId="3" fontId="27" fillId="0" borderId="53" xfId="0" applyNumberFormat="1" applyFont="1" applyFill="1" applyBorder="1" applyAlignment="1">
      <alignment horizontal="right"/>
    </xf>
    <xf numFmtId="1" fontId="5" fillId="0" borderId="56" xfId="0" applyNumberFormat="1" applyFont="1" applyFill="1" applyBorder="1"/>
    <xf numFmtId="1" fontId="27" fillId="0" borderId="21" xfId="0" applyNumberFormat="1" applyFont="1" applyFill="1" applyBorder="1" applyAlignment="1">
      <alignment horizontal="right"/>
    </xf>
    <xf numFmtId="3" fontId="27" fillId="0" borderId="70" xfId="0" applyNumberFormat="1" applyFont="1" applyFill="1" applyBorder="1" applyAlignment="1">
      <alignment horizontal="right"/>
    </xf>
    <xf numFmtId="3" fontId="5" fillId="0" borderId="49" xfId="2" applyNumberFormat="1" applyFont="1" applyFill="1" applyBorder="1"/>
    <xf numFmtId="3" fontId="5" fillId="0" borderId="73" xfId="2" applyNumberFormat="1" applyFont="1" applyFill="1" applyBorder="1"/>
    <xf numFmtId="3" fontId="5" fillId="0" borderId="79" xfId="2" applyNumberFormat="1" applyFont="1" applyFill="1" applyBorder="1"/>
    <xf numFmtId="3" fontId="10" fillId="0" borderId="72" xfId="2" applyNumberFormat="1" applyFont="1" applyFill="1" applyBorder="1"/>
    <xf numFmtId="3" fontId="10" fillId="0" borderId="70" xfId="2" applyNumberFormat="1" applyFont="1" applyFill="1" applyBorder="1"/>
    <xf numFmtId="3" fontId="10" fillId="0" borderId="51" xfId="2" applyNumberFormat="1" applyFont="1" applyFill="1" applyBorder="1"/>
    <xf numFmtId="3" fontId="10" fillId="0" borderId="53" xfId="2" applyNumberFormat="1" applyFont="1" applyFill="1" applyBorder="1"/>
    <xf numFmtId="0" fontId="0" fillId="0" borderId="43" xfId="0" applyBorder="1"/>
    <xf numFmtId="0" fontId="0" fillId="0" borderId="51" xfId="0" applyBorder="1"/>
    <xf numFmtId="3" fontId="10" fillId="0" borderId="59" xfId="2" applyNumberFormat="1" applyFont="1" applyFill="1" applyBorder="1"/>
    <xf numFmtId="3" fontId="4" fillId="0" borderId="70" xfId="0" applyNumberFormat="1" applyFont="1" applyFill="1" applyBorder="1"/>
    <xf numFmtId="3" fontId="4" fillId="0" borderId="53" xfId="0" applyNumberFormat="1" applyFont="1" applyFill="1" applyBorder="1"/>
    <xf numFmtId="3" fontId="12" fillId="0" borderId="53" xfId="0" applyNumberFormat="1" applyFont="1" applyFill="1" applyBorder="1"/>
    <xf numFmtId="3" fontId="12" fillId="0" borderId="21" xfId="0" applyNumberFormat="1" applyFont="1" applyFill="1" applyBorder="1"/>
    <xf numFmtId="3" fontId="12" fillId="0" borderId="70" xfId="0" applyNumberFormat="1" applyFont="1" applyFill="1" applyBorder="1"/>
    <xf numFmtId="0" fontId="5" fillId="0" borderId="15" xfId="0" applyFont="1" applyFill="1" applyBorder="1" applyAlignment="1">
      <alignment wrapText="1"/>
    </xf>
    <xf numFmtId="0" fontId="5" fillId="0" borderId="59" xfId="0" applyFont="1" applyFill="1" applyBorder="1" applyAlignment="1">
      <alignment horizontal="right"/>
    </xf>
    <xf numFmtId="0" fontId="5" fillId="0" borderId="41" xfId="0" applyFont="1" applyFill="1" applyBorder="1" applyAlignment="1">
      <alignment horizontal="right"/>
    </xf>
    <xf numFmtId="3" fontId="10" fillId="0" borderId="70" xfId="0" applyNumberFormat="1" applyFont="1" applyFill="1" applyBorder="1" applyAlignment="1">
      <alignment horizontal="right"/>
    </xf>
    <xf numFmtId="3" fontId="10" fillId="0" borderId="72" xfId="0" applyNumberFormat="1" applyFont="1" applyFill="1" applyBorder="1" applyAlignment="1">
      <alignment horizontal="right"/>
    </xf>
    <xf numFmtId="3" fontId="10" fillId="0" borderId="65" xfId="0" applyNumberFormat="1" applyFont="1" applyFill="1" applyBorder="1" applyAlignment="1">
      <alignment horizontal="right"/>
    </xf>
    <xf numFmtId="3" fontId="27" fillId="0" borderId="64" xfId="0" applyNumberFormat="1" applyFont="1" applyFill="1" applyBorder="1"/>
    <xf numFmtId="3" fontId="10" fillId="0" borderId="53" xfId="0" applyNumberFormat="1" applyFont="1" applyFill="1" applyBorder="1" applyAlignment="1">
      <alignment horizontal="right"/>
    </xf>
    <xf numFmtId="3" fontId="10" fillId="0" borderId="51" xfId="0" applyNumberFormat="1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3" fontId="27" fillId="0" borderId="50" xfId="0" applyNumberFormat="1" applyFont="1" applyFill="1" applyBorder="1"/>
    <xf numFmtId="3" fontId="10" fillId="0" borderId="21" xfId="0" applyNumberFormat="1" applyFont="1" applyFill="1" applyBorder="1" applyAlignment="1">
      <alignment horizontal="right"/>
    </xf>
    <xf numFmtId="3" fontId="10" fillId="0" borderId="42" xfId="0" applyNumberFormat="1" applyFont="1" applyFill="1" applyBorder="1" applyAlignment="1">
      <alignment horizontal="right"/>
    </xf>
    <xf numFmtId="3" fontId="10" fillId="0" borderId="56" xfId="0" applyNumberFormat="1" applyFont="1" applyFill="1" applyBorder="1" applyAlignment="1">
      <alignment horizontal="right"/>
    </xf>
    <xf numFmtId="3" fontId="27" fillId="0" borderId="35" xfId="0" applyNumberFormat="1" applyFont="1" applyFill="1" applyBorder="1"/>
    <xf numFmtId="0" fontId="27" fillId="0" borderId="62" xfId="0" applyFont="1" applyFill="1" applyBorder="1"/>
    <xf numFmtId="3" fontId="27" fillId="0" borderId="45" xfId="0" applyNumberFormat="1" applyFont="1" applyFill="1" applyBorder="1"/>
    <xf numFmtId="3" fontId="27" fillId="0" borderId="60" xfId="0" applyNumberFormat="1" applyFont="1" applyFill="1" applyBorder="1"/>
    <xf numFmtId="3" fontId="27" fillId="0" borderId="81" xfId="0" applyNumberFormat="1" applyFont="1" applyFill="1" applyBorder="1"/>
    <xf numFmtId="0" fontId="13" fillId="3" borderId="15" xfId="0" applyFont="1" applyFill="1" applyBorder="1"/>
    <xf numFmtId="3" fontId="4" fillId="0" borderId="75" xfId="0" applyNumberFormat="1" applyFont="1" applyFill="1" applyBorder="1"/>
    <xf numFmtId="3" fontId="13" fillId="3" borderId="49" xfId="0" applyNumberFormat="1" applyFont="1" applyFill="1" applyBorder="1"/>
    <xf numFmtId="3" fontId="5" fillId="0" borderId="78" xfId="0" applyNumberFormat="1" applyFont="1" applyFill="1" applyBorder="1"/>
    <xf numFmtId="3" fontId="10" fillId="0" borderId="77" xfId="0" applyNumberFormat="1" applyFont="1" applyFill="1" applyBorder="1"/>
    <xf numFmtId="3" fontId="13" fillId="3" borderId="67" xfId="0" applyNumberFormat="1" applyFont="1" applyFill="1" applyBorder="1"/>
    <xf numFmtId="3" fontId="5" fillId="0" borderId="15" xfId="0" applyNumberFormat="1" applyFont="1" applyFill="1" applyBorder="1"/>
    <xf numFmtId="3" fontId="4" fillId="0" borderId="59" xfId="0" applyNumberFormat="1" applyFont="1" applyFill="1" applyBorder="1"/>
    <xf numFmtId="164" fontId="4" fillId="0" borderId="59" xfId="0" applyNumberFormat="1" applyFont="1" applyFill="1" applyBorder="1"/>
    <xf numFmtId="164" fontId="13" fillId="3" borderId="15" xfId="0" applyNumberFormat="1" applyFont="1" applyFill="1" applyBorder="1"/>
    <xf numFmtId="3" fontId="10" fillId="0" borderId="36" xfId="0" applyNumberFormat="1" applyFont="1" applyFill="1" applyBorder="1"/>
    <xf numFmtId="3" fontId="12" fillId="0" borderId="65" xfId="0" applyNumberFormat="1" applyFont="1" applyFill="1" applyBorder="1" applyAlignment="1">
      <alignment horizontal="right"/>
    </xf>
    <xf numFmtId="3" fontId="4" fillId="0" borderId="72" xfId="0" applyNumberFormat="1" applyFont="1" applyFill="1" applyBorder="1" applyAlignment="1">
      <alignment horizontal="right"/>
    </xf>
    <xf numFmtId="3" fontId="5" fillId="0" borderId="67" xfId="0" applyNumberFormat="1" applyFont="1" applyFill="1" applyBorder="1" applyAlignment="1">
      <alignment horizontal="right"/>
    </xf>
    <xf numFmtId="3" fontId="4" fillId="0" borderId="64" xfId="0" applyNumberFormat="1" applyFont="1" applyFill="1" applyBorder="1"/>
    <xf numFmtId="3" fontId="12" fillId="0" borderId="1" xfId="0" applyNumberFormat="1" applyFont="1" applyFill="1" applyBorder="1" applyAlignment="1">
      <alignment horizontal="right"/>
    </xf>
    <xf numFmtId="3" fontId="4" fillId="0" borderId="51" xfId="0" applyNumberFormat="1" applyFont="1" applyFill="1" applyBorder="1" applyAlignment="1">
      <alignment horizontal="right"/>
    </xf>
    <xf numFmtId="3" fontId="5" fillId="0" borderId="46" xfId="0" applyNumberFormat="1" applyFont="1" applyFill="1" applyBorder="1" applyAlignment="1">
      <alignment horizontal="right"/>
    </xf>
    <xf numFmtId="3" fontId="4" fillId="0" borderId="50" xfId="0" applyNumberFormat="1" applyFont="1" applyFill="1" applyBorder="1"/>
    <xf numFmtId="3" fontId="12" fillId="0" borderId="56" xfId="0" applyNumberFormat="1" applyFont="1" applyFill="1" applyBorder="1" applyAlignment="1">
      <alignment horizontal="right"/>
    </xf>
    <xf numFmtId="3" fontId="4" fillId="0" borderId="42" xfId="0" applyNumberFormat="1" applyFont="1" applyFill="1" applyBorder="1" applyAlignment="1">
      <alignment horizontal="right"/>
    </xf>
    <xf numFmtId="3" fontId="5" fillId="0" borderId="19" xfId="0" applyNumberFormat="1" applyFont="1" applyFill="1" applyBorder="1" applyAlignment="1">
      <alignment horizontal="right"/>
    </xf>
    <xf numFmtId="3" fontId="4" fillId="0" borderId="77" xfId="0" applyNumberFormat="1" applyFont="1" applyFill="1" applyBorder="1"/>
    <xf numFmtId="3" fontId="10" fillId="0" borderId="52" xfId="0" applyNumberFormat="1" applyFont="1" applyFill="1" applyBorder="1"/>
    <xf numFmtId="3" fontId="10" fillId="0" borderId="57" xfId="0" applyNumberFormat="1" applyFont="1" applyFill="1" applyBorder="1"/>
    <xf numFmtId="3" fontId="4" fillId="0" borderId="21" xfId="0" applyNumberFormat="1" applyFont="1" applyFill="1" applyBorder="1"/>
    <xf numFmtId="3" fontId="27" fillId="0" borderId="50" xfId="0" applyNumberFormat="1" applyFont="1" applyFill="1" applyBorder="1" applyAlignment="1">
      <alignment horizontal="right"/>
    </xf>
    <xf numFmtId="3" fontId="27" fillId="0" borderId="35" xfId="0" applyNumberFormat="1" applyFont="1" applyFill="1" applyBorder="1" applyAlignment="1">
      <alignment horizontal="right"/>
    </xf>
    <xf numFmtId="3" fontId="27" fillId="0" borderId="64" xfId="0" applyNumberFormat="1" applyFont="1" applyFill="1" applyBorder="1" applyAlignment="1">
      <alignment horizontal="right"/>
    </xf>
    <xf numFmtId="49" fontId="26" fillId="0" borderId="33" xfId="0" applyNumberFormat="1" applyFont="1" applyFill="1" applyBorder="1" applyAlignment="1">
      <alignment horizontal="left"/>
    </xf>
    <xf numFmtId="49" fontId="12" fillId="0" borderId="2" xfId="0" applyNumberFormat="1" applyFont="1" applyFill="1" applyBorder="1" applyAlignment="1">
      <alignment horizontal="left"/>
    </xf>
    <xf numFmtId="166" fontId="5" fillId="0" borderId="2" xfId="0" applyNumberFormat="1" applyFont="1" applyFill="1" applyBorder="1"/>
    <xf numFmtId="166" fontId="5" fillId="0" borderId="58" xfId="0" applyNumberFormat="1" applyFont="1" applyFill="1" applyBorder="1"/>
    <xf numFmtId="0" fontId="5" fillId="0" borderId="58" xfId="3" applyFont="1" applyFill="1" applyBorder="1"/>
    <xf numFmtId="3" fontId="5" fillId="0" borderId="76" xfId="0" applyNumberFormat="1" applyFont="1" applyFill="1" applyBorder="1" applyAlignment="1">
      <alignment horizontal="right"/>
    </xf>
    <xf numFmtId="3" fontId="5" fillId="0" borderId="81" xfId="0" applyNumberFormat="1" applyFont="1" applyFill="1" applyBorder="1" applyAlignment="1">
      <alignment horizontal="right"/>
    </xf>
    <xf numFmtId="3" fontId="4" fillId="0" borderId="70" xfId="0" applyNumberFormat="1" applyFont="1" applyFill="1" applyBorder="1" applyAlignment="1">
      <alignment horizontal="right"/>
    </xf>
    <xf numFmtId="3" fontId="5" fillId="0" borderId="65" xfId="0" applyNumberFormat="1" applyFont="1" applyFill="1" applyBorder="1" applyAlignment="1">
      <alignment horizontal="right"/>
    </xf>
    <xf numFmtId="3" fontId="5" fillId="0" borderId="68" xfId="0" applyNumberFormat="1" applyFont="1" applyFill="1" applyBorder="1" applyAlignment="1">
      <alignment horizontal="right"/>
    </xf>
    <xf numFmtId="3" fontId="4" fillId="0" borderId="72" xfId="0" applyNumberFormat="1" applyFont="1" applyFill="1" applyBorder="1" applyAlignment="1"/>
    <xf numFmtId="3" fontId="5" fillId="0" borderId="47" xfId="0" applyNumberFormat="1" applyFont="1" applyFill="1" applyBorder="1" applyAlignment="1">
      <alignment horizontal="right"/>
    </xf>
    <xf numFmtId="3" fontId="5" fillId="0" borderId="45" xfId="0" applyNumberFormat="1" applyFont="1" applyFill="1" applyBorder="1" applyAlignment="1">
      <alignment horizontal="right"/>
    </xf>
    <xf numFmtId="3" fontId="4" fillId="0" borderId="53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3" fontId="5" fillId="0" borderId="48" xfId="0" applyNumberFormat="1" applyFont="1" applyFill="1" applyBorder="1" applyAlignment="1">
      <alignment horizontal="right"/>
    </xf>
    <xf numFmtId="3" fontId="4" fillId="0" borderId="51" xfId="0" applyNumberFormat="1" applyFont="1" applyFill="1" applyBorder="1" applyAlignment="1"/>
    <xf numFmtId="3" fontId="5" fillId="0" borderId="7" xfId="0" applyNumberFormat="1" applyFont="1" applyFill="1" applyBorder="1" applyAlignment="1">
      <alignment horizontal="right"/>
    </xf>
    <xf numFmtId="3" fontId="5" fillId="0" borderId="60" xfId="0" applyNumberFormat="1" applyFont="1" applyFill="1" applyBorder="1" applyAlignment="1">
      <alignment horizontal="right"/>
    </xf>
    <xf numFmtId="3" fontId="4" fillId="0" borderId="21" xfId="0" applyNumberFormat="1" applyFont="1" applyFill="1" applyBorder="1" applyAlignment="1">
      <alignment horizontal="right"/>
    </xf>
    <xf numFmtId="3" fontId="5" fillId="0" borderId="56" xfId="0" applyNumberFormat="1" applyFont="1" applyFill="1" applyBorder="1" applyAlignment="1">
      <alignment horizontal="right"/>
    </xf>
    <xf numFmtId="3" fontId="5" fillId="0" borderId="8" xfId="0" applyNumberFormat="1" applyFont="1" applyFill="1" applyBorder="1" applyAlignment="1">
      <alignment horizontal="right"/>
    </xf>
    <xf numFmtId="3" fontId="12" fillId="0" borderId="57" xfId="0" applyNumberFormat="1" applyFont="1" applyFill="1" applyBorder="1" applyAlignment="1">
      <alignment horizontal="right"/>
    </xf>
    <xf numFmtId="3" fontId="4" fillId="0" borderId="42" xfId="0" applyNumberFormat="1" applyFont="1" applyFill="1" applyBorder="1" applyAlignment="1"/>
    <xf numFmtId="3" fontId="4" fillId="0" borderId="75" xfId="0" applyNumberFormat="1" applyFont="1" applyFill="1" applyBorder="1" applyAlignment="1">
      <alignment horizontal="right"/>
    </xf>
    <xf numFmtId="3" fontId="12" fillId="0" borderId="80" xfId="0" applyNumberFormat="1" applyFont="1" applyFill="1" applyBorder="1" applyAlignment="1">
      <alignment horizontal="right"/>
    </xf>
    <xf numFmtId="3" fontId="5" fillId="0" borderId="49" xfId="0" applyNumberFormat="1" applyFont="1" applyFill="1" applyBorder="1" applyAlignment="1">
      <alignment horizontal="right"/>
    </xf>
    <xf numFmtId="3" fontId="5" fillId="0" borderId="74" xfId="0" applyNumberFormat="1" applyFont="1" applyFill="1" applyBorder="1" applyAlignment="1">
      <alignment horizontal="right"/>
    </xf>
    <xf numFmtId="3" fontId="4" fillId="0" borderId="63" xfId="0" applyNumberFormat="1" applyFont="1" applyFill="1" applyBorder="1" applyAlignment="1">
      <alignment horizontal="right"/>
    </xf>
    <xf numFmtId="3" fontId="5" fillId="0" borderId="80" xfId="0" applyNumberFormat="1" applyFont="1" applyFill="1" applyBorder="1" applyAlignment="1">
      <alignment horizontal="right"/>
    </xf>
    <xf numFmtId="3" fontId="29" fillId="0" borderId="77" xfId="0" applyNumberFormat="1" applyFont="1" applyFill="1" applyBorder="1" applyAlignment="1">
      <alignment horizontal="right"/>
    </xf>
    <xf numFmtId="3" fontId="12" fillId="0" borderId="76" xfId="0" applyNumberFormat="1" applyFont="1" applyFill="1" applyBorder="1" applyAlignment="1">
      <alignment horizontal="right"/>
    </xf>
    <xf numFmtId="3" fontId="29" fillId="0" borderId="64" xfId="0" applyNumberFormat="1" applyFont="1" applyFill="1" applyBorder="1" applyAlignment="1">
      <alignment horizontal="right"/>
    </xf>
    <xf numFmtId="164" fontId="5" fillId="0" borderId="62" xfId="0" applyNumberFormat="1" applyFont="1" applyFill="1" applyBorder="1"/>
    <xf numFmtId="164" fontId="4" fillId="0" borderId="40" xfId="0" applyNumberFormat="1" applyFont="1" applyFill="1" applyBorder="1"/>
    <xf numFmtId="3" fontId="29" fillId="0" borderId="36" xfId="0" applyNumberFormat="1" applyFont="1" applyFill="1" applyBorder="1" applyAlignment="1">
      <alignment horizontal="right"/>
    </xf>
    <xf numFmtId="3" fontId="24" fillId="0" borderId="63" xfId="0" applyNumberFormat="1" applyFont="1" applyFill="1" applyBorder="1"/>
    <xf numFmtId="164" fontId="10" fillId="0" borderId="58" xfId="0" applyNumberFormat="1" applyFont="1" applyFill="1" applyBorder="1"/>
    <xf numFmtId="3" fontId="27" fillId="0" borderId="77" xfId="0" applyNumberFormat="1" applyFont="1" applyFill="1" applyBorder="1"/>
    <xf numFmtId="164" fontId="27" fillId="0" borderId="36" xfId="0" applyNumberFormat="1" applyFont="1" applyFill="1" applyBorder="1"/>
    <xf numFmtId="3" fontId="29" fillId="0" borderId="35" xfId="0" applyNumberFormat="1" applyFont="1" applyFill="1" applyBorder="1" applyAlignment="1">
      <alignment horizontal="right"/>
    </xf>
    <xf numFmtId="3" fontId="4" fillId="0" borderId="59" xfId="0" applyNumberFormat="1" applyFont="1" applyFill="1" applyBorder="1" applyAlignment="1">
      <alignment horizontal="right"/>
    </xf>
    <xf numFmtId="164" fontId="5" fillId="0" borderId="38" xfId="0" applyNumberFormat="1" applyFont="1" applyFill="1" applyBorder="1" applyAlignment="1">
      <alignment horizontal="right"/>
    </xf>
    <xf numFmtId="164" fontId="5" fillId="0" borderId="15" xfId="0" applyNumberFormat="1" applyFont="1" applyFill="1" applyBorder="1" applyAlignment="1">
      <alignment horizontal="right"/>
    </xf>
    <xf numFmtId="164" fontId="4" fillId="0" borderId="59" xfId="0" applyNumberFormat="1" applyFont="1" applyFill="1" applyBorder="1" applyAlignment="1"/>
    <xf numFmtId="0" fontId="0" fillId="0" borderId="8" xfId="0" applyFill="1" applyBorder="1"/>
    <xf numFmtId="0" fontId="0" fillId="0" borderId="68" xfId="0" applyFill="1" applyBorder="1"/>
    <xf numFmtId="0" fontId="5" fillId="0" borderId="65" xfId="0" applyFont="1" applyFill="1" applyBorder="1"/>
    <xf numFmtId="0" fontId="5" fillId="0" borderId="76" xfId="0" applyFont="1" applyFill="1" applyBorder="1"/>
    <xf numFmtId="0" fontId="8" fillId="0" borderId="15" xfId="0" applyFont="1" applyFill="1" applyBorder="1"/>
    <xf numFmtId="3" fontId="5" fillId="0" borderId="70" xfId="3" applyNumberFormat="1" applyFont="1" applyFill="1" applyBorder="1"/>
    <xf numFmtId="164" fontId="12" fillId="0" borderId="58" xfId="0" applyNumberFormat="1" applyFont="1" applyFill="1" applyBorder="1"/>
    <xf numFmtId="164" fontId="12" fillId="0" borderId="15" xfId="0" applyNumberFormat="1" applyFont="1" applyFill="1" applyBorder="1"/>
    <xf numFmtId="3" fontId="5" fillId="0" borderId="49" xfId="3" applyNumberFormat="1" applyFont="1" applyFill="1" applyBorder="1"/>
    <xf numFmtId="3" fontId="17" fillId="0" borderId="19" xfId="0" applyNumberFormat="1" applyFont="1" applyFill="1" applyBorder="1"/>
    <xf numFmtId="3" fontId="20" fillId="0" borderId="42" xfId="0" applyNumberFormat="1" applyFont="1" applyFill="1" applyBorder="1"/>
    <xf numFmtId="3" fontId="5" fillId="0" borderId="81" xfId="3" applyNumberFormat="1" applyFont="1" applyFill="1" applyBorder="1"/>
    <xf numFmtId="3" fontId="5" fillId="0" borderId="60" xfId="3" applyNumberFormat="1" applyFont="1" applyFill="1" applyBorder="1"/>
    <xf numFmtId="3" fontId="12" fillId="0" borderId="7" xfId="0" applyNumberFormat="1" applyFont="1" applyFill="1" applyBorder="1"/>
    <xf numFmtId="0" fontId="5" fillId="7" borderId="59" xfId="0" applyFont="1" applyFill="1" applyBorder="1"/>
    <xf numFmtId="0" fontId="5" fillId="0" borderId="72" xfId="0" applyFont="1" applyFill="1" applyBorder="1"/>
    <xf numFmtId="0" fontId="5" fillId="0" borderId="71" xfId="0" applyFont="1" applyFill="1" applyBorder="1"/>
    <xf numFmtId="0" fontId="5" fillId="0" borderId="40" xfId="0" applyFont="1" applyFill="1" applyBorder="1"/>
    <xf numFmtId="10" fontId="46" fillId="0" borderId="15" xfId="1" applyNumberFormat="1" applyFont="1" applyFill="1" applyBorder="1" applyAlignment="1">
      <alignment horizontal="left"/>
    </xf>
    <xf numFmtId="49" fontId="44" fillId="0" borderId="25" xfId="1" applyNumberFormat="1" applyFont="1" applyFill="1" applyBorder="1" applyAlignment="1">
      <alignment horizontal="center"/>
    </xf>
    <xf numFmtId="10" fontId="46" fillId="0" borderId="55" xfId="1" applyNumberFormat="1" applyFont="1" applyFill="1" applyBorder="1" applyAlignment="1">
      <alignment horizontal="left"/>
    </xf>
    <xf numFmtId="0" fontId="46" fillId="0" borderId="33" xfId="1" applyFont="1" applyBorder="1" applyAlignment="1">
      <alignment horizontal="left"/>
    </xf>
    <xf numFmtId="49" fontId="46" fillId="0" borderId="16" xfId="1" applyNumberFormat="1" applyFont="1" applyFill="1" applyBorder="1" applyAlignment="1">
      <alignment horizontal="center"/>
    </xf>
    <xf numFmtId="49" fontId="46" fillId="0" borderId="66" xfId="1" applyNumberFormat="1" applyFont="1" applyFill="1" applyBorder="1" applyAlignment="1">
      <alignment horizontal="center"/>
    </xf>
    <xf numFmtId="167" fontId="46" fillId="0" borderId="67" xfId="1" applyNumberFormat="1" applyFont="1" applyFill="1" applyBorder="1" applyAlignment="1">
      <alignment horizontal="right"/>
    </xf>
    <xf numFmtId="0" fontId="10" fillId="0" borderId="0" xfId="9" applyFont="1" applyFill="1"/>
    <xf numFmtId="3" fontId="45" fillId="0" borderId="64" xfId="1" applyNumberFormat="1" applyFont="1" applyBorder="1" applyAlignment="1">
      <alignment horizontal="justify" vertical="center" wrapText="1"/>
    </xf>
    <xf numFmtId="167" fontId="45" fillId="7" borderId="67" xfId="1" applyNumberFormat="1" applyFont="1" applyFill="1" applyBorder="1" applyAlignment="1">
      <alignment horizontal="right"/>
    </xf>
    <xf numFmtId="167" fontId="47" fillId="7" borderId="67" xfId="1" applyNumberFormat="1" applyFont="1" applyFill="1" applyBorder="1" applyAlignment="1">
      <alignment horizontal="right"/>
    </xf>
    <xf numFmtId="167" fontId="47" fillId="7" borderId="67" xfId="1" applyNumberFormat="1" applyFont="1" applyFill="1" applyBorder="1" applyAlignment="1"/>
    <xf numFmtId="167" fontId="45" fillId="7" borderId="68" xfId="1" applyNumberFormat="1" applyFont="1" applyFill="1" applyBorder="1" applyAlignment="1">
      <alignment horizontal="right"/>
    </xf>
    <xf numFmtId="0" fontId="13" fillId="0" borderId="20" xfId="0" applyFont="1" applyFill="1" applyBorder="1" applyAlignment="1">
      <alignment horizontal="left"/>
    </xf>
    <xf numFmtId="0" fontId="12" fillId="0" borderId="23" xfId="0" applyFont="1" applyFill="1" applyBorder="1"/>
    <xf numFmtId="3" fontId="13" fillId="0" borderId="23" xfId="0" applyNumberFormat="1" applyFont="1" applyFill="1" applyBorder="1"/>
    <xf numFmtId="3" fontId="13" fillId="7" borderId="23" xfId="0" applyNumberFormat="1" applyFont="1" applyFill="1" applyBorder="1"/>
    <xf numFmtId="164" fontId="13" fillId="0" borderId="23" xfId="0" applyNumberFormat="1" applyFont="1" applyFill="1" applyBorder="1"/>
    <xf numFmtId="3" fontId="57" fillId="7" borderId="24" xfId="0" applyNumberFormat="1" applyFont="1" applyFill="1" applyBorder="1"/>
    <xf numFmtId="3" fontId="5" fillId="0" borderId="17" xfId="0" applyNumberFormat="1" applyFont="1" applyFill="1" applyBorder="1" applyAlignment="1">
      <alignment horizontal="right" vertical="center"/>
    </xf>
    <xf numFmtId="3" fontId="50" fillId="0" borderId="29" xfId="0" applyNumberFormat="1" applyFont="1" applyFill="1" applyBorder="1" applyAlignment="1">
      <alignment horizontal="right"/>
    </xf>
    <xf numFmtId="3" fontId="58" fillId="0" borderId="0" xfId="0" applyNumberFormat="1" applyFont="1" applyFill="1"/>
    <xf numFmtId="3" fontId="44" fillId="0" borderId="0" xfId="9" applyNumberFormat="1" applyFont="1" applyFill="1" applyAlignment="1">
      <alignment horizontal="right"/>
    </xf>
    <xf numFmtId="3" fontId="46" fillId="0" borderId="64" xfId="1" applyNumberFormat="1" applyFont="1" applyFill="1" applyBorder="1" applyAlignment="1">
      <alignment horizontal="center" vertical="center" wrapText="1"/>
    </xf>
    <xf numFmtId="167" fontId="47" fillId="0" borderId="49" xfId="1" applyNumberFormat="1" applyFont="1" applyFill="1" applyBorder="1" applyAlignment="1">
      <alignment horizontal="right"/>
    </xf>
    <xf numFmtId="167" fontId="46" fillId="0" borderId="67" xfId="1" applyNumberFormat="1" applyFont="1" applyFill="1" applyBorder="1" applyAlignment="1"/>
    <xf numFmtId="167" fontId="46" fillId="0" borderId="68" xfId="1" applyNumberFormat="1" applyFont="1" applyFill="1" applyBorder="1" applyAlignment="1"/>
    <xf numFmtId="0" fontId="16" fillId="0" borderId="0" xfId="0" applyFont="1" applyFill="1" applyAlignment="1">
      <alignment horizontal="left"/>
    </xf>
    <xf numFmtId="0" fontId="16" fillId="0" borderId="0" xfId="0" applyFont="1" applyFill="1" applyAlignment="1"/>
    <xf numFmtId="3" fontId="25" fillId="0" borderId="24" xfId="0" applyNumberFormat="1" applyFont="1" applyFill="1" applyBorder="1" applyAlignment="1">
      <alignment horizontal="right"/>
    </xf>
    <xf numFmtId="3" fontId="25" fillId="0" borderId="43" xfId="0" applyNumberFormat="1" applyFont="1" applyFill="1" applyBorder="1"/>
    <xf numFmtId="3" fontId="25" fillId="0" borderId="44" xfId="0" applyNumberFormat="1" applyFont="1" applyFill="1" applyBorder="1"/>
    <xf numFmtId="0" fontId="12" fillId="0" borderId="19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0" fontId="17" fillId="0" borderId="33" xfId="0" applyFont="1" applyFill="1" applyBorder="1" applyAlignment="1">
      <alignment horizontal="left"/>
    </xf>
    <xf numFmtId="0" fontId="17" fillId="0" borderId="16" xfId="0" applyFont="1" applyFill="1" applyBorder="1" applyAlignment="1">
      <alignment horizontal="left"/>
    </xf>
    <xf numFmtId="0" fontId="12" fillId="0" borderId="46" xfId="0" applyFont="1" applyFill="1" applyBorder="1" applyAlignment="1">
      <alignment horizontal="right"/>
    </xf>
    <xf numFmtId="0" fontId="10" fillId="0" borderId="33" xfId="0" applyFont="1" applyFill="1" applyBorder="1" applyAlignment="1">
      <alignment horizontal="left"/>
    </xf>
    <xf numFmtId="0" fontId="5" fillId="7" borderId="55" xfId="0" applyFont="1" applyFill="1" applyBorder="1"/>
    <xf numFmtId="0" fontId="5" fillId="7" borderId="15" xfId="0" applyFont="1" applyFill="1" applyBorder="1"/>
    <xf numFmtId="0" fontId="9" fillId="0" borderId="79" xfId="0" applyFont="1" applyFill="1" applyBorder="1" applyAlignment="1">
      <alignment horizontal="center"/>
    </xf>
    <xf numFmtId="0" fontId="9" fillId="0" borderId="78" xfId="0" applyFont="1" applyFill="1" applyBorder="1" applyAlignment="1">
      <alignment horizontal="center"/>
    </xf>
    <xf numFmtId="0" fontId="5" fillId="0" borderId="78" xfId="0" applyFont="1" applyFill="1" applyBorder="1"/>
    <xf numFmtId="0" fontId="9" fillId="0" borderId="63" xfId="0" applyFont="1" applyFill="1" applyBorder="1" applyAlignment="1">
      <alignment horizontal="center"/>
    </xf>
    <xf numFmtId="3" fontId="5" fillId="0" borderId="75" xfId="0" applyNumberFormat="1" applyFont="1" applyFill="1" applyBorder="1" applyAlignment="1">
      <alignment horizontal="right"/>
    </xf>
    <xf numFmtId="3" fontId="5" fillId="0" borderId="70" xfId="0" applyNumberFormat="1" applyFont="1" applyFill="1" applyBorder="1" applyAlignment="1">
      <alignment horizontal="right"/>
    </xf>
    <xf numFmtId="3" fontId="25" fillId="0" borderId="21" xfId="0" applyNumberFormat="1" applyFont="1" applyFill="1" applyBorder="1"/>
    <xf numFmtId="3" fontId="12" fillId="0" borderId="57" xfId="0" applyNumberFormat="1" applyFont="1" applyFill="1" applyBorder="1"/>
    <xf numFmtId="3" fontId="12" fillId="0" borderId="60" xfId="0" applyNumberFormat="1" applyFont="1" applyFill="1" applyBorder="1"/>
    <xf numFmtId="3" fontId="25" fillId="0" borderId="21" xfId="0" applyNumberFormat="1" applyFont="1" applyFill="1" applyBorder="1" applyAlignment="1">
      <alignment horizontal="right"/>
    </xf>
    <xf numFmtId="3" fontId="26" fillId="0" borderId="57" xfId="0" applyNumberFormat="1" applyFont="1" applyFill="1" applyBorder="1"/>
    <xf numFmtId="3" fontId="26" fillId="0" borderId="56" xfId="0" applyNumberFormat="1" applyFont="1" applyFill="1" applyBorder="1"/>
    <xf numFmtId="3" fontId="25" fillId="0" borderId="70" xfId="0" applyNumberFormat="1" applyFont="1" applyFill="1" applyBorder="1"/>
    <xf numFmtId="3" fontId="12" fillId="0" borderId="71" xfId="0" applyNumberFormat="1" applyFont="1" applyFill="1" applyBorder="1"/>
    <xf numFmtId="3" fontId="25" fillId="0" borderId="70" xfId="0" applyNumberFormat="1" applyFont="1" applyFill="1" applyBorder="1" applyAlignment="1">
      <alignment horizontal="right"/>
    </xf>
    <xf numFmtId="3" fontId="26" fillId="0" borderId="71" xfId="0" applyNumberFormat="1" applyFont="1" applyFill="1" applyBorder="1"/>
    <xf numFmtId="3" fontId="26" fillId="0" borderId="65" xfId="0" applyNumberFormat="1" applyFont="1" applyFill="1" applyBorder="1"/>
    <xf numFmtId="3" fontId="25" fillId="0" borderId="42" xfId="0" applyNumberFormat="1" applyFont="1" applyFill="1" applyBorder="1"/>
    <xf numFmtId="3" fontId="25" fillId="0" borderId="8" xfId="0" applyNumberFormat="1" applyFont="1" applyFill="1" applyBorder="1"/>
    <xf numFmtId="3" fontId="26" fillId="0" borderId="8" xfId="0" applyNumberFormat="1" applyFont="1" applyFill="1" applyBorder="1"/>
    <xf numFmtId="3" fontId="25" fillId="0" borderId="60" xfId="0" applyNumberFormat="1" applyFont="1" applyFill="1" applyBorder="1"/>
    <xf numFmtId="3" fontId="16" fillId="0" borderId="56" xfId="0" applyNumberFormat="1" applyFont="1" applyFill="1" applyBorder="1"/>
    <xf numFmtId="3" fontId="16" fillId="0" borderId="21" xfId="0" applyNumberFormat="1" applyFont="1" applyFill="1" applyBorder="1"/>
    <xf numFmtId="3" fontId="25" fillId="0" borderId="72" xfId="0" applyNumberFormat="1" applyFont="1" applyFill="1" applyBorder="1"/>
    <xf numFmtId="3" fontId="25" fillId="0" borderId="68" xfId="0" applyNumberFormat="1" applyFont="1" applyFill="1" applyBorder="1"/>
    <xf numFmtId="3" fontId="26" fillId="0" borderId="68" xfId="0" applyNumberFormat="1" applyFont="1" applyFill="1" applyBorder="1"/>
    <xf numFmtId="3" fontId="25" fillId="0" borderId="81" xfId="0" applyNumberFormat="1" applyFont="1" applyFill="1" applyBorder="1"/>
    <xf numFmtId="3" fontId="16" fillId="0" borderId="65" xfId="0" applyNumberFormat="1" applyFont="1" applyFill="1" applyBorder="1"/>
    <xf numFmtId="3" fontId="16" fillId="0" borderId="70" xfId="0" applyNumberFormat="1" applyFont="1" applyFill="1" applyBorder="1"/>
    <xf numFmtId="0" fontId="17" fillId="0" borderId="17" xfId="0" applyFont="1" applyFill="1" applyBorder="1"/>
    <xf numFmtId="0" fontId="17" fillId="0" borderId="11" xfId="0" applyFont="1" applyFill="1" applyBorder="1" applyAlignment="1">
      <alignment horizontal="left"/>
    </xf>
    <xf numFmtId="0" fontId="19" fillId="0" borderId="12" xfId="0" applyFont="1" applyFill="1" applyBorder="1" applyAlignment="1">
      <alignment horizontal="left"/>
    </xf>
    <xf numFmtId="3" fontId="17" fillId="0" borderId="3" xfId="0" applyNumberFormat="1" applyFont="1" applyFill="1" applyBorder="1"/>
    <xf numFmtId="0" fontId="12" fillId="0" borderId="5" xfId="0" applyFont="1" applyFill="1" applyBorder="1" applyAlignment="1">
      <alignment horizontal="center"/>
    </xf>
    <xf numFmtId="0" fontId="12" fillId="0" borderId="33" xfId="0" applyFont="1" applyFill="1" applyBorder="1"/>
    <xf numFmtId="0" fontId="5" fillId="0" borderId="17" xfId="0" applyFont="1" applyFill="1" applyBorder="1"/>
    <xf numFmtId="0" fontId="12" fillId="0" borderId="48" xfId="0" applyFont="1" applyFill="1" applyBorder="1" applyAlignment="1">
      <alignment horizontal="left"/>
    </xf>
    <xf numFmtId="0" fontId="12" fillId="0" borderId="53" xfId="0" applyFont="1" applyFill="1" applyBorder="1"/>
    <xf numFmtId="0" fontId="12" fillId="0" borderId="59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6" xfId="0" applyFont="1" applyFill="1" applyBorder="1"/>
    <xf numFmtId="3" fontId="4" fillId="0" borderId="76" xfId="0" applyNumberFormat="1" applyFont="1" applyFill="1" applyBorder="1"/>
    <xf numFmtId="3" fontId="4" fillId="0" borderId="80" xfId="0" applyNumberFormat="1" applyFont="1" applyFill="1" applyBorder="1"/>
    <xf numFmtId="3" fontId="4" fillId="0" borderId="18" xfId="0" applyNumberFormat="1" applyFont="1" applyFill="1" applyBorder="1"/>
    <xf numFmtId="164" fontId="4" fillId="0" borderId="55" xfId="0" applyNumberFormat="1" applyFont="1" applyFill="1" applyBorder="1"/>
    <xf numFmtId="49" fontId="26" fillId="0" borderId="46" xfId="0" applyNumberFormat="1" applyFont="1" applyFill="1" applyBorder="1" applyAlignment="1">
      <alignment horizontal="right"/>
    </xf>
    <xf numFmtId="49" fontId="26" fillId="0" borderId="19" xfId="0" applyNumberFormat="1" applyFont="1" applyFill="1" applyBorder="1" applyAlignment="1">
      <alignment horizontal="right"/>
    </xf>
    <xf numFmtId="49" fontId="5" fillId="0" borderId="48" xfId="0" applyNumberFormat="1" applyFont="1" applyFill="1" applyBorder="1" applyAlignment="1">
      <alignment horizontal="right"/>
    </xf>
    <xf numFmtId="0" fontId="27" fillId="0" borderId="60" xfId="0" applyFont="1" applyFill="1" applyBorder="1" applyAlignment="1">
      <alignment horizontal="left"/>
    </xf>
    <xf numFmtId="3" fontId="27" fillId="0" borderId="74" xfId="0" applyNumberFormat="1" applyFont="1" applyFill="1" applyBorder="1"/>
    <xf numFmtId="1" fontId="12" fillId="0" borderId="1" xfId="0" applyNumberFormat="1" applyFont="1" applyFill="1" applyBorder="1" applyAlignment="1">
      <alignment horizontal="right"/>
    </xf>
    <xf numFmtId="1" fontId="12" fillId="0" borderId="65" xfId="0" applyNumberFormat="1" applyFont="1" applyFill="1" applyBorder="1" applyAlignment="1">
      <alignment horizontal="right"/>
    </xf>
    <xf numFmtId="1" fontId="12" fillId="0" borderId="56" xfId="0" applyNumberFormat="1" applyFont="1" applyFill="1" applyBorder="1" applyAlignment="1">
      <alignment horizontal="right"/>
    </xf>
    <xf numFmtId="1" fontId="12" fillId="0" borderId="31" xfId="0" applyNumberFormat="1" applyFont="1" applyFill="1" applyBorder="1" applyAlignment="1">
      <alignment horizontal="right"/>
    </xf>
    <xf numFmtId="49" fontId="5" fillId="0" borderId="51" xfId="0" applyNumberFormat="1" applyFont="1" applyFill="1" applyBorder="1" applyAlignment="1">
      <alignment horizontal="right"/>
    </xf>
    <xf numFmtId="49" fontId="16" fillId="0" borderId="0" xfId="0" applyNumberFormat="1" applyFont="1" applyFill="1" applyAlignment="1">
      <alignment horizontal="center"/>
    </xf>
    <xf numFmtId="0" fontId="12" fillId="7" borderId="45" xfId="0" applyFont="1" applyFill="1" applyBorder="1" applyAlignment="1">
      <alignment horizontal="left"/>
    </xf>
    <xf numFmtId="0" fontId="12" fillId="7" borderId="60" xfId="0" applyFont="1" applyFill="1" applyBorder="1" applyAlignment="1">
      <alignment horizontal="left"/>
    </xf>
    <xf numFmtId="0" fontId="5" fillId="7" borderId="33" xfId="0" applyFont="1" applyFill="1" applyBorder="1" applyAlignment="1">
      <alignment horizontal="left"/>
    </xf>
    <xf numFmtId="0" fontId="5" fillId="7" borderId="16" xfId="0" applyFont="1" applyFill="1" applyBorder="1" applyAlignment="1">
      <alignment horizontal="left"/>
    </xf>
    <xf numFmtId="0" fontId="35" fillId="0" borderId="0" xfId="1" applyFont="1" applyFill="1" applyAlignment="1">
      <alignment horizontal="left"/>
    </xf>
    <xf numFmtId="0" fontId="36" fillId="0" borderId="1" xfId="1" applyFont="1" applyFill="1" applyBorder="1" applyAlignment="1">
      <alignment horizontal="left"/>
    </xf>
    <xf numFmtId="0" fontId="36" fillId="0" borderId="2" xfId="1" applyFont="1" applyFill="1" applyBorder="1" applyAlignment="1">
      <alignment horizontal="left"/>
    </xf>
    <xf numFmtId="0" fontId="36" fillId="0" borderId="56" xfId="1" applyFont="1" applyFill="1" applyBorder="1" applyAlignment="1">
      <alignment horizontal="left"/>
    </xf>
    <xf numFmtId="0" fontId="0" fillId="0" borderId="51" xfId="0" applyBorder="1" applyAlignment="1">
      <alignment horizontal="left"/>
    </xf>
    <xf numFmtId="0" fontId="0" fillId="0" borderId="54" xfId="0" applyBorder="1" applyAlignment="1">
      <alignment horizontal="left"/>
    </xf>
    <xf numFmtId="49" fontId="16" fillId="0" borderId="0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right"/>
    </xf>
    <xf numFmtId="49" fontId="12" fillId="0" borderId="56" xfId="0" applyNumberFormat="1" applyFont="1" applyFill="1" applyBorder="1" applyAlignment="1">
      <alignment horizontal="right"/>
    </xf>
    <xf numFmtId="49" fontId="12" fillId="0" borderId="46" xfId="0" applyNumberFormat="1" applyFont="1" applyFill="1" applyBorder="1" applyAlignment="1">
      <alignment horizontal="right"/>
    </xf>
    <xf numFmtId="49" fontId="12" fillId="0" borderId="19" xfId="0" applyNumberFormat="1" applyFont="1" applyFill="1" applyBorder="1" applyAlignment="1">
      <alignment horizontal="right"/>
    </xf>
    <xf numFmtId="49" fontId="16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right"/>
    </xf>
    <xf numFmtId="49" fontId="5" fillId="0" borderId="56" xfId="0" applyNumberFormat="1" applyFont="1" applyFill="1" applyBorder="1" applyAlignment="1">
      <alignment horizontal="right"/>
    </xf>
    <xf numFmtId="0" fontId="11" fillId="0" borderId="46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12" fillId="0" borderId="53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0" fontId="12" fillId="0" borderId="46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/>
    </xf>
    <xf numFmtId="49" fontId="12" fillId="0" borderId="56" xfId="0" applyNumberFormat="1" applyFont="1" applyFill="1" applyBorder="1" applyAlignment="1">
      <alignment horizontal="center"/>
    </xf>
    <xf numFmtId="0" fontId="12" fillId="0" borderId="46" xfId="0" applyFont="1" applyFill="1" applyBorder="1" applyAlignment="1">
      <alignment horizontal="left"/>
    </xf>
    <xf numFmtId="0" fontId="12" fillId="0" borderId="19" xfId="0" applyFont="1" applyFill="1" applyBorder="1" applyAlignment="1">
      <alignment horizontal="left"/>
    </xf>
    <xf numFmtId="0" fontId="5" fillId="0" borderId="46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0" fontId="5" fillId="0" borderId="33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0" fontId="5" fillId="0" borderId="46" xfId="0" applyFont="1" applyFill="1" applyBorder="1" applyAlignment="1">
      <alignment horizontal="right"/>
    </xf>
    <xf numFmtId="0" fontId="5" fillId="0" borderId="19" xfId="0" applyFont="1" applyFill="1" applyBorder="1" applyAlignment="1">
      <alignment horizontal="right"/>
    </xf>
    <xf numFmtId="49" fontId="12" fillId="0" borderId="47" xfId="0" applyNumberFormat="1" applyFont="1" applyFill="1" applyBorder="1" applyAlignment="1">
      <alignment horizontal="right"/>
    </xf>
    <xf numFmtId="49" fontId="12" fillId="0" borderId="7" xfId="0" applyNumberFormat="1" applyFont="1" applyFill="1" applyBorder="1" applyAlignment="1">
      <alignment horizontal="right"/>
    </xf>
    <xf numFmtId="49" fontId="12" fillId="0" borderId="46" xfId="0" applyNumberFormat="1" applyFont="1" applyFill="1" applyBorder="1" applyAlignment="1">
      <alignment horizontal="left"/>
    </xf>
    <xf numFmtId="49" fontId="12" fillId="0" borderId="19" xfId="0" applyNumberFormat="1" applyFont="1" applyFill="1" applyBorder="1" applyAlignment="1">
      <alignment horizontal="left"/>
    </xf>
    <xf numFmtId="49" fontId="5" fillId="0" borderId="46" xfId="0" applyNumberFormat="1" applyFont="1" applyFill="1" applyBorder="1" applyAlignment="1">
      <alignment horizontal="right"/>
    </xf>
    <xf numFmtId="49" fontId="5" fillId="0" borderId="19" xfId="0" applyNumberFormat="1" applyFont="1" applyFill="1" applyBorder="1" applyAlignment="1">
      <alignment horizontal="right"/>
    </xf>
    <xf numFmtId="49" fontId="6" fillId="0" borderId="0" xfId="3" applyNumberFormat="1" applyFont="1" applyFill="1" applyBorder="1" applyAlignment="1">
      <alignment horizontal="center"/>
    </xf>
    <xf numFmtId="0" fontId="17" fillId="0" borderId="46" xfId="0" applyFont="1" applyFill="1" applyBorder="1" applyAlignment="1">
      <alignment horizontal="left"/>
    </xf>
    <xf numFmtId="0" fontId="17" fillId="0" borderId="19" xfId="0" applyFont="1" applyFill="1" applyBorder="1" applyAlignment="1">
      <alignment horizontal="left"/>
    </xf>
    <xf numFmtId="0" fontId="17" fillId="0" borderId="33" xfId="0" applyFont="1" applyFill="1" applyBorder="1" applyAlignment="1">
      <alignment horizontal="left"/>
    </xf>
    <xf numFmtId="0" fontId="17" fillId="0" borderId="16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right"/>
    </xf>
    <xf numFmtId="0" fontId="12" fillId="0" borderId="56" xfId="0" applyFont="1" applyFill="1" applyBorder="1" applyAlignment="1">
      <alignment horizontal="right"/>
    </xf>
    <xf numFmtId="0" fontId="12" fillId="0" borderId="5" xfId="0" applyFont="1" applyFill="1" applyBorder="1" applyAlignment="1">
      <alignment horizontal="right"/>
    </xf>
    <xf numFmtId="0" fontId="12" fillId="0" borderId="18" xfId="0" applyFont="1" applyFill="1" applyBorder="1" applyAlignment="1">
      <alignment horizontal="right"/>
    </xf>
    <xf numFmtId="0" fontId="5" fillId="0" borderId="45" xfId="0" applyFont="1" applyFill="1" applyBorder="1" applyAlignment="1">
      <alignment horizontal="right"/>
    </xf>
    <xf numFmtId="0" fontId="5" fillId="0" borderId="60" xfId="0" applyFont="1" applyFill="1" applyBorder="1" applyAlignment="1">
      <alignment horizontal="right"/>
    </xf>
    <xf numFmtId="0" fontId="5" fillId="0" borderId="53" xfId="0" applyFont="1" applyFill="1" applyBorder="1" applyAlignment="1">
      <alignment horizontal="right"/>
    </xf>
    <xf numFmtId="0" fontId="5" fillId="0" borderId="21" xfId="0" applyFont="1" applyFill="1" applyBorder="1" applyAlignment="1">
      <alignment horizontal="right"/>
    </xf>
    <xf numFmtId="0" fontId="12" fillId="0" borderId="46" xfId="0" applyFont="1" applyFill="1" applyBorder="1" applyAlignment="1">
      <alignment horizontal="right"/>
    </xf>
    <xf numFmtId="0" fontId="12" fillId="0" borderId="19" xfId="0" applyFont="1" applyFill="1" applyBorder="1" applyAlignment="1">
      <alignment horizontal="right"/>
    </xf>
    <xf numFmtId="0" fontId="4" fillId="0" borderId="23" xfId="0" applyFont="1" applyFill="1" applyBorder="1" applyAlignment="1">
      <alignment horizontal="left"/>
    </xf>
    <xf numFmtId="0" fontId="4" fillId="0" borderId="59" xfId="0" applyFont="1" applyFill="1" applyBorder="1" applyAlignment="1">
      <alignment horizontal="left"/>
    </xf>
    <xf numFmtId="49" fontId="26" fillId="0" borderId="46" xfId="0" applyNumberFormat="1" applyFont="1" applyFill="1" applyBorder="1" applyAlignment="1">
      <alignment horizontal="right"/>
    </xf>
    <xf numFmtId="49" fontId="26" fillId="0" borderId="19" xfId="0" applyNumberFormat="1" applyFont="1" applyFill="1" applyBorder="1" applyAlignment="1">
      <alignment horizontal="right"/>
    </xf>
    <xf numFmtId="49" fontId="26" fillId="0" borderId="46" xfId="0" applyNumberFormat="1" applyFont="1" applyFill="1" applyBorder="1" applyAlignment="1">
      <alignment horizontal="left"/>
    </xf>
    <xf numFmtId="49" fontId="26" fillId="0" borderId="19" xfId="0" applyNumberFormat="1" applyFont="1" applyFill="1" applyBorder="1" applyAlignment="1">
      <alignment horizontal="left"/>
    </xf>
    <xf numFmtId="49" fontId="26" fillId="0" borderId="1" xfId="0" applyNumberFormat="1" applyFont="1" applyFill="1" applyBorder="1" applyAlignment="1">
      <alignment horizontal="right"/>
    </xf>
    <xf numFmtId="49" fontId="26" fillId="0" borderId="56" xfId="0" applyNumberFormat="1" applyFont="1" applyFill="1" applyBorder="1" applyAlignment="1">
      <alignment horizontal="right"/>
    </xf>
    <xf numFmtId="0" fontId="5" fillId="0" borderId="53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49" fontId="26" fillId="0" borderId="33" xfId="0" applyNumberFormat="1" applyFont="1" applyFill="1" applyBorder="1" applyAlignment="1">
      <alignment horizontal="right"/>
    </xf>
    <xf numFmtId="49" fontId="26" fillId="0" borderId="16" xfId="0" applyNumberFormat="1" applyFont="1" applyFill="1" applyBorder="1" applyAlignment="1">
      <alignment horizontal="right"/>
    </xf>
    <xf numFmtId="0" fontId="26" fillId="0" borderId="1" xfId="0" applyFont="1" applyFill="1" applyBorder="1" applyAlignment="1">
      <alignment horizontal="right"/>
    </xf>
    <xf numFmtId="0" fontId="26" fillId="0" borderId="56" xfId="0" applyFont="1" applyFill="1" applyBorder="1" applyAlignment="1">
      <alignment horizontal="right"/>
    </xf>
    <xf numFmtId="49" fontId="26" fillId="0" borderId="37" xfId="0" applyNumberFormat="1" applyFont="1" applyFill="1" applyBorder="1" applyAlignment="1">
      <alignment horizontal="right"/>
    </xf>
    <xf numFmtId="49" fontId="26" fillId="0" borderId="30" xfId="0" applyNumberFormat="1" applyFont="1" applyFill="1" applyBorder="1" applyAlignment="1">
      <alignment horizontal="right"/>
    </xf>
    <xf numFmtId="0" fontId="26" fillId="0" borderId="46" xfId="0" applyFont="1" applyFill="1" applyBorder="1" applyAlignment="1">
      <alignment horizontal="right"/>
    </xf>
    <xf numFmtId="0" fontId="26" fillId="0" borderId="19" xfId="0" applyFont="1" applyFill="1" applyBorder="1" applyAlignment="1">
      <alignment horizontal="right"/>
    </xf>
    <xf numFmtId="0" fontId="26" fillId="0" borderId="47" xfId="0" applyFont="1" applyFill="1" applyBorder="1" applyAlignment="1">
      <alignment horizontal="right"/>
    </xf>
    <xf numFmtId="0" fontId="26" fillId="0" borderId="7" xfId="0" applyFont="1" applyFill="1" applyBorder="1" applyAlignment="1">
      <alignment horizontal="right"/>
    </xf>
    <xf numFmtId="0" fontId="10" fillId="0" borderId="33" xfId="0" applyFont="1" applyFill="1" applyBorder="1" applyAlignment="1">
      <alignment horizontal="left"/>
    </xf>
    <xf numFmtId="0" fontId="10" fillId="0" borderId="16" xfId="0" applyFont="1" applyFill="1" applyBorder="1" applyAlignment="1">
      <alignment horizontal="left"/>
    </xf>
    <xf numFmtId="0" fontId="35" fillId="0" borderId="0" xfId="9" applyFont="1" applyAlignment="1">
      <alignment horizontal="center"/>
    </xf>
    <xf numFmtId="49" fontId="6" fillId="0" borderId="0" xfId="0" applyNumberFormat="1" applyFont="1" applyAlignment="1">
      <alignment horizontal="center"/>
    </xf>
  </cellXfs>
  <cellStyles count="10">
    <cellStyle name="Čárka 2" xfId="5"/>
    <cellStyle name="Normální" xfId="0" builtinId="0"/>
    <cellStyle name="Normální 2" xfId="1"/>
    <cellStyle name="Normální 3" xfId="2"/>
    <cellStyle name="Normální 4" xfId="4"/>
    <cellStyle name="Normální 4 2" xfId="6"/>
    <cellStyle name="Normální 5" xfId="7"/>
    <cellStyle name="Normální 5 2" xfId="9"/>
    <cellStyle name="Normální 6" xfId="8"/>
    <cellStyle name="normální_Lis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U68"/>
  <sheetViews>
    <sheetView zoomScaleNormal="100" zoomScaleSheetLayoutView="100" workbookViewId="0">
      <selection activeCell="Z1" sqref="Z1"/>
    </sheetView>
  </sheetViews>
  <sheetFormatPr defaultColWidth="5.28515625" defaultRowHeight="12.75" x14ac:dyDescent="0.2"/>
  <cols>
    <col min="1" max="1" width="5.28515625" style="1"/>
    <col min="2" max="2" width="5.7109375" style="2" customWidth="1"/>
    <col min="3" max="3" width="31.42578125" style="3" customWidth="1"/>
    <col min="4" max="5" width="8.85546875" style="4" bestFit="1" customWidth="1"/>
    <col min="6" max="6" width="10.140625" style="4" hidden="1" customWidth="1"/>
    <col min="7" max="7" width="8.5703125" style="4" hidden="1" customWidth="1"/>
    <col min="8" max="8" width="14.28515625" style="4" customWidth="1"/>
    <col min="9" max="9" width="5.28515625" style="4"/>
    <col min="10" max="10" width="8.42578125" style="4" bestFit="1" customWidth="1"/>
    <col min="11" max="11" width="11.140625" style="4" customWidth="1"/>
    <col min="12" max="12" width="6.5703125" style="4" bestFit="1" customWidth="1"/>
    <col min="13" max="13" width="5.28515625" style="4"/>
    <col min="14" max="14" width="7.85546875" style="4" customWidth="1"/>
    <col min="15" max="15" width="11" style="4" customWidth="1"/>
    <col min="16" max="16" width="12.28515625" style="4" customWidth="1"/>
    <col min="17" max="18" width="10.28515625" style="4" customWidth="1"/>
    <col min="19" max="19" width="11.5703125" style="4" customWidth="1"/>
    <col min="20" max="16384" width="5.28515625" style="4"/>
  </cols>
  <sheetData>
    <row r="1" spans="1:8" ht="15" x14ac:dyDescent="0.25">
      <c r="H1" s="5" t="s">
        <v>1372</v>
      </c>
    </row>
    <row r="2" spans="1:8" ht="19.5" thickBot="1" x14ac:dyDescent="0.35">
      <c r="A2" s="899" t="s">
        <v>1354</v>
      </c>
      <c r="B2" s="7"/>
      <c r="F2" s="8"/>
      <c r="G2" s="9"/>
      <c r="H2" s="10" t="s">
        <v>537</v>
      </c>
    </row>
    <row r="3" spans="1:8" ht="13.5" x14ac:dyDescent="0.25">
      <c r="A3" s="11" t="s">
        <v>538</v>
      </c>
      <c r="B3" s="12"/>
      <c r="C3" s="13"/>
      <c r="D3" s="14" t="s">
        <v>539</v>
      </c>
      <c r="E3" s="14" t="s">
        <v>1388</v>
      </c>
      <c r="F3" s="14" t="s">
        <v>541</v>
      </c>
      <c r="G3" s="14" t="s">
        <v>542</v>
      </c>
      <c r="H3" s="15" t="s">
        <v>1285</v>
      </c>
    </row>
    <row r="4" spans="1:8" ht="14.25" thickBot="1" x14ac:dyDescent="0.3">
      <c r="A4" s="16">
        <v>6330</v>
      </c>
      <c r="B4" s="17" t="s">
        <v>543</v>
      </c>
      <c r="C4" s="18"/>
      <c r="D4" s="19">
        <v>2020</v>
      </c>
      <c r="E4" s="20">
        <v>2020</v>
      </c>
      <c r="F4" s="20"/>
      <c r="G4" s="20" t="s">
        <v>544</v>
      </c>
      <c r="H4" s="21" t="s">
        <v>1284</v>
      </c>
    </row>
    <row r="5" spans="1:8" ht="13.5" x14ac:dyDescent="0.25">
      <c r="A5" s="22"/>
      <c r="B5" s="23" t="s">
        <v>545</v>
      </c>
      <c r="C5" s="24"/>
      <c r="D5" s="14"/>
      <c r="E5" s="14"/>
      <c r="F5" s="14"/>
      <c r="G5" s="14"/>
      <c r="H5" s="15"/>
    </row>
    <row r="6" spans="1:8" x14ac:dyDescent="0.2">
      <c r="A6" s="25"/>
      <c r="B6" s="26"/>
      <c r="C6" s="27" t="s">
        <v>546</v>
      </c>
      <c r="D6" s="28">
        <f>D7+D8+D14+D15+D16</f>
        <v>174100</v>
      </c>
      <c r="E6" s="28">
        <f>E7+E8+E14+E15+E16</f>
        <v>174100</v>
      </c>
      <c r="F6" s="28">
        <f>F7+F8+F14+F15+F16</f>
        <v>0</v>
      </c>
      <c r="G6" s="29">
        <f>F6/E6*100</f>
        <v>0</v>
      </c>
      <c r="H6" s="30">
        <f>H8+H15+H16</f>
        <v>164100</v>
      </c>
    </row>
    <row r="7" spans="1:8" x14ac:dyDescent="0.2">
      <c r="A7" s="31"/>
      <c r="B7" s="17">
        <v>1332</v>
      </c>
      <c r="C7" s="32" t="s">
        <v>547</v>
      </c>
      <c r="D7" s="905">
        <v>0</v>
      </c>
      <c r="E7" s="905">
        <v>0</v>
      </c>
      <c r="F7" s="905"/>
      <c r="G7" s="913">
        <v>0</v>
      </c>
      <c r="H7" s="35">
        <v>0</v>
      </c>
    </row>
    <row r="8" spans="1:8" x14ac:dyDescent="0.2">
      <c r="A8" s="31"/>
      <c r="B8" s="17" t="s">
        <v>548</v>
      </c>
      <c r="C8" s="32" t="s">
        <v>549</v>
      </c>
      <c r="D8" s="905">
        <f>SUM(D9:D13)</f>
        <v>22100</v>
      </c>
      <c r="E8" s="905">
        <f>SUM(E9:E13)</f>
        <v>22100</v>
      </c>
      <c r="F8" s="905"/>
      <c r="G8" s="913">
        <f t="shared" ref="G8:G9" si="0">F8/E8*100</f>
        <v>0</v>
      </c>
      <c r="H8" s="35">
        <f>SUM(H9:H13)</f>
        <v>12100</v>
      </c>
    </row>
    <row r="9" spans="1:8" x14ac:dyDescent="0.2">
      <c r="A9" s="31"/>
      <c r="B9" s="36" t="s">
        <v>550</v>
      </c>
      <c r="C9" s="37" t="s">
        <v>551</v>
      </c>
      <c r="D9" s="38">
        <v>2500</v>
      </c>
      <c r="E9" s="38">
        <v>2500</v>
      </c>
      <c r="F9" s="38"/>
      <c r="G9" s="1061">
        <f t="shared" si="0"/>
        <v>0</v>
      </c>
      <c r="H9" s="39">
        <v>2500</v>
      </c>
    </row>
    <row r="10" spans="1:8" x14ac:dyDescent="0.2">
      <c r="A10" s="31"/>
      <c r="B10" s="36"/>
      <c r="C10" s="1062" t="s">
        <v>1306</v>
      </c>
      <c r="D10" s="1063">
        <v>2000</v>
      </c>
      <c r="E10" s="1063">
        <v>2000</v>
      </c>
      <c r="F10" s="1063"/>
      <c r="G10" s="1064">
        <v>0</v>
      </c>
      <c r="H10" s="39">
        <f>2000-1000</f>
        <v>1000</v>
      </c>
    </row>
    <row r="11" spans="1:8" x14ac:dyDescent="0.2">
      <c r="A11" s="31"/>
      <c r="B11" s="36"/>
      <c r="C11" s="1062" t="s">
        <v>552</v>
      </c>
      <c r="D11" s="1063">
        <v>16000</v>
      </c>
      <c r="E11" s="1063">
        <v>16000</v>
      </c>
      <c r="F11" s="1063"/>
      <c r="G11" s="1064">
        <f t="shared" ref="G11:G12" si="1">F11/E11*100</f>
        <v>0</v>
      </c>
      <c r="H11" s="39">
        <f>16000-8000</f>
        <v>8000</v>
      </c>
    </row>
    <row r="12" spans="1:8" x14ac:dyDescent="0.2">
      <c r="A12" s="31"/>
      <c r="B12" s="36"/>
      <c r="C12" s="1062" t="s">
        <v>553</v>
      </c>
      <c r="D12" s="1063">
        <v>1600</v>
      </c>
      <c r="E12" s="1063">
        <v>1600</v>
      </c>
      <c r="F12" s="1063"/>
      <c r="G12" s="1064">
        <f t="shared" si="1"/>
        <v>0</v>
      </c>
      <c r="H12" s="39">
        <f>1600-1000</f>
        <v>600</v>
      </c>
    </row>
    <row r="13" spans="1:8" x14ac:dyDescent="0.2">
      <c r="A13" s="31"/>
      <c r="B13" s="36"/>
      <c r="C13" s="1062" t="s">
        <v>1307</v>
      </c>
      <c r="D13" s="1063">
        <v>0</v>
      </c>
      <c r="E13" s="1063">
        <v>0</v>
      </c>
      <c r="F13" s="1063"/>
      <c r="G13" s="1064">
        <v>0</v>
      </c>
      <c r="H13" s="39">
        <v>0</v>
      </c>
    </row>
    <row r="14" spans="1:8" hidden="1" x14ac:dyDescent="0.2">
      <c r="A14" s="31"/>
      <c r="B14" s="1056">
        <v>1359</v>
      </c>
      <c r="C14" s="32" t="s">
        <v>554</v>
      </c>
      <c r="D14" s="905">
        <v>0</v>
      </c>
      <c r="E14" s="905">
        <v>0</v>
      </c>
      <c r="F14" s="905"/>
      <c r="G14" s="41">
        <v>0</v>
      </c>
      <c r="H14" s="35">
        <v>0</v>
      </c>
    </row>
    <row r="15" spans="1:8" x14ac:dyDescent="0.2">
      <c r="A15" s="31"/>
      <c r="B15" s="1056">
        <v>1361</v>
      </c>
      <c r="C15" s="32" t="s">
        <v>555</v>
      </c>
      <c r="D15" s="905">
        <v>10000</v>
      </c>
      <c r="E15" s="905">
        <v>10000</v>
      </c>
      <c r="F15" s="905"/>
      <c r="G15" s="41">
        <f>F15/E15*100</f>
        <v>0</v>
      </c>
      <c r="H15" s="35">
        <v>10000</v>
      </c>
    </row>
    <row r="16" spans="1:8" ht="13.5" thickBot="1" x14ac:dyDescent="0.25">
      <c r="A16" s="42"/>
      <c r="B16" s="43">
        <v>1511</v>
      </c>
      <c r="C16" s="44" t="s">
        <v>556</v>
      </c>
      <c r="D16" s="45">
        <v>142000</v>
      </c>
      <c r="E16" s="45">
        <v>142000</v>
      </c>
      <c r="F16" s="45"/>
      <c r="G16" s="46">
        <f>F16/E16*100</f>
        <v>0</v>
      </c>
      <c r="H16" s="47">
        <v>142000</v>
      </c>
    </row>
    <row r="17" spans="1:21" x14ac:dyDescent="0.2">
      <c r="A17" s="25"/>
      <c r="B17" s="26"/>
      <c r="C17" s="27" t="s">
        <v>557</v>
      </c>
      <c r="D17" s="28">
        <f>SUM(D18:D30)</f>
        <v>9425</v>
      </c>
      <c r="E17" s="28">
        <f>SUM(E18:E30)</f>
        <v>9442</v>
      </c>
      <c r="F17" s="28">
        <f>SUM(F18:F30)</f>
        <v>0</v>
      </c>
      <c r="G17" s="29">
        <f>F17/E17*100</f>
        <v>0</v>
      </c>
      <c r="H17" s="30">
        <f>SUM(H18:H30)</f>
        <v>17587</v>
      </c>
    </row>
    <row r="18" spans="1:21" x14ac:dyDescent="0.2">
      <c r="A18" s="31"/>
      <c r="B18" s="17">
        <v>2111</v>
      </c>
      <c r="C18" s="32" t="s">
        <v>558</v>
      </c>
      <c r="D18" s="905">
        <v>50</v>
      </c>
      <c r="E18" s="905">
        <v>50</v>
      </c>
      <c r="F18" s="1014"/>
      <c r="G18" s="913">
        <f>F18/E18*100</f>
        <v>0</v>
      </c>
      <c r="H18" s="821">
        <v>50</v>
      </c>
    </row>
    <row r="19" spans="1:21" x14ac:dyDescent="0.2">
      <c r="A19" s="31"/>
      <c r="B19" s="17">
        <v>2119</v>
      </c>
      <c r="C19" s="32" t="s">
        <v>559</v>
      </c>
      <c r="D19" s="905">
        <v>25</v>
      </c>
      <c r="E19" s="905">
        <v>25</v>
      </c>
      <c r="F19" s="1014"/>
      <c r="G19" s="913">
        <v>0</v>
      </c>
      <c r="H19" s="821">
        <v>25</v>
      </c>
    </row>
    <row r="20" spans="1:21" x14ac:dyDescent="0.2">
      <c r="A20" s="31"/>
      <c r="B20" s="17">
        <v>2122</v>
      </c>
      <c r="C20" s="32" t="s">
        <v>560</v>
      </c>
      <c r="D20" s="905">
        <v>5155</v>
      </c>
      <c r="E20" s="905">
        <v>5155</v>
      </c>
      <c r="F20" s="1014"/>
      <c r="G20" s="913">
        <v>0</v>
      </c>
      <c r="H20" s="1521">
        <v>12000</v>
      </c>
    </row>
    <row r="21" spans="1:21" x14ac:dyDescent="0.2">
      <c r="A21" s="31"/>
      <c r="B21" s="17">
        <v>2123</v>
      </c>
      <c r="C21" s="32" t="s">
        <v>561</v>
      </c>
      <c r="D21" s="905">
        <v>0</v>
      </c>
      <c r="E21" s="905">
        <v>0</v>
      </c>
      <c r="F21" s="1014"/>
      <c r="G21" s="913">
        <v>0</v>
      </c>
      <c r="H21" s="1521">
        <v>0</v>
      </c>
    </row>
    <row r="22" spans="1:21" x14ac:dyDescent="0.2">
      <c r="A22" s="31"/>
      <c r="B22" s="48">
        <v>2141</v>
      </c>
      <c r="C22" s="32" t="s">
        <v>562</v>
      </c>
      <c r="D22" s="905">
        <v>700</v>
      </c>
      <c r="E22" s="905">
        <v>700</v>
      </c>
      <c r="F22" s="1014"/>
      <c r="G22" s="913">
        <f t="shared" ref="G22:G29" si="2">F22/E22*100</f>
        <v>0</v>
      </c>
      <c r="H22" s="1521">
        <f>700+1300</f>
        <v>2000</v>
      </c>
      <c r="J22" s="8"/>
    </row>
    <row r="23" spans="1:21" x14ac:dyDescent="0.2">
      <c r="A23" s="31"/>
      <c r="B23" s="17">
        <v>2212</v>
      </c>
      <c r="C23" s="32" t="s">
        <v>563</v>
      </c>
      <c r="D23" s="905">
        <v>2500</v>
      </c>
      <c r="E23" s="905">
        <v>2500</v>
      </c>
      <c r="F23" s="1014"/>
      <c r="G23" s="913">
        <f t="shared" si="2"/>
        <v>0</v>
      </c>
      <c r="H23" s="1521">
        <v>2500</v>
      </c>
    </row>
    <row r="24" spans="1:21" x14ac:dyDescent="0.2">
      <c r="A24" s="31"/>
      <c r="B24" s="17">
        <v>2229</v>
      </c>
      <c r="C24" s="32" t="s">
        <v>564</v>
      </c>
      <c r="D24" s="905">
        <v>10</v>
      </c>
      <c r="E24" s="905">
        <v>10</v>
      </c>
      <c r="F24" s="1014"/>
      <c r="G24" s="913">
        <f t="shared" si="2"/>
        <v>0</v>
      </c>
      <c r="H24" s="821">
        <v>10</v>
      </c>
    </row>
    <row r="25" spans="1:21" x14ac:dyDescent="0.2">
      <c r="A25" s="31"/>
      <c r="B25" s="17">
        <v>2321</v>
      </c>
      <c r="C25" s="32" t="s">
        <v>565</v>
      </c>
      <c r="D25" s="905">
        <v>0</v>
      </c>
      <c r="E25" s="905">
        <v>0</v>
      </c>
      <c r="F25" s="1014"/>
      <c r="G25" s="913"/>
      <c r="H25" s="821">
        <v>0</v>
      </c>
    </row>
    <row r="26" spans="1:21" x14ac:dyDescent="0.2">
      <c r="A26" s="31"/>
      <c r="B26" s="17">
        <v>2322</v>
      </c>
      <c r="C26" s="32" t="s">
        <v>566</v>
      </c>
      <c r="D26" s="905">
        <v>520</v>
      </c>
      <c r="E26" s="905">
        <v>520</v>
      </c>
      <c r="F26" s="1014"/>
      <c r="G26" s="913">
        <f t="shared" si="2"/>
        <v>0</v>
      </c>
      <c r="H26" s="821">
        <v>520</v>
      </c>
    </row>
    <row r="27" spans="1:21" x14ac:dyDescent="0.2">
      <c r="A27" s="31"/>
      <c r="B27" s="17">
        <v>2324</v>
      </c>
      <c r="C27" s="903" t="s">
        <v>567</v>
      </c>
      <c r="D27" s="905">
        <v>435</v>
      </c>
      <c r="E27" s="905">
        <v>435</v>
      </c>
      <c r="F27" s="1014"/>
      <c r="G27" s="913">
        <f t="shared" si="2"/>
        <v>0</v>
      </c>
      <c r="H27" s="821">
        <v>435</v>
      </c>
    </row>
    <row r="28" spans="1:21" x14ac:dyDescent="0.2">
      <c r="A28" s="31"/>
      <c r="B28" s="1055">
        <v>2328</v>
      </c>
      <c r="C28" s="903" t="s">
        <v>568</v>
      </c>
      <c r="D28" s="905">
        <v>20</v>
      </c>
      <c r="E28" s="905">
        <v>20</v>
      </c>
      <c r="F28" s="1014"/>
      <c r="G28" s="913">
        <f t="shared" si="2"/>
        <v>0</v>
      </c>
      <c r="H28" s="821">
        <v>20</v>
      </c>
    </row>
    <row r="29" spans="1:21" x14ac:dyDescent="0.2">
      <c r="A29" s="31"/>
      <c r="B29" s="912">
        <v>2329</v>
      </c>
      <c r="C29" s="903" t="s">
        <v>569</v>
      </c>
      <c r="D29" s="909">
        <v>10</v>
      </c>
      <c r="E29" s="909">
        <v>27</v>
      </c>
      <c r="F29" s="1014"/>
      <c r="G29" s="913">
        <f t="shared" si="2"/>
        <v>0</v>
      </c>
      <c r="H29" s="821">
        <v>27</v>
      </c>
    </row>
    <row r="30" spans="1:21" ht="13.5" thickBot="1" x14ac:dyDescent="0.25">
      <c r="A30" s="51"/>
      <c r="B30" s="912">
        <v>2460</v>
      </c>
      <c r="C30" s="52" t="s">
        <v>570</v>
      </c>
      <c r="D30" s="45">
        <v>0</v>
      </c>
      <c r="E30" s="45">
        <v>0</v>
      </c>
      <c r="F30" s="54"/>
      <c r="G30" s="55"/>
      <c r="H30" s="822">
        <v>0</v>
      </c>
      <c r="U30" s="4" t="s">
        <v>972</v>
      </c>
    </row>
    <row r="31" spans="1:21" x14ac:dyDescent="0.2">
      <c r="A31" s="1066"/>
      <c r="B31" s="1067"/>
      <c r="C31" s="1068" t="s">
        <v>1308</v>
      </c>
      <c r="D31" s="1069">
        <f>SUM(D32)</f>
        <v>0</v>
      </c>
      <c r="E31" s="1069">
        <f t="shared" ref="E31:H31" si="3">SUM(E32)</f>
        <v>0</v>
      </c>
      <c r="F31" s="1069">
        <f t="shared" si="3"/>
        <v>0</v>
      </c>
      <c r="G31" s="1069">
        <f t="shared" si="3"/>
        <v>0</v>
      </c>
      <c r="H31" s="1084">
        <f t="shared" si="3"/>
        <v>0</v>
      </c>
    </row>
    <row r="32" spans="1:21" ht="13.5" thickBot="1" x14ac:dyDescent="0.25">
      <c r="A32" s="31"/>
      <c r="B32" s="17">
        <v>3129</v>
      </c>
      <c r="C32" s="52" t="s">
        <v>1309</v>
      </c>
      <c r="D32" s="905">
        <v>0</v>
      </c>
      <c r="E32" s="905">
        <v>0</v>
      </c>
      <c r="F32" s="905">
        <v>0</v>
      </c>
      <c r="G32" s="1060">
        <v>0</v>
      </c>
      <c r="H32" s="821">
        <v>0</v>
      </c>
    </row>
    <row r="33" spans="1:8" ht="13.5" thickBot="1" x14ac:dyDescent="0.25">
      <c r="A33" s="56"/>
      <c r="B33" s="57"/>
      <c r="C33" s="58" t="s">
        <v>571</v>
      </c>
      <c r="D33" s="59">
        <f>D17+D6+D31</f>
        <v>183525</v>
      </c>
      <c r="E33" s="59">
        <f t="shared" ref="E33:G33" si="4">E17+E6+E31</f>
        <v>183542</v>
      </c>
      <c r="F33" s="59">
        <f t="shared" si="4"/>
        <v>0</v>
      </c>
      <c r="G33" s="59">
        <f t="shared" si="4"/>
        <v>0</v>
      </c>
      <c r="H33" s="1085">
        <f>H17+H6+H31</f>
        <v>181687</v>
      </c>
    </row>
    <row r="34" spans="1:8" hidden="1" x14ac:dyDescent="0.2">
      <c r="A34" s="22"/>
      <c r="B34" s="61"/>
      <c r="C34" s="62" t="s">
        <v>572</v>
      </c>
      <c r="D34" s="63">
        <f>SUM(D35:D44)</f>
        <v>0</v>
      </c>
      <c r="E34" s="63">
        <f>SUM(E35:E44)</f>
        <v>0</v>
      </c>
      <c r="F34" s="63">
        <f>SUM(F35:F44)</f>
        <v>0</v>
      </c>
      <c r="G34" s="64">
        <v>0</v>
      </c>
      <c r="H34" s="65">
        <f>SUM(H35:H44)</f>
        <v>0</v>
      </c>
    </row>
    <row r="35" spans="1:8" hidden="1" x14ac:dyDescent="0.2">
      <c r="A35" s="31"/>
      <c r="B35" s="17">
        <v>4111</v>
      </c>
      <c r="C35" s="32" t="s">
        <v>573</v>
      </c>
      <c r="D35" s="905">
        <v>0</v>
      </c>
      <c r="E35" s="905">
        <v>0</v>
      </c>
      <c r="F35" s="905">
        <v>0</v>
      </c>
      <c r="G35" s="913">
        <v>0</v>
      </c>
      <c r="H35" s="35">
        <v>0</v>
      </c>
    </row>
    <row r="36" spans="1:8" hidden="1" x14ac:dyDescent="0.2">
      <c r="A36" s="31"/>
      <c r="B36" s="17">
        <v>4112</v>
      </c>
      <c r="C36" s="32" t="s">
        <v>574</v>
      </c>
      <c r="D36" s="66">
        <v>0</v>
      </c>
      <c r="E36" s="66">
        <v>0</v>
      </c>
      <c r="F36" s="905">
        <v>0</v>
      </c>
      <c r="G36" s="913">
        <v>0</v>
      </c>
      <c r="H36" s="67">
        <v>0</v>
      </c>
    </row>
    <row r="37" spans="1:8" hidden="1" x14ac:dyDescent="0.2">
      <c r="A37" s="31"/>
      <c r="B37" s="17">
        <v>4116</v>
      </c>
      <c r="C37" s="32" t="s">
        <v>575</v>
      </c>
      <c r="D37" s="68">
        <v>0</v>
      </c>
      <c r="E37" s="68">
        <v>0</v>
      </c>
      <c r="F37" s="905">
        <v>0</v>
      </c>
      <c r="G37" s="913">
        <v>0</v>
      </c>
      <c r="H37" s="69">
        <v>0</v>
      </c>
    </row>
    <row r="38" spans="1:8" hidden="1" x14ac:dyDescent="0.2">
      <c r="A38" s="31"/>
      <c r="B38" s="17">
        <v>4121</v>
      </c>
      <c r="C38" s="32" t="s">
        <v>576</v>
      </c>
      <c r="D38" s="68">
        <v>0</v>
      </c>
      <c r="E38" s="68">
        <v>0</v>
      </c>
      <c r="F38" s="905">
        <v>0</v>
      </c>
      <c r="G38" s="913">
        <v>0</v>
      </c>
      <c r="H38" s="67">
        <v>0</v>
      </c>
    </row>
    <row r="39" spans="1:8" hidden="1" x14ac:dyDescent="0.2">
      <c r="A39" s="31"/>
      <c r="B39" s="17">
        <v>4122</v>
      </c>
      <c r="C39" s="32" t="s">
        <v>577</v>
      </c>
      <c r="D39" s="68">
        <v>0</v>
      </c>
      <c r="E39" s="68">
        <v>0</v>
      </c>
      <c r="F39" s="905">
        <v>0</v>
      </c>
      <c r="G39" s="913">
        <v>0</v>
      </c>
      <c r="H39" s="69">
        <v>0</v>
      </c>
    </row>
    <row r="40" spans="1:8" hidden="1" x14ac:dyDescent="0.2">
      <c r="A40" s="31"/>
      <c r="B40" s="17">
        <v>4211</v>
      </c>
      <c r="C40" s="32" t="s">
        <v>578</v>
      </c>
      <c r="D40" s="68">
        <v>0</v>
      </c>
      <c r="E40" s="68">
        <v>0</v>
      </c>
      <c r="F40" s="905">
        <v>0</v>
      </c>
      <c r="G40" s="913">
        <v>0</v>
      </c>
      <c r="H40" s="69">
        <v>0</v>
      </c>
    </row>
    <row r="41" spans="1:8" hidden="1" x14ac:dyDescent="0.2">
      <c r="A41" s="31"/>
      <c r="B41" s="17">
        <v>4213</v>
      </c>
      <c r="C41" s="32" t="s">
        <v>579</v>
      </c>
      <c r="D41" s="68">
        <v>0</v>
      </c>
      <c r="E41" s="68">
        <v>0</v>
      </c>
      <c r="F41" s="905">
        <v>0</v>
      </c>
      <c r="G41" s="913">
        <v>0</v>
      </c>
      <c r="H41" s="69">
        <v>0</v>
      </c>
    </row>
    <row r="42" spans="1:8" hidden="1" x14ac:dyDescent="0.2">
      <c r="A42" s="31"/>
      <c r="B42" s="17">
        <v>4221</v>
      </c>
      <c r="C42" s="32" t="s">
        <v>580</v>
      </c>
      <c r="D42" s="68">
        <v>0</v>
      </c>
      <c r="E42" s="68">
        <v>0</v>
      </c>
      <c r="F42" s="905">
        <v>0</v>
      </c>
      <c r="G42" s="913">
        <v>0</v>
      </c>
      <c r="H42" s="35">
        <v>0</v>
      </c>
    </row>
    <row r="43" spans="1:8" hidden="1" x14ac:dyDescent="0.2">
      <c r="A43" s="31"/>
      <c r="B43" s="17">
        <v>4222</v>
      </c>
      <c r="C43" s="32" t="s">
        <v>581</v>
      </c>
      <c r="D43" s="68">
        <v>0</v>
      </c>
      <c r="E43" s="68">
        <v>0</v>
      </c>
      <c r="F43" s="905">
        <v>0</v>
      </c>
      <c r="G43" s="913">
        <v>0</v>
      </c>
      <c r="H43" s="69">
        <v>0</v>
      </c>
    </row>
    <row r="44" spans="1:8" ht="13.5" hidden="1" thickBot="1" x14ac:dyDescent="0.25">
      <c r="A44" s="42"/>
      <c r="B44" s="17">
        <v>4229</v>
      </c>
      <c r="C44" s="32" t="s">
        <v>582</v>
      </c>
      <c r="D44" s="53">
        <v>0</v>
      </c>
      <c r="E44" s="53">
        <v>0</v>
      </c>
      <c r="F44" s="68">
        <v>0</v>
      </c>
      <c r="G44" s="70">
        <v>0</v>
      </c>
      <c r="H44" s="69">
        <v>0</v>
      </c>
    </row>
    <row r="45" spans="1:8" x14ac:dyDescent="0.2">
      <c r="A45" s="25"/>
      <c r="B45" s="26"/>
      <c r="C45" s="27" t="s">
        <v>583</v>
      </c>
      <c r="D45" s="28">
        <f>SUM(D46:D47)</f>
        <v>585971</v>
      </c>
      <c r="E45" s="28">
        <f>SUM(E46:E47)</f>
        <v>660517</v>
      </c>
      <c r="F45" s="28">
        <f>SUM(F46:F47)</f>
        <v>0</v>
      </c>
      <c r="G45" s="29">
        <f t="shared" ref="G45:G57" si="5">F45/E45*100</f>
        <v>0</v>
      </c>
      <c r="H45" s="30">
        <f>H47+H46</f>
        <v>610517</v>
      </c>
    </row>
    <row r="46" spans="1:8" x14ac:dyDescent="0.2">
      <c r="A46" s="71">
        <v>6330</v>
      </c>
      <c r="B46" s="17">
        <v>4131</v>
      </c>
      <c r="C46" s="32" t="s">
        <v>584</v>
      </c>
      <c r="D46" s="1027">
        <v>150000</v>
      </c>
      <c r="E46" s="1027">
        <v>150000</v>
      </c>
      <c r="F46" s="72"/>
      <c r="G46" s="913">
        <f>F46/E46*100</f>
        <v>0</v>
      </c>
      <c r="H46" s="35">
        <f>150000-50000</f>
        <v>100000</v>
      </c>
    </row>
    <row r="47" spans="1:8" x14ac:dyDescent="0.2">
      <c r="A47" s="16"/>
      <c r="B47" s="17">
        <v>4137</v>
      </c>
      <c r="C47" s="32" t="s">
        <v>585</v>
      </c>
      <c r="D47" s="1027">
        <f>SUM(D48:D51)</f>
        <v>435971</v>
      </c>
      <c r="E47" s="1027">
        <f t="shared" ref="E47:H47" si="6">SUM(E48:E51)</f>
        <v>510517</v>
      </c>
      <c r="F47" s="1027">
        <f t="shared" si="6"/>
        <v>0</v>
      </c>
      <c r="G47" s="1027">
        <f t="shared" si="6"/>
        <v>0</v>
      </c>
      <c r="H47" s="1070">
        <f t="shared" si="6"/>
        <v>510517</v>
      </c>
    </row>
    <row r="48" spans="1:8" x14ac:dyDescent="0.2">
      <c r="A48" s="73" t="s">
        <v>586</v>
      </c>
      <c r="B48" s="74">
        <v>900</v>
      </c>
      <c r="C48" s="75" t="s">
        <v>587</v>
      </c>
      <c r="D48" s="76">
        <v>75886</v>
      </c>
      <c r="E48" s="76">
        <v>75886</v>
      </c>
      <c r="F48" s="76"/>
      <c r="G48" s="77">
        <f>F48/E48*100</f>
        <v>0</v>
      </c>
      <c r="H48" s="1088">
        <v>75886</v>
      </c>
    </row>
    <row r="49" spans="1:12" x14ac:dyDescent="0.2">
      <c r="A49" s="73"/>
      <c r="B49" s="74">
        <v>921</v>
      </c>
      <c r="C49" s="78" t="s">
        <v>588</v>
      </c>
      <c r="D49" s="76">
        <v>360085</v>
      </c>
      <c r="E49" s="76">
        <v>360085</v>
      </c>
      <c r="F49" s="76"/>
      <c r="G49" s="77">
        <f>F49/E49*100</f>
        <v>0</v>
      </c>
      <c r="H49" s="1088">
        <v>360085</v>
      </c>
    </row>
    <row r="50" spans="1:12" x14ac:dyDescent="0.2">
      <c r="A50" s="79"/>
      <c r="B50" s="74"/>
      <c r="C50" s="78" t="s">
        <v>589</v>
      </c>
      <c r="D50" s="76">
        <v>0</v>
      </c>
      <c r="E50" s="1065">
        <v>49534</v>
      </c>
      <c r="F50" s="76"/>
      <c r="G50" s="77">
        <f>F50/E50*100</f>
        <v>0</v>
      </c>
      <c r="H50" s="1088">
        <v>49534</v>
      </c>
      <c r="L50" s="8"/>
    </row>
    <row r="51" spans="1:12" ht="13.5" thickBot="1" x14ac:dyDescent="0.25">
      <c r="A51" s="1515"/>
      <c r="B51" s="571">
        <v>4251</v>
      </c>
      <c r="C51" s="1516" t="s">
        <v>1371</v>
      </c>
      <c r="D51" s="1517">
        <v>0</v>
      </c>
      <c r="E51" s="1518">
        <v>25012</v>
      </c>
      <c r="F51" s="1517"/>
      <c r="G51" s="1519"/>
      <c r="H51" s="1520">
        <v>25012</v>
      </c>
    </row>
    <row r="52" spans="1:12" ht="13.5" thickBot="1" x14ac:dyDescent="0.25">
      <c r="A52" s="56"/>
      <c r="B52" s="57"/>
      <c r="C52" s="80" t="s">
        <v>590</v>
      </c>
      <c r="D52" s="81">
        <f>SUM(D45,D34)</f>
        <v>585971</v>
      </c>
      <c r="E52" s="81">
        <f>SUM(E45,E34)</f>
        <v>660517</v>
      </c>
      <c r="F52" s="81">
        <f>SUM(F45,F34)</f>
        <v>0</v>
      </c>
      <c r="G52" s="60">
        <f t="shared" si="5"/>
        <v>0</v>
      </c>
      <c r="H52" s="82">
        <f>H45</f>
        <v>610517</v>
      </c>
    </row>
    <row r="53" spans="1:12" ht="13.5" thickBot="1" x14ac:dyDescent="0.25">
      <c r="A53" s="83"/>
      <c r="B53" s="84"/>
      <c r="C53" s="85" t="s">
        <v>591</v>
      </c>
      <c r="D53" s="86">
        <f>SUM(D52,D33)</f>
        <v>769496</v>
      </c>
      <c r="E53" s="86">
        <f>SUM(E52,E33)</f>
        <v>844059</v>
      </c>
      <c r="F53" s="86">
        <f>SUM(F52,F33)</f>
        <v>0</v>
      </c>
      <c r="G53" s="87">
        <f t="shared" si="5"/>
        <v>0</v>
      </c>
      <c r="H53" s="88">
        <f>H33+H52</f>
        <v>792204</v>
      </c>
    </row>
    <row r="54" spans="1:12" x14ac:dyDescent="0.2">
      <c r="A54" s="22"/>
      <c r="B54" s="17" t="s">
        <v>592</v>
      </c>
      <c r="C54" s="32" t="s">
        <v>593</v>
      </c>
      <c r="D54" s="72">
        <f>'Výdaje 4-5'!B89</f>
        <v>765277</v>
      </c>
      <c r="E54" s="72">
        <f>'Výdaje 4-5'!C89</f>
        <v>804420.6</v>
      </c>
      <c r="F54" s="72"/>
      <c r="G54" s="89">
        <f t="shared" si="5"/>
        <v>0</v>
      </c>
      <c r="H54" s="90">
        <f>'Výdaje 4-5'!F89</f>
        <v>803566.7</v>
      </c>
      <c r="J54" s="8"/>
    </row>
    <row r="55" spans="1:12" ht="13.5" thickBot="1" x14ac:dyDescent="0.25">
      <c r="A55" s="42"/>
      <c r="B55" s="43" t="s">
        <v>594</v>
      </c>
      <c r="C55" s="32" t="s">
        <v>595</v>
      </c>
      <c r="D55" s="72">
        <f>'Výdaje 4-5'!B90</f>
        <v>338882</v>
      </c>
      <c r="E55" s="72">
        <f>'Výdaje 4-5'!C90</f>
        <v>424972</v>
      </c>
      <c r="F55" s="72"/>
      <c r="G55" s="70">
        <f t="shared" si="5"/>
        <v>0</v>
      </c>
      <c r="H55" s="90">
        <f>'Výdaje 4-5'!F90</f>
        <v>446532</v>
      </c>
      <c r="J55" s="8"/>
    </row>
    <row r="56" spans="1:12" ht="13.5" thickBot="1" x14ac:dyDescent="0.25">
      <c r="A56" s="83"/>
      <c r="B56" s="91"/>
      <c r="C56" s="92" t="s">
        <v>596</v>
      </c>
      <c r="D56" s="86">
        <f>SUM(D54:D55)</f>
        <v>1104159</v>
      </c>
      <c r="E56" s="86">
        <f>SUM(E54:E55)</f>
        <v>1229392.6000000001</v>
      </c>
      <c r="F56" s="86">
        <f>SUM(F54:F55)</f>
        <v>0</v>
      </c>
      <c r="G56" s="87">
        <f t="shared" si="5"/>
        <v>0</v>
      </c>
      <c r="H56" s="88">
        <f>SUM(H54:H55)</f>
        <v>1250098.7</v>
      </c>
      <c r="J56" s="8"/>
    </row>
    <row r="57" spans="1:12" ht="13.5" thickBot="1" x14ac:dyDescent="0.25">
      <c r="A57" s="93"/>
      <c r="B57" s="94"/>
      <c r="C57" s="95" t="s">
        <v>597</v>
      </c>
      <c r="D57" s="96">
        <f>SUM(D53,-D56)</f>
        <v>-334663</v>
      </c>
      <c r="E57" s="96">
        <f>SUM(E53,-E56)</f>
        <v>-385333.60000000009</v>
      </c>
      <c r="F57" s="96">
        <f>SUM(F53,-F56)</f>
        <v>0</v>
      </c>
      <c r="G57" s="150">
        <f t="shared" si="5"/>
        <v>0</v>
      </c>
      <c r="H57" s="1522">
        <f>H53-H56</f>
        <v>-457894.69999999995</v>
      </c>
      <c r="K57" s="8"/>
    </row>
    <row r="58" spans="1:12" x14ac:dyDescent="0.2">
      <c r="A58" s="97"/>
      <c r="B58" s="98">
        <v>8115</v>
      </c>
      <c r="C58" s="99" t="s">
        <v>598</v>
      </c>
      <c r="D58" s="100">
        <v>322619</v>
      </c>
      <c r="E58" s="100">
        <v>374763</v>
      </c>
      <c r="F58" s="100"/>
      <c r="G58" s="101"/>
      <c r="H58" s="818">
        <v>447324</v>
      </c>
      <c r="K58" s="8"/>
    </row>
    <row r="59" spans="1:12" x14ac:dyDescent="0.2">
      <c r="A59" s="71"/>
      <c r="B59" s="1089">
        <v>8115</v>
      </c>
      <c r="C59" s="102" t="s">
        <v>599</v>
      </c>
      <c r="D59" s="657">
        <v>9315</v>
      </c>
      <c r="E59" s="905">
        <v>9315</v>
      </c>
      <c r="F59" s="905"/>
      <c r="G59" s="913"/>
      <c r="H59" s="35">
        <v>9315</v>
      </c>
      <c r="K59" s="8"/>
    </row>
    <row r="60" spans="1:12" ht="13.5" thickBot="1" x14ac:dyDescent="0.25">
      <c r="A60" s="103"/>
      <c r="B60" s="104">
        <v>8115</v>
      </c>
      <c r="C60" s="105" t="s">
        <v>600</v>
      </c>
      <c r="D60" s="53">
        <v>2729</v>
      </c>
      <c r="E60" s="53">
        <v>1256</v>
      </c>
      <c r="F60" s="53"/>
      <c r="G60" s="106"/>
      <c r="H60" s="119">
        <v>1256</v>
      </c>
      <c r="K60" s="8"/>
    </row>
    <row r="61" spans="1:12" ht="13.5" thickBot="1" x14ac:dyDescent="0.25">
      <c r="A61" s="42"/>
      <c r="B61" s="94"/>
      <c r="C61" s="95" t="s">
        <v>973</v>
      </c>
      <c r="D61" s="107">
        <f>D57+D59+D60+D58</f>
        <v>0</v>
      </c>
      <c r="E61" s="107">
        <f t="shared" ref="E61:H61" si="7">E57+E59+E60+E58</f>
        <v>0.39999999990686774</v>
      </c>
      <c r="F61" s="107">
        <f t="shared" si="7"/>
        <v>0</v>
      </c>
      <c r="G61" s="107">
        <f t="shared" si="7"/>
        <v>0</v>
      </c>
      <c r="H61" s="107">
        <f t="shared" si="7"/>
        <v>0.30000000004656613</v>
      </c>
      <c r="K61" s="8"/>
    </row>
    <row r="62" spans="1:12" x14ac:dyDescent="0.2">
      <c r="B62" s="7"/>
      <c r="C62" s="4"/>
      <c r="H62" s="1523">
        <f>H57-E57</f>
        <v>-72561.09999999986</v>
      </c>
    </row>
    <row r="63" spans="1:12" x14ac:dyDescent="0.2">
      <c r="A63" s="1" t="s">
        <v>1389</v>
      </c>
      <c r="B63" s="7"/>
      <c r="C63" s="4"/>
    </row>
    <row r="64" spans="1:12" x14ac:dyDescent="0.2">
      <c r="B64" s="7"/>
      <c r="C64" s="4"/>
    </row>
    <row r="68" spans="1:8" ht="15" x14ac:dyDescent="0.25">
      <c r="A68" s="1598" t="s">
        <v>601</v>
      </c>
      <c r="B68" s="1598"/>
      <c r="C68" s="1598"/>
      <c r="D68" s="1598"/>
      <c r="E68" s="1598"/>
      <c r="F68" s="1598"/>
      <c r="G68" s="1598"/>
      <c r="H68" s="1598"/>
    </row>
  </sheetData>
  <mergeCells count="1">
    <mergeCell ref="A68:H68"/>
  </mergeCells>
  <phoneticPr fontId="0" type="noConversion"/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40"/>
  <sheetViews>
    <sheetView zoomScaleNormal="100" workbookViewId="0">
      <selection activeCell="Z1" sqref="Z1"/>
    </sheetView>
  </sheetViews>
  <sheetFormatPr defaultColWidth="9.28515625" defaultRowHeight="12.75" x14ac:dyDescent="0.2"/>
  <cols>
    <col min="1" max="1" width="5.7109375" style="7" customWidth="1"/>
    <col min="2" max="2" width="7.42578125" style="409" customWidth="1"/>
    <col min="3" max="3" width="28.140625" style="4" customWidth="1"/>
    <col min="4" max="4" width="8.7109375" style="4" customWidth="1"/>
    <col min="5" max="5" width="8.42578125" style="4" bestFit="1" customWidth="1"/>
    <col min="6" max="6" width="10.140625" style="4" hidden="1" customWidth="1"/>
    <col min="7" max="7" width="8" style="4" hidden="1" customWidth="1"/>
    <col min="8" max="8" width="14.140625" style="4" customWidth="1"/>
    <col min="9" max="9" width="7.28515625" style="4" customWidth="1"/>
    <col min="10" max="16384" width="9.28515625" style="4"/>
  </cols>
  <sheetData>
    <row r="1" spans="1:8" ht="15.75" x14ac:dyDescent="0.25">
      <c r="A1" s="254" t="s">
        <v>818</v>
      </c>
      <c r="B1" s="384"/>
      <c r="C1" s="329"/>
      <c r="F1" s="8"/>
      <c r="G1" s="9"/>
    </row>
    <row r="2" spans="1:8" ht="13.5" thickBot="1" x14ac:dyDescent="0.25">
      <c r="A2" s="171"/>
      <c r="B2" s="384"/>
      <c r="C2" s="329"/>
      <c r="F2" s="8"/>
      <c r="G2" s="9"/>
      <c r="H2" s="10" t="s">
        <v>537</v>
      </c>
    </row>
    <row r="3" spans="1:8" ht="13.5" x14ac:dyDescent="0.25">
      <c r="A3" s="136" t="s">
        <v>819</v>
      </c>
      <c r="B3" s="385"/>
      <c r="C3" s="24"/>
      <c r="D3" s="1159" t="s">
        <v>539</v>
      </c>
      <c r="E3" s="896" t="s">
        <v>540</v>
      </c>
      <c r="F3" s="1153" t="s">
        <v>541</v>
      </c>
      <c r="G3" s="14" t="s">
        <v>542</v>
      </c>
      <c r="H3" s="15" t="s">
        <v>1285</v>
      </c>
    </row>
    <row r="4" spans="1:8" ht="14.25" thickBot="1" x14ac:dyDescent="0.3">
      <c r="A4" s="303"/>
      <c r="B4" s="386"/>
      <c r="C4" s="175"/>
      <c r="D4" s="1143">
        <v>2020</v>
      </c>
      <c r="E4" s="1130">
        <v>2020</v>
      </c>
      <c r="F4" s="19" t="s">
        <v>1156</v>
      </c>
      <c r="G4" s="20" t="s">
        <v>544</v>
      </c>
      <c r="H4" s="21" t="s">
        <v>1284</v>
      </c>
    </row>
    <row r="5" spans="1:8" ht="13.5" x14ac:dyDescent="0.25">
      <c r="A5" s="387"/>
      <c r="B5" s="388" t="s">
        <v>545</v>
      </c>
      <c r="C5" s="13"/>
      <c r="D5" s="1160"/>
      <c r="E5" s="1131"/>
      <c r="F5" s="265"/>
      <c r="G5" s="177"/>
      <c r="H5" s="178"/>
    </row>
    <row r="6" spans="1:8" hidden="1" x14ac:dyDescent="0.2">
      <c r="A6" s="848"/>
      <c r="B6" s="391"/>
      <c r="C6" s="180" t="s">
        <v>821</v>
      </c>
      <c r="D6" s="1162">
        <v>0</v>
      </c>
      <c r="E6" s="1136">
        <v>0</v>
      </c>
      <c r="F6" s="267">
        <v>0</v>
      </c>
      <c r="G6" s="913">
        <v>0</v>
      </c>
      <c r="H6" s="205">
        <v>0</v>
      </c>
    </row>
    <row r="7" spans="1:8" hidden="1" x14ac:dyDescent="0.2">
      <c r="A7" s="1121" t="s">
        <v>937</v>
      </c>
      <c r="B7" s="391"/>
      <c r="C7" s="180" t="s">
        <v>822</v>
      </c>
      <c r="D7" s="1162">
        <v>0</v>
      </c>
      <c r="E7" s="1136">
        <v>0</v>
      </c>
      <c r="F7" s="267">
        <v>0</v>
      </c>
      <c r="G7" s="913">
        <v>0</v>
      </c>
      <c r="H7" s="205">
        <v>0</v>
      </c>
    </row>
    <row r="8" spans="1:8" hidden="1" x14ac:dyDescent="0.2">
      <c r="A8" s="1121" t="s">
        <v>823</v>
      </c>
      <c r="B8" s="391"/>
      <c r="C8" s="191" t="s">
        <v>824</v>
      </c>
      <c r="D8" s="1162">
        <v>0</v>
      </c>
      <c r="E8" s="1136">
        <v>0</v>
      </c>
      <c r="F8" s="267">
        <v>0</v>
      </c>
      <c r="G8" s="913">
        <v>0</v>
      </c>
      <c r="H8" s="205">
        <v>0</v>
      </c>
    </row>
    <row r="9" spans="1:8" x14ac:dyDescent="0.2">
      <c r="A9" s="1121" t="s">
        <v>825</v>
      </c>
      <c r="B9" s="391"/>
      <c r="C9" s="191" t="s">
        <v>826</v>
      </c>
      <c r="D9" s="1162">
        <v>9070</v>
      </c>
      <c r="E9" s="1136">
        <v>9070</v>
      </c>
      <c r="F9" s="267"/>
      <c r="G9" s="913">
        <f t="shared" ref="G9:G32" si="0">F9/E9*100</f>
        <v>0</v>
      </c>
      <c r="H9" s="205">
        <v>9070</v>
      </c>
    </row>
    <row r="10" spans="1:8" hidden="1" x14ac:dyDescent="0.2">
      <c r="A10" s="1121" t="s">
        <v>827</v>
      </c>
      <c r="B10" s="391"/>
      <c r="C10" s="191" t="s">
        <v>828</v>
      </c>
      <c r="D10" s="1162">
        <v>0</v>
      </c>
      <c r="E10" s="1136">
        <v>0</v>
      </c>
      <c r="F10" s="267"/>
      <c r="G10" s="913">
        <v>0</v>
      </c>
      <c r="H10" s="205">
        <v>0</v>
      </c>
    </row>
    <row r="11" spans="1:8" hidden="1" x14ac:dyDescent="0.2">
      <c r="A11" s="1119" t="s">
        <v>829</v>
      </c>
      <c r="B11" s="391"/>
      <c r="C11" s="191" t="s">
        <v>830</v>
      </c>
      <c r="D11" s="1162">
        <v>0</v>
      </c>
      <c r="E11" s="1136">
        <v>0</v>
      </c>
      <c r="F11" s="267"/>
      <c r="G11" s="913">
        <v>0</v>
      </c>
      <c r="H11" s="205">
        <v>0</v>
      </c>
    </row>
    <row r="12" spans="1:8" x14ac:dyDescent="0.2">
      <c r="A12" s="1119" t="s">
        <v>831</v>
      </c>
      <c r="B12" s="391"/>
      <c r="C12" s="191" t="s">
        <v>930</v>
      </c>
      <c r="D12" s="1162">
        <v>5370</v>
      </c>
      <c r="E12" s="1136">
        <v>5696</v>
      </c>
      <c r="F12" s="1210">
        <v>5696</v>
      </c>
      <c r="G12" s="205">
        <v>5696</v>
      </c>
      <c r="H12" s="205">
        <v>5696</v>
      </c>
    </row>
    <row r="13" spans="1:8" x14ac:dyDescent="0.2">
      <c r="A13" s="174">
        <v>3111</v>
      </c>
      <c r="B13" s="389">
        <v>5331</v>
      </c>
      <c r="C13" s="1236" t="s">
        <v>820</v>
      </c>
      <c r="D13" s="1240">
        <f>SUM(D6:D12)</f>
        <v>14440</v>
      </c>
      <c r="E13" s="1238">
        <f>SUM(E6:E12)</f>
        <v>14766</v>
      </c>
      <c r="F13" s="1243"/>
      <c r="G13" s="64">
        <f>F13/E13*100</f>
        <v>0</v>
      </c>
      <c r="H13" s="390">
        <f>SUM(H6:H12)</f>
        <v>14766</v>
      </c>
    </row>
    <row r="14" spans="1:8" x14ac:dyDescent="0.2">
      <c r="A14" s="1121" t="s">
        <v>674</v>
      </c>
      <c r="B14" s="391">
        <v>1</v>
      </c>
      <c r="C14" s="180" t="s">
        <v>832</v>
      </c>
      <c r="D14" s="1162">
        <v>1070</v>
      </c>
      <c r="E14" s="1136">
        <v>1070</v>
      </c>
      <c r="F14" s="267"/>
      <c r="G14" s="913">
        <f t="shared" si="0"/>
        <v>0</v>
      </c>
      <c r="H14" s="205">
        <v>1070</v>
      </c>
    </row>
    <row r="15" spans="1:8" x14ac:dyDescent="0.2">
      <c r="A15" s="233"/>
      <c r="B15" s="391">
        <v>2</v>
      </c>
      <c r="C15" s="175" t="s">
        <v>833</v>
      </c>
      <c r="D15" s="1162">
        <v>3530</v>
      </c>
      <c r="E15" s="1136">
        <v>3530</v>
      </c>
      <c r="F15" s="267"/>
      <c r="G15" s="913">
        <f>F15/E15*100</f>
        <v>0</v>
      </c>
      <c r="H15" s="205">
        <v>3530</v>
      </c>
    </row>
    <row r="16" spans="1:8" x14ac:dyDescent="0.2">
      <c r="A16" s="233"/>
      <c r="B16" s="391">
        <v>3</v>
      </c>
      <c r="C16" s="175" t="s">
        <v>834</v>
      </c>
      <c r="D16" s="1162">
        <v>2360</v>
      </c>
      <c r="E16" s="1136">
        <v>2360</v>
      </c>
      <c r="F16" s="267"/>
      <c r="G16" s="913">
        <f t="shared" si="0"/>
        <v>0</v>
      </c>
      <c r="H16" s="205">
        <v>2360</v>
      </c>
    </row>
    <row r="17" spans="1:8" x14ac:dyDescent="0.2">
      <c r="A17" s="233"/>
      <c r="B17" s="391">
        <v>5</v>
      </c>
      <c r="C17" s="175" t="s">
        <v>835</v>
      </c>
      <c r="D17" s="1162">
        <v>2690</v>
      </c>
      <c r="E17" s="1136">
        <v>2990</v>
      </c>
      <c r="F17" s="1210">
        <v>2990</v>
      </c>
      <c r="G17" s="205">
        <v>2990</v>
      </c>
      <c r="H17" s="205">
        <v>2990</v>
      </c>
    </row>
    <row r="18" spans="1:8" x14ac:dyDescent="0.2">
      <c r="A18" s="233"/>
      <c r="B18" s="391">
        <v>6</v>
      </c>
      <c r="C18" s="175" t="s">
        <v>836</v>
      </c>
      <c r="D18" s="1162">
        <v>4000</v>
      </c>
      <c r="E18" s="1136">
        <v>4000</v>
      </c>
      <c r="F18" s="267"/>
      <c r="G18" s="913">
        <f t="shared" si="0"/>
        <v>0</v>
      </c>
      <c r="H18" s="205">
        <v>4000</v>
      </c>
    </row>
    <row r="19" spans="1:8" x14ac:dyDescent="0.2">
      <c r="A19" s="233"/>
      <c r="B19" s="391">
        <v>8</v>
      </c>
      <c r="C19" s="175" t="s">
        <v>837</v>
      </c>
      <c r="D19" s="1162">
        <v>1720</v>
      </c>
      <c r="E19" s="1136">
        <v>1720</v>
      </c>
      <c r="F19" s="267"/>
      <c r="G19" s="913">
        <f t="shared" si="0"/>
        <v>0</v>
      </c>
      <c r="H19" s="205">
        <v>1720</v>
      </c>
    </row>
    <row r="20" spans="1:8" x14ac:dyDescent="0.2">
      <c r="A20" s="233"/>
      <c r="B20" s="391">
        <v>9</v>
      </c>
      <c r="C20" s="175" t="s">
        <v>838</v>
      </c>
      <c r="D20" s="1162">
        <v>2360</v>
      </c>
      <c r="E20" s="1136">
        <v>2360</v>
      </c>
      <c r="F20" s="267"/>
      <c r="G20" s="913">
        <f t="shared" si="0"/>
        <v>0</v>
      </c>
      <c r="H20" s="205">
        <v>2360</v>
      </c>
    </row>
    <row r="21" spans="1:8" x14ac:dyDescent="0.2">
      <c r="A21" s="233"/>
      <c r="B21" s="391">
        <v>10</v>
      </c>
      <c r="C21" s="175" t="s">
        <v>839</v>
      </c>
      <c r="D21" s="1162">
        <v>3860</v>
      </c>
      <c r="E21" s="1136">
        <v>3860</v>
      </c>
      <c r="F21" s="267"/>
      <c r="G21" s="913">
        <f t="shared" si="0"/>
        <v>0</v>
      </c>
      <c r="H21" s="205">
        <v>3860</v>
      </c>
    </row>
    <row r="22" spans="1:8" x14ac:dyDescent="0.2">
      <c r="A22" s="233"/>
      <c r="B22" s="391">
        <v>11</v>
      </c>
      <c r="C22" s="175" t="s">
        <v>840</v>
      </c>
      <c r="D22" s="1162">
        <v>2260</v>
      </c>
      <c r="E22" s="1136">
        <v>2260</v>
      </c>
      <c r="F22" s="267"/>
      <c r="G22" s="913">
        <f t="shared" si="0"/>
        <v>0</v>
      </c>
      <c r="H22" s="205">
        <v>2260</v>
      </c>
    </row>
    <row r="23" spans="1:8" x14ac:dyDescent="0.2">
      <c r="A23" s="233"/>
      <c r="B23" s="391">
        <v>13</v>
      </c>
      <c r="C23" s="175" t="s">
        <v>841</v>
      </c>
      <c r="D23" s="1162">
        <v>3440</v>
      </c>
      <c r="E23" s="1136">
        <v>3440</v>
      </c>
      <c r="F23" s="267"/>
      <c r="G23" s="913">
        <f t="shared" si="0"/>
        <v>0</v>
      </c>
      <c r="H23" s="205">
        <v>3440</v>
      </c>
    </row>
    <row r="24" spans="1:8" x14ac:dyDescent="0.2">
      <c r="A24" s="233"/>
      <c r="B24" s="391">
        <v>15</v>
      </c>
      <c r="C24" s="175" t="s">
        <v>842</v>
      </c>
      <c r="D24" s="1162">
        <v>3250</v>
      </c>
      <c r="E24" s="1136">
        <v>3250</v>
      </c>
      <c r="F24" s="267"/>
      <c r="G24" s="913">
        <f t="shared" si="0"/>
        <v>0</v>
      </c>
      <c r="H24" s="205">
        <v>3250</v>
      </c>
    </row>
    <row r="25" spans="1:8" x14ac:dyDescent="0.2">
      <c r="A25" s="233"/>
      <c r="B25" s="391">
        <v>18</v>
      </c>
      <c r="C25" s="175" t="s">
        <v>843</v>
      </c>
      <c r="D25" s="1162">
        <v>2830</v>
      </c>
      <c r="E25" s="1136">
        <v>2830</v>
      </c>
      <c r="F25" s="267"/>
      <c r="G25" s="913">
        <f t="shared" si="0"/>
        <v>0</v>
      </c>
      <c r="H25" s="205">
        <v>2830</v>
      </c>
    </row>
    <row r="26" spans="1:8" x14ac:dyDescent="0.2">
      <c r="A26" s="233"/>
      <c r="B26" s="391">
        <v>19</v>
      </c>
      <c r="C26" s="175" t="s">
        <v>844</v>
      </c>
      <c r="D26" s="1162">
        <v>1820</v>
      </c>
      <c r="E26" s="1136">
        <v>1820</v>
      </c>
      <c r="F26" s="267"/>
      <c r="G26" s="913">
        <f t="shared" si="0"/>
        <v>0</v>
      </c>
      <c r="H26" s="205">
        <v>1820</v>
      </c>
    </row>
    <row r="27" spans="1:8" x14ac:dyDescent="0.2">
      <c r="A27" s="233"/>
      <c r="B27" s="391">
        <v>20</v>
      </c>
      <c r="C27" s="175" t="s">
        <v>845</v>
      </c>
      <c r="D27" s="1162">
        <v>3770</v>
      </c>
      <c r="E27" s="1136">
        <v>3770</v>
      </c>
      <c r="F27" s="267"/>
      <c r="G27" s="913">
        <f t="shared" si="0"/>
        <v>0</v>
      </c>
      <c r="H27" s="205">
        <v>3770</v>
      </c>
    </row>
    <row r="28" spans="1:8" x14ac:dyDescent="0.2">
      <c r="A28" s="233"/>
      <c r="B28" s="391">
        <v>21</v>
      </c>
      <c r="C28" s="175" t="s">
        <v>846</v>
      </c>
      <c r="D28" s="1162">
        <v>1480</v>
      </c>
      <c r="E28" s="1136">
        <v>1480</v>
      </c>
      <c r="F28" s="267"/>
      <c r="G28" s="913">
        <f t="shared" si="0"/>
        <v>0</v>
      </c>
      <c r="H28" s="205">
        <v>1480</v>
      </c>
    </row>
    <row r="29" spans="1:8" x14ac:dyDescent="0.2">
      <c r="A29" s="233"/>
      <c r="B29" s="391">
        <v>22</v>
      </c>
      <c r="C29" s="175" t="s">
        <v>847</v>
      </c>
      <c r="D29" s="1162">
        <v>1530</v>
      </c>
      <c r="E29" s="1136">
        <v>1530</v>
      </c>
      <c r="F29" s="267"/>
      <c r="G29" s="913">
        <f t="shared" si="0"/>
        <v>0</v>
      </c>
      <c r="H29" s="205">
        <v>1530</v>
      </c>
    </row>
    <row r="30" spans="1:8" x14ac:dyDescent="0.2">
      <c r="A30" s="233"/>
      <c r="B30" s="391">
        <v>23</v>
      </c>
      <c r="C30" s="175" t="s">
        <v>848</v>
      </c>
      <c r="D30" s="1162">
        <v>1090</v>
      </c>
      <c r="E30" s="1136">
        <v>1090</v>
      </c>
      <c r="F30" s="267"/>
      <c r="G30" s="913">
        <f t="shared" si="0"/>
        <v>0</v>
      </c>
      <c r="H30" s="205">
        <v>1090</v>
      </c>
    </row>
    <row r="31" spans="1:8" x14ac:dyDescent="0.2">
      <c r="A31" s="233"/>
      <c r="B31" s="391">
        <v>26</v>
      </c>
      <c r="C31" s="175" t="s">
        <v>849</v>
      </c>
      <c r="D31" s="1162">
        <v>1460</v>
      </c>
      <c r="E31" s="1136">
        <v>1460</v>
      </c>
      <c r="F31" s="267"/>
      <c r="G31" s="913">
        <f t="shared" si="0"/>
        <v>0</v>
      </c>
      <c r="H31" s="205">
        <v>1460</v>
      </c>
    </row>
    <row r="32" spans="1:8" x14ac:dyDescent="0.2">
      <c r="A32" s="233"/>
      <c r="B32" s="391">
        <v>27</v>
      </c>
      <c r="C32" s="175" t="s">
        <v>850</v>
      </c>
      <c r="D32" s="1162">
        <v>2300</v>
      </c>
      <c r="E32" s="1136">
        <v>2300</v>
      </c>
      <c r="F32" s="267"/>
      <c r="G32" s="913">
        <f t="shared" si="0"/>
        <v>0</v>
      </c>
      <c r="H32" s="205">
        <v>2300</v>
      </c>
    </row>
    <row r="33" spans="1:11" x14ac:dyDescent="0.2">
      <c r="A33" s="233"/>
      <c r="B33" s="391">
        <v>28</v>
      </c>
      <c r="C33" s="175" t="s">
        <v>851</v>
      </c>
      <c r="D33" s="1162">
        <v>1900</v>
      </c>
      <c r="E33" s="1136">
        <v>1900</v>
      </c>
      <c r="F33" s="267"/>
      <c r="G33" s="913">
        <f>F33/E33*100</f>
        <v>0</v>
      </c>
      <c r="H33" s="205">
        <v>1900</v>
      </c>
    </row>
    <row r="34" spans="1:11" ht="13.5" thickBot="1" x14ac:dyDescent="0.25">
      <c r="A34" s="306">
        <v>3111</v>
      </c>
      <c r="B34" s="389">
        <v>5331</v>
      </c>
      <c r="C34" s="1236" t="s">
        <v>820</v>
      </c>
      <c r="D34" s="1240">
        <f>SUM(D14:D33)</f>
        <v>48720</v>
      </c>
      <c r="E34" s="1238">
        <f>SUM(E14:E33)</f>
        <v>49020</v>
      </c>
      <c r="F34" s="1243"/>
      <c r="G34" s="64">
        <f>F34/E34*100</f>
        <v>0</v>
      </c>
      <c r="H34" s="390">
        <f>SUM(H14:H33)</f>
        <v>49020</v>
      </c>
    </row>
    <row r="35" spans="1:11" s="398" customFormat="1" ht="15.75" thickBot="1" x14ac:dyDescent="0.3">
      <c r="A35" s="1250"/>
      <c r="B35" s="1251" t="s">
        <v>631</v>
      </c>
      <c r="C35" s="1252"/>
      <c r="D35" s="1253">
        <f>D13+D34</f>
        <v>63160</v>
      </c>
      <c r="E35" s="1254">
        <f>E13+E34</f>
        <v>63786</v>
      </c>
      <c r="F35" s="1255">
        <f>F13+F34</f>
        <v>0</v>
      </c>
      <c r="G35" s="1256">
        <f>F35/E35*100</f>
        <v>0</v>
      </c>
      <c r="H35" s="1257">
        <f>H13+H34</f>
        <v>63786</v>
      </c>
      <c r="J35" s="275"/>
      <c r="K35" s="275"/>
    </row>
    <row r="36" spans="1:11" s="398" customFormat="1" ht="14.25" x14ac:dyDescent="0.2">
      <c r="A36" s="332">
        <v>3111</v>
      </c>
      <c r="B36" s="399">
        <v>5336</v>
      </c>
      <c r="C36" s="705" t="s">
        <v>852</v>
      </c>
      <c r="D36" s="1242">
        <v>0</v>
      </c>
      <c r="E36" s="1246">
        <v>842</v>
      </c>
      <c r="F36" s="1245"/>
      <c r="G36" s="400"/>
      <c r="H36" s="401">
        <v>842</v>
      </c>
      <c r="J36" s="4"/>
      <c r="K36" s="4"/>
    </row>
    <row r="37" spans="1:11" hidden="1" x14ac:dyDescent="0.2">
      <c r="A37" s="402" t="s">
        <v>853</v>
      </c>
      <c r="B37" s="403"/>
      <c r="C37" s="642" t="s">
        <v>854</v>
      </c>
      <c r="D37" s="1162">
        <v>0</v>
      </c>
      <c r="E37" s="1136">
        <v>0</v>
      </c>
      <c r="F37" s="267">
        <v>0</v>
      </c>
      <c r="G37" s="913">
        <v>0</v>
      </c>
      <c r="H37" s="205">
        <v>0</v>
      </c>
    </row>
    <row r="38" spans="1:11" x14ac:dyDescent="0.2">
      <c r="A38" s="1121" t="s">
        <v>855</v>
      </c>
      <c r="B38" s="391"/>
      <c r="C38" s="180" t="s">
        <v>856</v>
      </c>
      <c r="D38" s="1162">
        <v>0</v>
      </c>
      <c r="E38" s="1136">
        <v>0</v>
      </c>
      <c r="F38" s="267"/>
      <c r="G38" s="913" t="e">
        <f t="shared" ref="G38:G47" si="1">F38/E38*100</f>
        <v>#DIV/0!</v>
      </c>
      <c r="H38" s="205">
        <v>0</v>
      </c>
    </row>
    <row r="39" spans="1:11" hidden="1" x14ac:dyDescent="0.2">
      <c r="A39" s="1627" t="s">
        <v>857</v>
      </c>
      <c r="B39" s="1628"/>
      <c r="C39" s="191" t="s">
        <v>858</v>
      </c>
      <c r="D39" s="1162">
        <v>0</v>
      </c>
      <c r="E39" s="1136">
        <v>0</v>
      </c>
      <c r="F39" s="267"/>
      <c r="G39" s="913" t="e">
        <f t="shared" si="1"/>
        <v>#DIV/0!</v>
      </c>
      <c r="H39" s="205">
        <v>0</v>
      </c>
    </row>
    <row r="40" spans="1:11" s="275" customFormat="1" ht="12.75" hidden="1" customHeight="1" x14ac:dyDescent="0.25">
      <c r="A40" s="1627" t="s">
        <v>859</v>
      </c>
      <c r="B40" s="1628"/>
      <c r="C40" s="191" t="s">
        <v>860</v>
      </c>
      <c r="D40" s="1162">
        <v>0</v>
      </c>
      <c r="E40" s="1136">
        <v>0</v>
      </c>
      <c r="F40" s="267"/>
      <c r="G40" s="913" t="e">
        <f t="shared" si="1"/>
        <v>#DIV/0!</v>
      </c>
      <c r="H40" s="205">
        <v>0</v>
      </c>
      <c r="J40" s="4"/>
      <c r="K40" s="4"/>
    </row>
    <row r="41" spans="1:11" s="275" customFormat="1" ht="12.75" hidden="1" customHeight="1" x14ac:dyDescent="0.25">
      <c r="A41" s="1627" t="s">
        <v>861</v>
      </c>
      <c r="B41" s="1628"/>
      <c r="C41" s="191" t="s">
        <v>862</v>
      </c>
      <c r="D41" s="1162">
        <v>0</v>
      </c>
      <c r="E41" s="1136">
        <v>0</v>
      </c>
      <c r="F41" s="267"/>
      <c r="G41" s="913" t="e">
        <f t="shared" si="1"/>
        <v>#DIV/0!</v>
      </c>
      <c r="H41" s="205">
        <v>0</v>
      </c>
      <c r="J41" s="4"/>
      <c r="K41" s="4"/>
    </row>
    <row r="42" spans="1:11" ht="12.75" hidden="1" customHeight="1" x14ac:dyDescent="0.2">
      <c r="A42" s="1627" t="s">
        <v>863</v>
      </c>
      <c r="B42" s="1628"/>
      <c r="C42" s="191" t="s">
        <v>864</v>
      </c>
      <c r="D42" s="1162">
        <v>0</v>
      </c>
      <c r="E42" s="1136">
        <v>0</v>
      </c>
      <c r="F42" s="267"/>
      <c r="G42" s="913" t="e">
        <f t="shared" si="1"/>
        <v>#DIV/0!</v>
      </c>
      <c r="H42" s="205">
        <v>0</v>
      </c>
    </row>
    <row r="43" spans="1:11" ht="12.75" hidden="1" customHeight="1" x14ac:dyDescent="0.2">
      <c r="A43" s="1627" t="s">
        <v>865</v>
      </c>
      <c r="B43" s="1628"/>
      <c r="C43" s="191" t="s">
        <v>866</v>
      </c>
      <c r="D43" s="1162">
        <v>0</v>
      </c>
      <c r="E43" s="1136">
        <v>0</v>
      </c>
      <c r="F43" s="267"/>
      <c r="G43" s="913" t="e">
        <f t="shared" si="1"/>
        <v>#DIV/0!</v>
      </c>
      <c r="H43" s="205">
        <v>0</v>
      </c>
    </row>
    <row r="44" spans="1:11" ht="12.75" hidden="1" customHeight="1" x14ac:dyDescent="0.2">
      <c r="A44" s="1627" t="s">
        <v>867</v>
      </c>
      <c r="B44" s="1628"/>
      <c r="C44" s="191" t="s">
        <v>868</v>
      </c>
      <c r="D44" s="1162">
        <v>0</v>
      </c>
      <c r="E44" s="1136">
        <v>0</v>
      </c>
      <c r="F44" s="267"/>
      <c r="G44" s="913" t="e">
        <f t="shared" si="1"/>
        <v>#DIV/0!</v>
      </c>
      <c r="H44" s="205">
        <v>0</v>
      </c>
    </row>
    <row r="45" spans="1:11" ht="12.75" hidden="1" customHeight="1" x14ac:dyDescent="0.2">
      <c r="A45" s="1627" t="s">
        <v>869</v>
      </c>
      <c r="B45" s="1628"/>
      <c r="C45" s="191" t="s">
        <v>870</v>
      </c>
      <c r="D45" s="1162">
        <v>0</v>
      </c>
      <c r="E45" s="1136">
        <v>0</v>
      </c>
      <c r="F45" s="267"/>
      <c r="G45" s="913" t="e">
        <f t="shared" si="1"/>
        <v>#DIV/0!</v>
      </c>
      <c r="H45" s="205">
        <v>0</v>
      </c>
    </row>
    <row r="46" spans="1:11" ht="12.75" hidden="1" customHeight="1" x14ac:dyDescent="0.25">
      <c r="A46" s="1627" t="s">
        <v>871</v>
      </c>
      <c r="B46" s="1628"/>
      <c r="C46" s="191" t="s">
        <v>872</v>
      </c>
      <c r="D46" s="1162">
        <v>0</v>
      </c>
      <c r="E46" s="1136">
        <v>0</v>
      </c>
      <c r="F46" s="267"/>
      <c r="G46" s="913" t="e">
        <f t="shared" si="1"/>
        <v>#DIV/0!</v>
      </c>
      <c r="H46" s="205">
        <v>0</v>
      </c>
      <c r="J46" s="275"/>
      <c r="K46" s="275"/>
    </row>
    <row r="47" spans="1:11" ht="12.75" hidden="1" customHeight="1" x14ac:dyDescent="0.2">
      <c r="A47" s="1627" t="s">
        <v>816</v>
      </c>
      <c r="B47" s="1628"/>
      <c r="C47" s="191" t="s">
        <v>873</v>
      </c>
      <c r="D47" s="1162">
        <v>0</v>
      </c>
      <c r="E47" s="1136">
        <v>0</v>
      </c>
      <c r="F47" s="267"/>
      <c r="G47" s="913" t="e">
        <f t="shared" si="1"/>
        <v>#DIV/0!</v>
      </c>
      <c r="H47" s="205">
        <v>0</v>
      </c>
    </row>
    <row r="48" spans="1:11" x14ac:dyDescent="0.2">
      <c r="A48" s="1627" t="s">
        <v>995</v>
      </c>
      <c r="B48" s="1628"/>
      <c r="C48" s="191" t="s">
        <v>991</v>
      </c>
      <c r="D48" s="1162">
        <v>0</v>
      </c>
      <c r="E48" s="1136">
        <v>0</v>
      </c>
      <c r="F48" s="267"/>
      <c r="G48" s="913" t="e">
        <f>F48/E48*100</f>
        <v>#DIV/0!</v>
      </c>
      <c r="H48" s="205">
        <v>0</v>
      </c>
    </row>
    <row r="49" spans="1:11" x14ac:dyDescent="0.2">
      <c r="A49" s="1119" t="s">
        <v>994</v>
      </c>
      <c r="B49" s="1120"/>
      <c r="C49" s="191" t="s">
        <v>990</v>
      </c>
      <c r="D49" s="1162">
        <v>0</v>
      </c>
      <c r="E49" s="1136">
        <v>0</v>
      </c>
      <c r="F49" s="267"/>
      <c r="G49" s="913" t="e">
        <f>F49/E49*100</f>
        <v>#DIV/0!</v>
      </c>
      <c r="H49" s="205">
        <v>0</v>
      </c>
    </row>
    <row r="50" spans="1:11" x14ac:dyDescent="0.2">
      <c r="A50" s="1627" t="s">
        <v>996</v>
      </c>
      <c r="B50" s="1628"/>
      <c r="C50" s="191" t="s">
        <v>992</v>
      </c>
      <c r="D50" s="1162">
        <v>0</v>
      </c>
      <c r="E50" s="1136">
        <v>0</v>
      </c>
      <c r="F50" s="267"/>
      <c r="G50" s="913" t="e">
        <f t="shared" ref="G50:G56" si="2">F50/E50*100</f>
        <v>#DIV/0!</v>
      </c>
      <c r="H50" s="205">
        <v>0</v>
      </c>
    </row>
    <row r="51" spans="1:11" x14ac:dyDescent="0.2">
      <c r="A51" s="1627" t="s">
        <v>997</v>
      </c>
      <c r="B51" s="1628"/>
      <c r="C51" s="191" t="s">
        <v>993</v>
      </c>
      <c r="D51" s="1163">
        <v>0</v>
      </c>
      <c r="E51" s="1132">
        <v>0</v>
      </c>
      <c r="F51" s="181"/>
      <c r="G51" s="913" t="e">
        <f t="shared" si="2"/>
        <v>#DIV/0!</v>
      </c>
      <c r="H51" s="906">
        <v>0</v>
      </c>
    </row>
    <row r="52" spans="1:11" s="275" customFormat="1" ht="12.75" customHeight="1" x14ac:dyDescent="0.25">
      <c r="A52" s="1627" t="s">
        <v>1158</v>
      </c>
      <c r="B52" s="1628"/>
      <c r="C52" s="191" t="s">
        <v>1169</v>
      </c>
      <c r="D52" s="1162">
        <v>0</v>
      </c>
      <c r="E52" s="1136">
        <v>0</v>
      </c>
      <c r="F52" s="267"/>
      <c r="G52" s="913" t="e">
        <f t="shared" si="2"/>
        <v>#DIV/0!</v>
      </c>
      <c r="H52" s="205">
        <v>0</v>
      </c>
      <c r="J52" s="4"/>
      <c r="K52" s="4"/>
    </row>
    <row r="53" spans="1:11" x14ac:dyDescent="0.2">
      <c r="A53" s="1627" t="s">
        <v>1159</v>
      </c>
      <c r="B53" s="1628"/>
      <c r="C53" s="191" t="s">
        <v>1170</v>
      </c>
      <c r="D53" s="1162">
        <v>0</v>
      </c>
      <c r="E53" s="1136">
        <v>0</v>
      </c>
      <c r="F53" s="267"/>
      <c r="G53" s="913" t="e">
        <f t="shared" si="2"/>
        <v>#DIV/0!</v>
      </c>
      <c r="H53" s="205">
        <v>0</v>
      </c>
    </row>
    <row r="54" spans="1:11" x14ac:dyDescent="0.2">
      <c r="A54" s="1627" t="s">
        <v>1160</v>
      </c>
      <c r="B54" s="1628"/>
      <c r="C54" s="191" t="s">
        <v>1171</v>
      </c>
      <c r="D54" s="1162">
        <v>0</v>
      </c>
      <c r="E54" s="1136">
        <v>0</v>
      </c>
      <c r="F54" s="267"/>
      <c r="G54" s="913" t="e">
        <f t="shared" si="2"/>
        <v>#DIV/0!</v>
      </c>
      <c r="H54" s="205">
        <v>0</v>
      </c>
    </row>
    <row r="55" spans="1:11" ht="12.75" customHeight="1" x14ac:dyDescent="0.2">
      <c r="A55" s="1627" t="s">
        <v>874</v>
      </c>
      <c r="B55" s="1628"/>
      <c r="C55" s="191" t="s">
        <v>875</v>
      </c>
      <c r="D55" s="1162">
        <v>0</v>
      </c>
      <c r="E55" s="1136">
        <v>0</v>
      </c>
      <c r="F55" s="267"/>
      <c r="G55" s="913" t="e">
        <f t="shared" si="2"/>
        <v>#DIV/0!</v>
      </c>
      <c r="H55" s="205">
        <v>0</v>
      </c>
    </row>
    <row r="56" spans="1:11" ht="12.75" customHeight="1" x14ac:dyDescent="0.2">
      <c r="A56" s="1627" t="s">
        <v>876</v>
      </c>
      <c r="B56" s="1628"/>
      <c r="C56" s="191" t="s">
        <v>877</v>
      </c>
      <c r="D56" s="1162">
        <v>0</v>
      </c>
      <c r="E56" s="1136">
        <v>0</v>
      </c>
      <c r="F56" s="267"/>
      <c r="G56" s="913" t="e">
        <f t="shared" si="2"/>
        <v>#DIV/0!</v>
      </c>
      <c r="H56" s="205">
        <v>0</v>
      </c>
    </row>
    <row r="57" spans="1:11" ht="12.75" customHeight="1" x14ac:dyDescent="0.2">
      <c r="A57" s="1627" t="s">
        <v>1161</v>
      </c>
      <c r="B57" s="1628"/>
      <c r="C57" s="191" t="s">
        <v>998</v>
      </c>
      <c r="D57" s="1163">
        <v>0</v>
      </c>
      <c r="E57" s="1132">
        <v>0</v>
      </c>
      <c r="F57" s="181"/>
      <c r="G57" s="913" t="e">
        <f>F57/E57*100</f>
        <v>#DIV/0!</v>
      </c>
      <c r="H57" s="906">
        <v>0</v>
      </c>
    </row>
    <row r="58" spans="1:11" ht="12.75" customHeight="1" x14ac:dyDescent="0.2">
      <c r="A58" s="1627" t="s">
        <v>878</v>
      </c>
      <c r="B58" s="1628"/>
      <c r="C58" s="191" t="s">
        <v>879</v>
      </c>
      <c r="D58" s="1162">
        <v>0</v>
      </c>
      <c r="E58" s="1136">
        <v>0</v>
      </c>
      <c r="F58" s="267"/>
      <c r="G58" s="913" t="e">
        <f>F58/E58*100</f>
        <v>#DIV/0!</v>
      </c>
      <c r="H58" s="205">
        <v>0</v>
      </c>
    </row>
    <row r="59" spans="1:11" ht="12.75" customHeight="1" x14ac:dyDescent="0.2">
      <c r="A59" s="1627" t="s">
        <v>1162</v>
      </c>
      <c r="B59" s="1628"/>
      <c r="C59" s="191" t="s">
        <v>1172</v>
      </c>
      <c r="D59" s="1163">
        <v>0</v>
      </c>
      <c r="E59" s="1132">
        <v>0</v>
      </c>
      <c r="F59" s="181"/>
      <c r="G59" s="913" t="e">
        <f>F59/E59*100</f>
        <v>#DIV/0!</v>
      </c>
      <c r="H59" s="906">
        <v>0</v>
      </c>
    </row>
    <row r="60" spans="1:11" ht="15.75" thickBot="1" x14ac:dyDescent="0.3">
      <c r="A60" s="404"/>
      <c r="B60" s="405" t="s">
        <v>631</v>
      </c>
      <c r="C60" s="270"/>
      <c r="D60" s="1165">
        <f>SUM(D36:D59)</f>
        <v>0</v>
      </c>
      <c r="E60" s="1168">
        <f t="shared" ref="E60:H60" si="3">SUM(E36:E59)</f>
        <v>842</v>
      </c>
      <c r="F60" s="272">
        <f t="shared" si="3"/>
        <v>0</v>
      </c>
      <c r="G60" s="271" t="e">
        <f t="shared" si="3"/>
        <v>#DIV/0!</v>
      </c>
      <c r="H60" s="274">
        <f t="shared" si="3"/>
        <v>842</v>
      </c>
    </row>
    <row r="61" spans="1:11" ht="15" x14ac:dyDescent="0.25">
      <c r="A61" s="641"/>
      <c r="B61" s="814"/>
      <c r="C61" s="625"/>
      <c r="D61" s="380"/>
      <c r="E61" s="380"/>
      <c r="F61" s="380"/>
      <c r="G61" s="158"/>
      <c r="H61" s="380"/>
    </row>
    <row r="62" spans="1:11" ht="15" x14ac:dyDescent="0.25">
      <c r="A62" s="641"/>
      <c r="B62" s="814"/>
      <c r="C62" s="625"/>
      <c r="D62" s="380"/>
      <c r="E62" s="380"/>
      <c r="F62" s="380"/>
      <c r="G62" s="158"/>
      <c r="H62" s="380"/>
    </row>
    <row r="63" spans="1:11" ht="15" x14ac:dyDescent="0.25">
      <c r="A63" s="641"/>
      <c r="B63" s="814"/>
      <c r="C63" s="625"/>
      <c r="D63" s="380"/>
      <c r="E63" s="380"/>
      <c r="F63" s="380"/>
      <c r="G63" s="158"/>
      <c r="H63" s="380"/>
    </row>
    <row r="64" spans="1:11" ht="15" x14ac:dyDescent="0.25">
      <c r="A64" s="641"/>
      <c r="B64" s="814"/>
      <c r="C64" s="625"/>
      <c r="D64" s="380"/>
      <c r="E64" s="380"/>
      <c r="F64" s="380"/>
      <c r="G64" s="158"/>
      <c r="H64" s="380"/>
    </row>
    <row r="65" spans="1:11" ht="15" x14ac:dyDescent="0.25">
      <c r="A65" s="641"/>
      <c r="B65" s="814"/>
      <c r="C65" s="625"/>
      <c r="D65" s="380"/>
      <c r="E65" s="380"/>
      <c r="F65" s="380"/>
      <c r="G65" s="158"/>
      <c r="H65" s="380"/>
    </row>
    <row r="66" spans="1:11" ht="15" x14ac:dyDescent="0.25">
      <c r="A66" s="641"/>
      <c r="B66" s="814"/>
      <c r="C66" s="625"/>
      <c r="D66" s="380"/>
      <c r="E66" s="380"/>
      <c r="F66" s="380"/>
      <c r="G66" s="158"/>
      <c r="H66" s="380"/>
    </row>
    <row r="67" spans="1:11" ht="15" x14ac:dyDescent="0.25">
      <c r="A67" s="641"/>
      <c r="B67" s="814"/>
      <c r="C67" s="625"/>
      <c r="D67" s="380"/>
      <c r="E67" s="380"/>
      <c r="F67" s="380"/>
      <c r="G67" s="158"/>
      <c r="H67" s="380"/>
    </row>
    <row r="68" spans="1:11" ht="15.75" thickBot="1" x14ac:dyDescent="0.3">
      <c r="A68" s="1609" t="s">
        <v>759</v>
      </c>
      <c r="B68" s="1609"/>
      <c r="C68" s="1609"/>
      <c r="D68" s="1609"/>
      <c r="E68" s="1609"/>
      <c r="F68" s="1609"/>
      <c r="G68" s="1609"/>
      <c r="H68" s="1609"/>
    </row>
    <row r="69" spans="1:11" hidden="1" x14ac:dyDescent="0.2">
      <c r="A69" s="823" t="s">
        <v>881</v>
      </c>
      <c r="B69" s="399"/>
      <c r="C69" s="824" t="s">
        <v>949</v>
      </c>
      <c r="D69" s="177">
        <v>0</v>
      </c>
      <c r="E69" s="177">
        <v>0</v>
      </c>
      <c r="F69" s="177">
        <v>0</v>
      </c>
      <c r="G69" s="150">
        <v>0</v>
      </c>
      <c r="H69" s="178">
        <v>0</v>
      </c>
    </row>
    <row r="70" spans="1:11" hidden="1" x14ac:dyDescent="0.2">
      <c r="A70" s="849" t="s">
        <v>882</v>
      </c>
      <c r="B70" s="391"/>
      <c r="C70" s="49" t="s">
        <v>883</v>
      </c>
      <c r="D70" s="68">
        <v>0</v>
      </c>
      <c r="E70" s="68">
        <v>0</v>
      </c>
      <c r="F70" s="68">
        <v>0</v>
      </c>
      <c r="G70" s="34">
        <v>0</v>
      </c>
      <c r="H70" s="205">
        <v>0</v>
      </c>
    </row>
    <row r="71" spans="1:11" hidden="1" x14ac:dyDescent="0.2">
      <c r="A71" s="987" t="s">
        <v>884</v>
      </c>
      <c r="B71" s="391"/>
      <c r="C71" s="191" t="s">
        <v>885</v>
      </c>
      <c r="D71" s="905">
        <v>0</v>
      </c>
      <c r="E71" s="905">
        <v>0</v>
      </c>
      <c r="F71" s="905">
        <v>0</v>
      </c>
      <c r="G71" s="913">
        <v>0</v>
      </c>
      <c r="H71" s="906">
        <v>0</v>
      </c>
    </row>
    <row r="72" spans="1:11" hidden="1" x14ac:dyDescent="0.2">
      <c r="A72" s="1258" t="s">
        <v>886</v>
      </c>
      <c r="B72" s="1259"/>
      <c r="C72" s="406" t="s">
        <v>887</v>
      </c>
      <c r="D72" s="260">
        <v>0</v>
      </c>
      <c r="E72" s="260">
        <v>0</v>
      </c>
      <c r="F72" s="260">
        <v>0</v>
      </c>
      <c r="G72" s="312">
        <v>0</v>
      </c>
      <c r="H72" s="261">
        <v>0</v>
      </c>
    </row>
    <row r="73" spans="1:11" x14ac:dyDescent="0.2">
      <c r="A73" s="176" t="s">
        <v>888</v>
      </c>
      <c r="B73" s="1260"/>
      <c r="C73" s="293" t="s">
        <v>889</v>
      </c>
      <c r="D73" s="1160">
        <v>13000</v>
      </c>
      <c r="E73" s="1131">
        <v>13000</v>
      </c>
      <c r="F73" s="265"/>
      <c r="G73" s="150">
        <f t="shared" ref="G73:G97" si="4">F73/E73*100</f>
        <v>0</v>
      </c>
      <c r="H73" s="178">
        <f>13000-2300</f>
        <v>10700</v>
      </c>
    </row>
    <row r="74" spans="1:11" x14ac:dyDescent="0.2">
      <c r="A74" s="1121" t="s">
        <v>890</v>
      </c>
      <c r="B74" s="391"/>
      <c r="C74" s="191" t="s">
        <v>891</v>
      </c>
      <c r="D74" s="1162">
        <v>6890</v>
      </c>
      <c r="E74" s="1136">
        <v>6640</v>
      </c>
      <c r="F74" s="267"/>
      <c r="G74" s="913">
        <f t="shared" si="4"/>
        <v>0</v>
      </c>
      <c r="H74" s="205">
        <v>6640</v>
      </c>
    </row>
    <row r="75" spans="1:11" ht="15" hidden="1" x14ac:dyDescent="0.25">
      <c r="A75" s="1121" t="s">
        <v>892</v>
      </c>
      <c r="B75" s="391"/>
      <c r="C75" s="191" t="s">
        <v>893</v>
      </c>
      <c r="D75" s="1162">
        <v>0</v>
      </c>
      <c r="E75" s="1136">
        <v>0</v>
      </c>
      <c r="F75" s="267"/>
      <c r="G75" s="913">
        <v>0</v>
      </c>
      <c r="H75" s="205">
        <v>0</v>
      </c>
      <c r="J75" s="275"/>
      <c r="K75" s="275"/>
    </row>
    <row r="76" spans="1:11" x14ac:dyDescent="0.2">
      <c r="A76" s="1121" t="s">
        <v>894</v>
      </c>
      <c r="B76" s="391"/>
      <c r="C76" s="191" t="s">
        <v>931</v>
      </c>
      <c r="D76" s="1162">
        <v>8900</v>
      </c>
      <c r="E76" s="1136">
        <v>9150</v>
      </c>
      <c r="F76" s="267"/>
      <c r="G76" s="913">
        <f t="shared" si="4"/>
        <v>0</v>
      </c>
      <c r="H76" s="205">
        <f>9150-500</f>
        <v>8650</v>
      </c>
    </row>
    <row r="77" spans="1:11" hidden="1" x14ac:dyDescent="0.2">
      <c r="A77" s="1121" t="s">
        <v>895</v>
      </c>
      <c r="B77" s="403"/>
      <c r="C77" s="191" t="s">
        <v>896</v>
      </c>
      <c r="D77" s="1162">
        <v>0</v>
      </c>
      <c r="E77" s="1136">
        <v>0</v>
      </c>
      <c r="F77" s="267"/>
      <c r="G77" s="913">
        <v>0</v>
      </c>
      <c r="H77" s="205">
        <v>0</v>
      </c>
    </row>
    <row r="78" spans="1:11" ht="15" hidden="1" x14ac:dyDescent="0.25">
      <c r="A78" s="1121" t="s">
        <v>897</v>
      </c>
      <c r="B78" s="391"/>
      <c r="C78" s="191" t="s">
        <v>898</v>
      </c>
      <c r="D78" s="1163">
        <v>0</v>
      </c>
      <c r="E78" s="1132">
        <v>0</v>
      </c>
      <c r="F78" s="181"/>
      <c r="G78" s="913">
        <v>0</v>
      </c>
      <c r="H78" s="906">
        <v>0</v>
      </c>
      <c r="J78" s="275"/>
      <c r="K78" s="275"/>
    </row>
    <row r="79" spans="1:11" x14ac:dyDescent="0.2">
      <c r="A79" s="1629" t="s">
        <v>911</v>
      </c>
      <c r="B79" s="1630"/>
      <c r="C79" s="180" t="s">
        <v>912</v>
      </c>
      <c r="D79" s="1162">
        <v>0</v>
      </c>
      <c r="E79" s="1136">
        <v>0</v>
      </c>
      <c r="F79" s="181"/>
      <c r="G79" s="913" t="e">
        <f t="shared" si="4"/>
        <v>#DIV/0!</v>
      </c>
      <c r="H79" s="205">
        <v>0</v>
      </c>
    </row>
    <row r="80" spans="1:11" x14ac:dyDescent="0.2">
      <c r="A80" s="1629" t="s">
        <v>1163</v>
      </c>
      <c r="B80" s="1630"/>
      <c r="C80" s="180" t="s">
        <v>999</v>
      </c>
      <c r="D80" s="1162">
        <v>0</v>
      </c>
      <c r="E80" s="1136">
        <v>0</v>
      </c>
      <c r="F80" s="181"/>
      <c r="G80" s="913" t="e">
        <f t="shared" si="4"/>
        <v>#DIV/0!</v>
      </c>
      <c r="H80" s="205">
        <v>0</v>
      </c>
    </row>
    <row r="81" spans="1:8" x14ac:dyDescent="0.2">
      <c r="A81" s="1629" t="s">
        <v>1164</v>
      </c>
      <c r="B81" s="1630"/>
      <c r="C81" s="180" t="s">
        <v>1173</v>
      </c>
      <c r="D81" s="1162">
        <v>0</v>
      </c>
      <c r="E81" s="1136">
        <v>0</v>
      </c>
      <c r="F81" s="181"/>
      <c r="G81" s="913" t="e">
        <f t="shared" si="4"/>
        <v>#DIV/0!</v>
      </c>
      <c r="H81" s="205">
        <v>0</v>
      </c>
    </row>
    <row r="82" spans="1:8" x14ac:dyDescent="0.2">
      <c r="A82" s="392">
        <v>3113</v>
      </c>
      <c r="B82" s="393">
        <v>5331</v>
      </c>
      <c r="C82" s="1237" t="s">
        <v>820</v>
      </c>
      <c r="D82" s="1241">
        <f>SUM(D69:D81)</f>
        <v>28790</v>
      </c>
      <c r="E82" s="1239">
        <f>SUM(E69:E81)</f>
        <v>28790</v>
      </c>
      <c r="F82" s="1244">
        <f>SUM(F69:F81)</f>
        <v>0</v>
      </c>
      <c r="G82" s="394">
        <f>F82/E82*100</f>
        <v>0</v>
      </c>
      <c r="H82" s="395">
        <f>SUM(H69:H81)</f>
        <v>25990</v>
      </c>
    </row>
    <row r="83" spans="1:8" x14ac:dyDescent="0.2">
      <c r="A83" s="1121"/>
      <c r="B83" s="391" t="s">
        <v>1292</v>
      </c>
      <c r="C83" s="180" t="s">
        <v>1293</v>
      </c>
      <c r="D83" s="1162">
        <v>0</v>
      </c>
      <c r="E83" s="1136">
        <v>36</v>
      </c>
      <c r="F83" s="267"/>
      <c r="G83" s="913"/>
      <c r="H83" s="205">
        <v>36</v>
      </c>
    </row>
    <row r="84" spans="1:8" x14ac:dyDescent="0.2">
      <c r="A84" s="1121"/>
      <c r="B84" s="391" t="s">
        <v>1294</v>
      </c>
      <c r="C84" s="180" t="s">
        <v>1295</v>
      </c>
      <c r="D84" s="1162">
        <v>0</v>
      </c>
      <c r="E84" s="1136">
        <f>17.1+122+25.8</f>
        <v>164.9</v>
      </c>
      <c r="F84" s="267"/>
      <c r="G84" s="913"/>
      <c r="H84" s="205">
        <v>165</v>
      </c>
    </row>
    <row r="85" spans="1:8" x14ac:dyDescent="0.2">
      <c r="A85" s="1121" t="s">
        <v>674</v>
      </c>
      <c r="B85" s="391">
        <v>30</v>
      </c>
      <c r="C85" s="180" t="s">
        <v>899</v>
      </c>
      <c r="D85" s="1162">
        <v>5560</v>
      </c>
      <c r="E85" s="1136">
        <v>5560</v>
      </c>
      <c r="F85" s="267"/>
      <c r="G85" s="913">
        <f t="shared" si="4"/>
        <v>0</v>
      </c>
      <c r="H85" s="205">
        <v>5560</v>
      </c>
    </row>
    <row r="86" spans="1:8" x14ac:dyDescent="0.2">
      <c r="A86" s="848"/>
      <c r="B86" s="391">
        <v>31</v>
      </c>
      <c r="C86" s="180" t="s">
        <v>951</v>
      </c>
      <c r="D86" s="1162">
        <v>5690</v>
      </c>
      <c r="E86" s="1136">
        <v>5690</v>
      </c>
      <c r="F86" s="267"/>
      <c r="G86" s="913">
        <f t="shared" si="4"/>
        <v>0</v>
      </c>
      <c r="H86" s="205">
        <v>5690</v>
      </c>
    </row>
    <row r="87" spans="1:8" x14ac:dyDescent="0.2">
      <c r="A87" s="848"/>
      <c r="B87" s="391">
        <v>33</v>
      </c>
      <c r="C87" s="180" t="s">
        <v>900</v>
      </c>
      <c r="D87" s="1162">
        <v>4850</v>
      </c>
      <c r="E87" s="1136">
        <v>4850</v>
      </c>
      <c r="F87" s="267"/>
      <c r="G87" s="913">
        <f t="shared" si="4"/>
        <v>0</v>
      </c>
      <c r="H87" s="205">
        <v>4850</v>
      </c>
    </row>
    <row r="88" spans="1:8" x14ac:dyDescent="0.2">
      <c r="A88" s="848"/>
      <c r="B88" s="391">
        <v>34</v>
      </c>
      <c r="C88" s="180" t="s">
        <v>901</v>
      </c>
      <c r="D88" s="1162">
        <v>6040</v>
      </c>
      <c r="E88" s="1136">
        <v>6040</v>
      </c>
      <c r="F88" s="267"/>
      <c r="G88" s="913">
        <f t="shared" si="4"/>
        <v>0</v>
      </c>
      <c r="H88" s="205">
        <v>6040</v>
      </c>
    </row>
    <row r="89" spans="1:8" x14ac:dyDescent="0.2">
      <c r="A89" s="848"/>
      <c r="B89" s="391">
        <v>36</v>
      </c>
      <c r="C89" s="180" t="s">
        <v>902</v>
      </c>
      <c r="D89" s="1162">
        <v>4410</v>
      </c>
      <c r="E89" s="1136">
        <v>4410</v>
      </c>
      <c r="F89" s="267"/>
      <c r="G89" s="913">
        <f t="shared" si="4"/>
        <v>0</v>
      </c>
      <c r="H89" s="205">
        <v>4410</v>
      </c>
    </row>
    <row r="90" spans="1:8" x14ac:dyDescent="0.2">
      <c r="A90" s="848"/>
      <c r="B90" s="391">
        <v>37</v>
      </c>
      <c r="C90" s="180" t="s">
        <v>903</v>
      </c>
      <c r="D90" s="1162">
        <v>5990</v>
      </c>
      <c r="E90" s="1136">
        <v>5990</v>
      </c>
      <c r="F90" s="267"/>
      <c r="G90" s="913">
        <f t="shared" si="4"/>
        <v>0</v>
      </c>
      <c r="H90" s="205">
        <v>5990</v>
      </c>
    </row>
    <row r="91" spans="1:8" x14ac:dyDescent="0.2">
      <c r="A91" s="848"/>
      <c r="B91" s="391">
        <v>38</v>
      </c>
      <c r="C91" s="180" t="s">
        <v>904</v>
      </c>
      <c r="D91" s="1162">
        <v>5210</v>
      </c>
      <c r="E91" s="1136">
        <v>5210</v>
      </c>
      <c r="F91" s="267"/>
      <c r="G91" s="913">
        <f t="shared" si="4"/>
        <v>0</v>
      </c>
      <c r="H91" s="205">
        <v>5210</v>
      </c>
    </row>
    <row r="92" spans="1:8" x14ac:dyDescent="0.2">
      <c r="A92" s="848"/>
      <c r="B92" s="391">
        <v>39</v>
      </c>
      <c r="C92" s="180" t="s">
        <v>905</v>
      </c>
      <c r="D92" s="1162">
        <v>6480</v>
      </c>
      <c r="E92" s="1136">
        <v>6480</v>
      </c>
      <c r="F92" s="267"/>
      <c r="G92" s="913">
        <f t="shared" si="4"/>
        <v>0</v>
      </c>
      <c r="H92" s="205">
        <v>6480</v>
      </c>
    </row>
    <row r="93" spans="1:8" x14ac:dyDescent="0.2">
      <c r="A93" s="848"/>
      <c r="B93" s="391">
        <v>41</v>
      </c>
      <c r="C93" s="180" t="s">
        <v>906</v>
      </c>
      <c r="D93" s="1162">
        <v>6170</v>
      </c>
      <c r="E93" s="1136">
        <v>6170</v>
      </c>
      <c r="F93" s="267"/>
      <c r="G93" s="913">
        <f t="shared" si="4"/>
        <v>0</v>
      </c>
      <c r="H93" s="205">
        <v>6170</v>
      </c>
    </row>
    <row r="94" spans="1:8" x14ac:dyDescent="0.2">
      <c r="A94" s="848"/>
      <c r="B94" s="391">
        <v>42</v>
      </c>
      <c r="C94" s="180" t="s">
        <v>907</v>
      </c>
      <c r="D94" s="1162">
        <v>5580</v>
      </c>
      <c r="E94" s="1136">
        <v>5580</v>
      </c>
      <c r="F94" s="267"/>
      <c r="G94" s="913">
        <f t="shared" si="4"/>
        <v>0</v>
      </c>
      <c r="H94" s="205">
        <v>5580</v>
      </c>
    </row>
    <row r="95" spans="1:8" x14ac:dyDescent="0.2">
      <c r="A95" s="848"/>
      <c r="B95" s="391">
        <v>43</v>
      </c>
      <c r="C95" s="180" t="s">
        <v>908</v>
      </c>
      <c r="D95" s="1162">
        <v>3710</v>
      </c>
      <c r="E95" s="1136">
        <v>3710</v>
      </c>
      <c r="F95" s="267"/>
      <c r="G95" s="913">
        <f t="shared" si="4"/>
        <v>0</v>
      </c>
      <c r="H95" s="205">
        <v>3710</v>
      </c>
    </row>
    <row r="96" spans="1:8" x14ac:dyDescent="0.2">
      <c r="A96" s="848"/>
      <c r="B96" s="391">
        <v>44</v>
      </c>
      <c r="C96" s="180" t="s">
        <v>909</v>
      </c>
      <c r="D96" s="1162">
        <v>5490</v>
      </c>
      <c r="E96" s="1136">
        <v>5490</v>
      </c>
      <c r="F96" s="267"/>
      <c r="G96" s="913">
        <f t="shared" si="4"/>
        <v>0</v>
      </c>
      <c r="H96" s="205">
        <v>5490</v>
      </c>
    </row>
    <row r="97" spans="1:12" x14ac:dyDescent="0.2">
      <c r="A97" s="848"/>
      <c r="B97" s="391">
        <v>45</v>
      </c>
      <c r="C97" s="180" t="s">
        <v>910</v>
      </c>
      <c r="D97" s="1162">
        <v>5300</v>
      </c>
      <c r="E97" s="1136">
        <v>5300</v>
      </c>
      <c r="F97" s="267"/>
      <c r="G97" s="913">
        <f t="shared" si="4"/>
        <v>0</v>
      </c>
      <c r="H97" s="205">
        <v>5300</v>
      </c>
    </row>
    <row r="98" spans="1:12" x14ac:dyDescent="0.2">
      <c r="A98" s="392">
        <v>3113</v>
      </c>
      <c r="B98" s="393">
        <v>5331</v>
      </c>
      <c r="C98" s="1237" t="s">
        <v>820</v>
      </c>
      <c r="D98" s="1241">
        <f>SUM(D83:D97)</f>
        <v>70480</v>
      </c>
      <c r="E98" s="1239">
        <f t="shared" ref="E98:H98" si="5">SUM(E83:E97)</f>
        <v>70680.899999999994</v>
      </c>
      <c r="F98" s="1261">
        <f t="shared" si="5"/>
        <v>0</v>
      </c>
      <c r="G98" s="395">
        <f t="shared" si="5"/>
        <v>0</v>
      </c>
      <c r="H98" s="395">
        <f t="shared" si="5"/>
        <v>70681</v>
      </c>
    </row>
    <row r="99" spans="1:12" s="398" customFormat="1" ht="15" thickBot="1" x14ac:dyDescent="0.25">
      <c r="A99" s="396"/>
      <c r="B99" s="397" t="s">
        <v>631</v>
      </c>
      <c r="C99" s="407"/>
      <c r="D99" s="1178">
        <f>D82+D98</f>
        <v>99270</v>
      </c>
      <c r="E99" s="1171">
        <f>E82+E98</f>
        <v>99470.9</v>
      </c>
      <c r="F99" s="281">
        <f>F82+F98</f>
        <v>0</v>
      </c>
      <c r="G99" s="273">
        <f>F99/E99*100</f>
        <v>0</v>
      </c>
      <c r="H99" s="282">
        <f>H82+H98</f>
        <v>96671</v>
      </c>
      <c r="I99" s="4"/>
      <c r="J99" s="4"/>
      <c r="K99" s="4"/>
      <c r="L99" s="4"/>
    </row>
    <row r="100" spans="1:12" s="398" customFormat="1" ht="14.25" x14ac:dyDescent="0.2">
      <c r="A100" s="332">
        <v>3113</v>
      </c>
      <c r="B100" s="399">
        <v>5336</v>
      </c>
      <c r="C100" s="705" t="s">
        <v>852</v>
      </c>
      <c r="D100" s="1242">
        <v>0</v>
      </c>
      <c r="E100" s="1246">
        <v>3093</v>
      </c>
      <c r="F100" s="1245"/>
      <c r="G100" s="400"/>
      <c r="H100" s="401">
        <v>3093</v>
      </c>
      <c r="I100" s="4"/>
      <c r="J100" s="4"/>
      <c r="K100" s="4"/>
      <c r="L100" s="4"/>
    </row>
    <row r="101" spans="1:12" x14ac:dyDescent="0.2">
      <c r="A101" s="408" t="s">
        <v>914</v>
      </c>
      <c r="B101" s="389"/>
      <c r="C101" s="180" t="s">
        <v>915</v>
      </c>
      <c r="D101" s="1162">
        <v>0</v>
      </c>
      <c r="E101" s="1136">
        <v>0</v>
      </c>
      <c r="F101" s="267"/>
      <c r="G101" s="913" t="e">
        <f>F101/E101*100</f>
        <v>#DIV/0!</v>
      </c>
      <c r="H101" s="205">
        <v>0</v>
      </c>
    </row>
    <row r="102" spans="1:12" x14ac:dyDescent="0.2">
      <c r="A102" s="1121" t="s">
        <v>916</v>
      </c>
      <c r="B102" s="389"/>
      <c r="C102" s="180" t="s">
        <v>917</v>
      </c>
      <c r="D102" s="1162">
        <v>0</v>
      </c>
      <c r="E102" s="1136">
        <v>0</v>
      </c>
      <c r="F102" s="267"/>
      <c r="G102" s="913" t="e">
        <f>F102/E102*100</f>
        <v>#DIV/0!</v>
      </c>
      <c r="H102" s="205">
        <v>0</v>
      </c>
    </row>
    <row r="103" spans="1:12" x14ac:dyDescent="0.2">
      <c r="A103" s="1121" t="s">
        <v>918</v>
      </c>
      <c r="B103" s="389"/>
      <c r="C103" s="180" t="s">
        <v>919</v>
      </c>
      <c r="D103" s="1162">
        <v>0</v>
      </c>
      <c r="E103" s="1136">
        <v>0</v>
      </c>
      <c r="F103" s="267"/>
      <c r="G103" s="913" t="e">
        <f>F103/E103*100</f>
        <v>#DIV/0!</v>
      </c>
      <c r="H103" s="205">
        <v>0</v>
      </c>
    </row>
    <row r="104" spans="1:12" x14ac:dyDescent="0.2">
      <c r="A104" s="1121" t="s">
        <v>1165</v>
      </c>
      <c r="B104" s="389"/>
      <c r="C104" s="180" t="s">
        <v>1174</v>
      </c>
      <c r="D104" s="1162">
        <v>0</v>
      </c>
      <c r="E104" s="1136">
        <v>0</v>
      </c>
      <c r="F104" s="267"/>
      <c r="G104" s="913" t="e">
        <f t="shared" ref="G104:G106" si="6">F104/E104*100</f>
        <v>#DIV/0!</v>
      </c>
      <c r="H104" s="205">
        <v>0</v>
      </c>
    </row>
    <row r="105" spans="1:12" x14ac:dyDescent="0.2">
      <c r="A105" s="1121" t="s">
        <v>1165</v>
      </c>
      <c r="B105" s="389"/>
      <c r="C105" s="180" t="s">
        <v>1175</v>
      </c>
      <c r="D105" s="1162">
        <v>0</v>
      </c>
      <c r="E105" s="1136">
        <v>0</v>
      </c>
      <c r="F105" s="267"/>
      <c r="G105" s="913" t="e">
        <f t="shared" si="6"/>
        <v>#DIV/0!</v>
      </c>
      <c r="H105" s="205">
        <v>0</v>
      </c>
    </row>
    <row r="106" spans="1:12" x14ac:dyDescent="0.2">
      <c r="A106" s="1121" t="s">
        <v>1166</v>
      </c>
      <c r="B106" s="389"/>
      <c r="C106" s="180" t="s">
        <v>1176</v>
      </c>
      <c r="D106" s="1162">
        <v>0</v>
      </c>
      <c r="E106" s="1136">
        <v>0</v>
      </c>
      <c r="F106" s="267"/>
      <c r="G106" s="913" t="e">
        <f t="shared" si="6"/>
        <v>#DIV/0!</v>
      </c>
      <c r="H106" s="205">
        <v>0</v>
      </c>
    </row>
    <row r="107" spans="1:12" x14ac:dyDescent="0.2">
      <c r="A107" s="1121" t="s">
        <v>911</v>
      </c>
      <c r="B107" s="389"/>
      <c r="C107" s="180" t="s">
        <v>921</v>
      </c>
      <c r="D107" s="1162">
        <v>0</v>
      </c>
      <c r="E107" s="1136">
        <v>0</v>
      </c>
      <c r="F107" s="267"/>
      <c r="G107" s="913" t="e">
        <f>F107/E107*100</f>
        <v>#DIV/0!</v>
      </c>
      <c r="H107" s="205">
        <v>0</v>
      </c>
    </row>
    <row r="108" spans="1:12" x14ac:dyDescent="0.2">
      <c r="A108" s="1121" t="s">
        <v>913</v>
      </c>
      <c r="B108" s="389"/>
      <c r="C108" s="180" t="s">
        <v>922</v>
      </c>
      <c r="D108" s="1162">
        <v>0</v>
      </c>
      <c r="E108" s="1136">
        <v>0</v>
      </c>
      <c r="F108" s="267"/>
      <c r="G108" s="913">
        <v>0</v>
      </c>
      <c r="H108" s="205">
        <v>0</v>
      </c>
    </row>
    <row r="109" spans="1:12" x14ac:dyDescent="0.2">
      <c r="A109" s="1121" t="s">
        <v>923</v>
      </c>
      <c r="B109" s="389"/>
      <c r="C109" s="180" t="s">
        <v>924</v>
      </c>
      <c r="D109" s="1162">
        <v>0</v>
      </c>
      <c r="E109" s="1136">
        <v>0</v>
      </c>
      <c r="F109" s="267"/>
      <c r="G109" s="913" t="e">
        <f>F109/E109*100</f>
        <v>#DIV/0!</v>
      </c>
      <c r="H109" s="205">
        <v>0</v>
      </c>
    </row>
    <row r="110" spans="1:12" x14ac:dyDescent="0.2">
      <c r="A110" s="1121" t="s">
        <v>925</v>
      </c>
      <c r="B110" s="389"/>
      <c r="C110" s="180" t="s">
        <v>926</v>
      </c>
      <c r="D110" s="1162">
        <v>0</v>
      </c>
      <c r="E110" s="1136">
        <v>0</v>
      </c>
      <c r="F110" s="267"/>
      <c r="G110" s="913" t="e">
        <f>F110/E110*100</f>
        <v>#DIV/0!</v>
      </c>
      <c r="H110" s="205">
        <v>0</v>
      </c>
    </row>
    <row r="111" spans="1:12" x14ac:dyDescent="0.2">
      <c r="A111" s="1121" t="s">
        <v>927</v>
      </c>
      <c r="B111" s="389"/>
      <c r="C111" s="180" t="s">
        <v>0</v>
      </c>
      <c r="D111" s="1162">
        <v>0</v>
      </c>
      <c r="E111" s="1136">
        <v>0</v>
      </c>
      <c r="F111" s="267"/>
      <c r="G111" s="913" t="e">
        <f>F111/E111*100</f>
        <v>#DIV/0!</v>
      </c>
      <c r="H111" s="205">
        <v>0</v>
      </c>
    </row>
    <row r="112" spans="1:12" x14ac:dyDescent="0.2">
      <c r="A112" s="1121" t="s">
        <v>1</v>
      </c>
      <c r="B112" s="389"/>
      <c r="C112" s="180" t="s">
        <v>2</v>
      </c>
      <c r="D112" s="1162">
        <v>0</v>
      </c>
      <c r="E112" s="1136">
        <v>0</v>
      </c>
      <c r="F112" s="267"/>
      <c r="G112" s="913" t="e">
        <f>F112/E112*100</f>
        <v>#DIV/0!</v>
      </c>
      <c r="H112" s="205">
        <v>0</v>
      </c>
    </row>
    <row r="113" spans="1:11" x14ac:dyDescent="0.2">
      <c r="A113" s="1121" t="s">
        <v>1163</v>
      </c>
      <c r="B113" s="389"/>
      <c r="C113" s="180" t="s">
        <v>999</v>
      </c>
      <c r="D113" s="1162">
        <v>0</v>
      </c>
      <c r="E113" s="1136">
        <v>0</v>
      </c>
      <c r="F113" s="267"/>
      <c r="G113" s="913" t="e">
        <f t="shared" ref="G113:G115" si="7">F113/E113*100</f>
        <v>#DIV/0!</v>
      </c>
      <c r="H113" s="205">
        <v>0</v>
      </c>
    </row>
    <row r="114" spans="1:11" x14ac:dyDescent="0.2">
      <c r="A114" s="1121" t="s">
        <v>1164</v>
      </c>
      <c r="B114" s="389"/>
      <c r="C114" s="180" t="s">
        <v>1000</v>
      </c>
      <c r="D114" s="1162">
        <v>0</v>
      </c>
      <c r="E114" s="1136">
        <v>0</v>
      </c>
      <c r="F114" s="267"/>
      <c r="G114" s="913" t="e">
        <f t="shared" si="7"/>
        <v>#DIV/0!</v>
      </c>
      <c r="H114" s="205">
        <v>0</v>
      </c>
    </row>
    <row r="115" spans="1:11" x14ac:dyDescent="0.2">
      <c r="A115" s="1121" t="s">
        <v>1167</v>
      </c>
      <c r="B115" s="389"/>
      <c r="C115" s="180" t="s">
        <v>1177</v>
      </c>
      <c r="D115" s="1162">
        <v>0</v>
      </c>
      <c r="E115" s="1136">
        <v>0</v>
      </c>
      <c r="F115" s="267"/>
      <c r="G115" s="913" t="e">
        <f t="shared" si="7"/>
        <v>#DIV/0!</v>
      </c>
      <c r="H115" s="205">
        <v>0</v>
      </c>
    </row>
    <row r="116" spans="1:11" s="275" customFormat="1" ht="15.75" thickBot="1" x14ac:dyDescent="0.3">
      <c r="A116" s="835"/>
      <c r="B116" s="836" t="s">
        <v>631</v>
      </c>
      <c r="C116" s="837"/>
      <c r="D116" s="1178">
        <f>SUM(D100:D113)</f>
        <v>0</v>
      </c>
      <c r="E116" s="1171">
        <f t="shared" ref="E116:H116" si="8">SUM(E100:E113)</f>
        <v>3093</v>
      </c>
      <c r="F116" s="281">
        <f t="shared" si="8"/>
        <v>0</v>
      </c>
      <c r="G116" s="228" t="e">
        <f t="shared" si="8"/>
        <v>#DIV/0!</v>
      </c>
      <c r="H116" s="282">
        <f t="shared" si="8"/>
        <v>3093</v>
      </c>
      <c r="J116" s="4"/>
      <c r="K116" s="4"/>
    </row>
    <row r="117" spans="1:11" x14ac:dyDescent="0.2">
      <c r="A117" s="176">
        <v>3141</v>
      </c>
      <c r="B117" s="399">
        <v>5331</v>
      </c>
      <c r="C117" s="293" t="s">
        <v>820</v>
      </c>
      <c r="D117" s="1131"/>
      <c r="E117" s="1131"/>
      <c r="F117" s="265"/>
      <c r="G117" s="150"/>
      <c r="H117" s="1131"/>
    </row>
    <row r="118" spans="1:11" x14ac:dyDescent="0.2">
      <c r="A118" s="1121" t="s">
        <v>3</v>
      </c>
      <c r="B118" s="389"/>
      <c r="C118" s="180" t="s">
        <v>4</v>
      </c>
      <c r="D118" s="1136">
        <v>123</v>
      </c>
      <c r="E118" s="1136">
        <v>123</v>
      </c>
      <c r="F118" s="267"/>
      <c r="G118" s="1230">
        <f>F118/E118*100</f>
        <v>0</v>
      </c>
      <c r="H118" s="1136">
        <v>123</v>
      </c>
    </row>
    <row r="119" spans="1:11" x14ac:dyDescent="0.2">
      <c r="A119" s="1121" t="s">
        <v>5</v>
      </c>
      <c r="B119" s="389"/>
      <c r="C119" s="180" t="s">
        <v>6</v>
      </c>
      <c r="D119" s="1136">
        <v>1100</v>
      </c>
      <c r="E119" s="1136">
        <v>1100</v>
      </c>
      <c r="F119" s="267"/>
      <c r="G119" s="1230">
        <f>F119/E119*100</f>
        <v>0</v>
      </c>
      <c r="H119" s="1136">
        <v>1100</v>
      </c>
    </row>
    <row r="120" spans="1:11" x14ac:dyDescent="0.2">
      <c r="A120" s="1121" t="s">
        <v>7</v>
      </c>
      <c r="B120" s="389"/>
      <c r="C120" s="180" t="s">
        <v>950</v>
      </c>
      <c r="D120" s="1136">
        <v>28798</v>
      </c>
      <c r="E120" s="1136">
        <v>28798</v>
      </c>
      <c r="F120" s="267"/>
      <c r="G120" s="1230">
        <f>F120/E120*100</f>
        <v>0</v>
      </c>
      <c r="H120" s="1136">
        <v>28798</v>
      </c>
    </row>
    <row r="121" spans="1:11" x14ac:dyDescent="0.2">
      <c r="A121" s="1121">
        <v>3141</v>
      </c>
      <c r="B121" s="389">
        <v>5336</v>
      </c>
      <c r="C121" s="180" t="s">
        <v>1196</v>
      </c>
      <c r="D121" s="1136">
        <v>0</v>
      </c>
      <c r="E121" s="1136">
        <v>0</v>
      </c>
      <c r="F121" s="267"/>
      <c r="G121" s="1230"/>
      <c r="H121" s="1136">
        <v>0</v>
      </c>
    </row>
    <row r="122" spans="1:11" x14ac:dyDescent="0.2">
      <c r="A122" s="1121" t="s">
        <v>914</v>
      </c>
      <c r="B122" s="389">
        <v>5336</v>
      </c>
      <c r="C122" s="180" t="s">
        <v>8</v>
      </c>
      <c r="D122" s="1136">
        <v>0</v>
      </c>
      <c r="E122" s="1136">
        <v>0</v>
      </c>
      <c r="F122" s="267"/>
      <c r="G122" s="1230" t="e">
        <f>F122/E122*100</f>
        <v>#DIV/0!</v>
      </c>
      <c r="H122" s="1136">
        <v>0</v>
      </c>
    </row>
    <row r="123" spans="1:11" ht="13.5" thickBot="1" x14ac:dyDescent="0.25">
      <c r="A123" s="1039"/>
      <c r="B123" s="1040"/>
      <c r="C123" s="654" t="s">
        <v>9</v>
      </c>
      <c r="D123" s="1142">
        <f>SUM(D118:D122)</f>
        <v>30021</v>
      </c>
      <c r="E123" s="1142">
        <f>SUM(E118:E122)</f>
        <v>30021</v>
      </c>
      <c r="F123" s="1264">
        <f>SUM(F118:F122)</f>
        <v>0</v>
      </c>
      <c r="G123" s="1267">
        <f>F123/E123*100</f>
        <v>0</v>
      </c>
      <c r="H123" s="1142">
        <f>SUM(H118:H122)</f>
        <v>30021</v>
      </c>
    </row>
    <row r="124" spans="1:11" ht="13.5" hidden="1" thickBot="1" x14ac:dyDescent="0.25">
      <c r="A124" s="402">
        <v>3141</v>
      </c>
      <c r="B124" s="389">
        <v>5336</v>
      </c>
      <c r="C124" s="642" t="s">
        <v>852</v>
      </c>
      <c r="D124" s="1136"/>
      <c r="E124" s="1136"/>
      <c r="F124" s="267"/>
      <c r="G124" s="1268"/>
      <c r="H124" s="1136"/>
    </row>
    <row r="125" spans="1:11" ht="13.5" hidden="1" thickBot="1" x14ac:dyDescent="0.25">
      <c r="A125" s="1121" t="s">
        <v>914</v>
      </c>
      <c r="B125" s="389"/>
      <c r="C125" s="180" t="s">
        <v>10</v>
      </c>
      <c r="D125" s="1136">
        <v>0</v>
      </c>
      <c r="E125" s="1136">
        <v>0</v>
      </c>
      <c r="F125" s="267">
        <v>0</v>
      </c>
      <c r="G125" s="1230">
        <v>0</v>
      </c>
      <c r="H125" s="1136">
        <v>0</v>
      </c>
    </row>
    <row r="126" spans="1:11" ht="13.5" hidden="1" thickBot="1" x14ac:dyDescent="0.25">
      <c r="A126" s="884"/>
      <c r="B126" s="1041"/>
      <c r="C126" s="1247" t="s">
        <v>9</v>
      </c>
      <c r="D126" s="1248">
        <f>SUM(D124:D125)</f>
        <v>0</v>
      </c>
      <c r="E126" s="1248">
        <f>SUM(E124:E125)</f>
        <v>0</v>
      </c>
      <c r="F126" s="1249">
        <f>SUM(F125)</f>
        <v>0</v>
      </c>
      <c r="G126" s="1269">
        <v>0</v>
      </c>
      <c r="H126" s="1248">
        <f>SUM(H124:H125)</f>
        <v>0</v>
      </c>
    </row>
    <row r="127" spans="1:11" x14ac:dyDescent="0.2">
      <c r="A127" s="176">
        <v>3314</v>
      </c>
      <c r="B127" s="399">
        <v>5339</v>
      </c>
      <c r="C127" s="293" t="s">
        <v>11</v>
      </c>
      <c r="D127" s="1131">
        <v>0</v>
      </c>
      <c r="E127" s="1131">
        <v>0</v>
      </c>
      <c r="F127" s="265"/>
      <c r="G127" s="1233" t="e">
        <f t="shared" ref="G127:G134" si="9">F127/E127*100</f>
        <v>#DIV/0!</v>
      </c>
      <c r="H127" s="1131">
        <v>0</v>
      </c>
    </row>
    <row r="128" spans="1:11" ht="13.5" thickBot="1" x14ac:dyDescent="0.25">
      <c r="A128" s="1039"/>
      <c r="B128" s="1040"/>
      <c r="C128" s="654" t="s">
        <v>631</v>
      </c>
      <c r="D128" s="1142">
        <f>SUM(D127)</f>
        <v>0</v>
      </c>
      <c r="E128" s="1142">
        <f>SUM(E127:E127)</f>
        <v>0</v>
      </c>
      <c r="F128" s="1264">
        <f>SUM(F127:F127)</f>
        <v>0</v>
      </c>
      <c r="G128" s="1267" t="e">
        <f t="shared" si="9"/>
        <v>#DIV/0!</v>
      </c>
      <c r="H128" s="1142">
        <f>SUM(H127)</f>
        <v>0</v>
      </c>
    </row>
    <row r="129" spans="1:12" x14ac:dyDescent="0.2">
      <c r="A129" s="176">
        <v>3319</v>
      </c>
      <c r="B129" s="399">
        <v>5331</v>
      </c>
      <c r="C129" s="293" t="s">
        <v>12</v>
      </c>
      <c r="D129" s="1131">
        <v>4000</v>
      </c>
      <c r="E129" s="1131">
        <v>4000</v>
      </c>
      <c r="F129" s="265"/>
      <c r="G129" s="1233">
        <f>F129/E129*100</f>
        <v>0</v>
      </c>
      <c r="H129" s="1131">
        <v>4000</v>
      </c>
    </row>
    <row r="130" spans="1:12" x14ac:dyDescent="0.2">
      <c r="A130" s="1121" t="s">
        <v>13</v>
      </c>
      <c r="B130" s="389"/>
      <c r="C130" s="180" t="s">
        <v>948</v>
      </c>
      <c r="D130" s="1136">
        <v>123</v>
      </c>
      <c r="E130" s="1136">
        <v>123</v>
      </c>
      <c r="F130" s="267"/>
      <c r="G130" s="1230">
        <f>F130/E130*100</f>
        <v>0</v>
      </c>
      <c r="H130" s="1136">
        <v>123</v>
      </c>
    </row>
    <row r="131" spans="1:12" hidden="1" x14ac:dyDescent="0.2">
      <c r="A131" s="1121"/>
      <c r="B131" s="389"/>
      <c r="C131" s="180"/>
      <c r="D131" s="1136"/>
      <c r="E131" s="1136"/>
      <c r="F131" s="267"/>
      <c r="G131" s="1230"/>
      <c r="H131" s="1136"/>
    </row>
    <row r="132" spans="1:12" hidden="1" x14ac:dyDescent="0.2">
      <c r="A132" s="1121"/>
      <c r="B132" s="389"/>
      <c r="C132" s="180"/>
      <c r="D132" s="1136"/>
      <c r="E132" s="1136"/>
      <c r="F132" s="267"/>
      <c r="G132" s="1230"/>
      <c r="H132" s="1136"/>
    </row>
    <row r="133" spans="1:12" ht="13.5" thickBot="1" x14ac:dyDescent="0.25">
      <c r="A133" s="1039"/>
      <c r="B133" s="1040" t="s">
        <v>631</v>
      </c>
      <c r="C133" s="654"/>
      <c r="D133" s="1142">
        <f>SUM(D129:D132)</f>
        <v>4123</v>
      </c>
      <c r="E133" s="1142">
        <f t="shared" ref="E133:F133" si="10">SUM(E129:E132)</f>
        <v>4123</v>
      </c>
      <c r="F133" s="1264">
        <f t="shared" si="10"/>
        <v>0</v>
      </c>
      <c r="G133" s="1267">
        <f t="shared" si="9"/>
        <v>0</v>
      </c>
      <c r="H133" s="1142">
        <f>SUM(H129:H130)</f>
        <v>4123</v>
      </c>
    </row>
    <row r="134" spans="1:12" s="275" customFormat="1" ht="15.75" thickBot="1" x14ac:dyDescent="0.3">
      <c r="A134" s="404"/>
      <c r="B134" s="405" t="s">
        <v>14</v>
      </c>
      <c r="C134" s="270"/>
      <c r="D134" s="1266">
        <f>SUM(D133,D126,D123,D116,D99,D60,D35,D128)</f>
        <v>196574</v>
      </c>
      <c r="E134" s="1168">
        <f>SUM(E133,E126,E123,E116,E99,E60,E35,E128)</f>
        <v>201335.9</v>
      </c>
      <c r="F134" s="272">
        <f>SUM(F133,F126,F123,F116,F99,F60,F35,F128)</f>
        <v>0</v>
      </c>
      <c r="G134" s="1270">
        <f t="shared" si="9"/>
        <v>0</v>
      </c>
      <c r="H134" s="1168">
        <f>SUM(H133,H126,H123,H116,H99,H60,H35,H128)</f>
        <v>198536</v>
      </c>
      <c r="J134" s="8"/>
      <c r="K134" s="4"/>
    </row>
    <row r="135" spans="1:12" ht="15" x14ac:dyDescent="0.25">
      <c r="A135" s="1609" t="s">
        <v>1259</v>
      </c>
      <c r="B135" s="1609"/>
      <c r="C135" s="1609"/>
      <c r="D135" s="1609"/>
      <c r="E135" s="1609"/>
      <c r="F135" s="1609"/>
      <c r="G135" s="1609"/>
      <c r="H135" s="1609"/>
    </row>
    <row r="136" spans="1:12" s="275" customFormat="1" ht="15" x14ac:dyDescent="0.25">
      <c r="I136" s="4"/>
      <c r="J136" s="4"/>
      <c r="K136" s="4"/>
      <c r="L136" s="4"/>
    </row>
    <row r="137" spans="1:12" hidden="1" x14ac:dyDescent="0.2">
      <c r="A137" s="4"/>
      <c r="B137" s="4"/>
    </row>
    <row r="138" spans="1:12" hidden="1" x14ac:dyDescent="0.2">
      <c r="A138" s="4"/>
      <c r="B138" s="4"/>
    </row>
    <row r="139" spans="1:12" s="275" customFormat="1" ht="15" hidden="1" x14ac:dyDescent="0.25">
      <c r="I139" s="4"/>
      <c r="J139" s="4"/>
      <c r="K139" s="4"/>
      <c r="L139" s="4"/>
    </row>
    <row r="140" spans="1:12" s="275" customFormat="1" ht="15" x14ac:dyDescent="0.25">
      <c r="I140" s="4"/>
      <c r="J140" s="4"/>
      <c r="K140" s="4"/>
      <c r="L140" s="4"/>
    </row>
  </sheetData>
  <mergeCells count="25">
    <mergeCell ref="A80:B80"/>
    <mergeCell ref="A81:B81"/>
    <mergeCell ref="A79:B79"/>
    <mergeCell ref="A135:H135"/>
    <mergeCell ref="A45:B45"/>
    <mergeCell ref="A46:B46"/>
    <mergeCell ref="A56:B56"/>
    <mergeCell ref="A58:B58"/>
    <mergeCell ref="A68:H68"/>
    <mergeCell ref="A47:B47"/>
    <mergeCell ref="A57:B57"/>
    <mergeCell ref="A55:B55"/>
    <mergeCell ref="A52:B52"/>
    <mergeCell ref="A51:B51"/>
    <mergeCell ref="A50:B50"/>
    <mergeCell ref="A48:B48"/>
    <mergeCell ref="A53:B53"/>
    <mergeCell ref="A54:B54"/>
    <mergeCell ref="A59:B59"/>
    <mergeCell ref="A44:B44"/>
    <mergeCell ref="A39:B39"/>
    <mergeCell ref="A40:B40"/>
    <mergeCell ref="A41:B41"/>
    <mergeCell ref="A42:B42"/>
    <mergeCell ref="A43:B4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9"/>
  <sheetViews>
    <sheetView zoomScaleNormal="100" workbookViewId="0">
      <selection activeCell="Z1" sqref="Z1"/>
    </sheetView>
  </sheetViews>
  <sheetFormatPr defaultColWidth="9.28515625" defaultRowHeight="12.75" x14ac:dyDescent="0.2"/>
  <cols>
    <col min="1" max="1" width="7" style="4" customWidth="1"/>
    <col min="2" max="2" width="4.85546875" style="4" customWidth="1"/>
    <col min="3" max="3" width="26.7109375" style="4" customWidth="1"/>
    <col min="4" max="5" width="8.42578125" style="4" bestFit="1" customWidth="1"/>
    <col min="6" max="6" width="10.140625" style="4" hidden="1" customWidth="1"/>
    <col min="7" max="7" width="8.5703125" style="4" hidden="1" customWidth="1"/>
    <col min="8" max="8" width="15.42578125" style="4" customWidth="1"/>
    <col min="9" max="9" width="7.28515625" style="4" customWidth="1"/>
    <col min="10" max="16384" width="9.28515625" style="4"/>
  </cols>
  <sheetData>
    <row r="1" spans="1:8" ht="13.5" thickBot="1" x14ac:dyDescent="0.25">
      <c r="A1" s="206"/>
      <c r="B1" s="104"/>
      <c r="C1" s="410"/>
      <c r="F1" s="207"/>
      <c r="G1" s="300"/>
      <c r="H1" s="10" t="s">
        <v>537</v>
      </c>
    </row>
    <row r="2" spans="1:8" ht="15" x14ac:dyDescent="0.25">
      <c r="A2" s="199" t="s">
        <v>630</v>
      </c>
      <c r="B2" s="350"/>
      <c r="C2" s="201"/>
      <c r="D2" s="1159" t="s">
        <v>539</v>
      </c>
      <c r="E2" s="896" t="s">
        <v>540</v>
      </c>
      <c r="F2" s="1153" t="s">
        <v>541</v>
      </c>
      <c r="G2" s="14" t="s">
        <v>542</v>
      </c>
      <c r="H2" s="15" t="s">
        <v>1285</v>
      </c>
    </row>
    <row r="3" spans="1:8" ht="14.25" thickBot="1" x14ac:dyDescent="0.3">
      <c r="A3" s="202"/>
      <c r="B3" s="411"/>
      <c r="C3" s="204"/>
      <c r="D3" s="1271">
        <v>2020</v>
      </c>
      <c r="E3" s="897">
        <v>2020</v>
      </c>
      <c r="F3" s="113" t="s">
        <v>1156</v>
      </c>
      <c r="G3" s="114" t="s">
        <v>544</v>
      </c>
      <c r="H3" s="115" t="s">
        <v>1284</v>
      </c>
    </row>
    <row r="4" spans="1:8" hidden="1" x14ac:dyDescent="0.2">
      <c r="A4" s="179">
        <v>3111</v>
      </c>
      <c r="B4" s="412">
        <v>6351</v>
      </c>
      <c r="C4" s="413" t="s">
        <v>16</v>
      </c>
      <c r="D4" s="1160">
        <v>0</v>
      </c>
      <c r="E4" s="1131">
        <v>0</v>
      </c>
      <c r="F4" s="265">
        <v>0</v>
      </c>
      <c r="G4" s="153">
        <v>0</v>
      </c>
      <c r="H4" s="178">
        <v>0</v>
      </c>
    </row>
    <row r="5" spans="1:8" x14ac:dyDescent="0.2">
      <c r="A5" s="179">
        <v>3113</v>
      </c>
      <c r="B5" s="414">
        <v>6351</v>
      </c>
      <c r="C5" s="413" t="s">
        <v>16</v>
      </c>
      <c r="D5" s="1163">
        <v>0</v>
      </c>
      <c r="E5" s="1132">
        <v>0</v>
      </c>
      <c r="F5" s="181"/>
      <c r="G5" s="913" t="e">
        <f>F5/E5*100</f>
        <v>#DIV/0!</v>
      </c>
      <c r="H5" s="906">
        <v>0</v>
      </c>
    </row>
    <row r="6" spans="1:8" x14ac:dyDescent="0.2">
      <c r="A6" s="179">
        <v>3113</v>
      </c>
      <c r="B6" s="414">
        <v>6356</v>
      </c>
      <c r="C6" s="413" t="s">
        <v>1197</v>
      </c>
      <c r="D6" s="1163">
        <v>0</v>
      </c>
      <c r="E6" s="1132">
        <v>0</v>
      </c>
      <c r="F6" s="181"/>
      <c r="G6" s="913" t="e">
        <f>F6/E6*100</f>
        <v>#DIV/0!</v>
      </c>
      <c r="H6" s="906">
        <v>0</v>
      </c>
    </row>
    <row r="7" spans="1:8" ht="13.5" thickBot="1" x14ac:dyDescent="0.25">
      <c r="A7" s="179">
        <v>3141</v>
      </c>
      <c r="B7" s="412">
        <v>6351</v>
      </c>
      <c r="C7" s="413" t="s">
        <v>16</v>
      </c>
      <c r="D7" s="1163">
        <v>0</v>
      </c>
      <c r="E7" s="1132">
        <v>0</v>
      </c>
      <c r="F7" s="181"/>
      <c r="G7" s="913" t="e">
        <f>F7/E7*100</f>
        <v>#DIV/0!</v>
      </c>
      <c r="H7" s="906">
        <v>0</v>
      </c>
    </row>
    <row r="8" spans="1:8" ht="16.5" thickBot="1" x14ac:dyDescent="0.3">
      <c r="A8" s="194" t="s">
        <v>670</v>
      </c>
      <c r="B8" s="195"/>
      <c r="C8" s="196"/>
      <c r="D8" s="1185">
        <f>SUM(D4:D7)</f>
        <v>0</v>
      </c>
      <c r="E8" s="1135">
        <f>SUM(E4:E7)</f>
        <v>0</v>
      </c>
      <c r="F8" s="1193">
        <f>SUM(F4:F7)</f>
        <v>0</v>
      </c>
      <c r="G8" s="299" t="e">
        <f>F8/E8*100</f>
        <v>#DIV/0!</v>
      </c>
      <c r="H8" s="168">
        <f>SUM(H4:H7)</f>
        <v>0</v>
      </c>
    </row>
    <row r="9" spans="1:8" x14ac:dyDescent="0.2">
      <c r="A9" s="206"/>
      <c r="B9" s="104"/>
      <c r="C9" s="410"/>
      <c r="D9" s="207"/>
      <c r="E9" s="207"/>
      <c r="F9" s="207"/>
      <c r="G9" s="300"/>
      <c r="H9" s="207"/>
    </row>
    <row r="10" spans="1:8" x14ac:dyDescent="0.2">
      <c r="A10" s="206"/>
      <c r="B10" s="104"/>
      <c r="C10" s="410"/>
      <c r="D10" s="207"/>
      <c r="E10" s="207"/>
      <c r="F10" s="207"/>
      <c r="G10" s="300"/>
      <c r="H10" s="207"/>
    </row>
    <row r="11" spans="1:8" x14ac:dyDescent="0.2">
      <c r="A11" s="206"/>
      <c r="B11" s="104"/>
      <c r="C11" s="410"/>
      <c r="D11" s="207"/>
      <c r="E11" s="207"/>
      <c r="F11" s="207"/>
      <c r="G11" s="300"/>
      <c r="H11" s="207"/>
    </row>
    <row r="12" spans="1:8" x14ac:dyDescent="0.2">
      <c r="A12" s="206"/>
      <c r="B12" s="104"/>
      <c r="C12" s="410"/>
      <c r="D12" s="207"/>
      <c r="E12" s="207"/>
      <c r="F12" s="207"/>
      <c r="G12" s="300"/>
      <c r="H12" s="207"/>
    </row>
    <row r="13" spans="1:8" ht="16.5" thickBot="1" x14ac:dyDescent="0.3">
      <c r="A13" s="415" t="s">
        <v>671</v>
      </c>
      <c r="B13" s="416"/>
      <c r="C13" s="256"/>
      <c r="D13" s="417"/>
      <c r="E13" s="417"/>
      <c r="F13" s="417"/>
      <c r="G13" s="256"/>
      <c r="H13" s="417"/>
    </row>
    <row r="14" spans="1:8" ht="13.5" x14ac:dyDescent="0.25">
      <c r="A14" s="210" t="s">
        <v>672</v>
      </c>
      <c r="B14" s="356"/>
      <c r="C14" s="212" t="s">
        <v>673</v>
      </c>
      <c r="D14" s="1159" t="s">
        <v>539</v>
      </c>
      <c r="E14" s="896" t="s">
        <v>540</v>
      </c>
      <c r="F14" s="1153" t="s">
        <v>541</v>
      </c>
      <c r="G14" s="14" t="s">
        <v>542</v>
      </c>
      <c r="H14" s="15" t="s">
        <v>1285</v>
      </c>
    </row>
    <row r="15" spans="1:8" ht="14.25" thickBot="1" x14ac:dyDescent="0.3">
      <c r="A15" s="213"/>
      <c r="B15" s="357" t="s">
        <v>674</v>
      </c>
      <c r="C15" s="215"/>
      <c r="D15" s="1271">
        <v>2020</v>
      </c>
      <c r="E15" s="897">
        <v>2020</v>
      </c>
      <c r="F15" s="113" t="s">
        <v>1156</v>
      </c>
      <c r="G15" s="114" t="s">
        <v>544</v>
      </c>
      <c r="H15" s="115" t="s">
        <v>1284</v>
      </c>
    </row>
    <row r="16" spans="1:8" hidden="1" x14ac:dyDescent="0.2">
      <c r="A16" s="1633" t="s">
        <v>17</v>
      </c>
      <c r="B16" s="1634"/>
      <c r="C16" s="418" t="s">
        <v>18</v>
      </c>
      <c r="D16" s="1162">
        <v>0</v>
      </c>
      <c r="E16" s="1136">
        <v>0</v>
      </c>
      <c r="F16" s="267">
        <v>0</v>
      </c>
      <c r="G16" s="358">
        <v>0</v>
      </c>
      <c r="H16" s="205">
        <v>0</v>
      </c>
    </row>
    <row r="17" spans="1:9" hidden="1" x14ac:dyDescent="0.2">
      <c r="A17" s="1612" t="s">
        <v>19</v>
      </c>
      <c r="B17" s="1613"/>
      <c r="C17" s="175" t="s">
        <v>20</v>
      </c>
      <c r="D17" s="1163">
        <v>0</v>
      </c>
      <c r="E17" s="1132">
        <v>0</v>
      </c>
      <c r="F17" s="181">
        <v>0</v>
      </c>
      <c r="G17" s="41">
        <v>0</v>
      </c>
      <c r="H17" s="906">
        <v>0</v>
      </c>
    </row>
    <row r="18" spans="1:9" hidden="1" x14ac:dyDescent="0.2">
      <c r="A18" s="1612" t="s">
        <v>21</v>
      </c>
      <c r="B18" s="1613"/>
      <c r="C18" s="175" t="s">
        <v>22</v>
      </c>
      <c r="D18" s="1163">
        <v>0</v>
      </c>
      <c r="E18" s="1132">
        <v>0</v>
      </c>
      <c r="F18" s="181">
        <v>0</v>
      </c>
      <c r="G18" s="362">
        <v>0</v>
      </c>
      <c r="H18" s="906">
        <v>0</v>
      </c>
    </row>
    <row r="19" spans="1:9" ht="15" hidden="1" x14ac:dyDescent="0.25">
      <c r="A19" s="419"/>
      <c r="B19" s="420"/>
      <c r="C19" s="421" t="s">
        <v>23</v>
      </c>
      <c r="D19" s="1274">
        <f>SUM(D16:D18)</f>
        <v>0</v>
      </c>
      <c r="E19" s="1272">
        <f>SUM(E16:E18)</f>
        <v>0</v>
      </c>
      <c r="F19" s="1277">
        <f>SUM(F16:F17)</f>
        <v>0</v>
      </c>
      <c r="G19" s="422">
        <v>0</v>
      </c>
      <c r="H19" s="423">
        <f>SUM(H16:H18)</f>
        <v>0</v>
      </c>
    </row>
    <row r="20" spans="1:9" x14ac:dyDescent="0.2">
      <c r="A20" s="1635"/>
      <c r="B20" s="1636"/>
      <c r="C20" s="175" t="s">
        <v>899</v>
      </c>
      <c r="D20" s="1163">
        <v>0</v>
      </c>
      <c r="E20" s="1132">
        <v>99</v>
      </c>
      <c r="F20" s="181"/>
      <c r="G20" s="41">
        <f>F20/E20*100</f>
        <v>0</v>
      </c>
      <c r="H20" s="906">
        <v>99</v>
      </c>
    </row>
    <row r="21" spans="1:9" x14ac:dyDescent="0.2">
      <c r="A21" s="1635"/>
      <c r="B21" s="1636"/>
      <c r="C21" s="175" t="s">
        <v>1297</v>
      </c>
      <c r="D21" s="1163">
        <v>0</v>
      </c>
      <c r="E21" s="1132">
        <v>106</v>
      </c>
      <c r="F21" s="181"/>
      <c r="G21" s="41">
        <f>F21/E21*100</f>
        <v>0</v>
      </c>
      <c r="H21" s="906">
        <v>106</v>
      </c>
    </row>
    <row r="22" spans="1:9" ht="14.25" x14ac:dyDescent="0.2">
      <c r="A22" s="424"/>
      <c r="B22" s="425"/>
      <c r="C22" s="421" t="s">
        <v>24</v>
      </c>
      <c r="D22" s="1274">
        <f>SUM(D20:D21)</f>
        <v>0</v>
      </c>
      <c r="E22" s="1272">
        <f>SUM(E20:E21)</f>
        <v>205</v>
      </c>
      <c r="F22" s="1277">
        <f>SUM(F20:F21)</f>
        <v>0</v>
      </c>
      <c r="G22" s="422">
        <f>F22/E22*100</f>
        <v>0</v>
      </c>
      <c r="H22" s="423">
        <f>SUM(H20:H21)</f>
        <v>205</v>
      </c>
    </row>
    <row r="23" spans="1:9" x14ac:dyDescent="0.2">
      <c r="A23" s="1637"/>
      <c r="B23" s="1638"/>
      <c r="C23" s="191" t="s">
        <v>1179</v>
      </c>
      <c r="D23" s="1162">
        <v>0</v>
      </c>
      <c r="E23" s="1136">
        <v>0</v>
      </c>
      <c r="F23" s="267"/>
      <c r="G23" s="913">
        <v>0</v>
      </c>
      <c r="H23" s="205">
        <v>0</v>
      </c>
    </row>
    <row r="24" spans="1:9" x14ac:dyDescent="0.2">
      <c r="A24" s="1637"/>
      <c r="B24" s="1638"/>
      <c r="C24" s="191" t="s">
        <v>1180</v>
      </c>
      <c r="D24" s="1162">
        <v>0</v>
      </c>
      <c r="E24" s="1136">
        <v>0</v>
      </c>
      <c r="F24" s="267"/>
      <c r="G24" s="913">
        <v>0</v>
      </c>
      <c r="H24" s="205">
        <v>0</v>
      </c>
    </row>
    <row r="25" spans="1:9" x14ac:dyDescent="0.2">
      <c r="A25" s="1637" t="s">
        <v>1362</v>
      </c>
      <c r="B25" s="1638"/>
      <c r="C25" s="191" t="s">
        <v>1181</v>
      </c>
      <c r="D25" s="1162">
        <v>0</v>
      </c>
      <c r="E25" s="1136">
        <v>949</v>
      </c>
      <c r="F25" s="267"/>
      <c r="G25" s="913">
        <v>0</v>
      </c>
      <c r="H25" s="205">
        <v>949</v>
      </c>
    </row>
    <row r="26" spans="1:9" x14ac:dyDescent="0.2">
      <c r="A26" s="1637"/>
      <c r="B26" s="1638"/>
      <c r="C26" s="191" t="s">
        <v>1182</v>
      </c>
      <c r="D26" s="1162">
        <v>0</v>
      </c>
      <c r="E26" s="1136">
        <v>893</v>
      </c>
      <c r="F26" s="267"/>
      <c r="G26" s="913">
        <f>F26/E26*100</f>
        <v>0</v>
      </c>
      <c r="H26" s="205">
        <v>893</v>
      </c>
    </row>
    <row r="27" spans="1:9" x14ac:dyDescent="0.2">
      <c r="A27" s="1637" t="s">
        <v>1363</v>
      </c>
      <c r="B27" s="1638"/>
      <c r="C27" s="191" t="s">
        <v>1183</v>
      </c>
      <c r="D27" s="1162">
        <v>0</v>
      </c>
      <c r="E27" s="1136">
        <v>0</v>
      </c>
      <c r="F27" s="267"/>
      <c r="G27" s="913" t="e">
        <f>F27/E27*100</f>
        <v>#DIV/0!</v>
      </c>
      <c r="H27" s="205">
        <v>0</v>
      </c>
    </row>
    <row r="28" spans="1:9" ht="15" x14ac:dyDescent="0.25">
      <c r="A28" s="419"/>
      <c r="B28" s="420"/>
      <c r="C28" s="421" t="s">
        <v>25</v>
      </c>
      <c r="D28" s="1275">
        <f>SUM(D23:D26)</f>
        <v>0</v>
      </c>
      <c r="E28" s="1273">
        <f>SUM(E23:E26)</f>
        <v>1842</v>
      </c>
      <c r="F28" s="1277">
        <f>SUM(F23:F27)</f>
        <v>0</v>
      </c>
      <c r="G28" s="422">
        <f>F28/E28*100</f>
        <v>0</v>
      </c>
      <c r="H28" s="426">
        <f>SUM(H23:H26)</f>
        <v>1842</v>
      </c>
    </row>
    <row r="29" spans="1:9" x14ac:dyDescent="0.2">
      <c r="A29" s="1612"/>
      <c r="B29" s="1613"/>
      <c r="C29" s="418" t="s">
        <v>26</v>
      </c>
      <c r="D29" s="1163">
        <v>0</v>
      </c>
      <c r="E29" s="1132">
        <v>0</v>
      </c>
      <c r="F29" s="181"/>
      <c r="G29" s="913" t="e">
        <f>F29/E29*100</f>
        <v>#DIV/0!</v>
      </c>
      <c r="H29" s="906">
        <v>0</v>
      </c>
    </row>
    <row r="30" spans="1:9" ht="15.75" thickBot="1" x14ac:dyDescent="0.3">
      <c r="A30" s="419"/>
      <c r="B30" s="319"/>
      <c r="C30" s="221" t="s">
        <v>27</v>
      </c>
      <c r="D30" s="1274">
        <f>D29</f>
        <v>0</v>
      </c>
      <c r="E30" s="1272">
        <f>E29</f>
        <v>0</v>
      </c>
      <c r="F30" s="1277">
        <f>SUM(F29:F29)</f>
        <v>0</v>
      </c>
      <c r="G30" s="1048" t="e">
        <f>SUM(G29:G29)</f>
        <v>#DIV/0!</v>
      </c>
      <c r="H30" s="423">
        <f>H29</f>
        <v>0</v>
      </c>
      <c r="I30" s="275"/>
    </row>
    <row r="31" spans="1:9" ht="12.75" hidden="1" customHeight="1" x14ac:dyDescent="0.25">
      <c r="A31" s="1631">
        <v>218016</v>
      </c>
      <c r="B31" s="1632"/>
      <c r="C31" s="191" t="s">
        <v>28</v>
      </c>
      <c r="D31" s="1163">
        <v>0</v>
      </c>
      <c r="E31" s="1132">
        <v>0</v>
      </c>
      <c r="F31" s="181">
        <v>0</v>
      </c>
      <c r="G31" s="913">
        <v>0</v>
      </c>
      <c r="H31" s="906">
        <v>0</v>
      </c>
      <c r="I31" s="275"/>
    </row>
    <row r="32" spans="1:9" ht="15.75" hidden="1" thickBot="1" x14ac:dyDescent="0.3">
      <c r="A32" s="419"/>
      <c r="B32" s="420"/>
      <c r="C32" s="421" t="s">
        <v>29</v>
      </c>
      <c r="D32" s="1274">
        <f>SUM(D31)</f>
        <v>0</v>
      </c>
      <c r="E32" s="1272">
        <f>SUM(E31)</f>
        <v>0</v>
      </c>
      <c r="F32" s="1277">
        <f>SUM(F31)</f>
        <v>0</v>
      </c>
      <c r="G32" s="422">
        <v>0</v>
      </c>
      <c r="H32" s="426">
        <f>SUM(H31)</f>
        <v>0</v>
      </c>
      <c r="I32" s="275"/>
    </row>
    <row r="33" spans="1:13" ht="16.5" thickBot="1" x14ac:dyDescent="0.3">
      <c r="A33" s="427"/>
      <c r="B33" s="230"/>
      <c r="C33" s="231" t="s">
        <v>631</v>
      </c>
      <c r="D33" s="1276">
        <f>D19+D28+D30+D22+D32</f>
        <v>0</v>
      </c>
      <c r="E33" s="1279">
        <f>E30+E28+E19+E32+E22</f>
        <v>2047</v>
      </c>
      <c r="F33" s="1278">
        <f>F28+F19+F30+F32+F22</f>
        <v>0</v>
      </c>
      <c r="G33" s="299">
        <f>F33/E33*100</f>
        <v>0</v>
      </c>
      <c r="H33" s="428">
        <f>H30+H28+H19+H22+H32</f>
        <v>2047</v>
      </c>
      <c r="I33" s="256"/>
    </row>
    <row r="34" spans="1:13" x14ac:dyDescent="0.2">
      <c r="A34" s="206"/>
      <c r="B34" s="104"/>
      <c r="C34" s="135"/>
      <c r="D34" s="207"/>
      <c r="E34" s="207"/>
      <c r="F34" s="207"/>
      <c r="G34" s="300"/>
      <c r="H34" s="207"/>
    </row>
    <row r="35" spans="1:13" x14ac:dyDescent="0.2">
      <c r="A35" s="206"/>
      <c r="B35" s="104"/>
      <c r="C35" s="135"/>
      <c r="D35" s="207"/>
      <c r="E35" s="207"/>
      <c r="F35" s="207"/>
      <c r="G35" s="300"/>
      <c r="H35" s="207"/>
    </row>
    <row r="37" spans="1:13" x14ac:dyDescent="0.2">
      <c r="M37" s="8"/>
    </row>
    <row r="38" spans="1:13" ht="19.5" thickBot="1" x14ac:dyDescent="0.35">
      <c r="A38" s="6" t="s">
        <v>30</v>
      </c>
      <c r="B38" s="7"/>
      <c r="D38" s="8"/>
      <c r="E38" s="8"/>
      <c r="F38" s="8"/>
      <c r="G38" s="9"/>
      <c r="H38" s="8"/>
    </row>
    <row r="39" spans="1:13" ht="13.5" x14ac:dyDescent="0.25">
      <c r="A39" s="232"/>
      <c r="B39" s="98"/>
      <c r="C39" s="24"/>
      <c r="D39" s="1159" t="s">
        <v>539</v>
      </c>
      <c r="E39" s="896" t="s">
        <v>540</v>
      </c>
      <c r="F39" s="1153" t="s">
        <v>541</v>
      </c>
      <c r="G39" s="14" t="s">
        <v>542</v>
      </c>
      <c r="H39" s="15" t="s">
        <v>1285</v>
      </c>
    </row>
    <row r="40" spans="1:13" ht="14.25" thickBot="1" x14ac:dyDescent="0.3">
      <c r="A40" s="233"/>
      <c r="B40" s="104"/>
      <c r="C40" s="135"/>
      <c r="D40" s="1143">
        <v>2020</v>
      </c>
      <c r="E40" s="1130">
        <v>2020</v>
      </c>
      <c r="F40" s="19" t="s">
        <v>1156</v>
      </c>
      <c r="G40" s="20" t="s">
        <v>544</v>
      </c>
      <c r="H40" s="21" t="s">
        <v>1284</v>
      </c>
    </row>
    <row r="41" spans="1:13" x14ac:dyDescent="0.2">
      <c r="A41" s="332" t="s">
        <v>629</v>
      </c>
      <c r="B41" s="429"/>
      <c r="C41" s="819"/>
      <c r="D41" s="1194">
        <f>'41 11'!D57</f>
        <v>3430</v>
      </c>
      <c r="E41" s="1198">
        <f>'41 11'!E57</f>
        <v>3747</v>
      </c>
      <c r="F41" s="1196">
        <f>'41 11'!F57</f>
        <v>17</v>
      </c>
      <c r="G41" s="63">
        <f>'41 11'!G57</f>
        <v>17</v>
      </c>
      <c r="H41" s="335">
        <f>'41 11'!H57</f>
        <v>2847</v>
      </c>
    </row>
    <row r="42" spans="1:13" x14ac:dyDescent="0.2">
      <c r="A42" s="1129" t="s">
        <v>636</v>
      </c>
      <c r="B42" s="1122"/>
      <c r="C42" s="180"/>
      <c r="D42" s="1241">
        <f>'41 12-13'!D134</f>
        <v>196574</v>
      </c>
      <c r="E42" s="1239">
        <f>'41 12-13'!E134</f>
        <v>201335.9</v>
      </c>
      <c r="F42" s="1244">
        <f>'41 12-13'!F134</f>
        <v>0</v>
      </c>
      <c r="G42" s="394">
        <f>F42/E42*100</f>
        <v>0</v>
      </c>
      <c r="H42" s="395">
        <f>'41 12-13'!H134</f>
        <v>198536</v>
      </c>
    </row>
    <row r="43" spans="1:13" ht="13.5" thickBot="1" x14ac:dyDescent="0.25">
      <c r="A43" s="379" t="s">
        <v>31</v>
      </c>
      <c r="B43" s="1122"/>
      <c r="C43" s="180"/>
      <c r="D43" s="1265">
        <f>'41 14'!D33</f>
        <v>0</v>
      </c>
      <c r="E43" s="1142">
        <f>'41 14'!E33</f>
        <v>2047</v>
      </c>
      <c r="F43" s="1264">
        <f>'41 14'!F33</f>
        <v>0</v>
      </c>
      <c r="G43" s="394">
        <f>F43/E43*100</f>
        <v>0</v>
      </c>
      <c r="H43" s="920">
        <f>'41 14'!H33</f>
        <v>2047</v>
      </c>
    </row>
    <row r="44" spans="1:13" ht="16.5" thickBot="1" x14ac:dyDescent="0.3">
      <c r="A44" s="430" t="s">
        <v>32</v>
      </c>
      <c r="B44" s="431"/>
      <c r="C44" s="1280"/>
      <c r="D44" s="1276">
        <f>SUM(D41:D43)</f>
        <v>200004</v>
      </c>
      <c r="E44" s="1279">
        <f>SUM(E41:E43)</f>
        <v>207129.9</v>
      </c>
      <c r="F44" s="1278">
        <f t="shared" ref="F44" si="0">SUM(F41:F43)</f>
        <v>17</v>
      </c>
      <c r="G44" s="197">
        <f>F44/E44*100</f>
        <v>8.2074099393665521E-3</v>
      </c>
      <c r="H44" s="428">
        <f>SUM(H41:H43)</f>
        <v>203430</v>
      </c>
      <c r="J44" s="8"/>
    </row>
    <row r="59" spans="1:8" ht="15" x14ac:dyDescent="0.25">
      <c r="A59" s="1598" t="s">
        <v>813</v>
      </c>
      <c r="B59" s="1598"/>
      <c r="C59" s="1598"/>
      <c r="D59" s="1598"/>
      <c r="E59" s="1598"/>
      <c r="F59" s="1598"/>
      <c r="G59" s="1598"/>
      <c r="H59" s="1598"/>
    </row>
  </sheetData>
  <mergeCells count="13">
    <mergeCell ref="A31:B31"/>
    <mergeCell ref="A59:H59"/>
    <mergeCell ref="A16:B16"/>
    <mergeCell ref="A17:B17"/>
    <mergeCell ref="A18:B18"/>
    <mergeCell ref="A20:B20"/>
    <mergeCell ref="A21:B21"/>
    <mergeCell ref="A23:B23"/>
    <mergeCell ref="A24:B24"/>
    <mergeCell ref="A29:B29"/>
    <mergeCell ref="A26:B26"/>
    <mergeCell ref="A27:B27"/>
    <mergeCell ref="A25:B2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57"/>
  <sheetViews>
    <sheetView zoomScaleNormal="100" workbookViewId="0">
      <selection activeCell="J19" sqref="J19"/>
    </sheetView>
  </sheetViews>
  <sheetFormatPr defaultRowHeight="12.75" x14ac:dyDescent="0.2"/>
  <cols>
    <col min="1" max="1" width="4.7109375" style="900" customWidth="1"/>
    <col min="2" max="2" width="6.42578125" style="900" customWidth="1"/>
    <col min="3" max="3" width="31.7109375" style="900" customWidth="1"/>
    <col min="4" max="4" width="5.5703125" style="900" customWidth="1"/>
    <col min="5" max="5" width="6.28515625" style="900" customWidth="1"/>
    <col min="6" max="6" width="10.28515625" style="900" customWidth="1"/>
    <col min="7" max="7" width="8.5703125" style="900" customWidth="1"/>
    <col min="8" max="8" width="10.28515625" style="900" customWidth="1"/>
    <col min="9" max="16384" width="9.140625" style="900"/>
  </cols>
  <sheetData>
    <row r="1" spans="1:8" ht="15" x14ac:dyDescent="0.25">
      <c r="H1" s="169" t="s">
        <v>790</v>
      </c>
    </row>
    <row r="2" spans="1:8" ht="18.75" x14ac:dyDescent="0.3">
      <c r="A2" s="899" t="s">
        <v>1099</v>
      </c>
      <c r="B2" s="170"/>
      <c r="C2" s="132"/>
      <c r="D2" s="132"/>
      <c r="E2" s="132"/>
      <c r="F2" s="132"/>
      <c r="G2" s="132"/>
      <c r="H2" s="132"/>
    </row>
    <row r="3" spans="1:8" ht="18.75" x14ac:dyDescent="0.3">
      <c r="A3" s="170"/>
      <c r="B3" s="170"/>
      <c r="C3" s="132"/>
      <c r="D3" s="132"/>
      <c r="E3" s="132"/>
      <c r="F3" s="132"/>
      <c r="G3" s="132"/>
      <c r="H3" s="132"/>
    </row>
    <row r="4" spans="1:8" ht="15" thickBot="1" x14ac:dyDescent="0.25">
      <c r="A4" s="172" t="s">
        <v>645</v>
      </c>
      <c r="B4" s="7"/>
      <c r="C4" s="4"/>
      <c r="D4" s="4"/>
      <c r="E4" s="4"/>
      <c r="F4" s="8"/>
      <c r="G4" s="9"/>
      <c r="H4" s="10" t="s">
        <v>537</v>
      </c>
    </row>
    <row r="5" spans="1:8" ht="13.5" x14ac:dyDescent="0.25">
      <c r="A5" s="173" t="s">
        <v>538</v>
      </c>
      <c r="B5" s="243"/>
      <c r="C5" s="24"/>
      <c r="D5" s="14" t="s">
        <v>539</v>
      </c>
      <c r="E5" s="14" t="s">
        <v>540</v>
      </c>
      <c r="F5" s="14" t="s">
        <v>541</v>
      </c>
      <c r="G5" s="14" t="s">
        <v>542</v>
      </c>
      <c r="H5" s="15" t="s">
        <v>1052</v>
      </c>
    </row>
    <row r="6" spans="1:8" ht="14.25" thickBot="1" x14ac:dyDescent="0.3">
      <c r="A6" s="901">
        <v>3299</v>
      </c>
      <c r="B6" s="17" t="s">
        <v>33</v>
      </c>
      <c r="C6" s="191"/>
      <c r="D6" s="20">
        <v>2019</v>
      </c>
      <c r="E6" s="20">
        <v>2019</v>
      </c>
      <c r="F6" s="20" t="s">
        <v>1156</v>
      </c>
      <c r="G6" s="20" t="s">
        <v>544</v>
      </c>
      <c r="H6" s="115">
        <v>2020</v>
      </c>
    </row>
    <row r="7" spans="1:8" ht="14.25" thickBot="1" x14ac:dyDescent="0.3">
      <c r="A7" s="540"/>
      <c r="B7" s="23" t="s">
        <v>545</v>
      </c>
      <c r="C7" s="24"/>
      <c r="D7" s="100"/>
      <c r="E7" s="100"/>
      <c r="F7" s="100"/>
      <c r="G7" s="100"/>
      <c r="H7" s="139"/>
    </row>
    <row r="8" spans="1:8" x14ac:dyDescent="0.2">
      <c r="A8" s="332">
        <v>3299</v>
      </c>
      <c r="B8" s="558">
        <v>5021</v>
      </c>
      <c r="C8" s="13" t="s">
        <v>34</v>
      </c>
      <c r="D8" s="178">
        <v>0</v>
      </c>
      <c r="E8" s="178">
        <v>0</v>
      </c>
      <c r="F8" s="178">
        <v>0</v>
      </c>
      <c r="G8" s="433">
        <v>0</v>
      </c>
      <c r="H8" s="178">
        <v>0</v>
      </c>
    </row>
    <row r="9" spans="1:8" x14ac:dyDescent="0.2">
      <c r="A9" s="346"/>
      <c r="B9" s="279">
        <v>5031</v>
      </c>
      <c r="C9" s="175" t="s">
        <v>1100</v>
      </c>
      <c r="D9" s="205">
        <v>0</v>
      </c>
      <c r="E9" s="205">
        <v>0</v>
      </c>
      <c r="F9" s="205">
        <v>0</v>
      </c>
      <c r="G9" s="433">
        <v>0</v>
      </c>
      <c r="H9" s="205">
        <v>0</v>
      </c>
    </row>
    <row r="10" spans="1:8" x14ac:dyDescent="0.2">
      <c r="A10" s="916"/>
      <c r="B10" s="279">
        <v>5032</v>
      </c>
      <c r="C10" s="175" t="s">
        <v>35</v>
      </c>
      <c r="D10" s="205">
        <v>0</v>
      </c>
      <c r="E10" s="205">
        <v>0</v>
      </c>
      <c r="F10" s="205">
        <v>0</v>
      </c>
      <c r="G10" s="433">
        <v>0</v>
      </c>
      <c r="H10" s="205">
        <v>0</v>
      </c>
    </row>
    <row r="11" spans="1:8" x14ac:dyDescent="0.2">
      <c r="A11" s="916"/>
      <c r="B11" s="279">
        <v>5139</v>
      </c>
      <c r="C11" s="434" t="s">
        <v>36</v>
      </c>
      <c r="D11" s="435">
        <v>0</v>
      </c>
      <c r="E11" s="435">
        <v>0</v>
      </c>
      <c r="F11" s="435">
        <v>0</v>
      </c>
      <c r="G11" s="433">
        <v>0</v>
      </c>
      <c r="H11" s="435">
        <v>0</v>
      </c>
    </row>
    <row r="12" spans="1:8" hidden="1" x14ac:dyDescent="0.2">
      <c r="A12" s="233"/>
      <c r="B12" s="279">
        <v>5163</v>
      </c>
      <c r="C12" s="434" t="s">
        <v>37</v>
      </c>
      <c r="D12" s="435">
        <v>0</v>
      </c>
      <c r="E12" s="435">
        <v>0</v>
      </c>
      <c r="F12" s="435">
        <v>0</v>
      </c>
      <c r="G12" s="433" t="e">
        <f>F12/E12*100</f>
        <v>#DIV/0!</v>
      </c>
      <c r="H12" s="435">
        <v>0</v>
      </c>
    </row>
    <row r="13" spans="1:8" x14ac:dyDescent="0.2">
      <c r="A13" s="233"/>
      <c r="B13" s="279">
        <v>5166</v>
      </c>
      <c r="C13" s="191" t="s">
        <v>38</v>
      </c>
      <c r="D13" s="906">
        <v>0</v>
      </c>
      <c r="E13" s="906">
        <v>0</v>
      </c>
      <c r="F13" s="906">
        <v>0</v>
      </c>
      <c r="G13" s="433">
        <v>0</v>
      </c>
      <c r="H13" s="906">
        <v>0</v>
      </c>
    </row>
    <row r="14" spans="1:8" x14ac:dyDescent="0.2">
      <c r="A14" s="233"/>
      <c r="B14" s="279">
        <v>5169</v>
      </c>
      <c r="C14" s="191" t="s">
        <v>800</v>
      </c>
      <c r="D14" s="906">
        <v>0</v>
      </c>
      <c r="E14" s="906">
        <v>0</v>
      </c>
      <c r="F14" s="906">
        <v>0</v>
      </c>
      <c r="G14" s="433">
        <v>0</v>
      </c>
      <c r="H14" s="906">
        <v>0</v>
      </c>
    </row>
    <row r="15" spans="1:8" ht="13.5" thickBot="1" x14ac:dyDescent="0.25">
      <c r="A15" s="303"/>
      <c r="B15" s="545">
        <v>5175</v>
      </c>
      <c r="C15" s="559" t="s">
        <v>809</v>
      </c>
      <c r="D15" s="348">
        <v>0</v>
      </c>
      <c r="E15" s="348">
        <v>0</v>
      </c>
      <c r="F15" s="348">
        <v>0</v>
      </c>
      <c r="G15" s="956">
        <v>0</v>
      </c>
      <c r="H15" s="348">
        <v>0</v>
      </c>
    </row>
    <row r="16" spans="1:8" x14ac:dyDescent="0.2">
      <c r="A16" s="915">
        <v>6409</v>
      </c>
      <c r="B16" s="558">
        <v>5901</v>
      </c>
      <c r="C16" s="354" t="s">
        <v>1101</v>
      </c>
      <c r="D16" s="178">
        <v>0</v>
      </c>
      <c r="E16" s="178">
        <v>0</v>
      </c>
      <c r="F16" s="178">
        <v>0</v>
      </c>
      <c r="G16" s="957">
        <v>0</v>
      </c>
      <c r="H16" s="178">
        <v>0</v>
      </c>
    </row>
    <row r="17" spans="1:8" x14ac:dyDescent="0.2">
      <c r="A17" s="832" t="s">
        <v>1102</v>
      </c>
      <c r="B17" s="543"/>
      <c r="C17" s="406" t="s">
        <v>1103</v>
      </c>
      <c r="D17" s="910">
        <v>0</v>
      </c>
      <c r="E17" s="910">
        <v>0</v>
      </c>
      <c r="F17" s="910">
        <v>0</v>
      </c>
      <c r="G17" s="544">
        <v>0</v>
      </c>
      <c r="H17" s="910">
        <v>0</v>
      </c>
    </row>
    <row r="18" spans="1:8" ht="13.5" thickBot="1" x14ac:dyDescent="0.25">
      <c r="A18" s="838"/>
      <c r="B18" s="545"/>
      <c r="C18" s="919"/>
      <c r="D18" s="348"/>
      <c r="E18" s="348"/>
      <c r="F18" s="348"/>
      <c r="G18" s="956"/>
      <c r="H18" s="348"/>
    </row>
    <row r="19" spans="1:8" ht="16.5" thickBot="1" x14ac:dyDescent="0.3">
      <c r="A19" s="430" t="s">
        <v>666</v>
      </c>
      <c r="B19" s="203"/>
      <c r="C19" s="234"/>
      <c r="D19" s="524">
        <f>SUM(D8:D18)</f>
        <v>0</v>
      </c>
      <c r="E19" s="524">
        <f>SUM(E8:E18)</f>
        <v>0</v>
      </c>
      <c r="F19" s="524">
        <f>SUM(F8:F18)</f>
        <v>0</v>
      </c>
      <c r="G19" s="546">
        <v>0</v>
      </c>
      <c r="H19" s="525">
        <f>SUM(H8:H18)</f>
        <v>0</v>
      </c>
    </row>
    <row r="57" spans="1:8" ht="15" x14ac:dyDescent="0.25">
      <c r="A57" s="1639" t="s">
        <v>880</v>
      </c>
      <c r="B57" s="1639"/>
      <c r="C57" s="1639"/>
      <c r="D57" s="1639"/>
      <c r="E57" s="1639"/>
      <c r="F57" s="1639"/>
      <c r="G57" s="1639"/>
      <c r="H57" s="1639"/>
    </row>
  </sheetData>
  <mergeCells count="1">
    <mergeCell ref="A57:H57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56"/>
  <sheetViews>
    <sheetView zoomScaleNormal="100" workbookViewId="0">
      <selection activeCell="K38" sqref="K38"/>
    </sheetView>
  </sheetViews>
  <sheetFormatPr defaultRowHeight="12.75" x14ac:dyDescent="0.2"/>
  <cols>
    <col min="1" max="1" width="4.7109375" style="900" customWidth="1"/>
    <col min="2" max="2" width="6.42578125" style="900" customWidth="1"/>
    <col min="3" max="3" width="31.7109375" style="900" customWidth="1"/>
    <col min="4" max="4" width="10" style="900" customWidth="1"/>
    <col min="5" max="5" width="11.42578125" style="900" customWidth="1"/>
    <col min="6" max="6" width="10.28515625" style="900" hidden="1" customWidth="1"/>
    <col min="7" max="7" width="8.5703125" style="900" hidden="1" customWidth="1"/>
    <col min="8" max="8" width="13.85546875" style="900" customWidth="1"/>
    <col min="9" max="16384" width="9.140625" style="900"/>
  </cols>
  <sheetData>
    <row r="1" spans="1:8" ht="15" x14ac:dyDescent="0.25">
      <c r="E1" s="169" t="s">
        <v>1376</v>
      </c>
      <c r="H1" s="1529">
        <v>6</v>
      </c>
    </row>
    <row r="2" spans="1:8" ht="18.75" x14ac:dyDescent="0.3">
      <c r="A2" s="899" t="s">
        <v>1272</v>
      </c>
      <c r="B2" s="170"/>
      <c r="C2" s="132"/>
      <c r="D2" s="132"/>
      <c r="E2" s="132"/>
      <c r="F2" s="132"/>
      <c r="G2" s="132"/>
      <c r="H2" s="132"/>
    </row>
    <row r="3" spans="1:8" ht="18.75" x14ac:dyDescent="0.3">
      <c r="A3" s="170"/>
      <c r="B3" s="170"/>
      <c r="C3" s="132"/>
      <c r="D3" s="132"/>
      <c r="E3" s="132"/>
      <c r="F3" s="132"/>
      <c r="G3" s="132"/>
      <c r="H3" s="132"/>
    </row>
    <row r="4" spans="1:8" ht="15" thickBot="1" x14ac:dyDescent="0.25">
      <c r="A4" s="172" t="s">
        <v>645</v>
      </c>
      <c r="B4" s="7"/>
      <c r="C4" s="4"/>
      <c r="D4" s="4"/>
      <c r="E4" s="4"/>
      <c r="F4" s="8"/>
      <c r="G4" s="9"/>
      <c r="H4" s="10" t="s">
        <v>537</v>
      </c>
    </row>
    <row r="5" spans="1:8" ht="13.5" x14ac:dyDescent="0.25">
      <c r="A5" s="173" t="s">
        <v>538</v>
      </c>
      <c r="B5" s="243"/>
      <c r="C5" s="24"/>
      <c r="D5" s="1159" t="s">
        <v>539</v>
      </c>
      <c r="E5" s="1155" t="s">
        <v>540</v>
      </c>
      <c r="F5" s="14" t="s">
        <v>541</v>
      </c>
      <c r="G5" s="894" t="s">
        <v>542</v>
      </c>
      <c r="H5" s="896" t="s">
        <v>1285</v>
      </c>
    </row>
    <row r="6" spans="1:8" ht="14.25" thickBot="1" x14ac:dyDescent="0.3">
      <c r="A6" s="1129">
        <v>3299</v>
      </c>
      <c r="B6" s="17" t="s">
        <v>33</v>
      </c>
      <c r="C6" s="191"/>
      <c r="D6" s="1143">
        <v>2020</v>
      </c>
      <c r="E6" s="1156">
        <v>2020</v>
      </c>
      <c r="F6" s="20" t="s">
        <v>1156</v>
      </c>
      <c r="G6" s="1228" t="s">
        <v>544</v>
      </c>
      <c r="H6" s="1130" t="s">
        <v>1284</v>
      </c>
    </row>
    <row r="7" spans="1:8" ht="13.5" x14ac:dyDescent="0.25">
      <c r="A7" s="540"/>
      <c r="B7" s="23" t="s">
        <v>545</v>
      </c>
      <c r="C7" s="24"/>
      <c r="D7" s="1284"/>
      <c r="E7" s="1281"/>
      <c r="F7" s="100"/>
      <c r="G7" s="1288"/>
      <c r="H7" s="1292"/>
    </row>
    <row r="8" spans="1:8" x14ac:dyDescent="0.2">
      <c r="A8" s="233">
        <v>3299</v>
      </c>
      <c r="B8" s="279">
        <v>5021</v>
      </c>
      <c r="C8" s="191" t="s">
        <v>34</v>
      </c>
      <c r="D8" s="1163">
        <v>0</v>
      </c>
      <c r="E8" s="1132">
        <v>3059</v>
      </c>
      <c r="F8" s="906">
        <v>0</v>
      </c>
      <c r="G8" s="1289">
        <v>0</v>
      </c>
      <c r="H8" s="1132">
        <v>3059</v>
      </c>
    </row>
    <row r="9" spans="1:8" x14ac:dyDescent="0.2">
      <c r="A9" s="346"/>
      <c r="B9" s="279">
        <v>5031</v>
      </c>
      <c r="C9" s="175" t="s">
        <v>1100</v>
      </c>
      <c r="D9" s="1162">
        <v>0</v>
      </c>
      <c r="E9" s="1136">
        <v>632</v>
      </c>
      <c r="F9" s="205">
        <v>0</v>
      </c>
      <c r="G9" s="1289">
        <v>0</v>
      </c>
      <c r="H9" s="1136">
        <v>632</v>
      </c>
    </row>
    <row r="10" spans="1:8" x14ac:dyDescent="0.2">
      <c r="A10" s="916"/>
      <c r="B10" s="279">
        <v>5032</v>
      </c>
      <c r="C10" s="175" t="s">
        <v>35</v>
      </c>
      <c r="D10" s="1162">
        <v>0</v>
      </c>
      <c r="E10" s="1136">
        <v>248</v>
      </c>
      <c r="F10" s="205">
        <v>0</v>
      </c>
      <c r="G10" s="1289">
        <v>0</v>
      </c>
      <c r="H10" s="1136">
        <v>248</v>
      </c>
    </row>
    <row r="11" spans="1:8" x14ac:dyDescent="0.2">
      <c r="A11" s="916"/>
      <c r="B11" s="279">
        <v>5137</v>
      </c>
      <c r="C11" s="434" t="s">
        <v>1299</v>
      </c>
      <c r="D11" s="1285">
        <v>0</v>
      </c>
      <c r="E11" s="1282">
        <v>11</v>
      </c>
      <c r="F11" s="435">
        <v>0</v>
      </c>
      <c r="G11" s="1289">
        <v>0</v>
      </c>
      <c r="H11" s="1282">
        <v>11</v>
      </c>
    </row>
    <row r="12" spans="1:8" x14ac:dyDescent="0.2">
      <c r="A12" s="233"/>
      <c r="B12" s="279">
        <v>5139</v>
      </c>
      <c r="C12" s="434" t="s">
        <v>36</v>
      </c>
      <c r="D12" s="1285">
        <v>0</v>
      </c>
      <c r="E12" s="1282">
        <v>37</v>
      </c>
      <c r="F12" s="435">
        <v>0</v>
      </c>
      <c r="G12" s="1289">
        <v>0</v>
      </c>
      <c r="H12" s="1282">
        <v>37</v>
      </c>
    </row>
    <row r="13" spans="1:8" x14ac:dyDescent="0.2">
      <c r="A13" s="233"/>
      <c r="B13" s="279">
        <v>5166</v>
      </c>
      <c r="C13" s="191" t="s">
        <v>38</v>
      </c>
      <c r="D13" s="1163">
        <v>0</v>
      </c>
      <c r="E13" s="1132">
        <v>123</v>
      </c>
      <c r="F13" s="906">
        <v>0</v>
      </c>
      <c r="G13" s="1289">
        <v>0</v>
      </c>
      <c r="H13" s="1132">
        <v>123</v>
      </c>
    </row>
    <row r="14" spans="1:8" x14ac:dyDescent="0.2">
      <c r="A14" s="233"/>
      <c r="B14" s="279">
        <v>5169</v>
      </c>
      <c r="C14" s="191" t="s">
        <v>800</v>
      </c>
      <c r="D14" s="1163">
        <v>0</v>
      </c>
      <c r="E14" s="1132">
        <v>298</v>
      </c>
      <c r="F14" s="906">
        <v>0</v>
      </c>
      <c r="G14" s="1289">
        <v>0</v>
      </c>
      <c r="H14" s="1132">
        <v>298</v>
      </c>
    </row>
    <row r="15" spans="1:8" ht="13.5" thickBot="1" x14ac:dyDescent="0.25">
      <c r="A15" s="303"/>
      <c r="B15" s="545">
        <v>5175</v>
      </c>
      <c r="C15" s="559" t="s">
        <v>809</v>
      </c>
      <c r="D15" s="1164">
        <v>0</v>
      </c>
      <c r="E15" s="1158">
        <v>174</v>
      </c>
      <c r="F15" s="348">
        <v>0</v>
      </c>
      <c r="G15" s="1289">
        <v>0</v>
      </c>
      <c r="H15" s="1158">
        <v>174</v>
      </c>
    </row>
    <row r="16" spans="1:8" x14ac:dyDescent="0.2">
      <c r="A16" s="915">
        <v>6409</v>
      </c>
      <c r="B16" s="558">
        <v>5901</v>
      </c>
      <c r="C16" s="293" t="s">
        <v>1101</v>
      </c>
      <c r="D16" s="1160">
        <v>0</v>
      </c>
      <c r="E16" s="1131">
        <v>0</v>
      </c>
      <c r="F16" s="178">
        <v>0</v>
      </c>
      <c r="G16" s="1289">
        <v>0</v>
      </c>
      <c r="H16" s="1131">
        <v>0</v>
      </c>
    </row>
    <row r="17" spans="1:8" x14ac:dyDescent="0.2">
      <c r="A17" s="832" t="s">
        <v>1102</v>
      </c>
      <c r="B17" s="543"/>
      <c r="C17" s="680" t="s">
        <v>1103</v>
      </c>
      <c r="D17" s="1286">
        <v>0</v>
      </c>
      <c r="E17" s="1212">
        <v>0</v>
      </c>
      <c r="F17" s="910">
        <v>0</v>
      </c>
      <c r="G17" s="1289">
        <v>0</v>
      </c>
      <c r="H17" s="1212">
        <v>0</v>
      </c>
    </row>
    <row r="18" spans="1:8" ht="13.5" thickBot="1" x14ac:dyDescent="0.25">
      <c r="A18" s="838"/>
      <c r="B18" s="545"/>
      <c r="C18" s="601"/>
      <c r="D18" s="1164"/>
      <c r="E18" s="1158"/>
      <c r="F18" s="348"/>
      <c r="G18" s="1290"/>
      <c r="H18" s="1158"/>
    </row>
    <row r="19" spans="1:8" ht="16.5" thickBot="1" x14ac:dyDescent="0.3">
      <c r="A19" s="430" t="s">
        <v>666</v>
      </c>
      <c r="B19" s="203"/>
      <c r="C19" s="234"/>
      <c r="D19" s="1287">
        <f>SUM(D8:D18)</f>
        <v>0</v>
      </c>
      <c r="E19" s="1283">
        <f>SUM(E8:E18)</f>
        <v>4582</v>
      </c>
      <c r="F19" s="524">
        <f>SUM(F8:F18)</f>
        <v>0</v>
      </c>
      <c r="G19" s="1291">
        <f>F19/E19*100</f>
        <v>0</v>
      </c>
      <c r="H19" s="1293">
        <f>SUM(H8:H18)</f>
        <v>4582</v>
      </c>
    </row>
    <row r="56" spans="1:8" ht="15" x14ac:dyDescent="0.25">
      <c r="A56" s="1639" t="s">
        <v>1378</v>
      </c>
      <c r="B56" s="1639"/>
      <c r="C56" s="1639"/>
      <c r="D56" s="1639"/>
      <c r="E56" s="1639"/>
      <c r="F56" s="1639"/>
      <c r="G56" s="1639"/>
      <c r="H56" s="1639"/>
    </row>
  </sheetData>
  <mergeCells count="1">
    <mergeCell ref="A56:H56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05"/>
  <sheetViews>
    <sheetView zoomScaleNormal="100" workbookViewId="0">
      <selection activeCell="Z1" sqref="Z1"/>
    </sheetView>
  </sheetViews>
  <sheetFormatPr defaultColWidth="9.28515625" defaultRowHeight="12.75" x14ac:dyDescent="0.2"/>
  <cols>
    <col min="1" max="1" width="5" style="120" customWidth="1"/>
    <col min="2" max="2" width="7.140625" style="120" customWidth="1"/>
    <col min="3" max="3" width="39.7109375" style="120" customWidth="1"/>
    <col min="4" max="4" width="12.140625" style="120" customWidth="1"/>
    <col min="5" max="5" width="13.28515625" style="120" customWidth="1"/>
    <col min="6" max="6" width="9.28515625" style="120" hidden="1" customWidth="1"/>
    <col min="7" max="7" width="10.42578125" style="120" hidden="1" customWidth="1"/>
    <col min="8" max="8" width="17" style="120" customWidth="1"/>
    <col min="9" max="16384" width="9.28515625" style="120"/>
  </cols>
  <sheetData>
    <row r="1" spans="1:8" ht="15" x14ac:dyDescent="0.25">
      <c r="D1" s="169"/>
      <c r="E1" s="169" t="s">
        <v>1376</v>
      </c>
      <c r="H1" s="1529">
        <v>7</v>
      </c>
    </row>
    <row r="2" spans="1:8" ht="18.75" x14ac:dyDescent="0.3">
      <c r="A2" s="436" t="s">
        <v>39</v>
      </c>
    </row>
    <row r="3" spans="1:8" ht="18.75" x14ac:dyDescent="0.3">
      <c r="A3" s="436"/>
    </row>
    <row r="4" spans="1:8" ht="15" thickBot="1" x14ac:dyDescent="0.25">
      <c r="A4" s="438" t="s">
        <v>645</v>
      </c>
      <c r="B4" s="439"/>
      <c r="D4" s="437"/>
      <c r="E4" s="437"/>
      <c r="F4" s="440"/>
      <c r="G4" s="441"/>
      <c r="H4" s="437" t="s">
        <v>537</v>
      </c>
    </row>
    <row r="5" spans="1:8" ht="13.5" x14ac:dyDescent="0.25">
      <c r="A5" s="442" t="s">
        <v>538</v>
      </c>
      <c r="B5" s="443"/>
      <c r="C5" s="444"/>
      <c r="D5" s="896" t="s">
        <v>539</v>
      </c>
      <c r="E5" s="896" t="s">
        <v>540</v>
      </c>
      <c r="F5" s="1153" t="s">
        <v>541</v>
      </c>
      <c r="G5" s="894" t="s">
        <v>542</v>
      </c>
      <c r="H5" s="896" t="s">
        <v>1285</v>
      </c>
    </row>
    <row r="6" spans="1:8" ht="13.5" x14ac:dyDescent="0.25">
      <c r="A6" s="445">
        <v>3115</v>
      </c>
      <c r="B6" s="446" t="s">
        <v>40</v>
      </c>
      <c r="C6" s="418"/>
      <c r="D6" s="1130">
        <v>2020</v>
      </c>
      <c r="E6" s="1130">
        <v>2020</v>
      </c>
      <c r="F6" s="19" t="s">
        <v>1156</v>
      </c>
      <c r="G6" s="1228" t="s">
        <v>544</v>
      </c>
      <c r="H6" s="1130" t="s">
        <v>1284</v>
      </c>
    </row>
    <row r="7" spans="1:8" ht="13.5" x14ac:dyDescent="0.25">
      <c r="A7" s="445">
        <v>3131</v>
      </c>
      <c r="B7" s="446" t="s">
        <v>41</v>
      </c>
      <c r="C7" s="418"/>
      <c r="D7" s="1130"/>
      <c r="E7" s="1130"/>
      <c r="F7" s="19"/>
      <c r="G7" s="1228"/>
      <c r="H7" s="1130"/>
    </row>
    <row r="8" spans="1:8" ht="13.5" x14ac:dyDescent="0.25">
      <c r="A8" s="445">
        <v>3150</v>
      </c>
      <c r="B8" s="446" t="s">
        <v>42</v>
      </c>
      <c r="C8" s="418"/>
      <c r="D8" s="1130"/>
      <c r="E8" s="1130"/>
      <c r="F8" s="19"/>
      <c r="G8" s="1228"/>
      <c r="H8" s="1130"/>
    </row>
    <row r="9" spans="1:8" ht="13.5" x14ac:dyDescent="0.25">
      <c r="A9" s="445">
        <v>3211</v>
      </c>
      <c r="B9" s="447" t="s">
        <v>43</v>
      </c>
      <c r="C9" s="418"/>
      <c r="D9" s="1130"/>
      <c r="E9" s="1130"/>
      <c r="F9" s="19"/>
      <c r="G9" s="1228"/>
      <c r="H9" s="1130"/>
    </row>
    <row r="10" spans="1:8" x14ac:dyDescent="0.2">
      <c r="A10" s="124">
        <v>3511</v>
      </c>
      <c r="B10" s="446" t="s">
        <v>44</v>
      </c>
      <c r="C10" s="448"/>
      <c r="D10" s="1294"/>
      <c r="E10" s="1294"/>
      <c r="F10" s="1297"/>
      <c r="G10" s="1300"/>
      <c r="H10" s="1294"/>
    </row>
    <row r="11" spans="1:8" x14ac:dyDescent="0.2">
      <c r="A11" s="124">
        <v>3512</v>
      </c>
      <c r="B11" s="446" t="s">
        <v>1141</v>
      </c>
      <c r="C11" s="448"/>
      <c r="D11" s="1294"/>
      <c r="E11" s="1294"/>
      <c r="F11" s="1297"/>
      <c r="G11" s="1300"/>
      <c r="H11" s="1294"/>
    </row>
    <row r="12" spans="1:8" x14ac:dyDescent="0.2">
      <c r="A12" s="124">
        <v>3513</v>
      </c>
      <c r="B12" s="446" t="s">
        <v>45</v>
      </c>
      <c r="C12" s="418"/>
      <c r="D12" s="1294"/>
      <c r="E12" s="1294"/>
      <c r="F12" s="1297"/>
      <c r="G12" s="1300"/>
      <c r="H12" s="1294"/>
    </row>
    <row r="13" spans="1:8" x14ac:dyDescent="0.2">
      <c r="A13" s="445">
        <v>3515</v>
      </c>
      <c r="B13" s="449" t="s">
        <v>46</v>
      </c>
      <c r="C13" s="448"/>
      <c r="D13" s="1294"/>
      <c r="E13" s="1294"/>
      <c r="F13" s="1297"/>
      <c r="G13" s="1300"/>
      <c r="H13" s="1294"/>
    </row>
    <row r="14" spans="1:8" x14ac:dyDescent="0.2">
      <c r="A14" s="124">
        <v>3524</v>
      </c>
      <c r="B14" s="446" t="s">
        <v>47</v>
      </c>
      <c r="C14" s="418"/>
      <c r="D14" s="1295"/>
      <c r="E14" s="1295"/>
      <c r="F14" s="1298"/>
      <c r="G14" s="1300"/>
      <c r="H14" s="1295"/>
    </row>
    <row r="15" spans="1:8" x14ac:dyDescent="0.2">
      <c r="A15" s="124">
        <v>3525</v>
      </c>
      <c r="B15" s="446" t="s">
        <v>48</v>
      </c>
      <c r="C15" s="418"/>
      <c r="D15" s="1295"/>
      <c r="E15" s="1295"/>
      <c r="F15" s="1298"/>
      <c r="G15" s="1300"/>
      <c r="H15" s="1295"/>
    </row>
    <row r="16" spans="1:8" x14ac:dyDescent="0.2">
      <c r="A16" s="124">
        <v>3539</v>
      </c>
      <c r="B16" s="446" t="s">
        <v>49</v>
      </c>
      <c r="C16" s="418"/>
      <c r="D16" s="1295"/>
      <c r="E16" s="1295"/>
      <c r="F16" s="1298"/>
      <c r="G16" s="1300"/>
      <c r="H16" s="1295"/>
    </row>
    <row r="17" spans="1:8" x14ac:dyDescent="0.2">
      <c r="A17" s="124">
        <v>3541</v>
      </c>
      <c r="B17" s="446" t="s">
        <v>1139</v>
      </c>
      <c r="C17" s="448"/>
      <c r="D17" s="1295"/>
      <c r="E17" s="1295"/>
      <c r="F17" s="1298"/>
      <c r="G17" s="1300"/>
      <c r="H17" s="1295"/>
    </row>
    <row r="18" spans="1:8" x14ac:dyDescent="0.2">
      <c r="A18" s="124">
        <v>3569</v>
      </c>
      <c r="B18" s="446" t="s">
        <v>1140</v>
      </c>
      <c r="C18" s="418"/>
      <c r="D18" s="1295"/>
      <c r="E18" s="1295"/>
      <c r="F18" s="1298"/>
      <c r="G18" s="1300"/>
      <c r="H18" s="1295"/>
    </row>
    <row r="19" spans="1:8" x14ac:dyDescent="0.2">
      <c r="A19" s="450">
        <v>3632</v>
      </c>
      <c r="B19" s="452" t="s">
        <v>611</v>
      </c>
      <c r="C19" s="448"/>
      <c r="D19" s="1295"/>
      <c r="E19" s="1295"/>
      <c r="F19" s="1298"/>
      <c r="G19" s="1300"/>
      <c r="H19" s="1295"/>
    </row>
    <row r="20" spans="1:8" x14ac:dyDescent="0.2">
      <c r="A20" s="124">
        <v>4312</v>
      </c>
      <c r="B20" s="446" t="s">
        <v>51</v>
      </c>
      <c r="C20" s="418"/>
      <c r="D20" s="1295"/>
      <c r="E20" s="1295"/>
      <c r="F20" s="1298"/>
      <c r="G20" s="1300"/>
      <c r="H20" s="1295"/>
    </row>
    <row r="21" spans="1:8" x14ac:dyDescent="0.2">
      <c r="A21" s="124">
        <v>4329</v>
      </c>
      <c r="B21" s="446" t="s">
        <v>1142</v>
      </c>
      <c r="C21" s="418"/>
      <c r="D21" s="1295"/>
      <c r="E21" s="1295"/>
      <c r="F21" s="1298"/>
      <c r="G21" s="1300"/>
      <c r="H21" s="1295"/>
    </row>
    <row r="22" spans="1:8" x14ac:dyDescent="0.2">
      <c r="A22" s="124">
        <v>4339</v>
      </c>
      <c r="B22" s="446" t="s">
        <v>1143</v>
      </c>
      <c r="C22" s="418"/>
      <c r="D22" s="1295"/>
      <c r="E22" s="1295"/>
      <c r="F22" s="1298"/>
      <c r="G22" s="1300"/>
      <c r="H22" s="1295"/>
    </row>
    <row r="23" spans="1:8" x14ac:dyDescent="0.2">
      <c r="A23" s="450">
        <v>4350</v>
      </c>
      <c r="B23" s="446" t="s">
        <v>1145</v>
      </c>
      <c r="C23" s="418"/>
      <c r="D23" s="1295"/>
      <c r="E23" s="1295"/>
      <c r="F23" s="1298"/>
      <c r="G23" s="1300"/>
      <c r="H23" s="1295"/>
    </row>
    <row r="24" spans="1:8" x14ac:dyDescent="0.2">
      <c r="A24" s="450">
        <v>4351</v>
      </c>
      <c r="B24" s="446" t="s">
        <v>1144</v>
      </c>
      <c r="C24" s="418"/>
      <c r="D24" s="1295"/>
      <c r="E24" s="1295"/>
      <c r="F24" s="1298"/>
      <c r="G24" s="1300"/>
      <c r="H24" s="1295"/>
    </row>
    <row r="25" spans="1:8" x14ac:dyDescent="0.2">
      <c r="A25" s="450">
        <v>4357</v>
      </c>
      <c r="B25" s="446" t="s">
        <v>52</v>
      </c>
      <c r="C25" s="418"/>
      <c r="D25" s="1295"/>
      <c r="E25" s="1295"/>
      <c r="F25" s="1298"/>
      <c r="G25" s="1300"/>
      <c r="H25" s="1295"/>
    </row>
    <row r="26" spans="1:8" x14ac:dyDescent="0.2">
      <c r="A26" s="124">
        <v>4359</v>
      </c>
      <c r="B26" s="446" t="s">
        <v>616</v>
      </c>
      <c r="C26" s="418"/>
      <c r="D26" s="1295"/>
      <c r="E26" s="1295"/>
      <c r="F26" s="1298"/>
      <c r="G26" s="1300"/>
      <c r="H26" s="1295"/>
    </row>
    <row r="27" spans="1:8" x14ac:dyDescent="0.2">
      <c r="A27" s="445">
        <v>4378</v>
      </c>
      <c r="B27" s="449" t="s">
        <v>53</v>
      </c>
      <c r="C27" s="451"/>
      <c r="D27" s="1295"/>
      <c r="E27" s="1295"/>
      <c r="F27" s="1298"/>
      <c r="G27" s="1300"/>
      <c r="H27" s="1295"/>
    </row>
    <row r="28" spans="1:8" x14ac:dyDescent="0.2">
      <c r="A28" s="445">
        <v>4379</v>
      </c>
      <c r="B28" s="446" t="s">
        <v>54</v>
      </c>
      <c r="C28" s="451"/>
      <c r="D28" s="1295"/>
      <c r="E28" s="1295"/>
      <c r="F28" s="1298"/>
      <c r="G28" s="1300"/>
      <c r="H28" s="1295"/>
    </row>
    <row r="29" spans="1:8" x14ac:dyDescent="0.2">
      <c r="A29" s="124">
        <v>4399</v>
      </c>
      <c r="B29" s="446" t="s">
        <v>55</v>
      </c>
      <c r="C29" s="418"/>
      <c r="D29" s="1295"/>
      <c r="E29" s="1295"/>
      <c r="F29" s="1298"/>
      <c r="G29" s="1300"/>
      <c r="H29" s="1295"/>
    </row>
    <row r="30" spans="1:8" x14ac:dyDescent="0.2">
      <c r="A30" s="450">
        <v>6330</v>
      </c>
      <c r="B30" s="452" t="s">
        <v>56</v>
      </c>
      <c r="C30" s="448"/>
      <c r="D30" s="1295"/>
      <c r="E30" s="1295"/>
      <c r="F30" s="1298"/>
      <c r="G30" s="1300"/>
      <c r="H30" s="1295"/>
    </row>
    <row r="31" spans="1:8" ht="13.5" thickBot="1" x14ac:dyDescent="0.25">
      <c r="A31" s="453">
        <v>6409</v>
      </c>
      <c r="B31" s="454" t="s">
        <v>696</v>
      </c>
      <c r="C31" s="496"/>
      <c r="D31" s="1296"/>
      <c r="E31" s="1296"/>
      <c r="F31" s="1299"/>
      <c r="G31" s="1301"/>
      <c r="H31" s="1296"/>
    </row>
    <row r="32" spans="1:8" ht="13.5" x14ac:dyDescent="0.25">
      <c r="A32" s="455"/>
      <c r="B32" s="456" t="s">
        <v>545</v>
      </c>
      <c r="C32" s="457"/>
      <c r="D32" s="1303"/>
      <c r="E32" s="1303"/>
      <c r="F32" s="458"/>
      <c r="G32" s="459"/>
      <c r="H32" s="460"/>
    </row>
    <row r="33" spans="1:8" customFormat="1" x14ac:dyDescent="0.2">
      <c r="A33" s="854">
        <v>3115</v>
      </c>
      <c r="B33" s="851">
        <v>5336</v>
      </c>
      <c r="C33" s="1302" t="s">
        <v>989</v>
      </c>
      <c r="D33" s="1304"/>
      <c r="E33" s="1304"/>
      <c r="F33" s="462"/>
      <c r="G33" s="852"/>
      <c r="H33" s="486"/>
    </row>
    <row r="34" spans="1:8" customFormat="1" x14ac:dyDescent="0.2">
      <c r="A34" s="850" t="s">
        <v>674</v>
      </c>
      <c r="B34" s="851">
        <v>2380389</v>
      </c>
      <c r="C34" s="1302" t="s">
        <v>985</v>
      </c>
      <c r="D34" s="1304">
        <v>0</v>
      </c>
      <c r="E34" s="1304">
        <v>0</v>
      </c>
      <c r="F34" s="462"/>
      <c r="G34" s="852" t="e">
        <f t="shared" ref="G34:G46" si="0">F34/E34*100</f>
        <v>#DIV/0!</v>
      </c>
      <c r="H34" s="486">
        <v>0</v>
      </c>
    </row>
    <row r="35" spans="1:8" customFormat="1" x14ac:dyDescent="0.2">
      <c r="A35" s="850" t="s">
        <v>674</v>
      </c>
      <c r="B35" s="851">
        <v>2380389</v>
      </c>
      <c r="C35" s="1302" t="s">
        <v>986</v>
      </c>
      <c r="D35" s="1304">
        <v>0</v>
      </c>
      <c r="E35" s="1304">
        <v>0</v>
      </c>
      <c r="F35" s="462"/>
      <c r="G35" s="852" t="e">
        <f t="shared" si="0"/>
        <v>#DIV/0!</v>
      </c>
      <c r="H35" s="486">
        <v>0</v>
      </c>
    </row>
    <row r="36" spans="1:8" customFormat="1" x14ac:dyDescent="0.2">
      <c r="A36" s="850" t="s">
        <v>674</v>
      </c>
      <c r="B36" s="851">
        <v>2380390</v>
      </c>
      <c r="C36" s="1302" t="s">
        <v>985</v>
      </c>
      <c r="D36" s="1304">
        <v>0</v>
      </c>
      <c r="E36" s="1304">
        <v>0</v>
      </c>
      <c r="F36" s="462"/>
      <c r="G36" s="852" t="e">
        <f t="shared" si="0"/>
        <v>#DIV/0!</v>
      </c>
      <c r="H36" s="486">
        <v>0</v>
      </c>
    </row>
    <row r="37" spans="1:8" customFormat="1" x14ac:dyDescent="0.2">
      <c r="A37" s="850" t="s">
        <v>674</v>
      </c>
      <c r="B37" s="851">
        <v>2380390</v>
      </c>
      <c r="C37" s="1302" t="s">
        <v>987</v>
      </c>
      <c r="D37" s="1304">
        <v>0</v>
      </c>
      <c r="E37" s="1304">
        <v>0</v>
      </c>
      <c r="F37" s="462"/>
      <c r="G37" s="852" t="e">
        <f t="shared" si="0"/>
        <v>#DIV/0!</v>
      </c>
      <c r="H37" s="486">
        <v>0</v>
      </c>
    </row>
    <row r="38" spans="1:8" customFormat="1" x14ac:dyDescent="0.2">
      <c r="A38" s="850" t="s">
        <v>674</v>
      </c>
      <c r="B38" s="851">
        <v>2380391</v>
      </c>
      <c r="C38" s="1302" t="s">
        <v>985</v>
      </c>
      <c r="D38" s="1304">
        <v>0</v>
      </c>
      <c r="E38" s="1304">
        <v>0</v>
      </c>
      <c r="F38" s="462"/>
      <c r="G38" s="852" t="e">
        <f t="shared" si="0"/>
        <v>#DIV/0!</v>
      </c>
      <c r="H38" s="486">
        <v>0</v>
      </c>
    </row>
    <row r="39" spans="1:8" customFormat="1" x14ac:dyDescent="0.2">
      <c r="A39" s="850" t="s">
        <v>674</v>
      </c>
      <c r="B39" s="851">
        <v>2380391</v>
      </c>
      <c r="C39" s="1302" t="s">
        <v>988</v>
      </c>
      <c r="D39" s="1305">
        <v>0</v>
      </c>
      <c r="E39" s="1305">
        <v>0</v>
      </c>
      <c r="F39" s="509"/>
      <c r="G39" s="853" t="e">
        <f t="shared" si="0"/>
        <v>#DIV/0!</v>
      </c>
      <c r="H39" s="510">
        <v>0</v>
      </c>
    </row>
    <row r="40" spans="1:8" customFormat="1" x14ac:dyDescent="0.2">
      <c r="A40" s="850" t="s">
        <v>674</v>
      </c>
      <c r="B40" s="851">
        <v>2591359</v>
      </c>
      <c r="C40" s="1302" t="s">
        <v>985</v>
      </c>
      <c r="D40" s="1305">
        <v>0</v>
      </c>
      <c r="E40" s="1305">
        <v>0</v>
      </c>
      <c r="F40" s="509"/>
      <c r="G40" s="853" t="e">
        <f t="shared" si="0"/>
        <v>#DIV/0!</v>
      </c>
      <c r="H40" s="510">
        <v>0</v>
      </c>
    </row>
    <row r="41" spans="1:8" customFormat="1" x14ac:dyDescent="0.2">
      <c r="A41" s="850" t="s">
        <v>674</v>
      </c>
      <c r="B41" s="851">
        <v>2591359</v>
      </c>
      <c r="C41" s="1302" t="s">
        <v>986</v>
      </c>
      <c r="D41" s="1305">
        <v>0</v>
      </c>
      <c r="E41" s="1305">
        <v>0</v>
      </c>
      <c r="F41" s="509"/>
      <c r="G41" s="853" t="e">
        <f t="shared" si="0"/>
        <v>#DIV/0!</v>
      </c>
      <c r="H41" s="510">
        <v>0</v>
      </c>
    </row>
    <row r="42" spans="1:8" customFormat="1" x14ac:dyDescent="0.2">
      <c r="A42" s="850" t="s">
        <v>674</v>
      </c>
      <c r="B42" s="851">
        <v>2591360</v>
      </c>
      <c r="C42" s="1302" t="s">
        <v>985</v>
      </c>
      <c r="D42" s="1305">
        <v>0</v>
      </c>
      <c r="E42" s="1305">
        <v>0</v>
      </c>
      <c r="F42" s="509"/>
      <c r="G42" s="853" t="e">
        <f t="shared" si="0"/>
        <v>#DIV/0!</v>
      </c>
      <c r="H42" s="510">
        <v>0</v>
      </c>
    </row>
    <row r="43" spans="1:8" customFormat="1" x14ac:dyDescent="0.2">
      <c r="A43" s="850" t="s">
        <v>674</v>
      </c>
      <c r="B43" s="851">
        <v>2591360</v>
      </c>
      <c r="C43" s="1302" t="s">
        <v>987</v>
      </c>
      <c r="D43" s="1305">
        <v>0</v>
      </c>
      <c r="E43" s="1305">
        <v>0</v>
      </c>
      <c r="F43" s="509"/>
      <c r="G43" s="853" t="e">
        <f t="shared" si="0"/>
        <v>#DIV/0!</v>
      </c>
      <c r="H43" s="510">
        <v>0</v>
      </c>
    </row>
    <row r="44" spans="1:8" customFormat="1" x14ac:dyDescent="0.2">
      <c r="A44" s="850" t="s">
        <v>674</v>
      </c>
      <c r="B44" s="851">
        <v>2591361</v>
      </c>
      <c r="C44" s="1302" t="s">
        <v>985</v>
      </c>
      <c r="D44" s="1305">
        <v>0</v>
      </c>
      <c r="E44" s="1305">
        <v>0</v>
      </c>
      <c r="F44" s="509"/>
      <c r="G44" s="853" t="e">
        <f t="shared" si="0"/>
        <v>#DIV/0!</v>
      </c>
      <c r="H44" s="510">
        <v>0</v>
      </c>
    </row>
    <row r="45" spans="1:8" customFormat="1" x14ac:dyDescent="0.2">
      <c r="A45" s="850" t="s">
        <v>674</v>
      </c>
      <c r="B45" s="851">
        <v>2591361</v>
      </c>
      <c r="C45" s="1302" t="s">
        <v>988</v>
      </c>
      <c r="D45" s="1304">
        <v>0</v>
      </c>
      <c r="E45" s="1304">
        <v>0</v>
      </c>
      <c r="F45" s="462"/>
      <c r="G45" s="852" t="e">
        <f t="shared" si="0"/>
        <v>#DIV/0!</v>
      </c>
      <c r="H45" s="486">
        <v>0</v>
      </c>
    </row>
    <row r="46" spans="1:8" ht="13.5" thickBot="1" x14ac:dyDescent="0.25">
      <c r="A46" s="126"/>
      <c r="B46" s="467" t="s">
        <v>631</v>
      </c>
      <c r="C46" s="468"/>
      <c r="D46" s="1306">
        <f>SUM(D34:D45)</f>
        <v>0</v>
      </c>
      <c r="E46" s="1306">
        <f>SUM(E34:E45)</f>
        <v>0</v>
      </c>
      <c r="F46" s="469">
        <f>SUM(F34:F45)</f>
        <v>0</v>
      </c>
      <c r="G46" s="477" t="e">
        <f t="shared" si="0"/>
        <v>#DIV/0!</v>
      </c>
      <c r="H46" s="856">
        <f>SUM(H34:H45)</f>
        <v>0</v>
      </c>
    </row>
    <row r="47" spans="1:8" hidden="1" x14ac:dyDescent="0.2">
      <c r="A47" s="121">
        <v>3131</v>
      </c>
      <c r="B47" s="472">
        <v>5339</v>
      </c>
      <c r="C47" s="444" t="s">
        <v>57</v>
      </c>
      <c r="D47" s="1307">
        <v>0</v>
      </c>
      <c r="E47" s="1307">
        <v>0</v>
      </c>
      <c r="F47" s="473"/>
      <c r="G47" s="474" t="e">
        <f>F47/E47*100</f>
        <v>#DIV/0!</v>
      </c>
      <c r="H47" s="475">
        <v>0</v>
      </c>
    </row>
    <row r="48" spans="1:8" ht="13.5" hidden="1" thickBot="1" x14ac:dyDescent="0.25">
      <c r="A48" s="122"/>
      <c r="B48" s="467" t="s">
        <v>631</v>
      </c>
      <c r="C48" s="468"/>
      <c r="D48" s="1308">
        <f>SUM(D47:D47)</f>
        <v>0</v>
      </c>
      <c r="E48" s="1308">
        <f>SUM(E47:E47)</f>
        <v>0</v>
      </c>
      <c r="F48" s="476">
        <f>SUM(F47)</f>
        <v>0</v>
      </c>
      <c r="G48" s="477" t="e">
        <f>F48/E48*100</f>
        <v>#DIV/0!</v>
      </c>
      <c r="H48" s="471">
        <f>SUM(H47:H47)</f>
        <v>0</v>
      </c>
    </row>
    <row r="49" spans="1:8" x14ac:dyDescent="0.2">
      <c r="A49" s="124">
        <v>3150</v>
      </c>
      <c r="B49" s="1124">
        <v>5167</v>
      </c>
      <c r="C49" s="448" t="s">
        <v>58</v>
      </c>
      <c r="D49" s="1309">
        <v>0</v>
      </c>
      <c r="E49" s="1309">
        <v>0</v>
      </c>
      <c r="F49" s="462"/>
      <c r="G49" s="466" t="e">
        <f t="shared" ref="G49:G67" si="1">F49/E49*100</f>
        <v>#DIV/0!</v>
      </c>
      <c r="H49" s="479">
        <v>0</v>
      </c>
    </row>
    <row r="50" spans="1:8" hidden="1" x14ac:dyDescent="0.2">
      <c r="A50" s="465"/>
      <c r="B50" s="1124">
        <v>5491</v>
      </c>
      <c r="C50" s="448" t="s">
        <v>59</v>
      </c>
      <c r="D50" s="1309">
        <v>0</v>
      </c>
      <c r="E50" s="1309">
        <v>0</v>
      </c>
      <c r="F50" s="462">
        <v>0</v>
      </c>
      <c r="G50" s="466">
        <v>0</v>
      </c>
      <c r="H50" s="479">
        <v>0</v>
      </c>
    </row>
    <row r="51" spans="1:8" ht="13.5" thickBot="1" x14ac:dyDescent="0.25">
      <c r="A51" s="126"/>
      <c r="B51" s="467" t="s">
        <v>631</v>
      </c>
      <c r="C51" s="481"/>
      <c r="D51" s="1310">
        <f>SUM(D49:D50)</f>
        <v>0</v>
      </c>
      <c r="E51" s="1310">
        <f>SUM(E49:E50)</f>
        <v>0</v>
      </c>
      <c r="F51" s="469">
        <f>SUM(F49:F50)</f>
        <v>0</v>
      </c>
      <c r="G51" s="482" t="e">
        <f t="shared" si="1"/>
        <v>#DIV/0!</v>
      </c>
      <c r="H51" s="483">
        <f>SUM(H49:H50)</f>
        <v>0</v>
      </c>
    </row>
    <row r="52" spans="1:8" x14ac:dyDescent="0.2">
      <c r="A52" s="121">
        <v>3211</v>
      </c>
      <c r="B52" s="484">
        <v>5167</v>
      </c>
      <c r="C52" s="444" t="s">
        <v>58</v>
      </c>
      <c r="D52" s="1307">
        <v>133</v>
      </c>
      <c r="E52" s="1307">
        <v>133</v>
      </c>
      <c r="F52" s="473"/>
      <c r="G52" s="474">
        <f t="shared" si="1"/>
        <v>0</v>
      </c>
      <c r="H52" s="475">
        <v>133</v>
      </c>
    </row>
    <row r="53" spans="1:8" ht="13.5" x14ac:dyDescent="0.25">
      <c r="A53" s="485"/>
      <c r="B53" s="1124">
        <v>5491</v>
      </c>
      <c r="C53" s="448" t="s">
        <v>59</v>
      </c>
      <c r="D53" s="1304">
        <v>43</v>
      </c>
      <c r="E53" s="1304">
        <v>43</v>
      </c>
      <c r="F53" s="462"/>
      <c r="G53" s="463">
        <f t="shared" si="1"/>
        <v>0</v>
      </c>
      <c r="H53" s="486">
        <v>43</v>
      </c>
    </row>
    <row r="54" spans="1:8" ht="13.5" thickBot="1" x14ac:dyDescent="0.25">
      <c r="A54" s="122"/>
      <c r="B54" s="467" t="s">
        <v>631</v>
      </c>
      <c r="C54" s="468"/>
      <c r="D54" s="1308">
        <f>SUM(D52:D53)</f>
        <v>176</v>
      </c>
      <c r="E54" s="1308">
        <f>SUM(E52:E53)</f>
        <v>176</v>
      </c>
      <c r="F54" s="476">
        <f>SUM(F52:F53)</f>
        <v>0</v>
      </c>
      <c r="G54" s="477">
        <f t="shared" si="1"/>
        <v>0</v>
      </c>
      <c r="H54" s="471">
        <f>SUM(H52:H53)</f>
        <v>176</v>
      </c>
    </row>
    <row r="55" spans="1:8" x14ac:dyDescent="0.2">
      <c r="A55" s="1327"/>
      <c r="B55" s="1327"/>
      <c r="C55" s="481"/>
      <c r="D55" s="1328"/>
      <c r="E55" s="1328"/>
      <c r="F55" s="1329"/>
      <c r="G55" s="1330"/>
      <c r="H55" s="1328"/>
    </row>
    <row r="56" spans="1:8" x14ac:dyDescent="0.2">
      <c r="A56" s="1327"/>
      <c r="B56" s="1327"/>
      <c r="C56" s="481"/>
      <c r="D56" s="1328"/>
      <c r="E56" s="1328"/>
      <c r="F56" s="1329"/>
      <c r="G56" s="1330"/>
      <c r="H56" s="1328"/>
    </row>
    <row r="57" spans="1:8" ht="15.75" thickBot="1" x14ac:dyDescent="0.3">
      <c r="A57" s="1609" t="s">
        <v>880</v>
      </c>
      <c r="B57" s="1609"/>
      <c r="C57" s="1609"/>
      <c r="D57" s="1609"/>
      <c r="E57" s="1609"/>
      <c r="F57" s="1609"/>
      <c r="G57" s="1609"/>
      <c r="H57" s="1609"/>
    </row>
    <row r="58" spans="1:8" x14ac:dyDescent="0.2">
      <c r="A58" s="121">
        <v>3511</v>
      </c>
      <c r="B58" s="472">
        <v>5169</v>
      </c>
      <c r="C58" s="444" t="s">
        <v>661</v>
      </c>
      <c r="D58" s="1307">
        <v>4</v>
      </c>
      <c r="E58" s="1307">
        <v>4</v>
      </c>
      <c r="F58" s="473">
        <v>0</v>
      </c>
      <c r="G58" s="474">
        <f>F58/E58*100</f>
        <v>0</v>
      </c>
      <c r="H58" s="475">
        <v>4</v>
      </c>
    </row>
    <row r="59" spans="1:8" ht="13.5" thickBot="1" x14ac:dyDescent="0.25">
      <c r="A59" s="453"/>
      <c r="B59" s="495" t="s">
        <v>631</v>
      </c>
      <c r="C59" s="496"/>
      <c r="D59" s="1312">
        <f>SUM(D58:D58)</f>
        <v>4</v>
      </c>
      <c r="E59" s="1312">
        <f>SUM(E58:E58)</f>
        <v>4</v>
      </c>
      <c r="F59" s="469">
        <f>SUM(F58)</f>
        <v>0</v>
      </c>
      <c r="G59" s="477">
        <f t="shared" si="1"/>
        <v>0</v>
      </c>
      <c r="H59" s="489">
        <f>SUM(H58:H58)</f>
        <v>4</v>
      </c>
    </row>
    <row r="60" spans="1:8" x14ac:dyDescent="0.2">
      <c r="A60" s="450">
        <v>3512</v>
      </c>
      <c r="B60" s="1124">
        <v>5169</v>
      </c>
      <c r="C60" s="448" t="s">
        <v>60</v>
      </c>
      <c r="D60" s="1307">
        <v>600</v>
      </c>
      <c r="E60" s="1307">
        <v>600</v>
      </c>
      <c r="F60" s="473"/>
      <c r="G60" s="474">
        <f>F60/E60*100</f>
        <v>0</v>
      </c>
      <c r="H60" s="475">
        <v>600</v>
      </c>
    </row>
    <row r="61" spans="1:8" hidden="1" x14ac:dyDescent="0.2">
      <c r="A61" s="487"/>
      <c r="B61" s="1124">
        <v>5212</v>
      </c>
      <c r="C61" s="488" t="s">
        <v>61</v>
      </c>
      <c r="D61" s="1304">
        <v>0</v>
      </c>
      <c r="E61" s="1304">
        <v>0</v>
      </c>
      <c r="F61" s="462">
        <v>0</v>
      </c>
      <c r="G61" s="463">
        <v>0</v>
      </c>
      <c r="H61" s="486">
        <v>0</v>
      </c>
    </row>
    <row r="62" spans="1:8" ht="13.5" thickBot="1" x14ac:dyDescent="0.25">
      <c r="A62" s="122"/>
      <c r="B62" s="467" t="s">
        <v>631</v>
      </c>
      <c r="C62" s="468"/>
      <c r="D62" s="1312">
        <f>SUM(D60:D61)</f>
        <v>600</v>
      </c>
      <c r="E62" s="1312">
        <f>SUM(E60:E61)</f>
        <v>600</v>
      </c>
      <c r="F62" s="469">
        <f>SUM(F60:F61)</f>
        <v>0</v>
      </c>
      <c r="G62" s="477">
        <f t="shared" si="1"/>
        <v>0</v>
      </c>
      <c r="H62" s="489">
        <f>SUM(H60:H61)</f>
        <v>600</v>
      </c>
    </row>
    <row r="63" spans="1:8" x14ac:dyDescent="0.2">
      <c r="A63" s="121">
        <v>3513</v>
      </c>
      <c r="B63" s="1124">
        <v>5169</v>
      </c>
      <c r="C63" s="448" t="s">
        <v>62</v>
      </c>
      <c r="D63" s="1307">
        <v>2375</v>
      </c>
      <c r="E63" s="1307">
        <v>2375</v>
      </c>
      <c r="F63" s="473"/>
      <c r="G63" s="474">
        <f t="shared" si="1"/>
        <v>0</v>
      </c>
      <c r="H63" s="475">
        <v>2375</v>
      </c>
    </row>
    <row r="64" spans="1:8" hidden="1" x14ac:dyDescent="0.2">
      <c r="A64" s="490"/>
      <c r="B64" s="1124">
        <v>5213</v>
      </c>
      <c r="C64" s="488" t="s">
        <v>63</v>
      </c>
      <c r="D64" s="1304">
        <v>0</v>
      </c>
      <c r="E64" s="1304">
        <v>0</v>
      </c>
      <c r="F64" s="462">
        <v>0</v>
      </c>
      <c r="G64" s="463">
        <v>0</v>
      </c>
      <c r="H64" s="486">
        <v>0</v>
      </c>
    </row>
    <row r="65" spans="1:8" ht="13.5" thickBot="1" x14ac:dyDescent="0.25">
      <c r="A65" s="122"/>
      <c r="B65" s="491" t="s">
        <v>631</v>
      </c>
      <c r="C65" s="492"/>
      <c r="D65" s="1312">
        <f>SUM(D63:D64)</f>
        <v>2375</v>
      </c>
      <c r="E65" s="1312">
        <f>SUM(E63:E64)</f>
        <v>2375</v>
      </c>
      <c r="F65" s="469">
        <f>SUM(F63:F64)</f>
        <v>0</v>
      </c>
      <c r="G65" s="477">
        <f t="shared" si="1"/>
        <v>0</v>
      </c>
      <c r="H65" s="489">
        <f>SUM(H63:H64)</f>
        <v>2375</v>
      </c>
    </row>
    <row r="66" spans="1:8" x14ac:dyDescent="0.2">
      <c r="A66" s="121">
        <v>3515</v>
      </c>
      <c r="B66" s="472">
        <v>5169</v>
      </c>
      <c r="C66" s="444" t="s">
        <v>661</v>
      </c>
      <c r="D66" s="1307">
        <v>2</v>
      </c>
      <c r="E66" s="1307">
        <v>2</v>
      </c>
      <c r="F66" s="473">
        <v>0</v>
      </c>
      <c r="G66" s="474">
        <f t="shared" si="1"/>
        <v>0</v>
      </c>
      <c r="H66" s="475">
        <v>2</v>
      </c>
    </row>
    <row r="67" spans="1:8" ht="13.5" thickBot="1" x14ac:dyDescent="0.25">
      <c r="A67" s="122"/>
      <c r="B67" s="467" t="s">
        <v>631</v>
      </c>
      <c r="C67" s="468"/>
      <c r="D67" s="1308">
        <f>SUM(D66:D66)</f>
        <v>2</v>
      </c>
      <c r="E67" s="1308">
        <f>SUM(E66:E66)</f>
        <v>2</v>
      </c>
      <c r="F67" s="476">
        <f>SUM(F66)</f>
        <v>0</v>
      </c>
      <c r="G67" s="477">
        <f t="shared" si="1"/>
        <v>0</v>
      </c>
      <c r="H67" s="471">
        <f>SUM(H66:H66)</f>
        <v>2</v>
      </c>
    </row>
    <row r="68" spans="1:8" ht="13.5" hidden="1" thickBot="1" x14ac:dyDescent="0.25">
      <c r="A68" s="450">
        <v>3522</v>
      </c>
      <c r="B68" s="1124">
        <v>5223</v>
      </c>
      <c r="C68" s="448" t="s">
        <v>64</v>
      </c>
      <c r="D68" s="1307">
        <v>0</v>
      </c>
      <c r="E68" s="1307">
        <v>0</v>
      </c>
      <c r="F68" s="473">
        <v>0</v>
      </c>
      <c r="G68" s="463">
        <v>0</v>
      </c>
      <c r="H68" s="475">
        <v>0</v>
      </c>
    </row>
    <row r="69" spans="1:8" ht="13.5" hidden="1" thickBot="1" x14ac:dyDescent="0.25">
      <c r="A69" s="122"/>
      <c r="B69" s="467" t="s">
        <v>631</v>
      </c>
      <c r="C69" s="468"/>
      <c r="D69" s="1308">
        <f>SUM(D68:D68)</f>
        <v>0</v>
      </c>
      <c r="E69" s="1308">
        <f>SUM(E68:E68)</f>
        <v>0</v>
      </c>
      <c r="F69" s="476">
        <f>SUM(F68)</f>
        <v>0</v>
      </c>
      <c r="G69" s="477">
        <v>0</v>
      </c>
      <c r="H69" s="471">
        <f>SUM(H68:H68)</f>
        <v>0</v>
      </c>
    </row>
    <row r="70" spans="1:8" x14ac:dyDescent="0.2">
      <c r="A70" s="121">
        <v>3524</v>
      </c>
      <c r="B70" s="493">
        <v>5331</v>
      </c>
      <c r="C70" s="494" t="s">
        <v>65</v>
      </c>
      <c r="D70" s="1307">
        <v>4000</v>
      </c>
      <c r="E70" s="1307">
        <v>2744</v>
      </c>
      <c r="F70" s="473"/>
      <c r="G70" s="474">
        <f t="shared" ref="G70:G76" si="2">F70/E70*100</f>
        <v>0</v>
      </c>
      <c r="H70" s="475">
        <v>2744</v>
      </c>
    </row>
    <row r="71" spans="1:8" x14ac:dyDescent="0.2">
      <c r="A71" s="124"/>
      <c r="B71" s="1538">
        <v>5331</v>
      </c>
      <c r="C71" s="1572" t="s">
        <v>1300</v>
      </c>
      <c r="D71" s="1313">
        <v>0</v>
      </c>
      <c r="E71" s="1313">
        <v>600</v>
      </c>
      <c r="F71" s="505"/>
      <c r="G71" s="466"/>
      <c r="H71" s="1059">
        <v>600</v>
      </c>
    </row>
    <row r="72" spans="1:8" x14ac:dyDescent="0.2">
      <c r="A72" s="123" t="s">
        <v>674</v>
      </c>
      <c r="B72" s="1123">
        <v>501</v>
      </c>
      <c r="C72" s="180" t="s">
        <v>66</v>
      </c>
      <c r="D72" s="1304">
        <v>50</v>
      </c>
      <c r="E72" s="1304">
        <v>50</v>
      </c>
      <c r="F72" s="462"/>
      <c r="G72" s="466">
        <f t="shared" si="2"/>
        <v>0</v>
      </c>
      <c r="H72" s="486">
        <v>50</v>
      </c>
    </row>
    <row r="73" spans="1:8" ht="13.5" thickBot="1" x14ac:dyDescent="0.25">
      <c r="A73" s="126"/>
      <c r="B73" s="495" t="s">
        <v>631</v>
      </c>
      <c r="C73" s="496"/>
      <c r="D73" s="1312">
        <f>SUM(D70:D72)</f>
        <v>4050</v>
      </c>
      <c r="E73" s="1312">
        <f>SUM(E70:E72)</f>
        <v>3394</v>
      </c>
      <c r="F73" s="476">
        <f>SUM(F70:F72)</f>
        <v>0</v>
      </c>
      <c r="G73" s="477">
        <f t="shared" si="2"/>
        <v>0</v>
      </c>
      <c r="H73" s="489">
        <f>SUM(H70:H72)</f>
        <v>3394</v>
      </c>
    </row>
    <row r="74" spans="1:8" x14ac:dyDescent="0.2">
      <c r="A74" s="121">
        <v>3525</v>
      </c>
      <c r="B74" s="484">
        <v>5221</v>
      </c>
      <c r="C74" s="488" t="s">
        <v>1056</v>
      </c>
      <c r="D74" s="1307">
        <v>1500</v>
      </c>
      <c r="E74" s="1307">
        <v>1290</v>
      </c>
      <c r="F74" s="473"/>
      <c r="G74" s="474">
        <f t="shared" si="2"/>
        <v>0</v>
      </c>
      <c r="H74" s="475">
        <v>1290</v>
      </c>
    </row>
    <row r="75" spans="1:8" ht="13.5" x14ac:dyDescent="0.25">
      <c r="A75" s="485"/>
      <c r="B75" s="1124">
        <v>5222</v>
      </c>
      <c r="C75" s="448" t="s">
        <v>67</v>
      </c>
      <c r="D75" s="1304">
        <v>0</v>
      </c>
      <c r="E75" s="1304">
        <v>210</v>
      </c>
      <c r="F75" s="462"/>
      <c r="G75" s="463">
        <f>F75/E75*100</f>
        <v>0</v>
      </c>
      <c r="H75" s="486">
        <v>210</v>
      </c>
    </row>
    <row r="76" spans="1:8" ht="13.5" thickBot="1" x14ac:dyDescent="0.25">
      <c r="A76" s="122"/>
      <c r="B76" s="467" t="s">
        <v>631</v>
      </c>
      <c r="C76" s="468"/>
      <c r="D76" s="1314">
        <f>SUM(D74:D75)</f>
        <v>1500</v>
      </c>
      <c r="E76" s="1314">
        <f>SUM(E74:E75)</f>
        <v>1500</v>
      </c>
      <c r="F76" s="476">
        <f>SUM(F74:F75)</f>
        <v>0</v>
      </c>
      <c r="G76" s="477">
        <f t="shared" si="2"/>
        <v>0</v>
      </c>
      <c r="H76" s="855">
        <f>SUM(H74:H75)</f>
        <v>1500</v>
      </c>
    </row>
    <row r="77" spans="1:8" x14ac:dyDescent="0.2">
      <c r="A77" s="121">
        <v>3539</v>
      </c>
      <c r="B77" s="472">
        <v>5166</v>
      </c>
      <c r="C77" s="293" t="s">
        <v>38</v>
      </c>
      <c r="D77" s="1307">
        <v>50</v>
      </c>
      <c r="E77" s="1307">
        <v>50</v>
      </c>
      <c r="F77" s="473">
        <v>0</v>
      </c>
      <c r="G77" s="474">
        <v>0</v>
      </c>
      <c r="H77" s="475">
        <f>50-50</f>
        <v>0</v>
      </c>
    </row>
    <row r="78" spans="1:8" hidden="1" x14ac:dyDescent="0.2">
      <c r="A78" s="487"/>
      <c r="B78" s="499">
        <v>5169</v>
      </c>
      <c r="C78" s="418" t="s">
        <v>661</v>
      </c>
      <c r="D78" s="1304">
        <v>0</v>
      </c>
      <c r="E78" s="1304">
        <v>0</v>
      </c>
      <c r="F78" s="462">
        <v>0</v>
      </c>
      <c r="G78" s="463">
        <v>0</v>
      </c>
      <c r="H78" s="486">
        <v>0</v>
      </c>
    </row>
    <row r="79" spans="1:8" hidden="1" x14ac:dyDescent="0.2">
      <c r="A79" s="490"/>
      <c r="B79" s="1124">
        <v>5194</v>
      </c>
      <c r="C79" s="448" t="s">
        <v>68</v>
      </c>
      <c r="D79" s="1315">
        <v>0</v>
      </c>
      <c r="E79" s="1315">
        <v>0</v>
      </c>
      <c r="F79" s="500">
        <v>0</v>
      </c>
      <c r="G79" s="463">
        <v>0</v>
      </c>
      <c r="H79" s="501">
        <v>0</v>
      </c>
    </row>
    <row r="80" spans="1:8" x14ac:dyDescent="0.2">
      <c r="A80" s="490"/>
      <c r="B80" s="1124">
        <v>5229</v>
      </c>
      <c r="C80" s="180" t="s">
        <v>69</v>
      </c>
      <c r="D80" s="1304">
        <v>0</v>
      </c>
      <c r="E80" s="1304">
        <v>0</v>
      </c>
      <c r="F80" s="462">
        <v>0</v>
      </c>
      <c r="G80" s="463" t="e">
        <f>F80/E80*100</f>
        <v>#DIV/0!</v>
      </c>
      <c r="H80" s="486">
        <v>0</v>
      </c>
    </row>
    <row r="81" spans="1:8" hidden="1" x14ac:dyDescent="0.2">
      <c r="A81" s="490"/>
      <c r="B81" s="1124">
        <v>5339</v>
      </c>
      <c r="C81" s="448" t="s">
        <v>57</v>
      </c>
      <c r="D81" s="1304">
        <v>0</v>
      </c>
      <c r="E81" s="1304">
        <v>0</v>
      </c>
      <c r="F81" s="462">
        <v>0</v>
      </c>
      <c r="G81" s="463">
        <v>0</v>
      </c>
      <c r="H81" s="486">
        <v>0</v>
      </c>
    </row>
    <row r="82" spans="1:8" ht="13.5" thickBot="1" x14ac:dyDescent="0.25">
      <c r="A82" s="126"/>
      <c r="B82" s="498" t="s">
        <v>631</v>
      </c>
      <c r="C82" s="1311"/>
      <c r="D82" s="1312">
        <f>SUM(D77:D80)</f>
        <v>50</v>
      </c>
      <c r="E82" s="1312">
        <f>SUM(E77:E80)</f>
        <v>50</v>
      </c>
      <c r="F82" s="469">
        <f>SUM(F77:F81)</f>
        <v>0</v>
      </c>
      <c r="G82" s="477">
        <f>F82/E82*100</f>
        <v>0</v>
      </c>
      <c r="H82" s="489">
        <f>SUM(H77:H80)</f>
        <v>0</v>
      </c>
    </row>
    <row r="83" spans="1:8" ht="13.5" hidden="1" thickBot="1" x14ac:dyDescent="0.25">
      <c r="A83" s="125"/>
      <c r="B83" s="484">
        <v>5136</v>
      </c>
      <c r="C83" s="444" t="s">
        <v>70</v>
      </c>
      <c r="D83" s="1307">
        <v>0</v>
      </c>
      <c r="E83" s="1307">
        <v>0</v>
      </c>
      <c r="F83" s="473">
        <v>0</v>
      </c>
      <c r="G83" s="474">
        <v>0</v>
      </c>
      <c r="H83" s="475">
        <v>0</v>
      </c>
    </row>
    <row r="84" spans="1:8" x14ac:dyDescent="0.2">
      <c r="A84" s="121">
        <v>3541</v>
      </c>
      <c r="B84" s="499">
        <v>5169</v>
      </c>
      <c r="C84" s="418" t="s">
        <v>661</v>
      </c>
      <c r="D84" s="1304">
        <v>25</v>
      </c>
      <c r="E84" s="1304">
        <v>25</v>
      </c>
      <c r="F84" s="462">
        <v>0</v>
      </c>
      <c r="G84" s="463">
        <f>F84/E84*100</f>
        <v>0</v>
      </c>
      <c r="H84" s="486">
        <f>25-25</f>
        <v>0</v>
      </c>
    </row>
    <row r="85" spans="1:8" hidden="1" x14ac:dyDescent="0.2">
      <c r="A85" s="490"/>
      <c r="B85" s="499">
        <v>5169</v>
      </c>
      <c r="C85" s="418" t="s">
        <v>71</v>
      </c>
      <c r="D85" s="1304">
        <v>0</v>
      </c>
      <c r="E85" s="1304">
        <v>0</v>
      </c>
      <c r="F85" s="462">
        <v>0</v>
      </c>
      <c r="G85" s="463">
        <v>0</v>
      </c>
      <c r="H85" s="486">
        <v>0</v>
      </c>
    </row>
    <row r="86" spans="1:8" x14ac:dyDescent="0.2">
      <c r="A86" s="490"/>
      <c r="B86" s="499">
        <v>5169</v>
      </c>
      <c r="C86" s="418" t="s">
        <v>72</v>
      </c>
      <c r="D86" s="1304">
        <v>0</v>
      </c>
      <c r="E86" s="1304">
        <v>45</v>
      </c>
      <c r="F86" s="462">
        <v>0</v>
      </c>
      <c r="G86" s="463">
        <v>0</v>
      </c>
      <c r="H86" s="486">
        <v>45</v>
      </c>
    </row>
    <row r="87" spans="1:8" x14ac:dyDescent="0.2">
      <c r="A87" s="490"/>
      <c r="B87" s="1124">
        <v>5194</v>
      </c>
      <c r="C87" s="448" t="s">
        <v>68</v>
      </c>
      <c r="D87" s="1315">
        <v>13</v>
      </c>
      <c r="E87" s="1315">
        <v>13</v>
      </c>
      <c r="F87" s="500"/>
      <c r="G87" s="463">
        <f>F87/E87*100</f>
        <v>0</v>
      </c>
      <c r="H87" s="501">
        <f>13-13</f>
        <v>0</v>
      </c>
    </row>
    <row r="88" spans="1:8" x14ac:dyDescent="0.2">
      <c r="A88" s="490"/>
      <c r="B88" s="1124">
        <v>5194</v>
      </c>
      <c r="C88" s="448" t="s">
        <v>73</v>
      </c>
      <c r="D88" s="1315">
        <v>0</v>
      </c>
      <c r="E88" s="1315">
        <v>15</v>
      </c>
      <c r="F88" s="500"/>
      <c r="G88" s="463">
        <f t="shared" ref="G88:G96" si="3">F88/E88*100</f>
        <v>0</v>
      </c>
      <c r="H88" s="501">
        <v>15</v>
      </c>
    </row>
    <row r="89" spans="1:8" hidden="1" x14ac:dyDescent="0.2">
      <c r="A89" s="490"/>
      <c r="B89" s="1124">
        <v>5492</v>
      </c>
      <c r="C89" s="448" t="s">
        <v>808</v>
      </c>
      <c r="D89" s="1315">
        <v>0</v>
      </c>
      <c r="E89" s="1315">
        <v>0</v>
      </c>
      <c r="F89" s="500">
        <v>0</v>
      </c>
      <c r="G89" s="463">
        <v>0</v>
      </c>
      <c r="H89" s="501">
        <v>0</v>
      </c>
    </row>
    <row r="90" spans="1:8" hidden="1" x14ac:dyDescent="0.2">
      <c r="A90" s="490"/>
      <c r="B90" s="1124">
        <v>5492</v>
      </c>
      <c r="C90" s="448" t="s">
        <v>74</v>
      </c>
      <c r="D90" s="1315">
        <v>0</v>
      </c>
      <c r="E90" s="1315">
        <v>0</v>
      </c>
      <c r="F90" s="500">
        <v>0</v>
      </c>
      <c r="G90" s="463">
        <v>0</v>
      </c>
      <c r="H90" s="501">
        <v>0</v>
      </c>
    </row>
    <row r="91" spans="1:8" ht="13.5" thickBot="1" x14ac:dyDescent="0.25">
      <c r="A91" s="122"/>
      <c r="B91" s="467" t="s">
        <v>631</v>
      </c>
      <c r="C91" s="468"/>
      <c r="D91" s="1312">
        <f>SUM(D83:D90)</f>
        <v>38</v>
      </c>
      <c r="E91" s="1312">
        <f>SUM(E83:E90)</f>
        <v>98</v>
      </c>
      <c r="F91" s="469">
        <f>SUM(F83:F90)</f>
        <v>0</v>
      </c>
      <c r="G91" s="477">
        <f t="shared" si="3"/>
        <v>0</v>
      </c>
      <c r="H91" s="489">
        <f>SUM(H83:H90)</f>
        <v>60</v>
      </c>
    </row>
    <row r="92" spans="1:8" x14ac:dyDescent="0.2">
      <c r="A92" s="121">
        <v>3569</v>
      </c>
      <c r="B92" s="472">
        <v>5166</v>
      </c>
      <c r="C92" s="444" t="s">
        <v>75</v>
      </c>
      <c r="D92" s="1316">
        <v>60</v>
      </c>
      <c r="E92" s="1316">
        <v>60</v>
      </c>
      <c r="F92" s="473">
        <v>0</v>
      </c>
      <c r="G92" s="463">
        <f t="shared" si="3"/>
        <v>0</v>
      </c>
      <c r="H92" s="502">
        <f>60-50</f>
        <v>10</v>
      </c>
    </row>
    <row r="93" spans="1:8" x14ac:dyDescent="0.2">
      <c r="A93" s="490"/>
      <c r="B93" s="1124">
        <v>5169</v>
      </c>
      <c r="C93" s="448" t="s">
        <v>697</v>
      </c>
      <c r="D93" s="1317">
        <v>10</v>
      </c>
      <c r="E93" s="1317">
        <v>10</v>
      </c>
      <c r="F93" s="462">
        <v>0</v>
      </c>
      <c r="G93" s="463">
        <f t="shared" si="3"/>
        <v>0</v>
      </c>
      <c r="H93" s="464">
        <f>10-10</f>
        <v>0</v>
      </c>
    </row>
    <row r="94" spans="1:8" x14ac:dyDescent="0.2">
      <c r="A94" s="490"/>
      <c r="B94" s="499">
        <v>5175</v>
      </c>
      <c r="C94" s="418" t="s">
        <v>809</v>
      </c>
      <c r="D94" s="1317">
        <v>20</v>
      </c>
      <c r="E94" s="1317">
        <v>20</v>
      </c>
      <c r="F94" s="462"/>
      <c r="G94" s="463">
        <f>F94/E94*100</f>
        <v>0</v>
      </c>
      <c r="H94" s="464">
        <f>20-10</f>
        <v>10</v>
      </c>
    </row>
    <row r="95" spans="1:8" x14ac:dyDescent="0.2">
      <c r="A95" s="490"/>
      <c r="B95" s="1124">
        <v>5194</v>
      </c>
      <c r="C95" s="448" t="s">
        <v>68</v>
      </c>
      <c r="D95" s="1317">
        <v>100</v>
      </c>
      <c r="E95" s="1317">
        <v>100</v>
      </c>
      <c r="F95" s="462"/>
      <c r="G95" s="463">
        <f t="shared" si="3"/>
        <v>0</v>
      </c>
      <c r="H95" s="464">
        <f>100-50</f>
        <v>50</v>
      </c>
    </row>
    <row r="96" spans="1:8" ht="13.5" thickBot="1" x14ac:dyDescent="0.25">
      <c r="A96" s="122"/>
      <c r="B96" s="467" t="s">
        <v>631</v>
      </c>
      <c r="C96" s="468"/>
      <c r="D96" s="1308">
        <f>SUM(D92:D95)</f>
        <v>190</v>
      </c>
      <c r="E96" s="1308">
        <f>SUM(E92:E95)</f>
        <v>190</v>
      </c>
      <c r="F96" s="469">
        <f>SUM(F92:F95)</f>
        <v>0</v>
      </c>
      <c r="G96" s="477">
        <f t="shared" si="3"/>
        <v>0</v>
      </c>
      <c r="H96" s="471">
        <f>SUM(H92:H95)</f>
        <v>70</v>
      </c>
    </row>
    <row r="97" spans="1:8" x14ac:dyDescent="0.2">
      <c r="A97" s="121">
        <v>3632</v>
      </c>
      <c r="B97" s="382">
        <v>5164</v>
      </c>
      <c r="C97" s="13" t="s">
        <v>83</v>
      </c>
      <c r="D97" s="1316">
        <v>50</v>
      </c>
      <c r="E97" s="1316">
        <v>50</v>
      </c>
      <c r="F97" s="459">
        <v>0</v>
      </c>
      <c r="G97" s="474">
        <f>F97/E97*100</f>
        <v>0</v>
      </c>
      <c r="H97" s="502">
        <v>50</v>
      </c>
    </row>
    <row r="98" spans="1:8" x14ac:dyDescent="0.2">
      <c r="A98" s="490"/>
      <c r="B98" s="1124">
        <v>5811</v>
      </c>
      <c r="C98" s="448" t="s">
        <v>933</v>
      </c>
      <c r="D98" s="1317">
        <v>600</v>
      </c>
      <c r="E98" s="1317">
        <v>600</v>
      </c>
      <c r="F98" s="478"/>
      <c r="G98" s="463">
        <f>F98/E98*100</f>
        <v>0</v>
      </c>
      <c r="H98" s="464">
        <v>600</v>
      </c>
    </row>
    <row r="99" spans="1:8" x14ac:dyDescent="0.2">
      <c r="A99" s="123" t="s">
        <v>888</v>
      </c>
      <c r="B99" s="1123">
        <v>5811</v>
      </c>
      <c r="C99" s="180" t="s">
        <v>933</v>
      </c>
      <c r="D99" s="1304">
        <v>0</v>
      </c>
      <c r="E99" s="1304">
        <v>0</v>
      </c>
      <c r="F99" s="462">
        <v>0</v>
      </c>
      <c r="G99" s="466" t="e">
        <f>F99/E99*100</f>
        <v>#DIV/0!</v>
      </c>
      <c r="H99" s="486">
        <v>0</v>
      </c>
    </row>
    <row r="100" spans="1:8" ht="13.5" thickBot="1" x14ac:dyDescent="0.25">
      <c r="A100" s="122"/>
      <c r="B100" s="467" t="s">
        <v>631</v>
      </c>
      <c r="C100" s="468"/>
      <c r="D100" s="1306">
        <f>SUM(D97:D99)</f>
        <v>650</v>
      </c>
      <c r="E100" s="1306">
        <f>SUM(E97:E99)</f>
        <v>650</v>
      </c>
      <c r="F100" s="469">
        <f>SUM(F97:F99)</f>
        <v>0</v>
      </c>
      <c r="G100" s="477">
        <f t="shared" ref="G100" si="4">F100/E100*100</f>
        <v>0</v>
      </c>
      <c r="H100" s="856">
        <f>SUM(H97:H99)</f>
        <v>650</v>
      </c>
    </row>
    <row r="101" spans="1:8" x14ac:dyDescent="0.2">
      <c r="A101" s="915">
        <v>4312</v>
      </c>
      <c r="B101" s="1124">
        <v>5166</v>
      </c>
      <c r="C101" s="448" t="s">
        <v>76</v>
      </c>
      <c r="D101" s="1317">
        <v>300</v>
      </c>
      <c r="E101" s="1317">
        <v>300</v>
      </c>
      <c r="F101" s="503"/>
      <c r="G101" s="463">
        <f>F101/E101*100</f>
        <v>0</v>
      </c>
      <c r="H101" s="464">
        <v>300</v>
      </c>
    </row>
    <row r="102" spans="1:8" ht="13.5" thickBot="1" x14ac:dyDescent="0.25">
      <c r="A102" s="122"/>
      <c r="B102" s="467" t="s">
        <v>631</v>
      </c>
      <c r="C102" s="468"/>
      <c r="D102" s="1308">
        <f>SUM(D101)</f>
        <v>300</v>
      </c>
      <c r="E102" s="1308">
        <f>SUM(E101)</f>
        <v>300</v>
      </c>
      <c r="F102" s="504">
        <f t="shared" ref="F102" si="5">SUM(F101)</f>
        <v>0</v>
      </c>
      <c r="G102" s="477">
        <f>F102/E102*100</f>
        <v>0</v>
      </c>
      <c r="H102" s="471">
        <f>SUM(H101)</f>
        <v>300</v>
      </c>
    </row>
    <row r="103" spans="1:8" x14ac:dyDescent="0.2">
      <c r="A103" s="490">
        <v>4329</v>
      </c>
      <c r="B103" s="1124">
        <v>5169</v>
      </c>
      <c r="C103" s="448" t="s">
        <v>697</v>
      </c>
      <c r="D103" s="1317">
        <v>70</v>
      </c>
      <c r="E103" s="1317">
        <v>70</v>
      </c>
      <c r="F103" s="462">
        <v>0</v>
      </c>
      <c r="G103" s="463">
        <v>0</v>
      </c>
      <c r="H103" s="464">
        <f>70-35</f>
        <v>35</v>
      </c>
    </row>
    <row r="104" spans="1:8" x14ac:dyDescent="0.2">
      <c r="A104" s="490"/>
      <c r="B104" s="1124">
        <v>5194</v>
      </c>
      <c r="C104" s="448" t="s">
        <v>68</v>
      </c>
      <c r="D104" s="1317">
        <v>120</v>
      </c>
      <c r="E104" s="1317">
        <v>120</v>
      </c>
      <c r="F104" s="462"/>
      <c r="G104" s="463">
        <f>F104/E104*100</f>
        <v>0</v>
      </c>
      <c r="H104" s="464">
        <v>120</v>
      </c>
    </row>
    <row r="105" spans="1:8" x14ac:dyDescent="0.2">
      <c r="A105" s="490"/>
      <c r="B105" s="506">
        <v>5492</v>
      </c>
      <c r="C105" s="488" t="s">
        <v>808</v>
      </c>
      <c r="D105" s="1317">
        <v>0</v>
      </c>
      <c r="E105" s="1317">
        <v>0</v>
      </c>
      <c r="F105" s="462">
        <v>0</v>
      </c>
      <c r="G105" s="463">
        <v>0</v>
      </c>
      <c r="H105" s="464">
        <v>0</v>
      </c>
    </row>
    <row r="106" spans="1:8" ht="13.5" thickBot="1" x14ac:dyDescent="0.25">
      <c r="A106" s="122"/>
      <c r="B106" s="467" t="s">
        <v>631</v>
      </c>
      <c r="C106" s="468"/>
      <c r="D106" s="1308">
        <f>SUM(D103:D105)</f>
        <v>190</v>
      </c>
      <c r="E106" s="1308">
        <f>SUM(E103:E105)</f>
        <v>190</v>
      </c>
      <c r="F106" s="476">
        <f>SUM(F104:F105)</f>
        <v>0</v>
      </c>
      <c r="G106" s="477">
        <f t="shared" ref="G106:G119" si="6">F106/E106*100</f>
        <v>0</v>
      </c>
      <c r="H106" s="471">
        <f>SUM(H103:H105)</f>
        <v>155</v>
      </c>
    </row>
    <row r="107" spans="1:8" x14ac:dyDescent="0.2">
      <c r="A107" s="121">
        <v>4339</v>
      </c>
      <c r="B107" s="472">
        <v>5136</v>
      </c>
      <c r="C107" s="444" t="s">
        <v>77</v>
      </c>
      <c r="D107" s="1316">
        <v>87</v>
      </c>
      <c r="E107" s="1316">
        <v>87</v>
      </c>
      <c r="F107" s="497">
        <v>0</v>
      </c>
      <c r="G107" s="474">
        <f t="shared" si="6"/>
        <v>0</v>
      </c>
      <c r="H107" s="502">
        <v>87</v>
      </c>
    </row>
    <row r="108" spans="1:8" x14ac:dyDescent="0.2">
      <c r="A108" s="490"/>
      <c r="B108" s="1124">
        <v>5166</v>
      </c>
      <c r="C108" s="418" t="s">
        <v>78</v>
      </c>
      <c r="D108" s="1132">
        <v>357</v>
      </c>
      <c r="E108" s="1132">
        <v>357</v>
      </c>
      <c r="F108" s="461">
        <v>0</v>
      </c>
      <c r="G108" s="463">
        <f t="shared" si="6"/>
        <v>0</v>
      </c>
      <c r="H108" s="906">
        <v>357</v>
      </c>
    </row>
    <row r="109" spans="1:8" x14ac:dyDescent="0.2">
      <c r="A109" s="490"/>
      <c r="B109" s="1124">
        <v>5167</v>
      </c>
      <c r="C109" s="418" t="s">
        <v>79</v>
      </c>
      <c r="D109" s="1212">
        <v>5</v>
      </c>
      <c r="E109" s="1212">
        <v>5</v>
      </c>
      <c r="F109" s="461">
        <v>0</v>
      </c>
      <c r="G109" s="463">
        <v>0</v>
      </c>
      <c r="H109" s="910">
        <f>5-2</f>
        <v>3</v>
      </c>
    </row>
    <row r="110" spans="1:8" x14ac:dyDescent="0.2">
      <c r="A110" s="490"/>
      <c r="B110" s="1124">
        <v>5167</v>
      </c>
      <c r="C110" s="418" t="s">
        <v>80</v>
      </c>
      <c r="D110" s="1212">
        <v>684</v>
      </c>
      <c r="E110" s="1212">
        <v>684</v>
      </c>
      <c r="F110" s="461"/>
      <c r="G110" s="463">
        <f t="shared" si="6"/>
        <v>0</v>
      </c>
      <c r="H110" s="910">
        <v>684</v>
      </c>
    </row>
    <row r="111" spans="1:8" x14ac:dyDescent="0.2">
      <c r="A111" s="490"/>
      <c r="B111" s="499">
        <v>5169</v>
      </c>
      <c r="C111" s="418" t="s">
        <v>800</v>
      </c>
      <c r="D111" s="1212">
        <v>14</v>
      </c>
      <c r="E111" s="1212">
        <v>14</v>
      </c>
      <c r="F111" s="461"/>
      <c r="G111" s="463">
        <v>0</v>
      </c>
      <c r="H111" s="910">
        <f>14-14</f>
        <v>0</v>
      </c>
    </row>
    <row r="112" spans="1:8" x14ac:dyDescent="0.2">
      <c r="A112" s="490"/>
      <c r="B112" s="499">
        <v>5169</v>
      </c>
      <c r="C112" s="418" t="s">
        <v>81</v>
      </c>
      <c r="D112" s="1317">
        <v>866</v>
      </c>
      <c r="E112" s="1317">
        <v>1346</v>
      </c>
      <c r="F112" s="478"/>
      <c r="G112" s="463">
        <f t="shared" si="6"/>
        <v>0</v>
      </c>
      <c r="H112" s="464">
        <v>1346</v>
      </c>
    </row>
    <row r="113" spans="1:8" x14ac:dyDescent="0.2">
      <c r="A113" s="490"/>
      <c r="B113" s="499">
        <v>5175</v>
      </c>
      <c r="C113" s="418" t="s">
        <v>809</v>
      </c>
      <c r="D113" s="1317">
        <v>20</v>
      </c>
      <c r="E113" s="1317">
        <v>20</v>
      </c>
      <c r="F113" s="478"/>
      <c r="G113" s="463">
        <v>0</v>
      </c>
      <c r="H113" s="464">
        <f>20-15</f>
        <v>5</v>
      </c>
    </row>
    <row r="114" spans="1:8" x14ac:dyDescent="0.2">
      <c r="A114" s="490"/>
      <c r="B114" s="499">
        <v>5194</v>
      </c>
      <c r="C114" s="488" t="s">
        <v>803</v>
      </c>
      <c r="D114" s="1317">
        <v>6</v>
      </c>
      <c r="E114" s="1317">
        <v>6</v>
      </c>
      <c r="F114" s="478"/>
      <c r="G114" s="463">
        <f>F114/E114*100</f>
        <v>0</v>
      </c>
      <c r="H114" s="464">
        <f>6-6</f>
        <v>0</v>
      </c>
    </row>
    <row r="115" spans="1:8" x14ac:dyDescent="0.2">
      <c r="A115" s="490"/>
      <c r="B115" s="499">
        <v>5221</v>
      </c>
      <c r="C115" s="488" t="s">
        <v>1056</v>
      </c>
      <c r="D115" s="1317">
        <v>200</v>
      </c>
      <c r="E115" s="1317">
        <v>200</v>
      </c>
      <c r="F115" s="478"/>
      <c r="G115" s="463">
        <f>F115/E115*100</f>
        <v>0</v>
      </c>
      <c r="H115" s="464">
        <v>200</v>
      </c>
    </row>
    <row r="116" spans="1:8" x14ac:dyDescent="0.2">
      <c r="A116" s="490"/>
      <c r="B116" s="279">
        <v>5336</v>
      </c>
      <c r="C116" s="180" t="s">
        <v>852</v>
      </c>
      <c r="D116" s="1317">
        <v>0</v>
      </c>
      <c r="E116" s="1317">
        <v>7705</v>
      </c>
      <c r="F116" s="462"/>
      <c r="G116" s="463">
        <v>0</v>
      </c>
      <c r="H116" s="464">
        <v>7705</v>
      </c>
    </row>
    <row r="117" spans="1:8" x14ac:dyDescent="0.2">
      <c r="A117" s="490"/>
      <c r="B117" s="1124">
        <v>5492</v>
      </c>
      <c r="C117" s="488" t="s">
        <v>82</v>
      </c>
      <c r="D117" s="1317">
        <v>0</v>
      </c>
      <c r="E117" s="1317">
        <v>0</v>
      </c>
      <c r="F117" s="505"/>
      <c r="G117" s="463" t="e">
        <f t="shared" si="6"/>
        <v>#DIV/0!</v>
      </c>
      <c r="H117" s="464">
        <v>0</v>
      </c>
    </row>
    <row r="118" spans="1:8" x14ac:dyDescent="0.2">
      <c r="A118" s="490"/>
      <c r="B118" s="1124">
        <v>5493</v>
      </c>
      <c r="C118" s="488" t="s">
        <v>1057</v>
      </c>
      <c r="D118" s="1317">
        <v>1500</v>
      </c>
      <c r="E118" s="1317">
        <v>1500</v>
      </c>
      <c r="F118" s="505"/>
      <c r="G118" s="463">
        <v>0</v>
      </c>
      <c r="H118" s="464">
        <f>1500-300</f>
        <v>1200</v>
      </c>
    </row>
    <row r="119" spans="1:8" ht="13.5" thickBot="1" x14ac:dyDescent="0.25">
      <c r="A119" s="122"/>
      <c r="B119" s="467" t="s">
        <v>631</v>
      </c>
      <c r="C119" s="468"/>
      <c r="D119" s="1308">
        <f>SUM(D107:D118)</f>
        <v>3739</v>
      </c>
      <c r="E119" s="1308">
        <f>SUM(E107:E118)</f>
        <v>11924</v>
      </c>
      <c r="F119" s="469">
        <f>SUM(F107:F118)</f>
        <v>0</v>
      </c>
      <c r="G119" s="477">
        <f t="shared" si="6"/>
        <v>0</v>
      </c>
      <c r="H119" s="471">
        <f>SUM(H107:H118)</f>
        <v>11587</v>
      </c>
    </row>
    <row r="120" spans="1:8" ht="13.5" hidden="1" thickBot="1" x14ac:dyDescent="0.25">
      <c r="A120" s="121">
        <v>4342</v>
      </c>
      <c r="B120" s="472">
        <v>5164</v>
      </c>
      <c r="C120" s="444" t="s">
        <v>83</v>
      </c>
      <c r="D120" s="1316">
        <v>0</v>
      </c>
      <c r="E120" s="1316">
        <v>0</v>
      </c>
      <c r="F120" s="459">
        <v>0</v>
      </c>
      <c r="G120" s="474">
        <v>0</v>
      </c>
      <c r="H120" s="502">
        <v>0</v>
      </c>
    </row>
    <row r="121" spans="1:8" ht="13.5" hidden="1" thickBot="1" x14ac:dyDescent="0.25">
      <c r="A121" s="487"/>
      <c r="B121" s="1124">
        <v>5167</v>
      </c>
      <c r="C121" s="448" t="s">
        <v>79</v>
      </c>
      <c r="D121" s="1317">
        <v>0</v>
      </c>
      <c r="E121" s="1317">
        <v>0</v>
      </c>
      <c r="F121" s="461">
        <v>0</v>
      </c>
      <c r="G121" s="463">
        <v>0</v>
      </c>
      <c r="H121" s="464">
        <v>0</v>
      </c>
    </row>
    <row r="122" spans="1:8" ht="13.5" hidden="1" thickBot="1" x14ac:dyDescent="0.25">
      <c r="A122" s="490"/>
      <c r="B122" s="1124">
        <v>5167</v>
      </c>
      <c r="C122" s="418" t="s">
        <v>84</v>
      </c>
      <c r="D122" s="1132">
        <v>0</v>
      </c>
      <c r="E122" s="1132">
        <v>0</v>
      </c>
      <c r="F122" s="461">
        <v>0</v>
      </c>
      <c r="G122" s="463">
        <v>0</v>
      </c>
      <c r="H122" s="906">
        <v>0</v>
      </c>
    </row>
    <row r="123" spans="1:8" ht="13.5" hidden="1" thickBot="1" x14ac:dyDescent="0.25">
      <c r="A123" s="490"/>
      <c r="B123" s="1124">
        <v>5194</v>
      </c>
      <c r="C123" s="488" t="s">
        <v>803</v>
      </c>
      <c r="D123" s="1132">
        <v>0</v>
      </c>
      <c r="E123" s="1132">
        <v>0</v>
      </c>
      <c r="F123" s="507">
        <v>0</v>
      </c>
      <c r="G123" s="508">
        <v>0</v>
      </c>
      <c r="H123" s="906">
        <v>0</v>
      </c>
    </row>
    <row r="124" spans="1:8" ht="13.5" hidden="1" thickBot="1" x14ac:dyDescent="0.25">
      <c r="A124" s="122"/>
      <c r="B124" s="467" t="s">
        <v>631</v>
      </c>
      <c r="C124" s="468"/>
      <c r="D124" s="1312">
        <f>SUM(D120:D123)</f>
        <v>0</v>
      </c>
      <c r="E124" s="1312">
        <f>SUM(E120:E123)</f>
        <v>0</v>
      </c>
      <c r="F124" s="469">
        <f>SUM(F121:F123)</f>
        <v>0</v>
      </c>
      <c r="G124" s="477">
        <v>0</v>
      </c>
      <c r="H124" s="489">
        <f>SUM(H120:H123)</f>
        <v>0</v>
      </c>
    </row>
    <row r="125" spans="1:8" x14ac:dyDescent="0.2">
      <c r="A125" s="121">
        <v>4350</v>
      </c>
      <c r="B125" s="472">
        <v>5336</v>
      </c>
      <c r="C125" s="444" t="s">
        <v>85</v>
      </c>
      <c r="D125" s="1316">
        <v>0</v>
      </c>
      <c r="E125" s="1316">
        <v>0</v>
      </c>
      <c r="F125" s="459"/>
      <c r="G125" s="474" t="e">
        <f t="shared" ref="G125:G127" si="7">F125/E125*100</f>
        <v>#DIV/0!</v>
      </c>
      <c r="H125" s="502">
        <v>0</v>
      </c>
    </row>
    <row r="126" spans="1:8" x14ac:dyDescent="0.2">
      <c r="A126" s="490"/>
      <c r="B126" s="1124">
        <v>5336</v>
      </c>
      <c r="C126" s="448" t="s">
        <v>86</v>
      </c>
      <c r="D126" s="1317">
        <v>0</v>
      </c>
      <c r="E126" s="1317">
        <v>0</v>
      </c>
      <c r="F126" s="478"/>
      <c r="G126" s="463" t="e">
        <f t="shared" si="7"/>
        <v>#DIV/0!</v>
      </c>
      <c r="H126" s="464">
        <v>0</v>
      </c>
    </row>
    <row r="127" spans="1:8" ht="13.5" thickBot="1" x14ac:dyDescent="0.25">
      <c r="A127" s="122"/>
      <c r="B127" s="467" t="s">
        <v>631</v>
      </c>
      <c r="C127" s="468"/>
      <c r="D127" s="1306">
        <f>SUM(D125:D126)</f>
        <v>0</v>
      </c>
      <c r="E127" s="1306">
        <f>SUM(E125:E126)</f>
        <v>0</v>
      </c>
      <c r="F127" s="469">
        <f>SUM(F125:F126)</f>
        <v>0</v>
      </c>
      <c r="G127" s="477" t="e">
        <f t="shared" si="7"/>
        <v>#DIV/0!</v>
      </c>
      <c r="H127" s="856">
        <f>SUM(H125:H126)</f>
        <v>0</v>
      </c>
    </row>
    <row r="128" spans="1:8" ht="15.75" thickBot="1" x14ac:dyDescent="0.3">
      <c r="A128" s="1609" t="s">
        <v>920</v>
      </c>
      <c r="B128" s="1609"/>
      <c r="C128" s="1609"/>
      <c r="D128" s="1609"/>
      <c r="E128" s="1609"/>
      <c r="F128" s="1609"/>
      <c r="G128" s="1609"/>
      <c r="H128" s="1609"/>
    </row>
    <row r="129" spans="1:8" x14ac:dyDescent="0.2">
      <c r="A129" s="121">
        <v>4351</v>
      </c>
      <c r="B129" s="472">
        <v>5331</v>
      </c>
      <c r="C129" s="514" t="s">
        <v>87</v>
      </c>
      <c r="D129" s="1307">
        <v>92325</v>
      </c>
      <c r="E129" s="1307">
        <v>92325</v>
      </c>
      <c r="F129" s="473"/>
      <c r="G129" s="474">
        <f>F129/E129*100</f>
        <v>0</v>
      </c>
      <c r="H129" s="475">
        <f>92325+15000</f>
        <v>107325</v>
      </c>
    </row>
    <row r="130" spans="1:8" x14ac:dyDescent="0.2">
      <c r="A130" s="123" t="s">
        <v>674</v>
      </c>
      <c r="B130" s="1124">
        <v>502</v>
      </c>
      <c r="C130" s="180" t="s">
        <v>88</v>
      </c>
      <c r="D130" s="1304">
        <v>100</v>
      </c>
      <c r="E130" s="1304">
        <v>100</v>
      </c>
      <c r="F130" s="462"/>
      <c r="G130" s="463">
        <f>F130/E130*100</f>
        <v>0</v>
      </c>
      <c r="H130" s="486">
        <v>100</v>
      </c>
    </row>
    <row r="131" spans="1:8" hidden="1" x14ac:dyDescent="0.2">
      <c r="A131" s="921"/>
      <c r="B131" s="1124">
        <v>509</v>
      </c>
      <c r="C131" s="180" t="s">
        <v>89</v>
      </c>
      <c r="D131" s="1304">
        <v>0</v>
      </c>
      <c r="E131" s="1304">
        <v>0</v>
      </c>
      <c r="F131" s="462"/>
      <c r="G131" s="463" t="e">
        <f t="shared" ref="G131:G134" si="8">F131/E131*100</f>
        <v>#DIV/0!</v>
      </c>
      <c r="H131" s="486">
        <v>0</v>
      </c>
    </row>
    <row r="132" spans="1:8" hidden="1" x14ac:dyDescent="0.2">
      <c r="A132" s="921"/>
      <c r="B132" s="1124">
        <v>5336</v>
      </c>
      <c r="C132" s="180" t="s">
        <v>90</v>
      </c>
      <c r="D132" s="1305">
        <v>0</v>
      </c>
      <c r="E132" s="1305">
        <v>0</v>
      </c>
      <c r="F132" s="509"/>
      <c r="G132" s="463" t="e">
        <f t="shared" si="8"/>
        <v>#DIV/0!</v>
      </c>
      <c r="H132" s="510">
        <v>0</v>
      </c>
    </row>
    <row r="133" spans="1:8" x14ac:dyDescent="0.2">
      <c r="A133" s="921"/>
      <c r="B133" s="1124">
        <v>5331</v>
      </c>
      <c r="C133" s="180" t="s">
        <v>1301</v>
      </c>
      <c r="D133" s="1305">
        <v>0</v>
      </c>
      <c r="E133" s="1305">
        <v>2000</v>
      </c>
      <c r="F133" s="509"/>
      <c r="G133" s="463">
        <f t="shared" si="8"/>
        <v>0</v>
      </c>
      <c r="H133" s="510">
        <v>2000</v>
      </c>
    </row>
    <row r="134" spans="1:8" x14ac:dyDescent="0.2">
      <c r="A134" s="921"/>
      <c r="B134" s="1124">
        <v>5336</v>
      </c>
      <c r="C134" s="180" t="s">
        <v>92</v>
      </c>
      <c r="D134" s="1305">
        <v>0</v>
      </c>
      <c r="E134" s="1305">
        <v>0</v>
      </c>
      <c r="F134" s="509"/>
      <c r="G134" s="463" t="e">
        <f t="shared" si="8"/>
        <v>#DIV/0!</v>
      </c>
      <c r="H134" s="510">
        <v>0</v>
      </c>
    </row>
    <row r="135" spans="1:8" hidden="1" x14ac:dyDescent="0.2">
      <c r="A135" s="921"/>
      <c r="B135" s="1124">
        <v>5336</v>
      </c>
      <c r="C135" s="180" t="s">
        <v>93</v>
      </c>
      <c r="D135" s="1305">
        <v>0</v>
      </c>
      <c r="E135" s="1305">
        <v>0</v>
      </c>
      <c r="F135" s="509">
        <v>0</v>
      </c>
      <c r="G135" s="508">
        <v>0</v>
      </c>
      <c r="H135" s="510">
        <v>0</v>
      </c>
    </row>
    <row r="136" spans="1:8" ht="13.5" thickBot="1" x14ac:dyDescent="0.25">
      <c r="A136" s="122"/>
      <c r="B136" s="498" t="s">
        <v>631</v>
      </c>
      <c r="C136" s="1311"/>
      <c r="D136" s="1312">
        <f>SUM(D129:D135)</f>
        <v>92425</v>
      </c>
      <c r="E136" s="1312">
        <f>SUM(E129:E135)</f>
        <v>94425</v>
      </c>
      <c r="F136" s="504">
        <f>SUM(F129:F135)</f>
        <v>0</v>
      </c>
      <c r="G136" s="477">
        <f t="shared" ref="G136:G142" si="9">F136/E136*100</f>
        <v>0</v>
      </c>
      <c r="H136" s="489">
        <f>SUM(H129:H135)</f>
        <v>109425</v>
      </c>
    </row>
    <row r="137" spans="1:8" x14ac:dyDescent="0.2">
      <c r="A137" s="127">
        <v>4357</v>
      </c>
      <c r="B137" s="472">
        <v>5336</v>
      </c>
      <c r="C137" s="293" t="s">
        <v>91</v>
      </c>
      <c r="D137" s="1316">
        <v>0</v>
      </c>
      <c r="E137" s="1316">
        <v>0</v>
      </c>
      <c r="F137" s="459"/>
      <c r="G137" s="474" t="e">
        <f t="shared" si="9"/>
        <v>#DIV/0!</v>
      </c>
      <c r="H137" s="502">
        <v>0</v>
      </c>
    </row>
    <row r="138" spans="1:8" x14ac:dyDescent="0.2">
      <c r="A138" s="125"/>
      <c r="B138" s="1124">
        <v>5336</v>
      </c>
      <c r="C138" s="180" t="s">
        <v>92</v>
      </c>
      <c r="D138" s="1317">
        <v>0</v>
      </c>
      <c r="E138" s="1317">
        <v>0</v>
      </c>
      <c r="F138" s="478"/>
      <c r="G138" s="463" t="e">
        <f t="shared" si="9"/>
        <v>#DIV/0!</v>
      </c>
      <c r="H138" s="464">
        <v>0</v>
      </c>
    </row>
    <row r="139" spans="1:8" ht="13.5" thickBot="1" x14ac:dyDescent="0.25">
      <c r="A139" s="511"/>
      <c r="B139" s="498" t="s">
        <v>631</v>
      </c>
      <c r="C139" s="1311"/>
      <c r="D139" s="1312">
        <f>SUM(D137:D138)</f>
        <v>0</v>
      </c>
      <c r="E139" s="1312">
        <f>SUM(E137:E138)</f>
        <v>0</v>
      </c>
      <c r="F139" s="504">
        <f>SUM(F137:F138)</f>
        <v>0</v>
      </c>
      <c r="G139" s="477" t="e">
        <f t="shared" si="9"/>
        <v>#DIV/0!</v>
      </c>
      <c r="H139" s="489">
        <f>SUM(H137:H138)</f>
        <v>0</v>
      </c>
    </row>
    <row r="140" spans="1:8" x14ac:dyDescent="0.2">
      <c r="A140" s="121">
        <v>4359</v>
      </c>
      <c r="B140" s="512">
        <v>5336</v>
      </c>
      <c r="C140" s="293" t="s">
        <v>91</v>
      </c>
      <c r="D140" s="1316">
        <v>0</v>
      </c>
      <c r="E140" s="1316">
        <v>0</v>
      </c>
      <c r="F140" s="459"/>
      <c r="G140" s="474" t="e">
        <f t="shared" si="9"/>
        <v>#DIV/0!</v>
      </c>
      <c r="H140" s="502">
        <v>0</v>
      </c>
    </row>
    <row r="141" spans="1:8" x14ac:dyDescent="0.2">
      <c r="A141" s="490"/>
      <c r="B141" s="1124">
        <v>5336</v>
      </c>
      <c r="C141" s="180" t="s">
        <v>92</v>
      </c>
      <c r="D141" s="1309">
        <v>0</v>
      </c>
      <c r="E141" s="1309">
        <v>0</v>
      </c>
      <c r="F141" s="480"/>
      <c r="G141" s="466" t="e">
        <f t="shared" si="9"/>
        <v>#DIV/0!</v>
      </c>
      <c r="H141" s="479">
        <v>0</v>
      </c>
    </row>
    <row r="142" spans="1:8" ht="13.5" thickBot="1" x14ac:dyDescent="0.25">
      <c r="A142" s="122"/>
      <c r="B142" s="467" t="s">
        <v>631</v>
      </c>
      <c r="C142" s="468"/>
      <c r="D142" s="1308">
        <f>SUM(D140:D141)</f>
        <v>0</v>
      </c>
      <c r="E142" s="1308">
        <f>SUM(E140:E141)</f>
        <v>0</v>
      </c>
      <c r="F142" s="513">
        <f>SUM(F140:F141)</f>
        <v>0</v>
      </c>
      <c r="G142" s="470" t="e">
        <f t="shared" si="9"/>
        <v>#DIV/0!</v>
      </c>
      <c r="H142" s="471">
        <f>SUM(H140:H141)</f>
        <v>0</v>
      </c>
    </row>
    <row r="143" spans="1:8" ht="13.5" hidden="1" thickBot="1" x14ac:dyDescent="0.25">
      <c r="A143" s="121">
        <v>4375</v>
      </c>
      <c r="B143" s="443">
        <v>5169</v>
      </c>
      <c r="C143" s="293" t="s">
        <v>800</v>
      </c>
      <c r="D143" s="1316">
        <v>0</v>
      </c>
      <c r="E143" s="1316">
        <v>0</v>
      </c>
      <c r="F143" s="459">
        <v>0</v>
      </c>
      <c r="G143" s="474">
        <v>0</v>
      </c>
      <c r="H143" s="502">
        <v>0</v>
      </c>
    </row>
    <row r="144" spans="1:8" ht="13.5" hidden="1" thickBot="1" x14ac:dyDescent="0.25">
      <c r="A144" s="122"/>
      <c r="B144" s="467" t="s">
        <v>631</v>
      </c>
      <c r="C144" s="468"/>
      <c r="D144" s="1308">
        <f>SUM(D143:D143)</f>
        <v>0</v>
      </c>
      <c r="E144" s="1308">
        <f>SUM(E143:E143)</f>
        <v>0</v>
      </c>
      <c r="F144" s="513">
        <f>SUM(F143:F143)</f>
        <v>0</v>
      </c>
      <c r="G144" s="477">
        <v>0</v>
      </c>
      <c r="H144" s="471">
        <f>SUM(H143:H143)</f>
        <v>0</v>
      </c>
    </row>
    <row r="145" spans="1:8" x14ac:dyDescent="0.2">
      <c r="A145" s="121">
        <v>4378</v>
      </c>
      <c r="B145" s="472">
        <v>5169</v>
      </c>
      <c r="C145" s="514" t="s">
        <v>1146</v>
      </c>
      <c r="D145" s="1316">
        <v>241</v>
      </c>
      <c r="E145" s="1316">
        <v>241</v>
      </c>
      <c r="F145" s="459"/>
      <c r="G145" s="474">
        <f t="shared" ref="G145:G165" si="10">F145/E145*100</f>
        <v>0</v>
      </c>
      <c r="H145" s="502">
        <v>241</v>
      </c>
    </row>
    <row r="146" spans="1:8" ht="12.75" hidden="1" customHeight="1" x14ac:dyDescent="0.2">
      <c r="A146" s="490"/>
      <c r="B146" s="1124">
        <v>5169</v>
      </c>
      <c r="C146" s="418" t="s">
        <v>94</v>
      </c>
      <c r="D146" s="1317">
        <v>0</v>
      </c>
      <c r="E146" s="1317">
        <v>0</v>
      </c>
      <c r="F146" s="478">
        <v>0</v>
      </c>
      <c r="G146" s="463">
        <v>0</v>
      </c>
      <c r="H146" s="464">
        <v>0</v>
      </c>
    </row>
    <row r="147" spans="1:8" ht="13.5" thickBot="1" x14ac:dyDescent="0.25">
      <c r="A147" s="122"/>
      <c r="B147" s="467" t="s">
        <v>631</v>
      </c>
      <c r="C147" s="468"/>
      <c r="D147" s="1308">
        <f>SUM(D145:D146)</f>
        <v>241</v>
      </c>
      <c r="E147" s="1308">
        <f>SUM(E145:E146)</f>
        <v>241</v>
      </c>
      <c r="F147" s="513">
        <f>SUM(F145:F146)</f>
        <v>0</v>
      </c>
      <c r="G147" s="477">
        <f t="shared" si="10"/>
        <v>0</v>
      </c>
      <c r="H147" s="471">
        <f>SUM(H145:H146)</f>
        <v>241</v>
      </c>
    </row>
    <row r="148" spans="1:8" x14ac:dyDescent="0.2">
      <c r="A148" s="121">
        <v>4379</v>
      </c>
      <c r="B148" s="472">
        <v>5136</v>
      </c>
      <c r="C148" s="444" t="s">
        <v>1147</v>
      </c>
      <c r="D148" s="1316">
        <v>60</v>
      </c>
      <c r="E148" s="1316">
        <v>60</v>
      </c>
      <c r="F148" s="459"/>
      <c r="G148" s="474">
        <v>0</v>
      </c>
      <c r="H148" s="502">
        <v>60</v>
      </c>
    </row>
    <row r="149" spans="1:8" x14ac:dyDescent="0.2">
      <c r="A149" s="490"/>
      <c r="B149" s="1124">
        <v>5167</v>
      </c>
      <c r="C149" s="418" t="s">
        <v>79</v>
      </c>
      <c r="D149" s="1317">
        <v>35</v>
      </c>
      <c r="E149" s="1317">
        <v>35</v>
      </c>
      <c r="F149" s="478"/>
      <c r="G149" s="463">
        <f t="shared" si="10"/>
        <v>0</v>
      </c>
      <c r="H149" s="464">
        <f>35-10</f>
        <v>25</v>
      </c>
    </row>
    <row r="150" spans="1:8" x14ac:dyDescent="0.2">
      <c r="A150" s="490"/>
      <c r="B150" s="499">
        <v>5169</v>
      </c>
      <c r="C150" s="175" t="s">
        <v>697</v>
      </c>
      <c r="D150" s="1317">
        <v>170</v>
      </c>
      <c r="E150" s="1317">
        <v>170</v>
      </c>
      <c r="F150" s="478"/>
      <c r="G150" s="466">
        <f t="shared" si="10"/>
        <v>0</v>
      </c>
      <c r="H150" s="464">
        <f>170-110</f>
        <v>60</v>
      </c>
    </row>
    <row r="151" spans="1:8" hidden="1" x14ac:dyDescent="0.2">
      <c r="A151" s="490"/>
      <c r="B151" s="499">
        <v>5169</v>
      </c>
      <c r="C151" s="418" t="s">
        <v>94</v>
      </c>
      <c r="D151" s="1317">
        <v>0</v>
      </c>
      <c r="E151" s="1317">
        <v>0</v>
      </c>
      <c r="F151" s="478"/>
      <c r="G151" s="466" t="e">
        <f t="shared" si="10"/>
        <v>#DIV/0!</v>
      </c>
      <c r="H151" s="464">
        <v>0</v>
      </c>
    </row>
    <row r="152" spans="1:8" x14ac:dyDescent="0.2">
      <c r="A152" s="490"/>
      <c r="B152" s="499">
        <v>5169</v>
      </c>
      <c r="C152" s="418" t="s">
        <v>95</v>
      </c>
      <c r="D152" s="1317">
        <v>0</v>
      </c>
      <c r="E152" s="1317">
        <v>64</v>
      </c>
      <c r="F152" s="478"/>
      <c r="G152" s="466">
        <f t="shared" si="10"/>
        <v>0</v>
      </c>
      <c r="H152" s="464">
        <v>64</v>
      </c>
    </row>
    <row r="153" spans="1:8" x14ac:dyDescent="0.2">
      <c r="A153" s="490"/>
      <c r="B153" s="1124">
        <v>5175</v>
      </c>
      <c r="C153" s="180" t="s">
        <v>809</v>
      </c>
      <c r="D153" s="1317">
        <v>15</v>
      </c>
      <c r="E153" s="1317">
        <v>15</v>
      </c>
      <c r="F153" s="478"/>
      <c r="G153" s="463">
        <f t="shared" si="10"/>
        <v>0</v>
      </c>
      <c r="H153" s="464">
        <v>15</v>
      </c>
    </row>
    <row r="154" spans="1:8" x14ac:dyDescent="0.2">
      <c r="A154" s="490"/>
      <c r="B154" s="1122">
        <v>5492</v>
      </c>
      <c r="C154" s="180" t="s">
        <v>96</v>
      </c>
      <c r="D154" s="1317">
        <v>200</v>
      </c>
      <c r="E154" s="1317">
        <v>200</v>
      </c>
      <c r="F154" s="478"/>
      <c r="G154" s="463">
        <f t="shared" si="10"/>
        <v>0</v>
      </c>
      <c r="H154" s="464">
        <v>200</v>
      </c>
    </row>
    <row r="155" spans="1:8" ht="13.5" thickBot="1" x14ac:dyDescent="0.25">
      <c r="A155" s="122"/>
      <c r="B155" s="467" t="s">
        <v>631</v>
      </c>
      <c r="C155" s="468"/>
      <c r="D155" s="1308">
        <f>SUM(D148:D154)</f>
        <v>480</v>
      </c>
      <c r="E155" s="1308">
        <f>SUM(E148:E154)</f>
        <v>544</v>
      </c>
      <c r="F155" s="513">
        <f>SUM(F148:F154)</f>
        <v>0</v>
      </c>
      <c r="G155" s="477">
        <f t="shared" si="10"/>
        <v>0</v>
      </c>
      <c r="H155" s="471">
        <f>SUM(H148:H154)</f>
        <v>424</v>
      </c>
    </row>
    <row r="156" spans="1:8" x14ac:dyDescent="0.2">
      <c r="A156" s="121">
        <v>4399</v>
      </c>
      <c r="B156" s="472">
        <v>5041</v>
      </c>
      <c r="C156" s="444" t="s">
        <v>1302</v>
      </c>
      <c r="D156" s="1316">
        <v>0</v>
      </c>
      <c r="E156" s="1316">
        <v>50</v>
      </c>
      <c r="F156" s="459"/>
      <c r="G156" s="474"/>
      <c r="H156" s="502">
        <f>50-50</f>
        <v>0</v>
      </c>
    </row>
    <row r="157" spans="1:8" x14ac:dyDescent="0.2">
      <c r="A157" s="490"/>
      <c r="B157" s="1124">
        <v>5136</v>
      </c>
      <c r="C157" s="418" t="s">
        <v>97</v>
      </c>
      <c r="D157" s="1317">
        <v>100</v>
      </c>
      <c r="E157" s="1317">
        <v>100</v>
      </c>
      <c r="F157" s="478"/>
      <c r="G157" s="463">
        <f t="shared" si="10"/>
        <v>0</v>
      </c>
      <c r="H157" s="464">
        <v>100</v>
      </c>
    </row>
    <row r="158" spans="1:8" x14ac:dyDescent="0.2">
      <c r="A158" s="490"/>
      <c r="B158" s="1124">
        <v>5166</v>
      </c>
      <c r="C158" s="418" t="s">
        <v>76</v>
      </c>
      <c r="D158" s="1317">
        <v>110</v>
      </c>
      <c r="E158" s="1317">
        <v>110</v>
      </c>
      <c r="F158" s="478"/>
      <c r="G158" s="463">
        <f t="shared" si="10"/>
        <v>0</v>
      </c>
      <c r="H158" s="464">
        <v>110</v>
      </c>
    </row>
    <row r="159" spans="1:8" hidden="1" x14ac:dyDescent="0.2">
      <c r="A159" s="490"/>
      <c r="B159" s="1124">
        <v>5166</v>
      </c>
      <c r="C159" s="418" t="s">
        <v>94</v>
      </c>
      <c r="D159" s="1317">
        <v>0</v>
      </c>
      <c r="E159" s="1317">
        <v>0</v>
      </c>
      <c r="F159" s="478"/>
      <c r="G159" s="463">
        <v>0</v>
      </c>
      <c r="H159" s="464">
        <v>0</v>
      </c>
    </row>
    <row r="160" spans="1:8" hidden="1" x14ac:dyDescent="0.2">
      <c r="A160" s="490"/>
      <c r="B160" s="1124">
        <v>5166</v>
      </c>
      <c r="C160" s="418" t="s">
        <v>98</v>
      </c>
      <c r="D160" s="1317">
        <v>0</v>
      </c>
      <c r="E160" s="1317">
        <v>0</v>
      </c>
      <c r="F160" s="478"/>
      <c r="G160" s="463">
        <v>0</v>
      </c>
      <c r="H160" s="464">
        <v>0</v>
      </c>
    </row>
    <row r="161" spans="1:8" x14ac:dyDescent="0.2">
      <c r="A161" s="490"/>
      <c r="B161" s="1124">
        <v>5167</v>
      </c>
      <c r="C161" s="418" t="s">
        <v>79</v>
      </c>
      <c r="D161" s="1317">
        <v>238</v>
      </c>
      <c r="E161" s="1317">
        <v>0</v>
      </c>
      <c r="F161" s="478"/>
      <c r="G161" s="463">
        <v>0</v>
      </c>
      <c r="H161" s="464">
        <v>0</v>
      </c>
    </row>
    <row r="162" spans="1:8" hidden="1" x14ac:dyDescent="0.2">
      <c r="A162" s="490"/>
      <c r="B162" s="499">
        <v>5167</v>
      </c>
      <c r="C162" s="418" t="s">
        <v>99</v>
      </c>
      <c r="D162" s="1317">
        <v>0</v>
      </c>
      <c r="E162" s="1317">
        <v>0</v>
      </c>
      <c r="F162" s="478"/>
      <c r="G162" s="463">
        <v>0</v>
      </c>
      <c r="H162" s="464">
        <v>0</v>
      </c>
    </row>
    <row r="163" spans="1:8" x14ac:dyDescent="0.2">
      <c r="A163" s="490"/>
      <c r="B163" s="499">
        <v>5169</v>
      </c>
      <c r="C163" s="418" t="s">
        <v>800</v>
      </c>
      <c r="D163" s="1317">
        <v>0</v>
      </c>
      <c r="E163" s="1317">
        <v>188</v>
      </c>
      <c r="F163" s="478"/>
      <c r="G163" s="463">
        <f t="shared" si="10"/>
        <v>0</v>
      </c>
      <c r="H163" s="464">
        <f>188-100</f>
        <v>88</v>
      </c>
    </row>
    <row r="164" spans="1:8" x14ac:dyDescent="0.2">
      <c r="A164" s="490"/>
      <c r="B164" s="499">
        <v>5175</v>
      </c>
      <c r="C164" s="418" t="s">
        <v>809</v>
      </c>
      <c r="D164" s="1317">
        <v>30</v>
      </c>
      <c r="E164" s="1317">
        <v>30</v>
      </c>
      <c r="F164" s="478"/>
      <c r="G164" s="463">
        <f t="shared" si="10"/>
        <v>0</v>
      </c>
      <c r="H164" s="464">
        <v>30</v>
      </c>
    </row>
    <row r="165" spans="1:8" x14ac:dyDescent="0.2">
      <c r="A165" s="490"/>
      <c r="B165" s="102">
        <v>5194</v>
      </c>
      <c r="C165" s="180" t="s">
        <v>803</v>
      </c>
      <c r="D165" s="1317">
        <v>139</v>
      </c>
      <c r="E165" s="1317">
        <v>139</v>
      </c>
      <c r="F165" s="478"/>
      <c r="G165" s="463">
        <f t="shared" si="10"/>
        <v>0</v>
      </c>
      <c r="H165" s="464">
        <v>139</v>
      </c>
    </row>
    <row r="166" spans="1:8" ht="13.5" customHeight="1" x14ac:dyDescent="0.2">
      <c r="A166" s="490"/>
      <c r="B166" s="102">
        <v>5492</v>
      </c>
      <c r="C166" s="180" t="s">
        <v>96</v>
      </c>
      <c r="D166" s="1317">
        <v>0</v>
      </c>
      <c r="E166" s="1317">
        <v>0</v>
      </c>
      <c r="F166" s="478"/>
      <c r="G166" s="463">
        <v>0</v>
      </c>
      <c r="H166" s="464">
        <v>0</v>
      </c>
    </row>
    <row r="167" spans="1:8" ht="13.5" thickBot="1" x14ac:dyDescent="0.25">
      <c r="A167" s="122"/>
      <c r="B167" s="467" t="s">
        <v>631</v>
      </c>
      <c r="C167" s="468"/>
      <c r="D167" s="1308">
        <f>SUM(D156:D166)</f>
        <v>617</v>
      </c>
      <c r="E167" s="1308">
        <f t="shared" ref="E167:H167" si="11">SUM(E156:E166)</f>
        <v>617</v>
      </c>
      <c r="F167" s="471">
        <f t="shared" si="11"/>
        <v>0</v>
      </c>
      <c r="G167" s="471">
        <f t="shared" si="11"/>
        <v>0</v>
      </c>
      <c r="H167" s="471">
        <f t="shared" si="11"/>
        <v>467</v>
      </c>
    </row>
    <row r="168" spans="1:8" x14ac:dyDescent="0.2">
      <c r="A168" s="121">
        <v>5213</v>
      </c>
      <c r="B168" s="472">
        <v>5169</v>
      </c>
      <c r="C168" s="444" t="s">
        <v>1303</v>
      </c>
      <c r="D168" s="1316">
        <v>0</v>
      </c>
      <c r="E168" s="1316">
        <v>500</v>
      </c>
      <c r="F168" s="459"/>
      <c r="G168" s="474"/>
      <c r="H168" s="502">
        <v>500</v>
      </c>
    </row>
    <row r="169" spans="1:8" x14ac:dyDescent="0.2">
      <c r="A169" s="490"/>
      <c r="B169" s="1124">
        <v>5194</v>
      </c>
      <c r="C169" s="418" t="s">
        <v>1304</v>
      </c>
      <c r="D169" s="1317">
        <v>0</v>
      </c>
      <c r="E169" s="1317">
        <v>500</v>
      </c>
      <c r="F169" s="478"/>
      <c r="G169" s="463"/>
      <c r="H169" s="464">
        <v>500</v>
      </c>
    </row>
    <row r="170" spans="1:8" x14ac:dyDescent="0.2">
      <c r="A170" s="490"/>
      <c r="B170" s="1124">
        <v>5903</v>
      </c>
      <c r="C170" s="418" t="s">
        <v>1305</v>
      </c>
      <c r="D170" s="1317">
        <v>0</v>
      </c>
      <c r="E170" s="1317">
        <v>1400</v>
      </c>
      <c r="F170" s="478"/>
      <c r="G170" s="463"/>
      <c r="H170" s="464">
        <v>1400</v>
      </c>
    </row>
    <row r="171" spans="1:8" ht="13.5" thickBot="1" x14ac:dyDescent="0.25">
      <c r="A171" s="122"/>
      <c r="B171" s="467" t="s">
        <v>631</v>
      </c>
      <c r="C171" s="468"/>
      <c r="D171" s="1308">
        <f>SUM(D168:D170)</f>
        <v>0</v>
      </c>
      <c r="E171" s="1308">
        <f t="shared" ref="E171:H171" si="12">SUM(E168:E170)</f>
        <v>2400</v>
      </c>
      <c r="F171" s="471">
        <f t="shared" si="12"/>
        <v>0</v>
      </c>
      <c r="G171" s="471">
        <f t="shared" si="12"/>
        <v>0</v>
      </c>
      <c r="H171" s="471">
        <f t="shared" si="12"/>
        <v>2400</v>
      </c>
    </row>
    <row r="172" spans="1:8" hidden="1" x14ac:dyDescent="0.2">
      <c r="A172" s="332">
        <v>6330</v>
      </c>
      <c r="B172" s="277">
        <v>5347</v>
      </c>
      <c r="C172" s="293" t="s">
        <v>100</v>
      </c>
      <c r="D172" s="1131"/>
      <c r="E172" s="1131"/>
      <c r="F172" s="177"/>
      <c r="G172" s="150"/>
      <c r="H172" s="178"/>
    </row>
    <row r="173" spans="1:8" hidden="1" x14ac:dyDescent="0.2">
      <c r="A173" s="1117" t="s">
        <v>888</v>
      </c>
      <c r="B173" s="1120"/>
      <c r="C173" s="180" t="s">
        <v>101</v>
      </c>
      <c r="D173" s="1132">
        <v>0</v>
      </c>
      <c r="E173" s="1132">
        <v>0</v>
      </c>
      <c r="F173" s="905">
        <v>0</v>
      </c>
      <c r="G173" s="913">
        <v>0</v>
      </c>
      <c r="H173" s="906">
        <v>0</v>
      </c>
    </row>
    <row r="174" spans="1:8" hidden="1" x14ac:dyDescent="0.2">
      <c r="A174" s="1117" t="s">
        <v>102</v>
      </c>
      <c r="B174" s="1120"/>
      <c r="C174" s="180" t="s">
        <v>103</v>
      </c>
      <c r="D174" s="1132">
        <v>0</v>
      </c>
      <c r="E174" s="1132">
        <v>0</v>
      </c>
      <c r="F174" s="905">
        <v>0</v>
      </c>
      <c r="G174" s="913">
        <v>0</v>
      </c>
      <c r="H174" s="906">
        <v>0</v>
      </c>
    </row>
    <row r="175" spans="1:8" ht="13.5" hidden="1" thickBot="1" x14ac:dyDescent="0.25">
      <c r="A175" s="233"/>
      <c r="B175" s="498" t="s">
        <v>631</v>
      </c>
      <c r="C175" s="601"/>
      <c r="D175" s="1312">
        <v>0</v>
      </c>
      <c r="E175" s="1312">
        <v>0</v>
      </c>
      <c r="F175" s="504">
        <f>SUM(F172:F174)</f>
        <v>0</v>
      </c>
      <c r="G175" s="477">
        <v>0</v>
      </c>
      <c r="H175" s="489">
        <v>0</v>
      </c>
    </row>
    <row r="176" spans="1:8" x14ac:dyDescent="0.2">
      <c r="A176" s="121">
        <v>6330</v>
      </c>
      <c r="B176" s="382">
        <v>5347</v>
      </c>
      <c r="C176" s="13" t="s">
        <v>1213</v>
      </c>
      <c r="D176" s="1316"/>
      <c r="E176" s="1316"/>
      <c r="F176" s="459"/>
      <c r="G176" s="474"/>
      <c r="H176" s="502"/>
    </row>
    <row r="177" spans="1:8" x14ac:dyDescent="0.2">
      <c r="A177" s="1640" t="s">
        <v>102</v>
      </c>
      <c r="B177" s="1641"/>
      <c r="C177" s="180" t="s">
        <v>964</v>
      </c>
      <c r="D177" s="1317">
        <v>0</v>
      </c>
      <c r="E177" s="1317">
        <v>0</v>
      </c>
      <c r="F177" s="478"/>
      <c r="G177" s="463" t="e">
        <f>F177/E177*100</f>
        <v>#DIV/0!</v>
      </c>
      <c r="H177" s="464">
        <v>0</v>
      </c>
    </row>
    <row r="178" spans="1:8" ht="13.5" thickBot="1" x14ac:dyDescent="0.25">
      <c r="A178" s="122"/>
      <c r="B178" s="467" t="s">
        <v>631</v>
      </c>
      <c r="C178" s="468"/>
      <c r="D178" s="1308">
        <f>SUM(D172:D177)</f>
        <v>0</v>
      </c>
      <c r="E178" s="1308">
        <f>SUM(E172:E177)</f>
        <v>0</v>
      </c>
      <c r="F178" s="513">
        <f>SUM(F176:F177)</f>
        <v>0</v>
      </c>
      <c r="G178" s="477" t="e">
        <f t="shared" ref="G178" si="13">F178/E178*100</f>
        <v>#DIV/0!</v>
      </c>
      <c r="H178" s="471">
        <f>SUM(H172:H177)</f>
        <v>0</v>
      </c>
    </row>
    <row r="179" spans="1:8" hidden="1" x14ac:dyDescent="0.2">
      <c r="A179" s="121">
        <v>6409</v>
      </c>
      <c r="B179" s="382">
        <v>5901</v>
      </c>
      <c r="C179" s="13"/>
      <c r="D179" s="1316"/>
      <c r="E179" s="1316"/>
      <c r="F179" s="459"/>
      <c r="G179" s="474"/>
      <c r="H179" s="502"/>
    </row>
    <row r="180" spans="1:8" hidden="1" x14ac:dyDescent="0.2">
      <c r="A180" s="1642" t="s">
        <v>1168</v>
      </c>
      <c r="B180" s="1643"/>
      <c r="C180" s="180" t="s">
        <v>1260</v>
      </c>
      <c r="D180" s="1317">
        <v>0</v>
      </c>
      <c r="E180" s="1317">
        <v>0</v>
      </c>
      <c r="F180" s="478">
        <v>0</v>
      </c>
      <c r="G180" s="463">
        <v>0</v>
      </c>
      <c r="H180" s="464">
        <v>0</v>
      </c>
    </row>
    <row r="181" spans="1:8" hidden="1" x14ac:dyDescent="0.2">
      <c r="A181" s="1642" t="s">
        <v>105</v>
      </c>
      <c r="B181" s="1643"/>
      <c r="C181" s="180" t="s">
        <v>1216</v>
      </c>
      <c r="D181" s="1317">
        <v>0</v>
      </c>
      <c r="E181" s="1317">
        <v>0</v>
      </c>
      <c r="F181" s="478">
        <v>0</v>
      </c>
      <c r="G181" s="463">
        <v>0</v>
      </c>
      <c r="H181" s="464">
        <v>0</v>
      </c>
    </row>
    <row r="182" spans="1:8" hidden="1" x14ac:dyDescent="0.2">
      <c r="A182" s="1642" t="s">
        <v>1214</v>
      </c>
      <c r="B182" s="1643"/>
      <c r="C182" s="180" t="s">
        <v>1215</v>
      </c>
      <c r="D182" s="1317">
        <v>0</v>
      </c>
      <c r="E182" s="1317">
        <v>0</v>
      </c>
      <c r="F182" s="478">
        <v>0</v>
      </c>
      <c r="G182" s="463">
        <v>0</v>
      </c>
      <c r="H182" s="464">
        <v>0</v>
      </c>
    </row>
    <row r="183" spans="1:8" s="518" customFormat="1" ht="16.5" hidden="1" thickBot="1" x14ac:dyDescent="0.3">
      <c r="A183" s="122"/>
      <c r="B183" s="491" t="s">
        <v>631</v>
      </c>
      <c r="C183" s="468"/>
      <c r="D183" s="1308">
        <f>SUM(D180:D182)</f>
        <v>0</v>
      </c>
      <c r="E183" s="1308">
        <f>SUM(E180:E182)</f>
        <v>0</v>
      </c>
      <c r="F183" s="513">
        <f>SUM(F180:F182)</f>
        <v>0</v>
      </c>
      <c r="G183" s="470" t="e">
        <f>F183/E183*100</f>
        <v>#DIV/0!</v>
      </c>
      <c r="H183" s="471">
        <f>SUM(H180:H182)</f>
        <v>0</v>
      </c>
    </row>
    <row r="184" spans="1:8" s="518" customFormat="1" ht="16.5" thickBot="1" x14ac:dyDescent="0.3">
      <c r="A184" s="515" t="s">
        <v>666</v>
      </c>
      <c r="B184" s="516"/>
      <c r="C184" s="517"/>
      <c r="D184" s="1318">
        <f>D183+D175+D100+D167+D155+D147+D144+D136+D119+D106+D102+D96+D91+D82+D73+D67+D65+D62+D59+D54+D51+D124+D76+D69+D142+D139+D127+D46+D48+D178</f>
        <v>107627</v>
      </c>
      <c r="E184" s="1318">
        <f>E183+E175+E100+E167+E155+E147+E144+E136+E119+E106+E102+E96+E91+E82+E73+E67+E65+E62+E59+E54+E51+E124+E76+E69+E142+E139+E127+E46+E48+E178+E171</f>
        <v>119680</v>
      </c>
      <c r="F184" s="1042">
        <f t="shared" ref="F184:H184" si="14">F183+F175+F100+F167+F155+F147+F144+F136+F119+F106+F102+F96+F91+F82+F73+F67+F65+F62+F59+F54+F51+F124+F76+F69+F142+F139+F127+F46+F48+F178+F171</f>
        <v>0</v>
      </c>
      <c r="G184" s="1042" t="e">
        <f t="shared" si="14"/>
        <v>#DIV/0!</v>
      </c>
      <c r="H184" s="1042">
        <f t="shared" si="14"/>
        <v>133830</v>
      </c>
    </row>
    <row r="185" spans="1:8" ht="13.5" thickBot="1" x14ac:dyDescent="0.25"/>
    <row r="186" spans="1:8" ht="15" x14ac:dyDescent="0.25">
      <c r="A186" s="199" t="s">
        <v>630</v>
      </c>
      <c r="B186" s="350"/>
      <c r="C186" s="201"/>
      <c r="D186" s="1159" t="s">
        <v>539</v>
      </c>
      <c r="E186" s="896" t="s">
        <v>540</v>
      </c>
      <c r="F186" s="1153" t="s">
        <v>541</v>
      </c>
      <c r="G186" s="14" t="s">
        <v>542</v>
      </c>
      <c r="H186" s="15" t="s">
        <v>1285</v>
      </c>
    </row>
    <row r="187" spans="1:8" ht="14.25" thickBot="1" x14ac:dyDescent="0.3">
      <c r="A187" s="519"/>
      <c r="B187" s="411"/>
      <c r="C187" s="204"/>
      <c r="D187" s="1143">
        <v>2020</v>
      </c>
      <c r="E187" s="1130">
        <v>2020</v>
      </c>
      <c r="F187" s="19" t="s">
        <v>1156</v>
      </c>
      <c r="G187" s="20" t="s">
        <v>544</v>
      </c>
      <c r="H187" s="21" t="s">
        <v>1284</v>
      </c>
    </row>
    <row r="188" spans="1:8" ht="13.5" thickBot="1" x14ac:dyDescent="0.25">
      <c r="A188" s="431"/>
      <c r="B188" s="520"/>
      <c r="C188" s="601"/>
      <c r="D188" s="1324">
        <v>0</v>
      </c>
      <c r="E188" s="1325">
        <v>0</v>
      </c>
      <c r="F188" s="1326">
        <v>0</v>
      </c>
      <c r="G188" s="632">
        <v>0</v>
      </c>
      <c r="H188" s="633">
        <v>0</v>
      </c>
    </row>
    <row r="189" spans="1:8" ht="18.75" customHeight="1" thickBot="1" x14ac:dyDescent="0.3">
      <c r="A189" s="430" t="s">
        <v>670</v>
      </c>
      <c r="B189" s="522"/>
      <c r="C189" s="523"/>
      <c r="D189" s="1287">
        <f>SUM(D188:D188)</f>
        <v>0</v>
      </c>
      <c r="E189" s="1293">
        <f>SUM(E188:E188)</f>
        <v>0</v>
      </c>
      <c r="F189" s="1319">
        <f>SUM(F188:F188)</f>
        <v>0</v>
      </c>
      <c r="G189" s="546">
        <v>0</v>
      </c>
      <c r="H189" s="525">
        <f>SUM(H188:H188)</f>
        <v>0</v>
      </c>
    </row>
    <row r="190" spans="1:8" ht="12.75" customHeight="1" x14ac:dyDescent="0.25">
      <c r="A190" s="250"/>
      <c r="B190" s="526"/>
      <c r="C190" s="324"/>
      <c r="D190" s="251"/>
      <c r="E190" s="251"/>
      <c r="F190" s="251"/>
      <c r="G190" s="327"/>
      <c r="H190" s="251"/>
    </row>
    <row r="191" spans="1:8" ht="16.5" hidden="1" thickBot="1" x14ac:dyDescent="0.3">
      <c r="A191" s="527" t="s">
        <v>671</v>
      </c>
      <c r="B191" s="522"/>
      <c r="C191" s="523"/>
      <c r="D191" s="417"/>
      <c r="E191" s="417"/>
      <c r="F191" s="417"/>
      <c r="G191" s="528"/>
      <c r="H191" s="417"/>
    </row>
    <row r="192" spans="1:8" ht="13.5" hidden="1" x14ac:dyDescent="0.25">
      <c r="A192" s="309" t="s">
        <v>672</v>
      </c>
      <c r="B192" s="23"/>
      <c r="C192" s="212" t="s">
        <v>673</v>
      </c>
      <c r="D192" s="896" t="s">
        <v>1052</v>
      </c>
      <c r="E192" s="896" t="s">
        <v>1052</v>
      </c>
      <c r="F192" s="14" t="s">
        <v>541</v>
      </c>
      <c r="G192" s="894" t="s">
        <v>542</v>
      </c>
      <c r="H192" s="896" t="s">
        <v>1052</v>
      </c>
    </row>
    <row r="193" spans="1:10" ht="14.25" hidden="1" thickBot="1" x14ac:dyDescent="0.3">
      <c r="A193" s="213"/>
      <c r="B193" s="529" t="s">
        <v>674</v>
      </c>
      <c r="C193" s="215"/>
      <c r="D193" s="897">
        <v>2020</v>
      </c>
      <c r="E193" s="897">
        <v>2020</v>
      </c>
      <c r="F193" s="114" t="s">
        <v>1156</v>
      </c>
      <c r="G193" s="895" t="s">
        <v>544</v>
      </c>
      <c r="H193" s="897">
        <v>2020</v>
      </c>
    </row>
    <row r="194" spans="1:10" ht="15" hidden="1" x14ac:dyDescent="0.25">
      <c r="A194" s="530"/>
      <c r="B194" s="531"/>
      <c r="C194" s="532" t="s">
        <v>509</v>
      </c>
      <c r="D194" s="533">
        <v>0</v>
      </c>
      <c r="E194" s="533">
        <v>0</v>
      </c>
      <c r="F194" s="222">
        <v>0</v>
      </c>
      <c r="G194" s="224">
        <v>0</v>
      </c>
      <c r="H194" s="533">
        <v>0</v>
      </c>
    </row>
    <row r="195" spans="1:10" ht="16.5" hidden="1" thickBot="1" x14ac:dyDescent="0.3">
      <c r="A195" s="534"/>
      <c r="B195" s="230"/>
      <c r="C195" s="535" t="s">
        <v>631</v>
      </c>
      <c r="D195" s="168">
        <f>SUM(D194)</f>
        <v>0</v>
      </c>
      <c r="E195" s="168">
        <f>SUM(E194)</f>
        <v>0</v>
      </c>
      <c r="F195" s="167">
        <f>SUM(F194)</f>
        <v>0</v>
      </c>
      <c r="G195" s="197">
        <v>0</v>
      </c>
      <c r="H195" s="168">
        <f>SUM(H194)</f>
        <v>0</v>
      </c>
    </row>
    <row r="196" spans="1:10" x14ac:dyDescent="0.2">
      <c r="A196" s="104"/>
      <c r="B196" s="104"/>
      <c r="C196" s="206"/>
      <c r="D196" s="207"/>
      <c r="E196" s="207"/>
      <c r="F196" s="207"/>
      <c r="G196" s="300"/>
      <c r="H196" s="207"/>
    </row>
    <row r="197" spans="1:10" ht="19.5" thickBot="1" x14ac:dyDescent="0.35">
      <c r="A197" s="6" t="s">
        <v>106</v>
      </c>
      <c r="B197" s="7"/>
      <c r="C197" s="4"/>
      <c r="D197" s="8"/>
      <c r="E197" s="8"/>
      <c r="F197" s="8"/>
      <c r="G197" s="9"/>
      <c r="H197" s="8"/>
    </row>
    <row r="198" spans="1:10" ht="15" x14ac:dyDescent="0.25">
      <c r="A198" s="536"/>
      <c r="B198" s="98"/>
      <c r="C198" s="24"/>
      <c r="D198" s="896" t="s">
        <v>539</v>
      </c>
      <c r="E198" s="896" t="s">
        <v>540</v>
      </c>
      <c r="F198" s="1153" t="s">
        <v>541</v>
      </c>
      <c r="G198" s="14" t="s">
        <v>542</v>
      </c>
      <c r="H198" s="15" t="s">
        <v>1285</v>
      </c>
    </row>
    <row r="199" spans="1:10" ht="14.25" thickBot="1" x14ac:dyDescent="0.3">
      <c r="A199" s="537"/>
      <c r="B199" s="203"/>
      <c r="C199" s="234"/>
      <c r="D199" s="1130">
        <v>2020</v>
      </c>
      <c r="E199" s="1130">
        <v>2020</v>
      </c>
      <c r="F199" s="19" t="s">
        <v>1156</v>
      </c>
      <c r="G199" s="20" t="s">
        <v>544</v>
      </c>
      <c r="H199" s="21" t="s">
        <v>1284</v>
      </c>
    </row>
    <row r="200" spans="1:10" x14ac:dyDescent="0.2">
      <c r="A200" s="332" t="s">
        <v>629</v>
      </c>
      <c r="B200" s="12"/>
      <c r="C200" s="538"/>
      <c r="D200" s="1198">
        <f>D184-D201</f>
        <v>11152</v>
      </c>
      <c r="E200" s="1198">
        <f>E184-E201</f>
        <v>21861</v>
      </c>
      <c r="F200" s="1196">
        <f>F184-F201+F48</f>
        <v>0</v>
      </c>
      <c r="G200" s="394">
        <f>F200/E200*100</f>
        <v>0</v>
      </c>
      <c r="H200" s="335">
        <f>H184-H201</f>
        <v>21011</v>
      </c>
    </row>
    <row r="201" spans="1:10" x14ac:dyDescent="0.2">
      <c r="A201" s="392" t="s">
        <v>935</v>
      </c>
      <c r="B201" s="108"/>
      <c r="C201" s="191"/>
      <c r="D201" s="1322">
        <f>D73+D136</f>
        <v>96475</v>
      </c>
      <c r="E201" s="1322">
        <f>E73+E136</f>
        <v>97819</v>
      </c>
      <c r="F201" s="1323">
        <f>F73+F136+F46+F139+F142+F127+F48</f>
        <v>0</v>
      </c>
      <c r="G201" s="394">
        <f>F201/E201*100</f>
        <v>0</v>
      </c>
      <c r="H201" s="825">
        <f>H73+H136</f>
        <v>112819</v>
      </c>
    </row>
    <row r="202" spans="1:10" ht="13.5" thickBot="1" x14ac:dyDescent="0.25">
      <c r="A202" s="701" t="s">
        <v>107</v>
      </c>
      <c r="B202" s="111"/>
      <c r="C202" s="559"/>
      <c r="D202" s="1142">
        <f>D195</f>
        <v>0</v>
      </c>
      <c r="E202" s="1142">
        <f>E195</f>
        <v>0</v>
      </c>
      <c r="F202" s="1264">
        <f>F195</f>
        <v>0</v>
      </c>
      <c r="G202" s="394">
        <v>0</v>
      </c>
      <c r="H202" s="920">
        <f>H195</f>
        <v>0</v>
      </c>
    </row>
    <row r="203" spans="1:10" ht="16.5" thickBot="1" x14ac:dyDescent="0.3">
      <c r="A203" s="194" t="s">
        <v>682</v>
      </c>
      <c r="B203" s="534"/>
      <c r="C203" s="539"/>
      <c r="D203" s="1135">
        <f>SUM(D200:D202)</f>
        <v>107627</v>
      </c>
      <c r="E203" s="1135">
        <f>SUM(E200:E202)</f>
        <v>119680</v>
      </c>
      <c r="F203" s="1193">
        <f>SUM(F200:F202)</f>
        <v>0</v>
      </c>
      <c r="G203" s="197">
        <f>F203/E203*100</f>
        <v>0</v>
      </c>
      <c r="H203" s="168">
        <f>SUM(H200:H202)</f>
        <v>133830</v>
      </c>
      <c r="J203" s="440"/>
    </row>
    <row r="205" spans="1:10" ht="15" x14ac:dyDescent="0.25">
      <c r="A205" s="1609" t="s">
        <v>15</v>
      </c>
      <c r="B205" s="1609"/>
      <c r="C205" s="1609"/>
      <c r="D205" s="1609"/>
      <c r="E205" s="1609"/>
      <c r="F205" s="1609"/>
      <c r="G205" s="1609"/>
      <c r="H205" s="1609"/>
    </row>
  </sheetData>
  <mergeCells count="7">
    <mergeCell ref="A57:H57"/>
    <mergeCell ref="A128:H128"/>
    <mergeCell ref="A205:H205"/>
    <mergeCell ref="A177:B177"/>
    <mergeCell ref="A180:B180"/>
    <mergeCell ref="A181:B181"/>
    <mergeCell ref="A182:B182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55"/>
  <sheetViews>
    <sheetView zoomScaleNormal="100" workbookViewId="0">
      <selection activeCell="E27" sqref="E27"/>
    </sheetView>
  </sheetViews>
  <sheetFormatPr defaultColWidth="9.28515625" defaultRowHeight="12.75" x14ac:dyDescent="0.2"/>
  <cols>
    <col min="1" max="1" width="4.7109375" style="4" customWidth="1"/>
    <col min="2" max="2" width="6.42578125" style="4" customWidth="1"/>
    <col min="3" max="3" width="31.7109375" style="4" customWidth="1"/>
    <col min="4" max="4" width="5.5703125" style="4" bestFit="1" customWidth="1"/>
    <col min="5" max="5" width="7.28515625" style="4" customWidth="1"/>
    <col min="6" max="6" width="10.28515625" style="4" bestFit="1" customWidth="1"/>
    <col min="7" max="7" width="10" style="4" customWidth="1"/>
    <col min="8" max="8" width="10.28515625" style="4" bestFit="1" customWidth="1"/>
    <col min="9" max="9" width="7.28515625" style="4" customWidth="1"/>
    <col min="10" max="16384" width="9.28515625" style="4"/>
  </cols>
  <sheetData>
    <row r="1" spans="1:8" ht="15" x14ac:dyDescent="0.25">
      <c r="H1" s="169" t="s">
        <v>108</v>
      </c>
    </row>
    <row r="2" spans="1:8" ht="18.75" x14ac:dyDescent="0.3">
      <c r="A2" s="6" t="s">
        <v>109</v>
      </c>
      <c r="C2" s="132"/>
      <c r="D2" s="370"/>
      <c r="E2" s="370"/>
      <c r="F2" s="370"/>
      <c r="G2" s="132"/>
      <c r="H2" s="370"/>
    </row>
    <row r="3" spans="1:8" x14ac:dyDescent="0.2">
      <c r="D3" s="370"/>
      <c r="E3" s="370"/>
      <c r="F3" s="370"/>
      <c r="H3" s="370"/>
    </row>
    <row r="4" spans="1:8" ht="15" thickBot="1" x14ac:dyDescent="0.25">
      <c r="A4" s="172" t="s">
        <v>645</v>
      </c>
      <c r="B4" s="7"/>
      <c r="F4" s="8"/>
      <c r="G4" s="9"/>
      <c r="H4" s="10" t="s">
        <v>537</v>
      </c>
    </row>
    <row r="5" spans="1:8" ht="13.5" x14ac:dyDescent="0.25">
      <c r="A5" s="173" t="s">
        <v>538</v>
      </c>
      <c r="B5" s="243"/>
      <c r="C5" s="24"/>
      <c r="D5" s="14" t="s">
        <v>539</v>
      </c>
      <c r="E5" s="14" t="s">
        <v>540</v>
      </c>
      <c r="F5" s="14" t="s">
        <v>541</v>
      </c>
      <c r="G5" s="14" t="s">
        <v>542</v>
      </c>
      <c r="H5" s="15" t="s">
        <v>1052</v>
      </c>
    </row>
    <row r="6" spans="1:8" ht="13.5" x14ac:dyDescent="0.25">
      <c r="A6" s="174">
        <v>4227</v>
      </c>
      <c r="B6" s="17" t="s">
        <v>615</v>
      </c>
      <c r="C6" s="191"/>
      <c r="D6" s="20"/>
      <c r="E6" s="20"/>
      <c r="F6" s="20"/>
      <c r="G6" s="20"/>
      <c r="H6" s="21"/>
    </row>
    <row r="7" spans="1:8" ht="14.25" thickBot="1" x14ac:dyDescent="0.3">
      <c r="A7" s="174">
        <v>6330</v>
      </c>
      <c r="B7" s="17" t="s">
        <v>1250</v>
      </c>
      <c r="C7" s="191"/>
      <c r="D7" s="20">
        <v>2019</v>
      </c>
      <c r="E7" s="20">
        <v>2019</v>
      </c>
      <c r="F7" s="20" t="s">
        <v>1156</v>
      </c>
      <c r="G7" s="20" t="s">
        <v>544</v>
      </c>
      <c r="H7" s="115">
        <v>2020</v>
      </c>
    </row>
    <row r="8" spans="1:8" ht="13.5" x14ac:dyDescent="0.25">
      <c r="A8" s="540"/>
      <c r="B8" s="23" t="s">
        <v>545</v>
      </c>
      <c r="C8" s="24"/>
      <c r="D8" s="100"/>
      <c r="E8" s="100"/>
      <c r="F8" s="100"/>
      <c r="G8" s="288"/>
      <c r="H8" s="139"/>
    </row>
    <row r="9" spans="1:8" x14ac:dyDescent="0.2">
      <c r="A9" s="392">
        <v>4227</v>
      </c>
      <c r="B9" s="279">
        <v>5021</v>
      </c>
      <c r="C9" s="434" t="s">
        <v>34</v>
      </c>
      <c r="D9" s="391">
        <v>0</v>
      </c>
      <c r="E9" s="391">
        <v>0</v>
      </c>
      <c r="F9" s="391">
        <v>0</v>
      </c>
      <c r="G9" s="433">
        <v>0</v>
      </c>
      <c r="H9" s="435">
        <v>0</v>
      </c>
    </row>
    <row r="10" spans="1:8" x14ac:dyDescent="0.2">
      <c r="A10" s="541"/>
      <c r="B10" s="279">
        <v>5031</v>
      </c>
      <c r="C10" s="434" t="s">
        <v>110</v>
      </c>
      <c r="D10" s="391">
        <v>0</v>
      </c>
      <c r="E10" s="391">
        <v>0</v>
      </c>
      <c r="F10" s="391">
        <v>0</v>
      </c>
      <c r="G10" s="433">
        <v>0</v>
      </c>
      <c r="H10" s="435">
        <v>0</v>
      </c>
    </row>
    <row r="11" spans="1:8" x14ac:dyDescent="0.2">
      <c r="A11" s="542"/>
      <c r="B11" s="279">
        <v>5032</v>
      </c>
      <c r="C11" s="434" t="s">
        <v>111</v>
      </c>
      <c r="D11" s="391">
        <v>0</v>
      </c>
      <c r="E11" s="391">
        <v>0</v>
      </c>
      <c r="F11" s="391">
        <v>0</v>
      </c>
      <c r="G11" s="433">
        <v>0</v>
      </c>
      <c r="H11" s="435">
        <v>0</v>
      </c>
    </row>
    <row r="12" spans="1:8" ht="12.75" hidden="1" customHeight="1" x14ac:dyDescent="0.2">
      <c r="A12" s="542"/>
      <c r="B12" s="279">
        <v>5139</v>
      </c>
      <c r="C12" s="434" t="s">
        <v>36</v>
      </c>
      <c r="D12" s="391">
        <v>0</v>
      </c>
      <c r="E12" s="391">
        <v>0</v>
      </c>
      <c r="F12" s="391">
        <v>0</v>
      </c>
      <c r="G12" s="433">
        <v>0</v>
      </c>
      <c r="H12" s="435">
        <v>0</v>
      </c>
    </row>
    <row r="13" spans="1:8" x14ac:dyDescent="0.2">
      <c r="A13" s="542"/>
      <c r="B13" s="279">
        <v>5166</v>
      </c>
      <c r="C13" s="191" t="s">
        <v>38</v>
      </c>
      <c r="D13" s="33">
        <v>0</v>
      </c>
      <c r="E13" s="33">
        <v>0</v>
      </c>
      <c r="F13" s="33">
        <v>0</v>
      </c>
      <c r="G13" s="433">
        <v>0</v>
      </c>
      <c r="H13" s="182">
        <v>0</v>
      </c>
    </row>
    <row r="14" spans="1:8" x14ac:dyDescent="0.2">
      <c r="A14" s="542"/>
      <c r="B14" s="279">
        <v>5167</v>
      </c>
      <c r="C14" s="191" t="s">
        <v>58</v>
      </c>
      <c r="D14" s="33">
        <v>0</v>
      </c>
      <c r="E14" s="33">
        <v>0</v>
      </c>
      <c r="F14" s="33">
        <v>0</v>
      </c>
      <c r="G14" s="463">
        <v>0</v>
      </c>
      <c r="H14" s="182">
        <v>0</v>
      </c>
    </row>
    <row r="15" spans="1:8" x14ac:dyDescent="0.2">
      <c r="A15" s="542"/>
      <c r="B15" s="279">
        <v>5169</v>
      </c>
      <c r="C15" s="191" t="s">
        <v>800</v>
      </c>
      <c r="D15" s="33">
        <v>0</v>
      </c>
      <c r="E15" s="33">
        <v>0</v>
      </c>
      <c r="F15" s="33">
        <v>0</v>
      </c>
      <c r="G15" s="433">
        <v>0</v>
      </c>
      <c r="H15" s="182">
        <v>0</v>
      </c>
    </row>
    <row r="16" spans="1:8" x14ac:dyDescent="0.2">
      <c r="A16" s="542"/>
      <c r="B16" s="543">
        <v>5424</v>
      </c>
      <c r="C16" s="344" t="s">
        <v>112</v>
      </c>
      <c r="D16" s="117">
        <v>0</v>
      </c>
      <c r="E16" s="117">
        <v>0</v>
      </c>
      <c r="F16" s="117">
        <v>0</v>
      </c>
      <c r="G16" s="544">
        <v>0</v>
      </c>
      <c r="H16" s="345">
        <v>0</v>
      </c>
    </row>
    <row r="17" spans="1:8" x14ac:dyDescent="0.2">
      <c r="A17" s="392">
        <v>6330</v>
      </c>
      <c r="B17" s="279">
        <v>5347</v>
      </c>
      <c r="C17" s="434" t="s">
        <v>1217</v>
      </c>
      <c r="D17" s="391">
        <v>0</v>
      </c>
      <c r="E17" s="391">
        <v>0</v>
      </c>
      <c r="F17" s="391">
        <v>0</v>
      </c>
      <c r="G17" s="433">
        <v>0</v>
      </c>
      <c r="H17" s="435">
        <v>0</v>
      </c>
    </row>
    <row r="18" spans="1:8" ht="15" thickBot="1" x14ac:dyDescent="0.25">
      <c r="A18" s="379"/>
      <c r="B18" s="858"/>
      <c r="C18" s="857" t="s">
        <v>631</v>
      </c>
      <c r="D18" s="271">
        <f>SUM(D9:D17)</f>
        <v>0</v>
      </c>
      <c r="E18" s="271">
        <f>SUM(E9:E17)</f>
        <v>0</v>
      </c>
      <c r="F18" s="271">
        <f>SUM(F9:F17)</f>
        <v>0</v>
      </c>
      <c r="G18" s="271" t="e">
        <f>F18/E18*100</f>
        <v>#DIV/0!</v>
      </c>
      <c r="H18" s="274">
        <f>SUM(H9:H17)</f>
        <v>0</v>
      </c>
    </row>
    <row r="19" spans="1:8" ht="16.5" thickBot="1" x14ac:dyDescent="0.3">
      <c r="A19" s="430" t="s">
        <v>666</v>
      </c>
      <c r="B19" s="430"/>
      <c r="C19" s="527"/>
      <c r="D19" s="524">
        <f>D18</f>
        <v>0</v>
      </c>
      <c r="E19" s="524">
        <f>E18</f>
        <v>0</v>
      </c>
      <c r="F19" s="524">
        <f>F18</f>
        <v>0</v>
      </c>
      <c r="G19" s="546" t="e">
        <f>F19/E19*100</f>
        <v>#DIV/0!</v>
      </c>
      <c r="H19" s="525">
        <f>H18</f>
        <v>0</v>
      </c>
    </row>
    <row r="21" spans="1:8" ht="15.75" x14ac:dyDescent="0.25">
      <c r="A21" s="250"/>
      <c r="B21" s="250"/>
      <c r="C21" s="326"/>
      <c r="D21" s="547"/>
      <c r="E21" s="547"/>
      <c r="F21" s="547"/>
      <c r="G21" s="327"/>
      <c r="H21" s="547"/>
    </row>
    <row r="27" spans="1:8" s="120" customFormat="1" x14ac:dyDescent="0.2"/>
    <row r="31" spans="1:8" x14ac:dyDescent="0.2">
      <c r="A31" s="409"/>
      <c r="D31" s="207"/>
      <c r="E31" s="207"/>
      <c r="F31" s="207"/>
      <c r="H31" s="207"/>
    </row>
    <row r="55" spans="1:8" ht="15" x14ac:dyDescent="0.25">
      <c r="A55" s="1598" t="s">
        <v>1109</v>
      </c>
      <c r="B55" s="1598"/>
      <c r="C55" s="1598"/>
      <c r="D55" s="1598"/>
      <c r="E55" s="1598"/>
      <c r="F55" s="1598"/>
      <c r="G55" s="1598"/>
      <c r="H55" s="1598"/>
    </row>
  </sheetData>
  <mergeCells count="1">
    <mergeCell ref="A55:H5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11"/>
  <sheetViews>
    <sheetView zoomScaleNormal="100" workbookViewId="0">
      <selection activeCell="Z1" sqref="Z1"/>
    </sheetView>
  </sheetViews>
  <sheetFormatPr defaultColWidth="9.28515625" defaultRowHeight="12.75" x14ac:dyDescent="0.2"/>
  <cols>
    <col min="1" max="1" width="4.7109375" style="4" customWidth="1"/>
    <col min="2" max="2" width="6.42578125" style="4" customWidth="1"/>
    <col min="3" max="3" width="40" style="4" customWidth="1"/>
    <col min="4" max="4" width="13" style="4" customWidth="1"/>
    <col min="5" max="5" width="10.5703125" style="4" customWidth="1"/>
    <col min="6" max="6" width="10.28515625" style="4" hidden="1" customWidth="1"/>
    <col min="7" max="7" width="1.7109375" style="4" hidden="1" customWidth="1"/>
    <col min="8" max="8" width="17.140625" style="4" customWidth="1"/>
    <col min="9" max="16384" width="9.28515625" style="4"/>
  </cols>
  <sheetData>
    <row r="1" spans="1:8" ht="15" x14ac:dyDescent="0.25">
      <c r="E1" s="1530" t="s">
        <v>1376</v>
      </c>
      <c r="H1" s="1529">
        <v>8</v>
      </c>
    </row>
    <row r="2" spans="1:8" ht="18.75" x14ac:dyDescent="0.3">
      <c r="A2" s="6" t="s">
        <v>113</v>
      </c>
      <c r="B2" s="170"/>
      <c r="C2" s="132"/>
      <c r="F2" s="548"/>
      <c r="G2" s="132"/>
    </row>
    <row r="3" spans="1:8" x14ac:dyDescent="0.2">
      <c r="A3" s="171"/>
      <c r="B3" s="7"/>
      <c r="F3" s="120"/>
    </row>
    <row r="4" spans="1:8" ht="15" thickBot="1" x14ac:dyDescent="0.25">
      <c r="A4" s="172" t="s">
        <v>645</v>
      </c>
      <c r="B4" s="7"/>
      <c r="F4" s="290"/>
      <c r="G4" s="291"/>
      <c r="H4" s="10" t="s">
        <v>537</v>
      </c>
    </row>
    <row r="5" spans="1:8" ht="13.5" x14ac:dyDescent="0.25">
      <c r="A5" s="549" t="s">
        <v>538</v>
      </c>
      <c r="B5" s="12"/>
      <c r="C5" s="13"/>
      <c r="D5" s="1159" t="s">
        <v>539</v>
      </c>
      <c r="E5" s="896" t="s">
        <v>540</v>
      </c>
      <c r="F5" s="1153" t="s">
        <v>541</v>
      </c>
      <c r="G5" s="14" t="s">
        <v>542</v>
      </c>
      <c r="H5" s="15" t="s">
        <v>1285</v>
      </c>
    </row>
    <row r="6" spans="1:8" ht="12.75" customHeight="1" x14ac:dyDescent="0.25">
      <c r="A6" s="174">
        <v>3314</v>
      </c>
      <c r="B6" s="17" t="s">
        <v>796</v>
      </c>
      <c r="C6" s="418"/>
      <c r="D6" s="1143">
        <v>2020</v>
      </c>
      <c r="E6" s="1130">
        <v>2020</v>
      </c>
      <c r="F6" s="19"/>
      <c r="G6" s="20" t="s">
        <v>544</v>
      </c>
      <c r="H6" s="21" t="s">
        <v>1284</v>
      </c>
    </row>
    <row r="7" spans="1:8" ht="12.75" customHeight="1" x14ac:dyDescent="0.25">
      <c r="A7" s="174">
        <v>3317</v>
      </c>
      <c r="B7" s="17" t="s">
        <v>114</v>
      </c>
      <c r="C7" s="418"/>
      <c r="D7" s="1143"/>
      <c r="E7" s="1130"/>
      <c r="F7" s="19"/>
      <c r="G7" s="20"/>
      <c r="H7" s="21"/>
    </row>
    <row r="8" spans="1:8" ht="12.75" customHeight="1" x14ac:dyDescent="0.25">
      <c r="A8" s="174">
        <v>3319</v>
      </c>
      <c r="B8" s="17" t="s">
        <v>797</v>
      </c>
      <c r="C8" s="175"/>
      <c r="D8" s="1143"/>
      <c r="E8" s="1130"/>
      <c r="F8" s="19"/>
      <c r="G8" s="20"/>
      <c r="H8" s="21"/>
    </row>
    <row r="9" spans="1:8" ht="12.75" customHeight="1" x14ac:dyDescent="0.2">
      <c r="A9" s="1129">
        <v>3349</v>
      </c>
      <c r="B9" s="1122" t="s">
        <v>798</v>
      </c>
      <c r="C9" s="175"/>
      <c r="D9" s="128"/>
      <c r="E9" s="1360"/>
      <c r="F9" s="110"/>
      <c r="G9" s="52"/>
      <c r="H9" s="109"/>
    </row>
    <row r="10" spans="1:8" ht="12.75" customHeight="1" x14ac:dyDescent="0.25">
      <c r="A10" s="174">
        <v>3399</v>
      </c>
      <c r="B10" s="17" t="s">
        <v>115</v>
      </c>
      <c r="C10" s="175"/>
      <c r="D10" s="1143"/>
      <c r="E10" s="1130"/>
      <c r="F10" s="19"/>
      <c r="G10" s="20"/>
      <c r="H10" s="21"/>
    </row>
    <row r="11" spans="1:8" ht="12.75" customHeight="1" x14ac:dyDescent="0.25">
      <c r="A11" s="174">
        <v>3429</v>
      </c>
      <c r="B11" s="102" t="s">
        <v>116</v>
      </c>
      <c r="C11" s="175"/>
      <c r="D11" s="1143"/>
      <c r="E11" s="1130"/>
      <c r="F11" s="19"/>
      <c r="G11" s="20"/>
      <c r="H11" s="21"/>
    </row>
    <row r="12" spans="1:8" ht="12.75" customHeight="1" x14ac:dyDescent="0.25">
      <c r="A12" s="1129">
        <v>4379</v>
      </c>
      <c r="B12" s="17" t="s">
        <v>1220</v>
      </c>
      <c r="C12" s="175"/>
      <c r="D12" s="1143"/>
      <c r="E12" s="1130"/>
      <c r="F12" s="19"/>
      <c r="G12" s="20"/>
      <c r="H12" s="21"/>
    </row>
    <row r="13" spans="1:8" ht="12.75" customHeight="1" thickBot="1" x14ac:dyDescent="0.25">
      <c r="A13" s="916">
        <v>6223</v>
      </c>
      <c r="B13" s="17" t="s">
        <v>117</v>
      </c>
      <c r="C13" s="175"/>
      <c r="D13" s="128"/>
      <c r="E13" s="1360"/>
      <c r="F13" s="110"/>
      <c r="G13" s="52"/>
      <c r="H13" s="109"/>
    </row>
    <row r="14" spans="1:8" s="120" customFormat="1" ht="13.5" x14ac:dyDescent="0.25">
      <c r="A14" s="1573"/>
      <c r="B14" s="1574" t="s">
        <v>545</v>
      </c>
      <c r="C14" s="457"/>
      <c r="D14" s="1303"/>
      <c r="E14" s="1303"/>
      <c r="F14" s="458"/>
      <c r="G14" s="1575"/>
      <c r="H14" s="460"/>
    </row>
    <row r="15" spans="1:8" x14ac:dyDescent="0.2">
      <c r="A15" s="1540">
        <v>3314</v>
      </c>
      <c r="B15" s="1535">
        <v>5339</v>
      </c>
      <c r="C15" s="191" t="s">
        <v>1133</v>
      </c>
      <c r="D15" s="1163">
        <v>1500</v>
      </c>
      <c r="E15" s="1132">
        <v>1500</v>
      </c>
      <c r="F15" s="181"/>
      <c r="G15" s="913">
        <v>0</v>
      </c>
      <c r="H15" s="906">
        <v>1500</v>
      </c>
    </row>
    <row r="16" spans="1:8" ht="13.5" thickBot="1" x14ac:dyDescent="0.25">
      <c r="A16" s="917"/>
      <c r="B16" s="337" t="s">
        <v>631</v>
      </c>
      <c r="C16" s="234"/>
      <c r="D16" s="1195">
        <f>SUM(D15:D15)</f>
        <v>1500</v>
      </c>
      <c r="E16" s="1199">
        <f>SUM(E15:E15)</f>
        <v>1500</v>
      </c>
      <c r="F16" s="1197">
        <f>SUM(F15:F15)</f>
        <v>0</v>
      </c>
      <c r="G16" s="369">
        <v>0</v>
      </c>
      <c r="H16" s="339">
        <f>SUM(H15:H15)</f>
        <v>1500</v>
      </c>
    </row>
    <row r="17" spans="1:10" x14ac:dyDescent="0.2">
      <c r="A17" s="915">
        <v>3317</v>
      </c>
      <c r="B17" s="277">
        <v>5139</v>
      </c>
      <c r="C17" s="293" t="s">
        <v>118</v>
      </c>
      <c r="D17" s="1351">
        <v>50</v>
      </c>
      <c r="E17" s="1342">
        <v>50</v>
      </c>
      <c r="F17" s="1332"/>
      <c r="G17" s="150">
        <f>F17/E17*100</f>
        <v>0</v>
      </c>
      <c r="H17" s="551">
        <v>50</v>
      </c>
    </row>
    <row r="18" spans="1:10" x14ac:dyDescent="0.2">
      <c r="A18" s="916"/>
      <c r="B18" s="1122">
        <v>5169</v>
      </c>
      <c r="C18" s="180" t="s">
        <v>799</v>
      </c>
      <c r="D18" s="1352">
        <v>150</v>
      </c>
      <c r="E18" s="1343">
        <v>150</v>
      </c>
      <c r="F18" s="1333"/>
      <c r="G18" s="913">
        <f>F18/E18*100</f>
        <v>0</v>
      </c>
      <c r="H18" s="922">
        <f>150-48</f>
        <v>102</v>
      </c>
    </row>
    <row r="19" spans="1:10" x14ac:dyDescent="0.2">
      <c r="A19" s="921"/>
      <c r="B19" s="1122">
        <v>5175</v>
      </c>
      <c r="C19" s="180" t="s">
        <v>809</v>
      </c>
      <c r="D19" s="1353">
        <v>50</v>
      </c>
      <c r="E19" s="1344">
        <v>50</v>
      </c>
      <c r="F19" s="1334"/>
      <c r="G19" s="913">
        <f>F19/E19*100</f>
        <v>0</v>
      </c>
      <c r="H19" s="552">
        <v>50</v>
      </c>
    </row>
    <row r="20" spans="1:10" x14ac:dyDescent="0.2">
      <c r="A20" s="916"/>
      <c r="B20" s="48">
        <v>5194</v>
      </c>
      <c r="C20" s="175" t="s">
        <v>803</v>
      </c>
      <c r="D20" s="1352">
        <v>50</v>
      </c>
      <c r="E20" s="1343">
        <v>50</v>
      </c>
      <c r="F20" s="1333"/>
      <c r="G20" s="913">
        <f>F20/E20*100</f>
        <v>0</v>
      </c>
      <c r="H20" s="922">
        <v>50</v>
      </c>
      <c r="J20" s="648"/>
    </row>
    <row r="21" spans="1:10" x14ac:dyDescent="0.2">
      <c r="A21" s="921"/>
      <c r="B21" s="1122">
        <v>5492</v>
      </c>
      <c r="C21" s="180" t="s">
        <v>808</v>
      </c>
      <c r="D21" s="1353">
        <v>0</v>
      </c>
      <c r="E21" s="1344">
        <v>0</v>
      </c>
      <c r="F21" s="1334"/>
      <c r="G21" s="913">
        <v>0</v>
      </c>
      <c r="H21" s="552">
        <v>0</v>
      </c>
    </row>
    <row r="22" spans="1:10" ht="13.5" thickBot="1" x14ac:dyDescent="0.25">
      <c r="A22" s="553"/>
      <c r="B22" s="214" t="s">
        <v>631</v>
      </c>
      <c r="C22" s="234"/>
      <c r="D22" s="1195">
        <f>SUM(D17:D21)</f>
        <v>300</v>
      </c>
      <c r="E22" s="1199">
        <f>SUM(E17:E21)</f>
        <v>300</v>
      </c>
      <c r="F22" s="1335">
        <f>SUM(F17:F19)</f>
        <v>0</v>
      </c>
      <c r="G22" s="369">
        <f>F22/E22*100</f>
        <v>0</v>
      </c>
      <c r="H22" s="339">
        <f>SUM(H17:H21)</f>
        <v>252</v>
      </c>
    </row>
    <row r="23" spans="1:10" x14ac:dyDescent="0.2">
      <c r="A23" s="915">
        <v>3319</v>
      </c>
      <c r="B23" s="1122">
        <v>5139</v>
      </c>
      <c r="C23" s="191" t="s">
        <v>656</v>
      </c>
      <c r="D23" s="1354">
        <v>124</v>
      </c>
      <c r="E23" s="1345">
        <v>124</v>
      </c>
      <c r="F23" s="1336"/>
      <c r="G23" s="913">
        <f>F23/E23*100</f>
        <v>0</v>
      </c>
      <c r="H23" s="555">
        <v>124</v>
      </c>
    </row>
    <row r="24" spans="1:10" x14ac:dyDescent="0.2">
      <c r="A24" s="921"/>
      <c r="B24" s="556">
        <v>5164</v>
      </c>
      <c r="C24" s="1331" t="s">
        <v>83</v>
      </c>
      <c r="D24" s="1352">
        <v>5</v>
      </c>
      <c r="E24" s="1343">
        <v>5</v>
      </c>
      <c r="F24" s="1333"/>
      <c r="G24" s="913">
        <v>0</v>
      </c>
      <c r="H24" s="922">
        <v>5</v>
      </c>
    </row>
    <row r="25" spans="1:10" ht="13.5" hidden="1" customHeight="1" x14ac:dyDescent="0.2">
      <c r="A25" s="921"/>
      <c r="B25" s="1122">
        <v>5166</v>
      </c>
      <c r="C25" s="180" t="s">
        <v>657</v>
      </c>
      <c r="D25" s="1352">
        <v>0</v>
      </c>
      <c r="E25" s="1343">
        <v>0</v>
      </c>
      <c r="F25" s="1333"/>
      <c r="G25" s="913">
        <v>0</v>
      </c>
      <c r="H25" s="922">
        <v>0</v>
      </c>
    </row>
    <row r="26" spans="1:10" x14ac:dyDescent="0.2">
      <c r="A26" s="921"/>
      <c r="B26" s="1122">
        <v>5169</v>
      </c>
      <c r="C26" s="191" t="s">
        <v>800</v>
      </c>
      <c r="D26" s="1352">
        <v>800</v>
      </c>
      <c r="E26" s="1343">
        <v>800</v>
      </c>
      <c r="F26" s="1333"/>
      <c r="G26" s="913">
        <f>F26/E26*100</f>
        <v>0</v>
      </c>
      <c r="H26" s="922">
        <f>800-137</f>
        <v>663</v>
      </c>
    </row>
    <row r="27" spans="1:10" x14ac:dyDescent="0.2">
      <c r="A27" s="916"/>
      <c r="B27" s="1120">
        <v>5175</v>
      </c>
      <c r="C27" s="191" t="s">
        <v>809</v>
      </c>
      <c r="D27" s="1352">
        <v>50</v>
      </c>
      <c r="E27" s="1343">
        <v>50</v>
      </c>
      <c r="F27" s="1333"/>
      <c r="G27" s="913">
        <f>F27/E27*100</f>
        <v>0</v>
      </c>
      <c r="H27" s="922">
        <v>50</v>
      </c>
    </row>
    <row r="28" spans="1:10" x14ac:dyDescent="0.2">
      <c r="A28" s="916"/>
      <c r="B28" s="48">
        <v>5194</v>
      </c>
      <c r="C28" s="175" t="s">
        <v>803</v>
      </c>
      <c r="D28" s="1352">
        <v>404</v>
      </c>
      <c r="E28" s="1343">
        <v>404</v>
      </c>
      <c r="F28" s="1333"/>
      <c r="G28" s="913">
        <f>F28/E28*100</f>
        <v>0</v>
      </c>
      <c r="H28" s="922">
        <v>404</v>
      </c>
    </row>
    <row r="29" spans="1:10" x14ac:dyDescent="0.2">
      <c r="A29" s="376"/>
      <c r="B29" s="1122">
        <v>5492</v>
      </c>
      <c r="C29" s="191" t="s">
        <v>808</v>
      </c>
      <c r="D29" s="1352">
        <v>0</v>
      </c>
      <c r="E29" s="1343">
        <v>0</v>
      </c>
      <c r="F29" s="1333"/>
      <c r="G29" s="913">
        <v>0</v>
      </c>
      <c r="H29" s="922">
        <v>0</v>
      </c>
    </row>
    <row r="30" spans="1:10" ht="13.5" thickBot="1" x14ac:dyDescent="0.25">
      <c r="A30" s="917"/>
      <c r="B30" s="337" t="s">
        <v>631</v>
      </c>
      <c r="C30" s="234"/>
      <c r="D30" s="1195">
        <f>SUM(D23:D29)</f>
        <v>1383</v>
      </c>
      <c r="E30" s="1199">
        <f>SUM(E23:E29)</f>
        <v>1383</v>
      </c>
      <c r="F30" s="1335">
        <f>SUM(F23:F29)</f>
        <v>0</v>
      </c>
      <c r="G30" s="369">
        <f>F30/E30*100</f>
        <v>0</v>
      </c>
      <c r="H30" s="339">
        <f>SUM(H23:H29)</f>
        <v>1246</v>
      </c>
    </row>
    <row r="31" spans="1:10" x14ac:dyDescent="0.2">
      <c r="A31" s="557">
        <v>3349</v>
      </c>
      <c r="B31" s="558">
        <v>5169</v>
      </c>
      <c r="C31" s="316" t="s">
        <v>119</v>
      </c>
      <c r="D31" s="1351">
        <v>0</v>
      </c>
      <c r="E31" s="1342">
        <v>0</v>
      </c>
      <c r="F31" s="1332">
        <v>0</v>
      </c>
      <c r="G31" s="150">
        <v>0</v>
      </c>
      <c r="H31" s="551">
        <v>0</v>
      </c>
    </row>
    <row r="32" spans="1:10" x14ac:dyDescent="0.2">
      <c r="A32" s="826" t="s">
        <v>674</v>
      </c>
      <c r="B32" s="279">
        <v>601</v>
      </c>
      <c r="C32" s="316" t="s">
        <v>119</v>
      </c>
      <c r="D32" s="1352">
        <v>0</v>
      </c>
      <c r="E32" s="1343">
        <v>0</v>
      </c>
      <c r="F32" s="1333"/>
      <c r="G32" s="913" t="e">
        <f>F32/E32*100</f>
        <v>#DIV/0!</v>
      </c>
      <c r="H32" s="922">
        <v>0</v>
      </c>
    </row>
    <row r="33" spans="1:8" ht="13.5" thickBot="1" x14ac:dyDescent="0.25">
      <c r="A33" s="917"/>
      <c r="B33" s="337" t="s">
        <v>631</v>
      </c>
      <c r="C33" s="559"/>
      <c r="D33" s="1265">
        <f>SUM(D31:D32)</f>
        <v>0</v>
      </c>
      <c r="E33" s="1142">
        <f>SUM(E31:E32)</f>
        <v>0</v>
      </c>
      <c r="F33" s="1337">
        <f>SUM(F31:F32)</f>
        <v>0</v>
      </c>
      <c r="G33" s="369" t="e">
        <f>F33/E33*100</f>
        <v>#DIV/0!</v>
      </c>
      <c r="H33" s="920">
        <f>SUM(H31:H32)</f>
        <v>0</v>
      </c>
    </row>
    <row r="34" spans="1:8" x14ac:dyDescent="0.2">
      <c r="A34" s="915">
        <v>3399</v>
      </c>
      <c r="B34" s="277">
        <v>5041</v>
      </c>
      <c r="C34" s="13" t="s">
        <v>120</v>
      </c>
      <c r="D34" s="1355">
        <v>20</v>
      </c>
      <c r="E34" s="1346">
        <v>20</v>
      </c>
      <c r="F34" s="1338"/>
      <c r="G34" s="101">
        <v>0</v>
      </c>
      <c r="H34" s="561">
        <v>20</v>
      </c>
    </row>
    <row r="35" spans="1:8" x14ac:dyDescent="0.2">
      <c r="A35" s="921"/>
      <c r="B35" s="48">
        <v>5139</v>
      </c>
      <c r="C35" s="175" t="s">
        <v>656</v>
      </c>
      <c r="D35" s="1352">
        <v>110</v>
      </c>
      <c r="E35" s="1343">
        <v>110</v>
      </c>
      <c r="F35" s="1333"/>
      <c r="G35" s="913">
        <f>F35/E35*100</f>
        <v>0</v>
      </c>
      <c r="H35" s="922">
        <v>110</v>
      </c>
    </row>
    <row r="36" spans="1:8" x14ac:dyDescent="0.2">
      <c r="A36" s="376"/>
      <c r="B36" s="1120">
        <v>5164</v>
      </c>
      <c r="C36" s="191" t="s">
        <v>83</v>
      </c>
      <c r="D36" s="1356">
        <v>30</v>
      </c>
      <c r="E36" s="1347">
        <v>30</v>
      </c>
      <c r="F36" s="1339"/>
      <c r="G36" s="913">
        <f>F36/E36*100</f>
        <v>0</v>
      </c>
      <c r="H36" s="563">
        <v>30</v>
      </c>
    </row>
    <row r="37" spans="1:8" s="805" customFormat="1" x14ac:dyDescent="0.2">
      <c r="A37" s="801"/>
      <c r="B37" s="802">
        <v>5166</v>
      </c>
      <c r="C37" s="803" t="s">
        <v>419</v>
      </c>
      <c r="D37" s="1357">
        <v>150</v>
      </c>
      <c r="E37" s="1348">
        <v>150</v>
      </c>
      <c r="F37" s="1340"/>
      <c r="G37" s="913">
        <f>F37/E37*100</f>
        <v>0</v>
      </c>
      <c r="H37" s="804">
        <v>150</v>
      </c>
    </row>
    <row r="38" spans="1:8" x14ac:dyDescent="0.2">
      <c r="A38" s="921"/>
      <c r="B38" s="1122">
        <v>5169</v>
      </c>
      <c r="C38" s="191" t="s">
        <v>800</v>
      </c>
      <c r="D38" s="1356">
        <v>3942</v>
      </c>
      <c r="E38" s="1347">
        <v>2642</v>
      </c>
      <c r="F38" s="1339"/>
      <c r="G38" s="913">
        <f>F38/E38*100</f>
        <v>0</v>
      </c>
      <c r="H38" s="563">
        <v>2642</v>
      </c>
    </row>
    <row r="39" spans="1:8" hidden="1" x14ac:dyDescent="0.2">
      <c r="A39" s="564" t="s">
        <v>121</v>
      </c>
      <c r="B39" s="565">
        <v>98</v>
      </c>
      <c r="C39" s="192" t="s">
        <v>122</v>
      </c>
      <c r="D39" s="1358">
        <v>0</v>
      </c>
      <c r="E39" s="1349">
        <v>0</v>
      </c>
      <c r="F39" s="1341"/>
      <c r="G39" s="77">
        <v>0</v>
      </c>
      <c r="H39" s="566">
        <v>0</v>
      </c>
    </row>
    <row r="40" spans="1:8" x14ac:dyDescent="0.2">
      <c r="A40" s="921"/>
      <c r="B40" s="48">
        <v>5175</v>
      </c>
      <c r="C40" s="175" t="s">
        <v>809</v>
      </c>
      <c r="D40" s="1356">
        <v>350</v>
      </c>
      <c r="E40" s="1347">
        <v>350</v>
      </c>
      <c r="F40" s="1339"/>
      <c r="G40" s="913">
        <f>F40/E40*100</f>
        <v>0</v>
      </c>
      <c r="H40" s="563">
        <v>350</v>
      </c>
    </row>
    <row r="41" spans="1:8" x14ac:dyDescent="0.2">
      <c r="A41" s="921"/>
      <c r="B41" s="1120">
        <v>5189</v>
      </c>
      <c r="C41" s="191" t="s">
        <v>123</v>
      </c>
      <c r="D41" s="1352">
        <v>0</v>
      </c>
      <c r="E41" s="1343">
        <v>0</v>
      </c>
      <c r="F41" s="1333"/>
      <c r="G41" s="913"/>
      <c r="H41" s="922">
        <v>0</v>
      </c>
    </row>
    <row r="42" spans="1:8" hidden="1" x14ac:dyDescent="0.2">
      <c r="A42" s="376"/>
      <c r="B42" s="48">
        <v>5192</v>
      </c>
      <c r="C42" s="175" t="s">
        <v>124</v>
      </c>
      <c r="D42" s="1356">
        <v>0</v>
      </c>
      <c r="E42" s="1347">
        <v>0</v>
      </c>
      <c r="F42" s="1339"/>
      <c r="G42" s="913">
        <v>0</v>
      </c>
      <c r="H42" s="563">
        <v>0</v>
      </c>
    </row>
    <row r="43" spans="1:8" x14ac:dyDescent="0.2">
      <c r="A43" s="376"/>
      <c r="B43" s="48">
        <v>5194</v>
      </c>
      <c r="C43" s="175" t="s">
        <v>803</v>
      </c>
      <c r="D43" s="1356">
        <v>350</v>
      </c>
      <c r="E43" s="1347">
        <v>350</v>
      </c>
      <c r="F43" s="1339"/>
      <c r="G43" s="913">
        <f t="shared" ref="G43:G48" si="0">F43/E43*100</f>
        <v>0</v>
      </c>
      <c r="H43" s="563">
        <v>350</v>
      </c>
    </row>
    <row r="44" spans="1:8" hidden="1" x14ac:dyDescent="0.2">
      <c r="A44" s="564" t="s">
        <v>121</v>
      </c>
      <c r="B44" s="565">
        <v>98</v>
      </c>
      <c r="C44" s="192" t="s">
        <v>122</v>
      </c>
      <c r="D44" s="1358">
        <v>0</v>
      </c>
      <c r="E44" s="1349">
        <v>0</v>
      </c>
      <c r="F44" s="1341">
        <v>0</v>
      </c>
      <c r="G44" s="77">
        <v>0</v>
      </c>
      <c r="H44" s="566">
        <v>0</v>
      </c>
    </row>
    <row r="45" spans="1:8" x14ac:dyDescent="0.2">
      <c r="A45" s="376"/>
      <c r="B45" s="48">
        <v>5492</v>
      </c>
      <c r="C45" s="175" t="s">
        <v>808</v>
      </c>
      <c r="D45" s="1356">
        <v>0</v>
      </c>
      <c r="E45" s="1347">
        <v>0</v>
      </c>
      <c r="F45" s="1339">
        <v>0</v>
      </c>
      <c r="G45" s="913">
        <v>0</v>
      </c>
      <c r="H45" s="563">
        <v>0</v>
      </c>
    </row>
    <row r="46" spans="1:8" ht="13.5" thickBot="1" x14ac:dyDescent="0.25">
      <c r="A46" s="553"/>
      <c r="B46" s="337" t="s">
        <v>631</v>
      </c>
      <c r="C46" s="234"/>
      <c r="D46" s="1359">
        <f>SUM(D34:D45)</f>
        <v>4952</v>
      </c>
      <c r="E46" s="1350">
        <f>SUM(E34:E45)</f>
        <v>3652</v>
      </c>
      <c r="F46" s="1337">
        <f>SUM(F34:F45)</f>
        <v>0</v>
      </c>
      <c r="G46" s="369">
        <f t="shared" si="0"/>
        <v>0</v>
      </c>
      <c r="H46" s="806">
        <f>SUM(H34:H45)</f>
        <v>3652</v>
      </c>
    </row>
    <row r="47" spans="1:8" x14ac:dyDescent="0.2">
      <c r="A47" s="332">
        <v>3429</v>
      </c>
      <c r="B47" s="277">
        <v>5133</v>
      </c>
      <c r="C47" s="293" t="s">
        <v>125</v>
      </c>
      <c r="D47" s="1351">
        <v>50</v>
      </c>
      <c r="E47" s="1342">
        <v>50</v>
      </c>
      <c r="F47" s="1332"/>
      <c r="G47" s="150">
        <f t="shared" si="0"/>
        <v>0</v>
      </c>
      <c r="H47" s="551">
        <v>50</v>
      </c>
    </row>
    <row r="48" spans="1:8" x14ac:dyDescent="0.2">
      <c r="A48" s="233"/>
      <c r="B48" s="1122">
        <v>5139</v>
      </c>
      <c r="C48" s="175" t="s">
        <v>656</v>
      </c>
      <c r="D48" s="1356">
        <v>80</v>
      </c>
      <c r="E48" s="1347">
        <v>80</v>
      </c>
      <c r="F48" s="1339"/>
      <c r="G48" s="89">
        <f t="shared" si="0"/>
        <v>0</v>
      </c>
      <c r="H48" s="563">
        <v>80</v>
      </c>
    </row>
    <row r="49" spans="1:8" x14ac:dyDescent="0.2">
      <c r="A49" s="233"/>
      <c r="B49" s="1122">
        <v>5169</v>
      </c>
      <c r="C49" s="180" t="s">
        <v>800</v>
      </c>
      <c r="D49" s="1163">
        <v>500</v>
      </c>
      <c r="E49" s="1132">
        <v>500</v>
      </c>
      <c r="F49" s="181"/>
      <c r="G49" s="913">
        <f>F49/E49*100</f>
        <v>0</v>
      </c>
      <c r="H49" s="906">
        <v>500</v>
      </c>
    </row>
    <row r="50" spans="1:8" x14ac:dyDescent="0.2">
      <c r="A50" s="233"/>
      <c r="B50" s="1122">
        <v>5175</v>
      </c>
      <c r="C50" s="180" t="s">
        <v>809</v>
      </c>
      <c r="D50" s="1163">
        <v>80</v>
      </c>
      <c r="E50" s="1132">
        <v>80</v>
      </c>
      <c r="F50" s="181"/>
      <c r="G50" s="913">
        <f>F50/E50*100</f>
        <v>0</v>
      </c>
      <c r="H50" s="906">
        <v>80</v>
      </c>
    </row>
    <row r="51" spans="1:8" x14ac:dyDescent="0.2">
      <c r="A51" s="233"/>
      <c r="B51" s="1122">
        <v>5194</v>
      </c>
      <c r="C51" s="180" t="s">
        <v>803</v>
      </c>
      <c r="D51" s="1163">
        <v>50</v>
      </c>
      <c r="E51" s="1132">
        <v>50</v>
      </c>
      <c r="F51" s="181"/>
      <c r="G51" s="913">
        <f>F51/E51*100</f>
        <v>0</v>
      </c>
      <c r="H51" s="906">
        <v>50</v>
      </c>
    </row>
    <row r="52" spans="1:8" ht="13.5" thickBot="1" x14ac:dyDescent="0.25">
      <c r="A52" s="917"/>
      <c r="B52" s="918" t="s">
        <v>631</v>
      </c>
      <c r="C52" s="601"/>
      <c r="D52" s="1265">
        <f>SUM(D47:D51)</f>
        <v>760</v>
      </c>
      <c r="E52" s="1142">
        <f>SUM(E47:E51)</f>
        <v>760</v>
      </c>
      <c r="F52" s="1264">
        <f>SUM(F47:F51)</f>
        <v>0</v>
      </c>
      <c r="G52" s="914">
        <f>F52/E52*100</f>
        <v>0</v>
      </c>
      <c r="H52" s="920">
        <f>SUM(H47:H51)</f>
        <v>760</v>
      </c>
    </row>
    <row r="53" spans="1:8" x14ac:dyDescent="0.2">
      <c r="A53" s="915">
        <v>4379</v>
      </c>
      <c r="B53" s="1122">
        <v>5169</v>
      </c>
      <c r="C53" s="191" t="s">
        <v>800</v>
      </c>
      <c r="D53" s="1131">
        <v>50</v>
      </c>
      <c r="E53" s="906">
        <v>50</v>
      </c>
      <c r="F53" s="905">
        <v>0</v>
      </c>
      <c r="G53" s="913">
        <v>0</v>
      </c>
      <c r="H53" s="906">
        <v>50</v>
      </c>
    </row>
    <row r="54" spans="1:8" x14ac:dyDescent="0.2">
      <c r="A54" s="916"/>
      <c r="B54" s="48">
        <v>5175</v>
      </c>
      <c r="C54" s="175" t="s">
        <v>809</v>
      </c>
      <c r="D54" s="1132">
        <v>30</v>
      </c>
      <c r="E54" s="906">
        <v>30</v>
      </c>
      <c r="F54" s="905">
        <v>0</v>
      </c>
      <c r="G54" s="913">
        <v>0</v>
      </c>
      <c r="H54" s="906">
        <v>30</v>
      </c>
    </row>
    <row r="55" spans="1:8" x14ac:dyDescent="0.2">
      <c r="A55" s="376"/>
      <c r="B55" s="48">
        <v>5194</v>
      </c>
      <c r="C55" s="175" t="s">
        <v>803</v>
      </c>
      <c r="D55" s="1132">
        <v>100</v>
      </c>
      <c r="E55" s="906">
        <v>100</v>
      </c>
      <c r="F55" s="905">
        <v>0</v>
      </c>
      <c r="G55" s="913">
        <v>0</v>
      </c>
      <c r="H55" s="906">
        <v>100</v>
      </c>
    </row>
    <row r="56" spans="1:8" hidden="1" x14ac:dyDescent="0.2">
      <c r="A56" s="376"/>
      <c r="B56" s="1122">
        <v>5492</v>
      </c>
      <c r="C56" s="191" t="s">
        <v>808</v>
      </c>
      <c r="D56" s="1132">
        <v>0</v>
      </c>
      <c r="E56" s="906">
        <v>0</v>
      </c>
      <c r="F56" s="905">
        <v>0</v>
      </c>
      <c r="G56" s="913">
        <v>0</v>
      </c>
      <c r="H56" s="906">
        <v>0</v>
      </c>
    </row>
    <row r="57" spans="1:8" ht="13.5" thickBot="1" x14ac:dyDescent="0.25">
      <c r="A57" s="917"/>
      <c r="B57" s="337" t="s">
        <v>631</v>
      </c>
      <c r="C57" s="234"/>
      <c r="D57" s="1199">
        <f>SUM(D53:D56)</f>
        <v>180</v>
      </c>
      <c r="E57" s="339">
        <f>SUM(E53:E56)</f>
        <v>180</v>
      </c>
      <c r="F57" s="338">
        <f>SUM(F53:F56)</f>
        <v>0</v>
      </c>
      <c r="G57" s="369">
        <v>0</v>
      </c>
      <c r="H57" s="339">
        <f>SUM(H53:H56)</f>
        <v>180</v>
      </c>
    </row>
    <row r="58" spans="1:8" x14ac:dyDescent="0.2">
      <c r="A58" s="135"/>
      <c r="B58" s="410"/>
      <c r="C58" s="135"/>
      <c r="D58" s="207"/>
      <c r="E58" s="207"/>
      <c r="F58" s="207"/>
      <c r="G58" s="300"/>
      <c r="H58" s="207"/>
    </row>
    <row r="59" spans="1:8" ht="15.75" thickBot="1" x14ac:dyDescent="0.3">
      <c r="A59" s="1609" t="s">
        <v>1043</v>
      </c>
      <c r="B59" s="1609"/>
      <c r="C59" s="1609"/>
      <c r="D59" s="1609"/>
      <c r="E59" s="1609"/>
      <c r="F59" s="1609"/>
      <c r="G59" s="1609"/>
      <c r="H59" s="1609"/>
    </row>
    <row r="60" spans="1:8" ht="13.5" hidden="1" thickBot="1" x14ac:dyDescent="0.25">
      <c r="B60" s="842">
        <v>5139</v>
      </c>
      <c r="C60" s="24" t="s">
        <v>656</v>
      </c>
      <c r="D60" s="100">
        <v>0</v>
      </c>
      <c r="E60" s="100">
        <v>0</v>
      </c>
      <c r="F60" s="100">
        <v>0</v>
      </c>
      <c r="G60" s="101">
        <v>0</v>
      </c>
      <c r="H60" s="139">
        <v>0</v>
      </c>
    </row>
    <row r="61" spans="1:8" x14ac:dyDescent="0.2">
      <c r="A61" s="915">
        <v>6223</v>
      </c>
      <c r="B61" s="382">
        <v>5142</v>
      </c>
      <c r="C61" s="13" t="s">
        <v>1219</v>
      </c>
      <c r="D61" s="1131">
        <v>9</v>
      </c>
      <c r="E61" s="1131">
        <v>9</v>
      </c>
      <c r="F61" s="177">
        <v>0</v>
      </c>
      <c r="G61" s="1233">
        <f t="shared" ref="G61:G71" si="1">F61/E61*100</f>
        <v>0</v>
      </c>
      <c r="H61" s="1131">
        <v>9</v>
      </c>
    </row>
    <row r="62" spans="1:8" x14ac:dyDescent="0.2">
      <c r="A62" s="376"/>
      <c r="B62" s="48">
        <v>5161</v>
      </c>
      <c r="C62" s="175" t="s">
        <v>126</v>
      </c>
      <c r="D62" s="1136">
        <v>5</v>
      </c>
      <c r="E62" s="1136">
        <v>5</v>
      </c>
      <c r="F62" s="68">
        <v>0</v>
      </c>
      <c r="G62" s="1230">
        <f t="shared" si="1"/>
        <v>0</v>
      </c>
      <c r="H62" s="1136">
        <v>5</v>
      </c>
    </row>
    <row r="63" spans="1:8" x14ac:dyDescent="0.2">
      <c r="A63" s="376"/>
      <c r="B63" s="48">
        <v>5163</v>
      </c>
      <c r="C63" s="175" t="s">
        <v>37</v>
      </c>
      <c r="D63" s="1136">
        <v>9</v>
      </c>
      <c r="E63" s="1136">
        <v>9</v>
      </c>
      <c r="F63" s="68">
        <v>0</v>
      </c>
      <c r="G63" s="1230">
        <f t="shared" si="1"/>
        <v>0</v>
      </c>
      <c r="H63" s="1136">
        <v>9</v>
      </c>
    </row>
    <row r="64" spans="1:8" x14ac:dyDescent="0.2">
      <c r="A64" s="921"/>
      <c r="B64" s="1120">
        <v>5164</v>
      </c>
      <c r="C64" s="191" t="s">
        <v>83</v>
      </c>
      <c r="D64" s="1136">
        <v>5</v>
      </c>
      <c r="E64" s="1136">
        <v>5</v>
      </c>
      <c r="F64" s="68">
        <v>0</v>
      </c>
      <c r="G64" s="1230">
        <v>0</v>
      </c>
      <c r="H64" s="1136">
        <v>5</v>
      </c>
    </row>
    <row r="65" spans="1:8" x14ac:dyDescent="0.2">
      <c r="A65" s="921"/>
      <c r="B65" s="48">
        <v>5169</v>
      </c>
      <c r="C65" s="175" t="s">
        <v>661</v>
      </c>
      <c r="D65" s="1136">
        <v>100</v>
      </c>
      <c r="E65" s="1136">
        <v>100</v>
      </c>
      <c r="F65" s="68"/>
      <c r="G65" s="1230">
        <f t="shared" si="1"/>
        <v>0</v>
      </c>
      <c r="H65" s="1136">
        <v>100</v>
      </c>
    </row>
    <row r="66" spans="1:8" x14ac:dyDescent="0.2">
      <c r="A66" s="921"/>
      <c r="B66" s="48">
        <v>5173</v>
      </c>
      <c r="C66" s="175" t="s">
        <v>127</v>
      </c>
      <c r="D66" s="1136">
        <v>50</v>
      </c>
      <c r="E66" s="1136">
        <v>50</v>
      </c>
      <c r="F66" s="68">
        <v>0</v>
      </c>
      <c r="G66" s="1230">
        <f t="shared" si="1"/>
        <v>0</v>
      </c>
      <c r="H66" s="1136">
        <v>50</v>
      </c>
    </row>
    <row r="67" spans="1:8" x14ac:dyDescent="0.2">
      <c r="A67" s="921"/>
      <c r="B67" s="48">
        <v>5175</v>
      </c>
      <c r="C67" s="175" t="s">
        <v>809</v>
      </c>
      <c r="D67" s="1136">
        <v>45</v>
      </c>
      <c r="E67" s="1136">
        <v>45</v>
      </c>
      <c r="F67" s="68"/>
      <c r="G67" s="1230">
        <f t="shared" si="1"/>
        <v>0</v>
      </c>
      <c r="H67" s="1136">
        <v>45</v>
      </c>
    </row>
    <row r="68" spans="1:8" x14ac:dyDescent="0.2">
      <c r="A68" s="921"/>
      <c r="B68" s="48">
        <v>5179</v>
      </c>
      <c r="C68" s="175" t="s">
        <v>1218</v>
      </c>
      <c r="D68" s="1136">
        <v>10</v>
      </c>
      <c r="E68" s="1136">
        <v>10</v>
      </c>
      <c r="F68" s="68">
        <v>0</v>
      </c>
      <c r="G68" s="1230">
        <f t="shared" si="1"/>
        <v>0</v>
      </c>
      <c r="H68" s="1136">
        <v>10</v>
      </c>
    </row>
    <row r="69" spans="1:8" hidden="1" x14ac:dyDescent="0.2">
      <c r="A69" s="921"/>
      <c r="B69" s="48">
        <v>5182</v>
      </c>
      <c r="C69" s="175" t="s">
        <v>128</v>
      </c>
      <c r="D69" s="1136">
        <v>0</v>
      </c>
      <c r="E69" s="1136">
        <v>0</v>
      </c>
      <c r="F69" s="68">
        <v>0</v>
      </c>
      <c r="G69" s="1230">
        <v>0</v>
      </c>
      <c r="H69" s="1136">
        <v>0</v>
      </c>
    </row>
    <row r="70" spans="1:8" x14ac:dyDescent="0.2">
      <c r="A70" s="921"/>
      <c r="B70" s="48">
        <v>5194</v>
      </c>
      <c r="C70" s="175" t="s">
        <v>803</v>
      </c>
      <c r="D70" s="1136">
        <v>40</v>
      </c>
      <c r="E70" s="1136">
        <v>40</v>
      </c>
      <c r="F70" s="68"/>
      <c r="G70" s="1230">
        <f t="shared" si="1"/>
        <v>0</v>
      </c>
      <c r="H70" s="1136">
        <v>40</v>
      </c>
    </row>
    <row r="71" spans="1:8" ht="13.5" thickBot="1" x14ac:dyDescent="0.25">
      <c r="A71" s="553"/>
      <c r="B71" s="567" t="s">
        <v>631</v>
      </c>
      <c r="C71" s="234"/>
      <c r="D71" s="1142">
        <f>SUM(D60:D70)</f>
        <v>273</v>
      </c>
      <c r="E71" s="1142">
        <f>SUM(E60:E70)</f>
        <v>273</v>
      </c>
      <c r="F71" s="240">
        <f>SUM(F60:F70)</f>
        <v>0</v>
      </c>
      <c r="G71" s="1267">
        <f t="shared" si="1"/>
        <v>0</v>
      </c>
      <c r="H71" s="1142">
        <f>SUM(H60:H70)</f>
        <v>273</v>
      </c>
    </row>
    <row r="72" spans="1:8" ht="16.5" thickBot="1" x14ac:dyDescent="0.3">
      <c r="A72" s="383" t="s">
        <v>666</v>
      </c>
      <c r="B72" s="568"/>
      <c r="C72" s="539"/>
      <c r="D72" s="1135">
        <f>D71+D52+D46+D33+D30+D22+D16+D57</f>
        <v>9348</v>
      </c>
      <c r="E72" s="1135">
        <f>E71+E52+E46+E33+E30+E22+E16+E57</f>
        <v>8048</v>
      </c>
      <c r="F72" s="168">
        <f>F71+F52+F46+F33+F30+F22+F16+F57</f>
        <v>0</v>
      </c>
      <c r="G72" s="1235" t="e">
        <f>G71+G52+G46+G33+G30+G22+G16+G57</f>
        <v>#DIV/0!</v>
      </c>
      <c r="H72" s="1135">
        <f>H71+H52+H46+H33+H30+H22+H16+H57</f>
        <v>7863</v>
      </c>
    </row>
    <row r="74" spans="1:8" ht="13.5" thickBot="1" x14ac:dyDescent="0.25">
      <c r="A74" s="7"/>
      <c r="B74" s="569"/>
      <c r="F74" s="8"/>
      <c r="G74" s="9"/>
      <c r="H74" s="10" t="s">
        <v>537</v>
      </c>
    </row>
    <row r="75" spans="1:8" ht="15" x14ac:dyDescent="0.25">
      <c r="A75" s="199" t="s">
        <v>630</v>
      </c>
      <c r="B75" s="570"/>
      <c r="C75" s="201"/>
      <c r="D75" s="896" t="s">
        <v>539</v>
      </c>
      <c r="E75" s="896" t="s">
        <v>540</v>
      </c>
      <c r="F75" s="1153" t="s">
        <v>541</v>
      </c>
      <c r="G75" s="894" t="s">
        <v>542</v>
      </c>
      <c r="H75" s="896" t="s">
        <v>1285</v>
      </c>
    </row>
    <row r="76" spans="1:8" ht="14.25" thickBot="1" x14ac:dyDescent="0.3">
      <c r="A76" s="202"/>
      <c r="B76" s="571"/>
      <c r="C76" s="204"/>
      <c r="D76" s="897">
        <v>2020</v>
      </c>
      <c r="E76" s="897">
        <v>2020</v>
      </c>
      <c r="F76" s="113"/>
      <c r="G76" s="895" t="s">
        <v>544</v>
      </c>
      <c r="H76" s="897" t="s">
        <v>1284</v>
      </c>
    </row>
    <row r="77" spans="1:8" x14ac:dyDescent="0.2">
      <c r="A77" s="174"/>
      <c r="B77" s="116"/>
      <c r="C77" s="175"/>
      <c r="D77" s="1136">
        <v>0</v>
      </c>
      <c r="E77" s="1136">
        <v>0</v>
      </c>
      <c r="F77" s="267">
        <v>0</v>
      </c>
      <c r="G77" s="1361">
        <v>0</v>
      </c>
      <c r="H77" s="1136">
        <v>0</v>
      </c>
    </row>
    <row r="78" spans="1:8" ht="13.5" thickBot="1" x14ac:dyDescent="0.25">
      <c r="A78" s="174"/>
      <c r="B78" s="572"/>
      <c r="C78" s="175"/>
      <c r="D78" s="1136">
        <v>0</v>
      </c>
      <c r="E78" s="1136">
        <v>0</v>
      </c>
      <c r="F78" s="267">
        <v>0</v>
      </c>
      <c r="G78" s="1362">
        <v>0</v>
      </c>
      <c r="H78" s="1136">
        <v>0</v>
      </c>
    </row>
    <row r="79" spans="1:8" ht="16.5" thickBot="1" x14ac:dyDescent="0.3">
      <c r="A79" s="194" t="s">
        <v>670</v>
      </c>
      <c r="B79" s="573"/>
      <c r="C79" s="196"/>
      <c r="D79" s="1135">
        <f>SUM(D77:D78)</f>
        <v>0</v>
      </c>
      <c r="E79" s="1135">
        <f>SUM(E77:E78)</f>
        <v>0</v>
      </c>
      <c r="F79" s="1193">
        <f>SUM(F77:F78)</f>
        <v>0</v>
      </c>
      <c r="G79" s="1291">
        <v>0</v>
      </c>
      <c r="H79" s="1135">
        <f>SUM(H77:H78)</f>
        <v>0</v>
      </c>
    </row>
    <row r="80" spans="1:8" x14ac:dyDescent="0.2">
      <c r="A80" s="206"/>
      <c r="B80" s="104"/>
      <c r="C80" s="135"/>
      <c r="D80" s="207"/>
      <c r="E80" s="207"/>
      <c r="F80" s="207"/>
      <c r="G80" s="300"/>
      <c r="H80" s="207"/>
    </row>
    <row r="81" spans="1:10" x14ac:dyDescent="0.2">
      <c r="A81" s="7"/>
      <c r="B81" s="569"/>
      <c r="D81" s="8"/>
      <c r="E81" s="8"/>
      <c r="F81" s="8"/>
      <c r="G81" s="8"/>
      <c r="H81" s="8"/>
    </row>
    <row r="82" spans="1:10" ht="15" thickBot="1" x14ac:dyDescent="0.25">
      <c r="A82" s="208" t="s">
        <v>671</v>
      </c>
      <c r="B82" s="569"/>
      <c r="D82" s="8"/>
      <c r="E82" s="8"/>
      <c r="F82" s="8"/>
      <c r="G82" s="9"/>
      <c r="H82" s="8"/>
    </row>
    <row r="83" spans="1:10" ht="13.5" x14ac:dyDescent="0.25">
      <c r="A83" s="309" t="s">
        <v>672</v>
      </c>
      <c r="B83" s="1363"/>
      <c r="C83" s="212" t="s">
        <v>673</v>
      </c>
      <c r="D83" s="896" t="s">
        <v>539</v>
      </c>
      <c r="E83" s="896" t="s">
        <v>540</v>
      </c>
      <c r="F83" s="1153" t="s">
        <v>541</v>
      </c>
      <c r="G83" s="14" t="s">
        <v>542</v>
      </c>
      <c r="H83" s="15" t="s">
        <v>1285</v>
      </c>
    </row>
    <row r="84" spans="1:10" ht="14.25" thickBot="1" x14ac:dyDescent="0.3">
      <c r="A84" s="213"/>
      <c r="B84" s="1366" t="s">
        <v>674</v>
      </c>
      <c r="C84" s="204"/>
      <c r="D84" s="897">
        <v>2020</v>
      </c>
      <c r="E84" s="897">
        <v>2020</v>
      </c>
      <c r="F84" s="113"/>
      <c r="G84" s="114" t="s">
        <v>544</v>
      </c>
      <c r="H84" s="115" t="s">
        <v>1284</v>
      </c>
    </row>
    <row r="85" spans="1:10" ht="14.25" x14ac:dyDescent="0.2">
      <c r="A85" s="128"/>
      <c r="B85" s="572"/>
      <c r="C85" s="421"/>
      <c r="D85" s="1364">
        <v>0</v>
      </c>
      <c r="E85" s="1364">
        <v>0</v>
      </c>
      <c r="F85" s="1365">
        <v>0</v>
      </c>
      <c r="G85" s="64">
        <v>0</v>
      </c>
      <c r="H85" s="533">
        <v>0</v>
      </c>
    </row>
    <row r="86" spans="1:10" ht="15" thickBot="1" x14ac:dyDescent="0.25">
      <c r="A86" s="576"/>
      <c r="B86" s="572"/>
      <c r="C86" s="221"/>
      <c r="D86" s="1171">
        <v>0</v>
      </c>
      <c r="E86" s="1171">
        <v>0</v>
      </c>
      <c r="F86" s="223">
        <v>0</v>
      </c>
      <c r="G86" s="241">
        <v>0</v>
      </c>
      <c r="H86" s="225">
        <v>0</v>
      </c>
    </row>
    <row r="87" spans="1:10" ht="16.5" thickBot="1" x14ac:dyDescent="0.3">
      <c r="A87" s="577"/>
      <c r="B87" s="578"/>
      <c r="C87" s="579" t="s">
        <v>631</v>
      </c>
      <c r="D87" s="1135">
        <f>SUM(D85,D86)</f>
        <v>0</v>
      </c>
      <c r="E87" s="1135">
        <f>SUM(E85,E86)</f>
        <v>0</v>
      </c>
      <c r="F87" s="1193">
        <f>SUM(F86,F85)</f>
        <v>0</v>
      </c>
      <c r="G87" s="546">
        <v>0</v>
      </c>
      <c r="H87" s="168">
        <v>0</v>
      </c>
    </row>
    <row r="88" spans="1:10" x14ac:dyDescent="0.2">
      <c r="B88" s="569"/>
    </row>
    <row r="89" spans="1:10" x14ac:dyDescent="0.2">
      <c r="B89" s="569"/>
    </row>
    <row r="90" spans="1:10" x14ac:dyDescent="0.2">
      <c r="B90" s="569"/>
    </row>
    <row r="91" spans="1:10" ht="19.5" thickBot="1" x14ac:dyDescent="0.35">
      <c r="A91" s="6" t="s">
        <v>131</v>
      </c>
      <c r="B91" s="569"/>
      <c r="D91" s="8"/>
      <c r="E91" s="8"/>
      <c r="F91" s="8"/>
      <c r="G91" s="9"/>
      <c r="H91" s="8"/>
    </row>
    <row r="92" spans="1:10" ht="13.5" x14ac:dyDescent="0.25">
      <c r="A92" s="232"/>
      <c r="B92" s="570"/>
      <c r="C92" s="24"/>
      <c r="D92" s="1159" t="s">
        <v>539</v>
      </c>
      <c r="E92" s="896" t="s">
        <v>540</v>
      </c>
      <c r="F92" s="1153" t="s">
        <v>541</v>
      </c>
      <c r="G92" s="14" t="s">
        <v>542</v>
      </c>
      <c r="H92" s="15" t="s">
        <v>1285</v>
      </c>
    </row>
    <row r="93" spans="1:10" ht="14.25" thickBot="1" x14ac:dyDescent="0.3">
      <c r="A93" s="233"/>
      <c r="B93" s="580"/>
      <c r="C93" s="135"/>
      <c r="D93" s="1143">
        <v>2020</v>
      </c>
      <c r="E93" s="1130">
        <v>2020</v>
      </c>
      <c r="F93" s="19"/>
      <c r="G93" s="20" t="s">
        <v>544</v>
      </c>
      <c r="H93" s="21" t="s">
        <v>1284</v>
      </c>
    </row>
    <row r="94" spans="1:10" x14ac:dyDescent="0.2">
      <c r="A94" s="353" t="s">
        <v>645</v>
      </c>
      <c r="B94" s="581"/>
      <c r="C94" s="819"/>
      <c r="D94" s="1194">
        <f>D72</f>
        <v>9348</v>
      </c>
      <c r="E94" s="1198">
        <f>E72</f>
        <v>8048</v>
      </c>
      <c r="F94" s="1196">
        <f>F72</f>
        <v>0</v>
      </c>
      <c r="G94" s="334">
        <f>F94/E94*100</f>
        <v>0</v>
      </c>
      <c r="H94" s="335">
        <f>H72</f>
        <v>7863</v>
      </c>
    </row>
    <row r="95" spans="1:10" ht="13.5" thickBot="1" x14ac:dyDescent="0.25">
      <c r="A95" s="306" t="s">
        <v>630</v>
      </c>
      <c r="B95" s="582"/>
      <c r="C95" s="619"/>
      <c r="D95" s="1265">
        <f>D87</f>
        <v>0</v>
      </c>
      <c r="E95" s="1142">
        <f>E87</f>
        <v>0</v>
      </c>
      <c r="F95" s="1264">
        <f>F87</f>
        <v>0</v>
      </c>
      <c r="G95" s="914">
        <v>0</v>
      </c>
      <c r="H95" s="920">
        <f>H87</f>
        <v>0</v>
      </c>
    </row>
    <row r="96" spans="1:10" ht="16.5" thickBot="1" x14ac:dyDescent="0.3">
      <c r="A96" s="194" t="s">
        <v>682</v>
      </c>
      <c r="B96" s="583"/>
      <c r="C96" s="584"/>
      <c r="D96" s="1185">
        <f>SUM(D94:D95)</f>
        <v>9348</v>
      </c>
      <c r="E96" s="1135">
        <f>SUM(E94:E95)</f>
        <v>8048</v>
      </c>
      <c r="F96" s="1193">
        <f>SUM(F94:F95)</f>
        <v>0</v>
      </c>
      <c r="G96" s="546">
        <f>F96/E96*100</f>
        <v>0</v>
      </c>
      <c r="H96" s="168">
        <f>SUM(H94:H95)</f>
        <v>7863</v>
      </c>
      <c r="J96" s="8"/>
    </row>
    <row r="97" spans="1:8" ht="15.75" x14ac:dyDescent="0.25">
      <c r="A97" s="250"/>
      <c r="B97" s="585"/>
      <c r="C97" s="410"/>
      <c r="D97" s="251"/>
      <c r="E97" s="251"/>
      <c r="F97" s="251"/>
      <c r="G97" s="327"/>
      <c r="H97" s="251"/>
    </row>
    <row r="98" spans="1:8" ht="15.75" x14ac:dyDescent="0.25">
      <c r="A98" s="250"/>
      <c r="B98" s="585"/>
      <c r="C98" s="410"/>
      <c r="D98" s="251"/>
      <c r="E98" s="251"/>
      <c r="F98" s="251"/>
      <c r="G98" s="327"/>
      <c r="H98" s="251"/>
    </row>
    <row r="99" spans="1:8" ht="15.75" x14ac:dyDescent="0.25">
      <c r="A99" s="250"/>
      <c r="B99" s="585"/>
      <c r="C99" s="410"/>
      <c r="D99" s="251"/>
      <c r="E99" s="251"/>
      <c r="F99" s="251"/>
      <c r="G99" s="327"/>
      <c r="H99" s="251"/>
    </row>
    <row r="100" spans="1:8" ht="15.75" x14ac:dyDescent="0.25">
      <c r="A100" s="250"/>
      <c r="B100" s="585"/>
      <c r="C100" s="410"/>
      <c r="D100" s="251"/>
      <c r="E100" s="251"/>
      <c r="F100" s="251"/>
      <c r="G100" s="327"/>
      <c r="H100" s="251"/>
    </row>
    <row r="101" spans="1:8" ht="15.75" x14ac:dyDescent="0.25">
      <c r="A101" s="250"/>
      <c r="B101" s="585"/>
      <c r="C101" s="410"/>
      <c r="D101" s="251"/>
      <c r="E101" s="251"/>
      <c r="F101" s="251"/>
      <c r="G101" s="327"/>
      <c r="H101" s="251"/>
    </row>
    <row r="102" spans="1:8" ht="15.75" x14ac:dyDescent="0.25">
      <c r="A102" s="250"/>
      <c r="B102" s="585"/>
      <c r="C102" s="410"/>
      <c r="D102" s="251"/>
      <c r="E102" s="251"/>
      <c r="F102" s="251"/>
      <c r="G102" s="327"/>
      <c r="H102" s="251"/>
    </row>
    <row r="103" spans="1:8" ht="15.75" x14ac:dyDescent="0.25">
      <c r="A103" s="250"/>
      <c r="B103" s="585"/>
      <c r="C103" s="410"/>
      <c r="D103" s="251"/>
      <c r="E103" s="251"/>
      <c r="F103" s="251"/>
      <c r="G103" s="327"/>
      <c r="H103" s="251"/>
    </row>
    <row r="104" spans="1:8" ht="15.75" x14ac:dyDescent="0.25">
      <c r="A104" s="250"/>
      <c r="B104" s="585"/>
      <c r="C104" s="410"/>
      <c r="D104" s="251"/>
      <c r="E104" s="251"/>
      <c r="F104" s="251"/>
      <c r="G104" s="327"/>
      <c r="H104" s="251"/>
    </row>
    <row r="105" spans="1:8" ht="15.75" x14ac:dyDescent="0.25">
      <c r="A105" s="250"/>
      <c r="B105" s="585"/>
      <c r="C105" s="410"/>
      <c r="D105" s="251"/>
      <c r="E105" s="251"/>
      <c r="F105" s="251"/>
      <c r="G105" s="327"/>
      <c r="H105" s="251"/>
    </row>
    <row r="106" spans="1:8" ht="15.75" x14ac:dyDescent="0.25">
      <c r="A106" s="250"/>
      <c r="B106" s="585"/>
      <c r="C106" s="410"/>
      <c r="D106" s="251"/>
      <c r="E106" s="251"/>
      <c r="F106" s="251"/>
      <c r="G106" s="327"/>
      <c r="H106" s="251"/>
    </row>
    <row r="107" spans="1:8" ht="15.75" x14ac:dyDescent="0.25">
      <c r="A107" s="250"/>
      <c r="B107" s="585"/>
      <c r="C107" s="410"/>
      <c r="D107" s="251"/>
      <c r="E107" s="251"/>
      <c r="F107" s="251"/>
      <c r="G107" s="327"/>
      <c r="H107" s="251"/>
    </row>
    <row r="108" spans="1:8" ht="15.75" x14ac:dyDescent="0.25">
      <c r="A108" s="250"/>
      <c r="B108" s="585"/>
      <c r="C108" s="410"/>
      <c r="D108" s="251"/>
      <c r="E108" s="251"/>
      <c r="F108" s="251"/>
      <c r="G108" s="327"/>
      <c r="H108" s="251"/>
    </row>
    <row r="111" spans="1:8" ht="15" x14ac:dyDescent="0.25">
      <c r="A111" s="1598" t="s">
        <v>1108</v>
      </c>
      <c r="B111" s="1598"/>
      <c r="C111" s="1598"/>
      <c r="D111" s="1598"/>
      <c r="E111" s="1598"/>
      <c r="F111" s="1598"/>
      <c r="G111" s="1598"/>
      <c r="H111" s="1598"/>
    </row>
  </sheetData>
  <mergeCells count="2">
    <mergeCell ref="A59:H59"/>
    <mergeCell ref="A111:H111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horizontalDpi="4294967292" r:id="rId1"/>
  <headerFooter alignWithMargins="0">
    <oddHeader xml:space="preserve">&amp;R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62"/>
  <sheetViews>
    <sheetView zoomScaleNormal="100" workbookViewId="0">
      <selection activeCell="Z1" sqref="Z1"/>
    </sheetView>
  </sheetViews>
  <sheetFormatPr defaultRowHeight="12.75" x14ac:dyDescent="0.2"/>
  <cols>
    <col min="1" max="1" width="4.7109375" customWidth="1"/>
    <col min="2" max="2" width="6.42578125" customWidth="1"/>
    <col min="3" max="3" width="40.28515625" customWidth="1"/>
    <col min="4" max="4" width="12.5703125" customWidth="1"/>
    <col min="5" max="5" width="11.42578125" customWidth="1"/>
    <col min="6" max="6" width="10.28515625" hidden="1" customWidth="1"/>
    <col min="7" max="7" width="7.28515625" hidden="1" customWidth="1"/>
    <col min="8" max="8" width="14.5703125" customWidth="1"/>
  </cols>
  <sheetData>
    <row r="1" spans="1:8" ht="15" x14ac:dyDescent="0.25">
      <c r="E1" s="169" t="s">
        <v>1376</v>
      </c>
      <c r="H1" s="1529">
        <v>9</v>
      </c>
    </row>
    <row r="2" spans="1:8" ht="18.75" x14ac:dyDescent="0.3">
      <c r="A2" s="6" t="s">
        <v>132</v>
      </c>
      <c r="B2" s="170"/>
      <c r="C2" s="132"/>
      <c r="D2" s="4"/>
      <c r="E2" s="4"/>
      <c r="F2" s="548"/>
      <c r="G2" s="132"/>
      <c r="H2" s="4"/>
    </row>
    <row r="3" spans="1:8" x14ac:dyDescent="0.2">
      <c r="A3" s="171"/>
      <c r="B3" s="7"/>
      <c r="C3" s="4"/>
      <c r="D3" s="4"/>
      <c r="E3" s="4"/>
      <c r="F3" s="120"/>
      <c r="G3" s="4"/>
      <c r="H3" s="4"/>
    </row>
    <row r="4" spans="1:8" ht="15" thickBot="1" x14ac:dyDescent="0.25">
      <c r="A4" s="172" t="s">
        <v>645</v>
      </c>
      <c r="B4" s="7"/>
      <c r="C4" s="4"/>
      <c r="D4" s="4"/>
      <c r="E4" s="4"/>
      <c r="F4" s="290"/>
      <c r="G4" s="291"/>
      <c r="H4" s="10" t="s">
        <v>537</v>
      </c>
    </row>
    <row r="5" spans="1:8" ht="13.5" x14ac:dyDescent="0.25">
      <c r="A5" s="549" t="s">
        <v>538</v>
      </c>
      <c r="B5" s="12"/>
      <c r="C5" s="13"/>
      <c r="D5" s="1159" t="s">
        <v>539</v>
      </c>
      <c r="E5" s="896" t="s">
        <v>540</v>
      </c>
      <c r="F5" s="1153" t="s">
        <v>541</v>
      </c>
      <c r="G5" s="14" t="s">
        <v>542</v>
      </c>
      <c r="H5" s="15" t="s">
        <v>1285</v>
      </c>
    </row>
    <row r="6" spans="1:8" ht="13.5" x14ac:dyDescent="0.25">
      <c r="A6" s="1129">
        <v>3419</v>
      </c>
      <c r="B6" s="108" t="s">
        <v>1221</v>
      </c>
      <c r="C6" s="191"/>
      <c r="D6" s="1143">
        <v>2020</v>
      </c>
      <c r="E6" s="1130">
        <v>2020</v>
      </c>
      <c r="F6" s="19"/>
      <c r="G6" s="20" t="s">
        <v>544</v>
      </c>
      <c r="H6" s="21" t="s">
        <v>1284</v>
      </c>
    </row>
    <row r="7" spans="1:8" ht="13.5" x14ac:dyDescent="0.25">
      <c r="A7" s="1129">
        <v>3429</v>
      </c>
      <c r="B7" s="903" t="s">
        <v>608</v>
      </c>
      <c r="C7" s="191"/>
      <c r="D7" s="1143"/>
      <c r="E7" s="1369"/>
      <c r="F7" s="1367"/>
      <c r="G7" s="586"/>
      <c r="H7" s="21"/>
    </row>
    <row r="8" spans="1:8" s="900" customFormat="1" ht="14.25" thickBot="1" x14ac:dyDescent="0.3">
      <c r="A8" s="379">
        <v>4379</v>
      </c>
      <c r="B8" s="234" t="s">
        <v>54</v>
      </c>
      <c r="C8" s="234"/>
      <c r="D8" s="1271"/>
      <c r="E8" s="1370"/>
      <c r="F8" s="1368"/>
      <c r="G8" s="587"/>
      <c r="H8" s="115"/>
    </row>
    <row r="9" spans="1:8" ht="13.5" x14ac:dyDescent="0.25">
      <c r="A9" s="549"/>
      <c r="B9" s="243" t="s">
        <v>545</v>
      </c>
      <c r="C9" s="13"/>
      <c r="D9" s="1351"/>
      <c r="E9" s="1342"/>
      <c r="F9" s="265"/>
      <c r="G9" s="177"/>
      <c r="H9" s="178"/>
    </row>
    <row r="10" spans="1:8" hidden="1" x14ac:dyDescent="0.2">
      <c r="A10" s="605"/>
      <c r="B10" s="1122">
        <v>5139</v>
      </c>
      <c r="C10" s="191" t="s">
        <v>656</v>
      </c>
      <c r="D10" s="1352">
        <v>0</v>
      </c>
      <c r="E10" s="1343">
        <v>0</v>
      </c>
      <c r="F10" s="1333">
        <v>0</v>
      </c>
      <c r="G10" s="913">
        <v>0</v>
      </c>
      <c r="H10" s="922">
        <v>0</v>
      </c>
    </row>
    <row r="11" spans="1:8" hidden="1" x14ac:dyDescent="0.2">
      <c r="A11" s="605"/>
      <c r="B11" s="1120">
        <v>5164</v>
      </c>
      <c r="C11" s="191" t="s">
        <v>83</v>
      </c>
      <c r="D11" s="1352">
        <v>0</v>
      </c>
      <c r="E11" s="1343">
        <v>0</v>
      </c>
      <c r="F11" s="1333">
        <v>0</v>
      </c>
      <c r="G11" s="913">
        <v>0</v>
      </c>
      <c r="H11" s="922">
        <v>0</v>
      </c>
    </row>
    <row r="12" spans="1:8" hidden="1" x14ac:dyDescent="0.2">
      <c r="A12" s="1121" t="s">
        <v>674</v>
      </c>
      <c r="B12" s="1122">
        <v>600</v>
      </c>
      <c r="C12" s="191" t="s">
        <v>83</v>
      </c>
      <c r="D12" s="1352">
        <v>0</v>
      </c>
      <c r="E12" s="1343">
        <v>0</v>
      </c>
      <c r="F12" s="1333">
        <v>0</v>
      </c>
      <c r="G12" s="913">
        <v>0</v>
      </c>
      <c r="H12" s="922">
        <v>0</v>
      </c>
    </row>
    <row r="13" spans="1:8" hidden="1" x14ac:dyDescent="0.2">
      <c r="A13" s="376"/>
      <c r="B13" s="1120">
        <v>5166</v>
      </c>
      <c r="C13" s="180" t="s">
        <v>657</v>
      </c>
      <c r="D13" s="1352">
        <v>0</v>
      </c>
      <c r="E13" s="1343">
        <v>0</v>
      </c>
      <c r="F13" s="1333">
        <v>0</v>
      </c>
      <c r="G13" s="913">
        <v>0</v>
      </c>
      <c r="H13" s="922">
        <v>0</v>
      </c>
    </row>
    <row r="14" spans="1:8" x14ac:dyDescent="0.2">
      <c r="A14" s="174">
        <v>3419</v>
      </c>
      <c r="B14" s="1122">
        <v>5169</v>
      </c>
      <c r="C14" s="191" t="s">
        <v>800</v>
      </c>
      <c r="D14" s="1352">
        <v>988</v>
      </c>
      <c r="E14" s="1343">
        <v>471</v>
      </c>
      <c r="F14" s="1333"/>
      <c r="G14" s="913">
        <f>F14/E14*100</f>
        <v>0</v>
      </c>
      <c r="H14" s="922">
        <v>471</v>
      </c>
    </row>
    <row r="15" spans="1:8" x14ac:dyDescent="0.2">
      <c r="A15" s="916"/>
      <c r="B15" s="48">
        <v>5175</v>
      </c>
      <c r="C15" s="175" t="s">
        <v>809</v>
      </c>
      <c r="D15" s="1356">
        <v>300</v>
      </c>
      <c r="E15" s="1347">
        <v>300</v>
      </c>
      <c r="F15" s="1339"/>
      <c r="G15" s="89">
        <f>F15/E15*100</f>
        <v>0</v>
      </c>
      <c r="H15" s="563">
        <v>300</v>
      </c>
    </row>
    <row r="16" spans="1:8" hidden="1" x14ac:dyDescent="0.2">
      <c r="A16" s="1121" t="s">
        <v>674</v>
      </c>
      <c r="B16" s="48">
        <v>600</v>
      </c>
      <c r="C16" s="175" t="s">
        <v>809</v>
      </c>
      <c r="D16" s="1356">
        <v>0</v>
      </c>
      <c r="E16" s="1347">
        <v>0</v>
      </c>
      <c r="F16" s="1339"/>
      <c r="G16" s="89">
        <v>0</v>
      </c>
      <c r="H16" s="563">
        <v>0</v>
      </c>
    </row>
    <row r="17" spans="1:8" x14ac:dyDescent="0.2">
      <c r="A17" s="916"/>
      <c r="B17" s="48">
        <v>5194</v>
      </c>
      <c r="C17" s="175" t="s">
        <v>803</v>
      </c>
      <c r="D17" s="1352">
        <v>160</v>
      </c>
      <c r="E17" s="1343">
        <v>160</v>
      </c>
      <c r="F17" s="1333"/>
      <c r="G17" s="913">
        <f>F17/E17*100</f>
        <v>0</v>
      </c>
      <c r="H17" s="922">
        <v>160</v>
      </c>
    </row>
    <row r="18" spans="1:8" hidden="1" x14ac:dyDescent="0.2">
      <c r="A18" s="1121" t="s">
        <v>674</v>
      </c>
      <c r="B18" s="48">
        <v>600</v>
      </c>
      <c r="C18" s="175" t="s">
        <v>803</v>
      </c>
      <c r="D18" s="1352">
        <v>0</v>
      </c>
      <c r="E18" s="1343">
        <v>0</v>
      </c>
      <c r="F18" s="1333">
        <v>0</v>
      </c>
      <c r="G18" s="913">
        <v>0</v>
      </c>
      <c r="H18" s="922">
        <v>0</v>
      </c>
    </row>
    <row r="19" spans="1:8" ht="12.75" hidden="1" customHeight="1" x14ac:dyDescent="0.2">
      <c r="A19" s="376"/>
      <c r="B19" s="1122">
        <v>5492</v>
      </c>
      <c r="C19" s="191" t="s">
        <v>808</v>
      </c>
      <c r="D19" s="1352">
        <v>0</v>
      </c>
      <c r="E19" s="1343">
        <v>0</v>
      </c>
      <c r="F19" s="1333">
        <v>0</v>
      </c>
      <c r="G19" s="913">
        <v>0</v>
      </c>
      <c r="H19" s="922">
        <v>0</v>
      </c>
    </row>
    <row r="20" spans="1:8" ht="13.5" thickBot="1" x14ac:dyDescent="0.25">
      <c r="A20" s="917"/>
      <c r="B20" s="337" t="s">
        <v>631</v>
      </c>
      <c r="C20" s="234"/>
      <c r="D20" s="1195">
        <f>SUM(D10:D19)</f>
        <v>1448</v>
      </c>
      <c r="E20" s="1199">
        <f>SUM(E10:E19)</f>
        <v>931</v>
      </c>
      <c r="F20" s="1264">
        <f>SUM(F10:F19)</f>
        <v>0</v>
      </c>
      <c r="G20" s="369">
        <f>F20/E20*100</f>
        <v>0</v>
      </c>
      <c r="H20" s="339">
        <f>SUM(H10:H19)</f>
        <v>931</v>
      </c>
    </row>
    <row r="21" spans="1:8" x14ac:dyDescent="0.2">
      <c r="A21" s="915">
        <v>3429</v>
      </c>
      <c r="B21" s="558">
        <v>5133</v>
      </c>
      <c r="C21" s="293" t="s">
        <v>133</v>
      </c>
      <c r="D21" s="1160">
        <v>2</v>
      </c>
      <c r="E21" s="1131">
        <v>2</v>
      </c>
      <c r="F21" s="265"/>
      <c r="G21" s="150">
        <v>0</v>
      </c>
      <c r="H21" s="178">
        <v>2</v>
      </c>
    </row>
    <row r="22" spans="1:8" x14ac:dyDescent="0.2">
      <c r="A22" s="588"/>
      <c r="B22" s="1122">
        <v>5139</v>
      </c>
      <c r="C22" s="191" t="s">
        <v>656</v>
      </c>
      <c r="D22" s="1163">
        <v>20</v>
      </c>
      <c r="E22" s="1132">
        <v>20</v>
      </c>
      <c r="F22" s="181"/>
      <c r="G22" s="913">
        <f>F22/E22*100</f>
        <v>0</v>
      </c>
      <c r="H22" s="906">
        <v>20</v>
      </c>
    </row>
    <row r="23" spans="1:8" x14ac:dyDescent="0.2">
      <c r="A23" s="589"/>
      <c r="B23" s="1122">
        <v>5164</v>
      </c>
      <c r="C23" s="191" t="s">
        <v>811</v>
      </c>
      <c r="D23" s="1163">
        <v>15</v>
      </c>
      <c r="E23" s="1132">
        <v>15</v>
      </c>
      <c r="F23" s="181"/>
      <c r="G23" s="913">
        <v>0</v>
      </c>
      <c r="H23" s="906">
        <v>15</v>
      </c>
    </row>
    <row r="24" spans="1:8" x14ac:dyDescent="0.2">
      <c r="A24" s="916"/>
      <c r="B24" s="1122">
        <v>5167</v>
      </c>
      <c r="C24" s="191" t="s">
        <v>58</v>
      </c>
      <c r="D24" s="1163">
        <v>205</v>
      </c>
      <c r="E24" s="1132">
        <v>205</v>
      </c>
      <c r="F24" s="181"/>
      <c r="G24" s="913">
        <f>F24/E24*100</f>
        <v>0</v>
      </c>
      <c r="H24" s="906">
        <v>205</v>
      </c>
    </row>
    <row r="25" spans="1:8" x14ac:dyDescent="0.2">
      <c r="A25" s="916"/>
      <c r="B25" s="1122">
        <v>5169</v>
      </c>
      <c r="C25" s="191" t="s">
        <v>800</v>
      </c>
      <c r="D25" s="1163">
        <v>230</v>
      </c>
      <c r="E25" s="1132">
        <v>230</v>
      </c>
      <c r="F25" s="181"/>
      <c r="G25" s="913">
        <f>F25/E25*100</f>
        <v>0</v>
      </c>
      <c r="H25" s="906">
        <v>230</v>
      </c>
    </row>
    <row r="26" spans="1:8" x14ac:dyDescent="0.2">
      <c r="A26" s="916"/>
      <c r="B26" s="1122">
        <v>5175</v>
      </c>
      <c r="C26" s="191" t="s">
        <v>809</v>
      </c>
      <c r="D26" s="1163">
        <v>120</v>
      </c>
      <c r="E26" s="1132">
        <v>120</v>
      </c>
      <c r="F26" s="181"/>
      <c r="G26" s="913">
        <f>F26/E26*100</f>
        <v>0</v>
      </c>
      <c r="H26" s="906">
        <v>120</v>
      </c>
    </row>
    <row r="27" spans="1:8" x14ac:dyDescent="0.2">
      <c r="A27" s="916"/>
      <c r="B27" s="1122">
        <v>5194</v>
      </c>
      <c r="C27" s="191" t="s">
        <v>803</v>
      </c>
      <c r="D27" s="1163">
        <v>10</v>
      </c>
      <c r="E27" s="1132">
        <v>10</v>
      </c>
      <c r="F27" s="181"/>
      <c r="G27" s="913">
        <f>F27/E27*100</f>
        <v>0</v>
      </c>
      <c r="H27" s="906">
        <v>10</v>
      </c>
    </row>
    <row r="28" spans="1:8" hidden="1" x14ac:dyDescent="0.2">
      <c r="A28" s="376"/>
      <c r="B28" s="1122">
        <v>5492</v>
      </c>
      <c r="C28" s="191" t="s">
        <v>808</v>
      </c>
      <c r="D28" s="1163">
        <v>0</v>
      </c>
      <c r="E28" s="1132">
        <v>0</v>
      </c>
      <c r="F28" s="181">
        <v>0</v>
      </c>
      <c r="G28" s="913">
        <v>0</v>
      </c>
      <c r="H28" s="906">
        <v>0</v>
      </c>
    </row>
    <row r="29" spans="1:8" ht="13.5" thickBot="1" x14ac:dyDescent="0.25">
      <c r="A29" s="917"/>
      <c r="B29" s="337" t="s">
        <v>631</v>
      </c>
      <c r="C29" s="234"/>
      <c r="D29" s="1195">
        <f>SUM(D21:D28)</f>
        <v>602</v>
      </c>
      <c r="E29" s="1199">
        <f>SUM(E21:E28)</f>
        <v>602</v>
      </c>
      <c r="F29" s="1197">
        <f>SUM(F21:F28)</f>
        <v>0</v>
      </c>
      <c r="G29" s="369">
        <f>F29/E29*100</f>
        <v>0</v>
      </c>
      <c r="H29" s="339">
        <f>SUM(H21:H28)</f>
        <v>602</v>
      </c>
    </row>
    <row r="30" spans="1:8" ht="13.5" hidden="1" thickBot="1" x14ac:dyDescent="0.25">
      <c r="A30" s="915">
        <v>3349</v>
      </c>
      <c r="B30" s="277">
        <v>5169</v>
      </c>
      <c r="C30" s="13" t="s">
        <v>800</v>
      </c>
      <c r="D30" s="1160">
        <v>0</v>
      </c>
      <c r="E30" s="1131">
        <v>0</v>
      </c>
      <c r="F30" s="265">
        <v>0</v>
      </c>
      <c r="G30" s="150">
        <v>0</v>
      </c>
      <c r="H30" s="178">
        <v>0</v>
      </c>
    </row>
    <row r="31" spans="1:8" ht="13.5" hidden="1" thickBot="1" x14ac:dyDescent="0.25">
      <c r="A31" s="917"/>
      <c r="B31" s="337" t="s">
        <v>631</v>
      </c>
      <c r="C31" s="234"/>
      <c r="D31" s="1195">
        <f>SUM(D30:D30)</f>
        <v>0</v>
      </c>
      <c r="E31" s="1199">
        <f>SUM(E30:E30)</f>
        <v>0</v>
      </c>
      <c r="F31" s="1197">
        <f>SUM(F30:F30)</f>
        <v>0</v>
      </c>
      <c r="G31" s="369">
        <v>0</v>
      </c>
      <c r="H31" s="339">
        <f>SUM(H30:H30)</f>
        <v>0</v>
      </c>
    </row>
    <row r="32" spans="1:8" x14ac:dyDescent="0.2">
      <c r="A32" s="915">
        <v>4379</v>
      </c>
      <c r="B32" s="277">
        <v>5167</v>
      </c>
      <c r="C32" s="13" t="s">
        <v>58</v>
      </c>
      <c r="D32" s="1160">
        <v>200</v>
      </c>
      <c r="E32" s="1131">
        <v>200</v>
      </c>
      <c r="F32" s="265"/>
      <c r="G32" s="150">
        <f>F32/E32*100</f>
        <v>0</v>
      </c>
      <c r="H32" s="178">
        <v>200</v>
      </c>
    </row>
    <row r="33" spans="1:8" ht="13.5" thickBot="1" x14ac:dyDescent="0.25">
      <c r="A33" s="917"/>
      <c r="B33" s="337" t="s">
        <v>631</v>
      </c>
      <c r="C33" s="234"/>
      <c r="D33" s="1195">
        <f>SUM(D32:D32)</f>
        <v>200</v>
      </c>
      <c r="E33" s="1199">
        <f>SUM(E32:E32)</f>
        <v>200</v>
      </c>
      <c r="F33" s="1197">
        <f>SUM(F32:F32)</f>
        <v>0</v>
      </c>
      <c r="G33" s="369">
        <f>F33/E33*100</f>
        <v>0</v>
      </c>
      <c r="H33" s="339">
        <f>SUM(H32:H32)</f>
        <v>200</v>
      </c>
    </row>
    <row r="34" spans="1:8" ht="16.5" thickBot="1" x14ac:dyDescent="0.3">
      <c r="A34" s="383" t="s">
        <v>666</v>
      </c>
      <c r="B34" s="568"/>
      <c r="C34" s="539"/>
      <c r="D34" s="1185">
        <f>D20+D33+D29+D31</f>
        <v>2250</v>
      </c>
      <c r="E34" s="1135">
        <f>E20+E33+E29+E31</f>
        <v>1733</v>
      </c>
      <c r="F34" s="1193">
        <f>F20+F33+F29</f>
        <v>0</v>
      </c>
      <c r="G34" s="197">
        <f>F34/E34*100</f>
        <v>0</v>
      </c>
      <c r="H34" s="168">
        <f>H20+H33+H29+H31</f>
        <v>1733</v>
      </c>
    </row>
    <row r="35" spans="1:8" ht="13.5" customHeight="1" x14ac:dyDescent="0.2"/>
    <row r="36" spans="1:8" ht="11.25" customHeight="1" x14ac:dyDescent="0.2"/>
    <row r="37" spans="1:8" ht="13.5" thickBot="1" x14ac:dyDescent="0.25">
      <c r="A37" s="7"/>
      <c r="B37" s="569"/>
      <c r="C37" s="4"/>
      <c r="D37" s="4"/>
      <c r="E37" s="4"/>
      <c r="F37" s="8"/>
      <c r="G37" s="9"/>
      <c r="H37" s="10" t="s">
        <v>537</v>
      </c>
    </row>
    <row r="38" spans="1:8" ht="15" x14ac:dyDescent="0.25">
      <c r="A38" s="199" t="s">
        <v>630</v>
      </c>
      <c r="B38" s="570"/>
      <c r="C38" s="201"/>
      <c r="D38" s="1159" t="s">
        <v>539</v>
      </c>
      <c r="E38" s="896" t="s">
        <v>540</v>
      </c>
      <c r="F38" s="1153" t="s">
        <v>541</v>
      </c>
      <c r="G38" s="14" t="s">
        <v>542</v>
      </c>
      <c r="H38" s="15" t="s">
        <v>1285</v>
      </c>
    </row>
    <row r="39" spans="1:8" ht="14.25" thickBot="1" x14ac:dyDescent="0.3">
      <c r="A39" s="202"/>
      <c r="B39" s="571"/>
      <c r="C39" s="204"/>
      <c r="D39" s="1271">
        <v>2019</v>
      </c>
      <c r="E39" s="897">
        <v>2019</v>
      </c>
      <c r="F39" s="113"/>
      <c r="G39" s="114" t="s">
        <v>544</v>
      </c>
      <c r="H39" s="115" t="s">
        <v>1284</v>
      </c>
    </row>
    <row r="40" spans="1:8" ht="13.5" thickBot="1" x14ac:dyDescent="0.25">
      <c r="A40" s="174"/>
      <c r="B40" s="572"/>
      <c r="C40" s="175"/>
      <c r="D40" s="1162">
        <v>0</v>
      </c>
      <c r="E40" s="1136">
        <v>0</v>
      </c>
      <c r="F40" s="267">
        <v>0</v>
      </c>
      <c r="G40" s="1371">
        <v>0</v>
      </c>
      <c r="H40" s="205">
        <v>0</v>
      </c>
    </row>
    <row r="41" spans="1:8" ht="16.5" thickBot="1" x14ac:dyDescent="0.3">
      <c r="A41" s="194" t="s">
        <v>670</v>
      </c>
      <c r="B41" s="573"/>
      <c r="C41" s="196"/>
      <c r="D41" s="1185">
        <f>SUM(D40:D40)</f>
        <v>0</v>
      </c>
      <c r="E41" s="1135">
        <f>SUM(E40:E40)</f>
        <v>0</v>
      </c>
      <c r="F41" s="1193">
        <f>SUM(F40:F40)</f>
        <v>0</v>
      </c>
      <c r="G41" s="546">
        <v>0</v>
      </c>
      <c r="H41" s="168">
        <f>H40</f>
        <v>0</v>
      </c>
    </row>
    <row r="42" spans="1:8" x14ac:dyDescent="0.2">
      <c r="A42" s="7"/>
      <c r="B42" s="569"/>
      <c r="C42" s="4"/>
      <c r="D42" s="8"/>
      <c r="E42" s="8"/>
      <c r="F42" s="8"/>
      <c r="G42" s="8"/>
      <c r="H42" s="8"/>
    </row>
    <row r="43" spans="1:8" ht="15" thickBot="1" x14ac:dyDescent="0.25">
      <c r="A43" s="208" t="s">
        <v>671</v>
      </c>
      <c r="B43" s="569"/>
      <c r="C43" s="4"/>
      <c r="D43" s="8"/>
      <c r="E43" s="8"/>
      <c r="F43" s="9"/>
      <c r="G43" s="9"/>
      <c r="H43" s="8"/>
    </row>
    <row r="44" spans="1:8" ht="13.5" x14ac:dyDescent="0.25">
      <c r="A44" s="309" t="s">
        <v>672</v>
      </c>
      <c r="B44" s="574"/>
      <c r="C44" s="212" t="s">
        <v>673</v>
      </c>
      <c r="D44" s="1159" t="s">
        <v>539</v>
      </c>
      <c r="E44" s="896" t="s">
        <v>540</v>
      </c>
      <c r="F44" s="1153" t="s">
        <v>541</v>
      </c>
      <c r="G44" s="14" t="s">
        <v>542</v>
      </c>
      <c r="H44" s="15" t="s">
        <v>1285</v>
      </c>
    </row>
    <row r="45" spans="1:8" ht="14.25" thickBot="1" x14ac:dyDescent="0.3">
      <c r="A45" s="213"/>
      <c r="B45" s="575" t="s">
        <v>674</v>
      </c>
      <c r="C45" s="215"/>
      <c r="D45" s="1271">
        <v>2019</v>
      </c>
      <c r="E45" s="897">
        <v>2019</v>
      </c>
      <c r="F45" s="113"/>
      <c r="G45" s="114" t="s">
        <v>544</v>
      </c>
      <c r="H45" s="21" t="s">
        <v>1284</v>
      </c>
    </row>
    <row r="46" spans="1:8" x14ac:dyDescent="0.2">
      <c r="A46" s="1644"/>
      <c r="B46" s="1645"/>
      <c r="C46" s="293"/>
      <c r="D46" s="1160">
        <v>0</v>
      </c>
      <c r="E46" s="1131">
        <v>0</v>
      </c>
      <c r="F46" s="1373">
        <v>0</v>
      </c>
      <c r="G46" s="153">
        <v>0</v>
      </c>
      <c r="H46" s="178">
        <v>0</v>
      </c>
    </row>
    <row r="47" spans="1:8" ht="15.75" thickBot="1" x14ac:dyDescent="0.3">
      <c r="A47" s="593"/>
      <c r="B47" s="594"/>
      <c r="C47" s="375" t="s">
        <v>509</v>
      </c>
      <c r="D47" s="1372">
        <f>SUM(D46)</f>
        <v>0</v>
      </c>
      <c r="E47" s="1375">
        <f>SUM(E46)</f>
        <v>0</v>
      </c>
      <c r="F47" s="1374">
        <v>0</v>
      </c>
      <c r="G47" s="273">
        <f>SUM(G46)</f>
        <v>0</v>
      </c>
      <c r="H47" s="595">
        <f>SUM(H46)</f>
        <v>0</v>
      </c>
    </row>
    <row r="48" spans="1:8" ht="16.5" thickBot="1" x14ac:dyDescent="0.3">
      <c r="A48" s="229"/>
      <c r="B48" s="578"/>
      <c r="C48" s="579" t="s">
        <v>631</v>
      </c>
      <c r="D48" s="1185">
        <f>D47</f>
        <v>0</v>
      </c>
      <c r="E48" s="1135">
        <f>E47</f>
        <v>0</v>
      </c>
      <c r="F48" s="1193">
        <v>0</v>
      </c>
      <c r="G48" s="197">
        <v>0</v>
      </c>
      <c r="H48" s="168">
        <f>H47</f>
        <v>0</v>
      </c>
    </row>
    <row r="49" spans="1:8" x14ac:dyDescent="0.2">
      <c r="A49" s="4"/>
      <c r="B49" s="569"/>
      <c r="C49" s="4"/>
      <c r="D49" s="4"/>
      <c r="E49" s="4"/>
      <c r="F49" s="4"/>
      <c r="G49" s="4"/>
      <c r="H49" s="4"/>
    </row>
    <row r="50" spans="1:8" ht="19.5" thickBot="1" x14ac:dyDescent="0.35">
      <c r="A50" s="6" t="s">
        <v>134</v>
      </c>
      <c r="B50" s="569"/>
      <c r="C50" s="4"/>
      <c r="D50" s="8"/>
      <c r="E50" s="8"/>
      <c r="F50" s="9"/>
      <c r="G50" s="9"/>
      <c r="H50" s="8"/>
    </row>
    <row r="51" spans="1:8" ht="13.5" x14ac:dyDescent="0.25">
      <c r="A51" s="232"/>
      <c r="B51" s="570"/>
      <c r="C51" s="24"/>
      <c r="D51" s="1159" t="s">
        <v>539</v>
      </c>
      <c r="E51" s="896" t="s">
        <v>540</v>
      </c>
      <c r="F51" s="1153" t="s">
        <v>541</v>
      </c>
      <c r="G51" s="14" t="s">
        <v>542</v>
      </c>
      <c r="H51" s="15" t="s">
        <v>1285</v>
      </c>
    </row>
    <row r="52" spans="1:8" ht="14.25" thickBot="1" x14ac:dyDescent="0.3">
      <c r="A52" s="233"/>
      <c r="B52" s="580"/>
      <c r="C52" s="135"/>
      <c r="D52" s="1271">
        <v>2019</v>
      </c>
      <c r="E52" s="897">
        <v>2019</v>
      </c>
      <c r="F52" s="113"/>
      <c r="G52" s="114" t="s">
        <v>544</v>
      </c>
      <c r="H52" s="21" t="s">
        <v>1284</v>
      </c>
    </row>
    <row r="53" spans="1:8" x14ac:dyDescent="0.2">
      <c r="A53" s="353" t="s">
        <v>645</v>
      </c>
      <c r="B53" s="581"/>
      <c r="C53" s="819"/>
      <c r="D53" s="1194">
        <f>D34</f>
        <v>2250</v>
      </c>
      <c r="E53" s="1198">
        <f>E34</f>
        <v>1733</v>
      </c>
      <c r="F53" s="1196">
        <f>F34</f>
        <v>0</v>
      </c>
      <c r="G53" s="334">
        <f>F53/E53*100</f>
        <v>0</v>
      </c>
      <c r="H53" s="335">
        <f>H34</f>
        <v>1733</v>
      </c>
    </row>
    <row r="54" spans="1:8" ht="13.5" thickBot="1" x14ac:dyDescent="0.25">
      <c r="A54" s="306" t="s">
        <v>630</v>
      </c>
      <c r="B54" s="582"/>
      <c r="C54" s="619"/>
      <c r="D54" s="1265">
        <f>D48</f>
        <v>0</v>
      </c>
      <c r="E54" s="1142">
        <f>E48</f>
        <v>0</v>
      </c>
      <c r="F54" s="1264">
        <f>F48</f>
        <v>0</v>
      </c>
      <c r="G54" s="914">
        <v>0</v>
      </c>
      <c r="H54" s="920">
        <f>H48</f>
        <v>0</v>
      </c>
    </row>
    <row r="55" spans="1:8" ht="16.5" thickBot="1" x14ac:dyDescent="0.3">
      <c r="A55" s="430" t="s">
        <v>682</v>
      </c>
      <c r="B55" s="575"/>
      <c r="C55" s="337"/>
      <c r="D55" s="1287">
        <f>SUM(D53:D54)</f>
        <v>2250</v>
      </c>
      <c r="E55" s="1293">
        <f>SUM(E53:E54)</f>
        <v>1733</v>
      </c>
      <c r="F55" s="1319">
        <f>SUM(F53:F54)</f>
        <v>0</v>
      </c>
      <c r="G55" s="546">
        <f>SUM(G53:G54)</f>
        <v>0</v>
      </c>
      <c r="H55" s="525">
        <f>SUM(H53:H54)</f>
        <v>1733</v>
      </c>
    </row>
    <row r="62" spans="1:8" ht="15" x14ac:dyDescent="0.25">
      <c r="A62" s="1598" t="s">
        <v>1109</v>
      </c>
      <c r="B62" s="1598"/>
      <c r="C62" s="1598"/>
      <c r="D62" s="1598"/>
      <c r="E62" s="1598"/>
      <c r="F62" s="1598"/>
      <c r="G62" s="1598"/>
      <c r="H62" s="1598"/>
    </row>
  </sheetData>
  <mergeCells count="2">
    <mergeCell ref="A62:H62"/>
    <mergeCell ref="A46:B46"/>
  </mergeCells>
  <phoneticPr fontId="0" type="noConversion"/>
  <printOptions horizontalCentered="1"/>
  <pageMargins left="0.19685039370078741" right="0.19685039370078741" top="0.98425196850393704" bottom="0.98425196850393704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H124"/>
  <sheetViews>
    <sheetView zoomScaleNormal="100" workbookViewId="0">
      <selection activeCell="Z1" sqref="Z1"/>
    </sheetView>
  </sheetViews>
  <sheetFormatPr defaultRowHeight="12.75" x14ac:dyDescent="0.2"/>
  <cols>
    <col min="1" max="1" width="4.7109375" customWidth="1"/>
    <col min="2" max="2" width="6.42578125" customWidth="1"/>
    <col min="3" max="3" width="37.7109375" customWidth="1"/>
    <col min="4" max="4" width="12.42578125" customWidth="1"/>
    <col min="5" max="5" width="11" customWidth="1"/>
    <col min="6" max="6" width="10.28515625" hidden="1" customWidth="1"/>
    <col min="7" max="7" width="7.28515625" hidden="1" customWidth="1"/>
    <col min="8" max="8" width="15.140625" customWidth="1"/>
  </cols>
  <sheetData>
    <row r="1" spans="1:8" ht="15" x14ac:dyDescent="0.25">
      <c r="A1" s="4"/>
      <c r="B1" s="4"/>
      <c r="C1" s="4"/>
      <c r="D1" s="4"/>
      <c r="E1" s="169" t="s">
        <v>1376</v>
      </c>
      <c r="F1" s="4"/>
      <c r="G1" s="4"/>
      <c r="H1" s="1529">
        <v>10</v>
      </c>
    </row>
    <row r="2" spans="1:8" ht="18.75" x14ac:dyDescent="0.3">
      <c r="A2" s="6" t="s">
        <v>135</v>
      </c>
      <c r="B2" s="170"/>
      <c r="C2" s="132"/>
      <c r="D2" s="4"/>
      <c r="E2" s="4"/>
      <c r="F2" s="548"/>
      <c r="G2" s="132"/>
      <c r="H2" s="4"/>
    </row>
    <row r="3" spans="1:8" x14ac:dyDescent="0.2">
      <c r="A3" s="171"/>
      <c r="B3" s="7"/>
      <c r="C3" s="4"/>
      <c r="D3" s="4"/>
      <c r="E3" s="4"/>
      <c r="F3" s="120"/>
      <c r="G3" s="4"/>
      <c r="H3" s="4"/>
    </row>
    <row r="4" spans="1:8" ht="15" thickBot="1" x14ac:dyDescent="0.25">
      <c r="A4" s="172" t="s">
        <v>645</v>
      </c>
      <c r="B4" s="7"/>
      <c r="C4" s="4"/>
      <c r="D4" s="4"/>
      <c r="E4" s="4"/>
      <c r="F4" s="290"/>
      <c r="G4" s="291"/>
      <c r="H4" s="10" t="s">
        <v>537</v>
      </c>
    </row>
    <row r="5" spans="1:8" ht="13.5" x14ac:dyDescent="0.25">
      <c r="A5" s="549" t="s">
        <v>538</v>
      </c>
      <c r="B5" s="12"/>
      <c r="C5" s="13"/>
      <c r="D5" s="896" t="s">
        <v>539</v>
      </c>
      <c r="E5" s="1153" t="s">
        <v>540</v>
      </c>
      <c r="F5" s="14" t="s">
        <v>541</v>
      </c>
      <c r="G5" s="894" t="s">
        <v>542</v>
      </c>
      <c r="H5" s="896" t="s">
        <v>1285</v>
      </c>
    </row>
    <row r="6" spans="1:8" ht="13.5" x14ac:dyDescent="0.25">
      <c r="A6" s="174">
        <v>3113</v>
      </c>
      <c r="B6" s="17" t="s">
        <v>136</v>
      </c>
      <c r="C6" s="175"/>
      <c r="D6" s="1130">
        <v>2020</v>
      </c>
      <c r="E6" s="19">
        <v>2020</v>
      </c>
      <c r="F6" s="20"/>
      <c r="G6" s="1228" t="s">
        <v>544</v>
      </c>
      <c r="H6" s="1130" t="s">
        <v>1284</v>
      </c>
    </row>
    <row r="7" spans="1:8" s="900" customFormat="1" ht="13.5" x14ac:dyDescent="0.25">
      <c r="A7" s="174">
        <v>3319</v>
      </c>
      <c r="B7" s="17" t="s">
        <v>1223</v>
      </c>
      <c r="C7" s="175"/>
      <c r="D7" s="1130"/>
      <c r="E7" s="19"/>
      <c r="F7" s="20"/>
      <c r="G7" s="1228"/>
      <c r="H7" s="1130"/>
    </row>
    <row r="8" spans="1:8" s="900" customFormat="1" ht="13.5" x14ac:dyDescent="0.25">
      <c r="A8" s="174">
        <v>3349</v>
      </c>
      <c r="B8" s="17" t="s">
        <v>1222</v>
      </c>
      <c r="C8" s="175"/>
      <c r="D8" s="1130"/>
      <c r="E8" s="19"/>
      <c r="F8" s="20"/>
      <c r="G8" s="1228"/>
      <c r="H8" s="1130"/>
    </row>
    <row r="9" spans="1:8" s="900" customFormat="1" ht="13.5" x14ac:dyDescent="0.25">
      <c r="A9" s="174">
        <v>3399</v>
      </c>
      <c r="B9" s="17" t="s">
        <v>141</v>
      </c>
      <c r="C9" s="175"/>
      <c r="D9" s="1130"/>
      <c r="E9" s="19"/>
      <c r="F9" s="20"/>
      <c r="G9" s="1228"/>
      <c r="H9" s="1130"/>
    </row>
    <row r="10" spans="1:8" s="900" customFormat="1" ht="13.5" x14ac:dyDescent="0.25">
      <c r="A10" s="174">
        <v>3699</v>
      </c>
      <c r="B10" s="17" t="s">
        <v>137</v>
      </c>
      <c r="C10" s="175"/>
      <c r="D10" s="1130"/>
      <c r="E10" s="19"/>
      <c r="F10" s="20"/>
      <c r="G10" s="1228"/>
      <c r="H10" s="1130"/>
    </row>
    <row r="11" spans="1:8" s="900" customFormat="1" ht="13.5" x14ac:dyDescent="0.25">
      <c r="A11" s="174">
        <v>4227</v>
      </c>
      <c r="B11" s="17" t="s">
        <v>615</v>
      </c>
      <c r="C11" s="175"/>
      <c r="D11" s="1130"/>
      <c r="E11" s="19"/>
      <c r="F11" s="20"/>
      <c r="G11" s="1228"/>
      <c r="H11" s="1130"/>
    </row>
    <row r="12" spans="1:8" s="900" customFormat="1" ht="13.5" x14ac:dyDescent="0.25">
      <c r="A12" s="174">
        <v>4379</v>
      </c>
      <c r="B12" s="17" t="s">
        <v>138</v>
      </c>
      <c r="C12" s="175"/>
      <c r="D12" s="1130"/>
      <c r="E12" s="19"/>
      <c r="F12" s="20"/>
      <c r="G12" s="1228"/>
      <c r="H12" s="1130"/>
    </row>
    <row r="13" spans="1:8" s="900" customFormat="1" ht="13.5" hidden="1" x14ac:dyDescent="0.25">
      <c r="A13" s="174">
        <v>3313</v>
      </c>
      <c r="B13" s="17" t="s">
        <v>140</v>
      </c>
      <c r="C13" s="175"/>
      <c r="D13" s="1130"/>
      <c r="E13" s="19"/>
      <c r="F13" s="20"/>
      <c r="G13" s="1228"/>
      <c r="H13" s="1130"/>
    </row>
    <row r="14" spans="1:8" s="900" customFormat="1" ht="13.5" hidden="1" x14ac:dyDescent="0.25">
      <c r="A14" s="174">
        <v>3317</v>
      </c>
      <c r="B14" s="17" t="s">
        <v>114</v>
      </c>
      <c r="C14" s="175"/>
      <c r="D14" s="1130"/>
      <c r="E14" s="19"/>
      <c r="F14" s="20"/>
      <c r="G14" s="1228"/>
      <c r="H14" s="1130"/>
    </row>
    <row r="15" spans="1:8" s="900" customFormat="1" ht="14.25" thickBot="1" x14ac:dyDescent="0.3">
      <c r="A15" s="174">
        <v>4399</v>
      </c>
      <c r="B15" s="17" t="s">
        <v>139</v>
      </c>
      <c r="C15" s="175"/>
      <c r="D15" s="1130"/>
      <c r="E15" s="19"/>
      <c r="F15" s="20"/>
      <c r="G15" s="1228"/>
      <c r="H15" s="1130"/>
    </row>
    <row r="16" spans="1:8" ht="13.5" customHeight="1" x14ac:dyDescent="0.25">
      <c r="A16" s="549"/>
      <c r="B16" s="243" t="s">
        <v>545</v>
      </c>
      <c r="C16" s="13"/>
      <c r="D16" s="1342"/>
      <c r="E16" s="1332"/>
      <c r="F16" s="177"/>
      <c r="G16" s="1262"/>
      <c r="H16" s="1131"/>
    </row>
    <row r="17" spans="1:8" hidden="1" x14ac:dyDescent="0.2">
      <c r="A17" s="605"/>
      <c r="B17" s="1535">
        <v>5167</v>
      </c>
      <c r="C17" s="191" t="s">
        <v>58</v>
      </c>
      <c r="D17" s="1132">
        <v>0</v>
      </c>
      <c r="E17" s="181">
        <v>0</v>
      </c>
      <c r="F17" s="905">
        <v>0</v>
      </c>
      <c r="G17" s="1230">
        <v>0</v>
      </c>
      <c r="H17" s="1132">
        <v>0</v>
      </c>
    </row>
    <row r="18" spans="1:8" hidden="1" x14ac:dyDescent="0.2">
      <c r="A18" s="605"/>
      <c r="B18" s="1535">
        <v>5169</v>
      </c>
      <c r="C18" s="180" t="s">
        <v>142</v>
      </c>
      <c r="D18" s="1132">
        <v>0</v>
      </c>
      <c r="E18" s="181">
        <v>0</v>
      </c>
      <c r="F18" s="905">
        <v>0</v>
      </c>
      <c r="G18" s="1230">
        <v>0</v>
      </c>
      <c r="H18" s="1132">
        <v>0</v>
      </c>
    </row>
    <row r="19" spans="1:8" s="900" customFormat="1" x14ac:dyDescent="0.2">
      <c r="A19" s="71">
        <v>3113</v>
      </c>
      <c r="B19" s="48">
        <v>5169</v>
      </c>
      <c r="C19" s="191" t="s">
        <v>142</v>
      </c>
      <c r="D19" s="1132">
        <v>0</v>
      </c>
      <c r="E19" s="968">
        <v>0</v>
      </c>
      <c r="F19" s="905"/>
      <c r="G19" s="1230">
        <v>0</v>
      </c>
      <c r="H19" s="1132">
        <v>0</v>
      </c>
    </row>
    <row r="20" spans="1:8" ht="13.5" thickBot="1" x14ac:dyDescent="0.25">
      <c r="A20" s="917"/>
      <c r="B20" s="337" t="s">
        <v>631</v>
      </c>
      <c r="C20" s="234"/>
      <c r="D20" s="1199">
        <f>SUM(D17:D19)</f>
        <v>0</v>
      </c>
      <c r="E20" s="1197">
        <f>SUM(E17:E19)</f>
        <v>0</v>
      </c>
      <c r="F20" s="338">
        <f>SUM(F17:F19)</f>
        <v>0</v>
      </c>
      <c r="G20" s="1231">
        <v>0</v>
      </c>
      <c r="H20" s="1199">
        <f>SUM(H17:H19)</f>
        <v>0</v>
      </c>
    </row>
    <row r="21" spans="1:8" ht="12.75" hidden="1" customHeight="1" x14ac:dyDescent="0.2">
      <c r="A21" s="605"/>
      <c r="B21" s="277">
        <v>5137</v>
      </c>
      <c r="C21" s="13" t="s">
        <v>1058</v>
      </c>
      <c r="D21" s="1131">
        <v>0</v>
      </c>
      <c r="E21" s="265">
        <v>0</v>
      </c>
      <c r="F21" s="177">
        <v>0</v>
      </c>
      <c r="G21" s="1233">
        <v>0</v>
      </c>
      <c r="H21" s="1131">
        <v>0</v>
      </c>
    </row>
    <row r="22" spans="1:8" ht="13.5" hidden="1" customHeight="1" thickBot="1" x14ac:dyDescent="0.25">
      <c r="A22" s="916" t="s">
        <v>674</v>
      </c>
      <c r="B22" s="48">
        <v>602</v>
      </c>
      <c r="C22" s="175" t="s">
        <v>1058</v>
      </c>
      <c r="D22" s="1132">
        <v>0</v>
      </c>
      <c r="E22" s="181">
        <v>0</v>
      </c>
      <c r="F22" s="905">
        <v>0</v>
      </c>
      <c r="G22" s="1230">
        <v>0</v>
      </c>
      <c r="H22" s="1132">
        <v>0</v>
      </c>
    </row>
    <row r="23" spans="1:8" ht="13.5" hidden="1" thickBot="1" x14ac:dyDescent="0.25">
      <c r="A23" s="605"/>
      <c r="B23" s="958"/>
      <c r="C23" s="175" t="s">
        <v>754</v>
      </c>
      <c r="D23" s="1132">
        <v>0</v>
      </c>
      <c r="E23" s="181">
        <v>0</v>
      </c>
      <c r="F23" s="905">
        <v>0</v>
      </c>
      <c r="G23" s="1230">
        <v>0</v>
      </c>
      <c r="H23" s="1132">
        <v>0</v>
      </c>
    </row>
    <row r="24" spans="1:8" x14ac:dyDescent="0.2">
      <c r="A24" s="860">
        <v>3319</v>
      </c>
      <c r="B24" s="48">
        <v>5139</v>
      </c>
      <c r="C24" s="191" t="s">
        <v>1262</v>
      </c>
      <c r="D24" s="1132">
        <v>150</v>
      </c>
      <c r="E24" s="968">
        <v>150</v>
      </c>
      <c r="F24" s="905"/>
      <c r="G24" s="1230">
        <v>0</v>
      </c>
      <c r="H24" s="1132">
        <v>150</v>
      </c>
    </row>
    <row r="25" spans="1:8" hidden="1" x14ac:dyDescent="0.2">
      <c r="A25" s="916"/>
      <c r="B25" s="48">
        <v>5164</v>
      </c>
      <c r="C25" s="175" t="s">
        <v>83</v>
      </c>
      <c r="D25" s="1132">
        <v>0</v>
      </c>
      <c r="E25" s="968">
        <v>0</v>
      </c>
      <c r="F25" s="905"/>
      <c r="G25" s="1230">
        <v>0</v>
      </c>
      <c r="H25" s="1132">
        <v>0</v>
      </c>
    </row>
    <row r="26" spans="1:8" x14ac:dyDescent="0.2">
      <c r="A26" s="376"/>
      <c r="B26" s="48">
        <v>5164</v>
      </c>
      <c r="C26" s="175" t="s">
        <v>1263</v>
      </c>
      <c r="D26" s="1132">
        <v>80</v>
      </c>
      <c r="E26" s="968">
        <v>80</v>
      </c>
      <c r="F26" s="905"/>
      <c r="G26" s="1230">
        <v>0</v>
      </c>
      <c r="H26" s="1132">
        <v>80</v>
      </c>
    </row>
    <row r="27" spans="1:8" hidden="1" x14ac:dyDescent="0.2">
      <c r="A27" s="376"/>
      <c r="B27" s="1535">
        <v>5166</v>
      </c>
      <c r="C27" s="191" t="s">
        <v>657</v>
      </c>
      <c r="D27" s="1132">
        <v>0</v>
      </c>
      <c r="E27" s="968">
        <v>0</v>
      </c>
      <c r="F27" s="905"/>
      <c r="G27" s="1230">
        <v>0</v>
      </c>
      <c r="H27" s="1132">
        <v>0</v>
      </c>
    </row>
    <row r="28" spans="1:8" x14ac:dyDescent="0.2">
      <c r="A28" s="606"/>
      <c r="B28" s="1535">
        <v>5166</v>
      </c>
      <c r="C28" s="175" t="s">
        <v>1264</v>
      </c>
      <c r="D28" s="1132">
        <v>265</v>
      </c>
      <c r="E28" s="968">
        <v>265</v>
      </c>
      <c r="F28" s="905"/>
      <c r="G28" s="1230">
        <f>F28/E28*100</f>
        <v>0</v>
      </c>
      <c r="H28" s="1132">
        <v>265</v>
      </c>
    </row>
    <row r="29" spans="1:8" x14ac:dyDescent="0.2">
      <c r="A29" s="376"/>
      <c r="B29" s="48">
        <v>5169</v>
      </c>
      <c r="C29" s="175" t="s">
        <v>800</v>
      </c>
      <c r="D29" s="1132">
        <v>0</v>
      </c>
      <c r="E29" s="968">
        <v>0</v>
      </c>
      <c r="F29" s="905"/>
      <c r="G29" s="1230" t="e">
        <f>F29/E29*100</f>
        <v>#DIV/0!</v>
      </c>
      <c r="H29" s="1132">
        <v>0</v>
      </c>
    </row>
    <row r="30" spans="1:8" x14ac:dyDescent="0.2">
      <c r="A30" s="376"/>
      <c r="B30" s="48">
        <v>5169</v>
      </c>
      <c r="C30" s="191" t="s">
        <v>1265</v>
      </c>
      <c r="D30" s="1132">
        <v>476</v>
      </c>
      <c r="E30" s="968">
        <v>476</v>
      </c>
      <c r="F30" s="905"/>
      <c r="G30" s="1230">
        <f>F30/E30*100</f>
        <v>0</v>
      </c>
      <c r="H30" s="1132">
        <v>476</v>
      </c>
    </row>
    <row r="31" spans="1:8" hidden="1" x14ac:dyDescent="0.2">
      <c r="A31" s="916"/>
      <c r="B31" s="48">
        <v>5175</v>
      </c>
      <c r="C31" s="175" t="s">
        <v>809</v>
      </c>
      <c r="D31" s="1132">
        <v>0</v>
      </c>
      <c r="E31" s="968">
        <v>0</v>
      </c>
      <c r="F31" s="905"/>
      <c r="G31" s="1230">
        <v>0</v>
      </c>
      <c r="H31" s="1132">
        <v>0</v>
      </c>
    </row>
    <row r="32" spans="1:8" x14ac:dyDescent="0.2">
      <c r="A32" s="376"/>
      <c r="B32" s="48">
        <v>5175</v>
      </c>
      <c r="C32" s="175" t="s">
        <v>1266</v>
      </c>
      <c r="D32" s="1132">
        <v>30</v>
      </c>
      <c r="E32" s="968">
        <v>30</v>
      </c>
      <c r="F32" s="905"/>
      <c r="G32" s="1230">
        <f>F32/E32*100</f>
        <v>0</v>
      </c>
      <c r="H32" s="1132">
        <v>30</v>
      </c>
    </row>
    <row r="33" spans="1:8" x14ac:dyDescent="0.2">
      <c r="A33" s="606"/>
      <c r="B33" s="1535">
        <v>5194</v>
      </c>
      <c r="C33" s="180" t="s">
        <v>803</v>
      </c>
      <c r="D33" s="1343">
        <v>0</v>
      </c>
      <c r="E33" s="1376">
        <v>0</v>
      </c>
      <c r="F33" s="904"/>
      <c r="G33" s="1230" t="e">
        <f>F33/E33*100</f>
        <v>#DIV/0!</v>
      </c>
      <c r="H33" s="1343">
        <v>0</v>
      </c>
    </row>
    <row r="34" spans="1:8" x14ac:dyDescent="0.2">
      <c r="A34" s="606"/>
      <c r="B34" s="1535">
        <v>5194</v>
      </c>
      <c r="C34" s="180" t="s">
        <v>1267</v>
      </c>
      <c r="D34" s="1343">
        <v>0</v>
      </c>
      <c r="E34" s="1376">
        <v>0</v>
      </c>
      <c r="F34" s="904"/>
      <c r="G34" s="1230" t="e">
        <f>F34/E34*100</f>
        <v>#DIV/0!</v>
      </c>
      <c r="H34" s="1343">
        <v>0</v>
      </c>
    </row>
    <row r="35" spans="1:8" hidden="1" x14ac:dyDescent="0.2">
      <c r="A35" s="606"/>
      <c r="B35" s="1535">
        <v>5229</v>
      </c>
      <c r="C35" s="180" t="s">
        <v>144</v>
      </c>
      <c r="D35" s="1343">
        <v>0</v>
      </c>
      <c r="E35" s="1376">
        <v>0</v>
      </c>
      <c r="F35" s="904"/>
      <c r="G35" s="1230">
        <v>0</v>
      </c>
      <c r="H35" s="1343">
        <v>0</v>
      </c>
    </row>
    <row r="36" spans="1:8" x14ac:dyDescent="0.2">
      <c r="A36" s="606"/>
      <c r="B36" s="1535">
        <v>5229</v>
      </c>
      <c r="C36" s="180" t="s">
        <v>1268</v>
      </c>
      <c r="D36" s="1343">
        <v>99</v>
      </c>
      <c r="E36" s="1376">
        <v>99</v>
      </c>
      <c r="F36" s="904"/>
      <c r="G36" s="1230">
        <f>F36/E36*100</f>
        <v>0</v>
      </c>
      <c r="H36" s="1343">
        <v>99</v>
      </c>
    </row>
    <row r="37" spans="1:8" hidden="1" x14ac:dyDescent="0.2">
      <c r="A37" s="606"/>
      <c r="B37" s="1535">
        <v>5492</v>
      </c>
      <c r="C37" s="180" t="s">
        <v>808</v>
      </c>
      <c r="D37" s="1343">
        <v>0</v>
      </c>
      <c r="E37" s="1333">
        <v>0</v>
      </c>
      <c r="F37" s="904">
        <v>0</v>
      </c>
      <c r="G37" s="1230">
        <v>0</v>
      </c>
      <c r="H37" s="1343">
        <v>0</v>
      </c>
    </row>
    <row r="38" spans="1:8" ht="13.5" thickBot="1" x14ac:dyDescent="0.25">
      <c r="A38" s="917"/>
      <c r="B38" s="337" t="s">
        <v>631</v>
      </c>
      <c r="C38" s="234"/>
      <c r="D38" s="1379">
        <f>SUM(D21:D36)</f>
        <v>1100</v>
      </c>
      <c r="E38" s="1335">
        <f t="shared" ref="E38:H38" si="0">SUM(E21:E36)</f>
        <v>1100</v>
      </c>
      <c r="F38" s="554">
        <f t="shared" si="0"/>
        <v>0</v>
      </c>
      <c r="G38" s="1231">
        <f>F38/E38*100</f>
        <v>0</v>
      </c>
      <c r="H38" s="1379">
        <f t="shared" si="0"/>
        <v>1100</v>
      </c>
    </row>
    <row r="39" spans="1:8" s="4" customFormat="1" x14ac:dyDescent="0.2">
      <c r="A39" s="557">
        <v>3349</v>
      </c>
      <c r="B39" s="558">
        <v>5169</v>
      </c>
      <c r="C39" s="316" t="s">
        <v>119</v>
      </c>
      <c r="D39" s="1342">
        <v>0</v>
      </c>
      <c r="E39" s="1377">
        <v>0</v>
      </c>
      <c r="F39" s="550">
        <v>0</v>
      </c>
      <c r="G39" s="1233">
        <v>0</v>
      </c>
      <c r="H39" s="1342">
        <v>0</v>
      </c>
    </row>
    <row r="40" spans="1:8" s="4" customFormat="1" x14ac:dyDescent="0.2">
      <c r="A40" s="826" t="s">
        <v>674</v>
      </c>
      <c r="B40" s="279">
        <v>5169</v>
      </c>
      <c r="C40" s="316" t="s">
        <v>119</v>
      </c>
      <c r="D40" s="1343">
        <v>2200</v>
      </c>
      <c r="E40" s="1376">
        <v>2200</v>
      </c>
      <c r="F40" s="904">
        <v>0</v>
      </c>
      <c r="G40" s="1230">
        <v>0</v>
      </c>
      <c r="H40" s="1343">
        <v>2200</v>
      </c>
    </row>
    <row r="41" spans="1:8" s="4" customFormat="1" hidden="1" x14ac:dyDescent="0.2">
      <c r="A41" s="826"/>
      <c r="B41" s="279">
        <v>5139</v>
      </c>
      <c r="C41" s="175" t="s">
        <v>36</v>
      </c>
      <c r="D41" s="1343">
        <v>0</v>
      </c>
      <c r="E41" s="1376">
        <v>0</v>
      </c>
      <c r="F41" s="904">
        <v>0</v>
      </c>
      <c r="G41" s="1230">
        <v>0</v>
      </c>
      <c r="H41" s="1343">
        <v>0</v>
      </c>
    </row>
    <row r="42" spans="1:8" s="4" customFormat="1" x14ac:dyDescent="0.2">
      <c r="A42" s="826" t="s">
        <v>674</v>
      </c>
      <c r="B42" s="279">
        <v>5139</v>
      </c>
      <c r="C42" s="175" t="s">
        <v>1269</v>
      </c>
      <c r="D42" s="1343">
        <v>20</v>
      </c>
      <c r="E42" s="1376">
        <v>20</v>
      </c>
      <c r="F42" s="904">
        <v>0</v>
      </c>
      <c r="G42" s="1230">
        <v>0</v>
      </c>
      <c r="H42" s="1343">
        <v>20</v>
      </c>
    </row>
    <row r="43" spans="1:8" s="4" customFormat="1" hidden="1" x14ac:dyDescent="0.2">
      <c r="A43" s="826"/>
      <c r="B43" s="279">
        <v>5175</v>
      </c>
      <c r="C43" s="175" t="s">
        <v>809</v>
      </c>
      <c r="D43" s="1343">
        <v>0</v>
      </c>
      <c r="E43" s="1376">
        <v>0</v>
      </c>
      <c r="F43" s="904">
        <v>0</v>
      </c>
      <c r="G43" s="1230">
        <v>0</v>
      </c>
      <c r="H43" s="1343">
        <v>0</v>
      </c>
    </row>
    <row r="44" spans="1:8" s="4" customFormat="1" x14ac:dyDescent="0.2">
      <c r="A44" s="826" t="s">
        <v>674</v>
      </c>
      <c r="B44" s="279">
        <v>5175</v>
      </c>
      <c r="C44" s="175" t="s">
        <v>1270</v>
      </c>
      <c r="D44" s="1343">
        <v>20</v>
      </c>
      <c r="E44" s="1376">
        <v>20</v>
      </c>
      <c r="F44" s="904">
        <v>0</v>
      </c>
      <c r="G44" s="1230">
        <v>0</v>
      </c>
      <c r="H44" s="1343">
        <v>20</v>
      </c>
    </row>
    <row r="45" spans="1:8" s="4" customFormat="1" hidden="1" x14ac:dyDescent="0.2">
      <c r="A45" s="826"/>
      <c r="B45" s="279">
        <v>5194</v>
      </c>
      <c r="C45" s="175" t="s">
        <v>803</v>
      </c>
      <c r="D45" s="1343">
        <v>0</v>
      </c>
      <c r="E45" s="1376">
        <v>0</v>
      </c>
      <c r="F45" s="904">
        <v>0</v>
      </c>
      <c r="G45" s="1230">
        <v>0</v>
      </c>
      <c r="H45" s="1343">
        <v>0</v>
      </c>
    </row>
    <row r="46" spans="1:8" s="4" customFormat="1" x14ac:dyDescent="0.2">
      <c r="A46" s="1576" t="s">
        <v>674</v>
      </c>
      <c r="B46" s="279">
        <v>5194</v>
      </c>
      <c r="C46" s="175" t="s">
        <v>1271</v>
      </c>
      <c r="D46" s="1343">
        <v>10</v>
      </c>
      <c r="E46" s="1376">
        <v>10</v>
      </c>
      <c r="F46" s="904">
        <v>0</v>
      </c>
      <c r="G46" s="1230">
        <v>0</v>
      </c>
      <c r="H46" s="1343">
        <v>10</v>
      </c>
    </row>
    <row r="47" spans="1:8" s="4" customFormat="1" ht="13.5" thickBot="1" x14ac:dyDescent="0.25">
      <c r="A47" s="917"/>
      <c r="B47" s="337" t="s">
        <v>631</v>
      </c>
      <c r="C47" s="559"/>
      <c r="D47" s="1142">
        <f t="shared" ref="D47:G47" si="1">SUM(D39:D46)</f>
        <v>2250</v>
      </c>
      <c r="E47" s="1321">
        <f t="shared" si="1"/>
        <v>2250</v>
      </c>
      <c r="F47" s="920">
        <f t="shared" si="1"/>
        <v>0</v>
      </c>
      <c r="G47" s="1263">
        <f t="shared" si="1"/>
        <v>0</v>
      </c>
      <c r="H47" s="1142">
        <f>SUM(H39:H46)</f>
        <v>2250</v>
      </c>
    </row>
    <row r="48" spans="1:8" x14ac:dyDescent="0.2">
      <c r="A48" s="915">
        <v>3399</v>
      </c>
      <c r="B48" s="277">
        <v>5041</v>
      </c>
      <c r="C48" s="13" t="s">
        <v>145</v>
      </c>
      <c r="D48" s="1346">
        <v>0</v>
      </c>
      <c r="E48" s="1378">
        <v>0</v>
      </c>
      <c r="F48" s="560"/>
      <c r="G48" s="1233" t="e">
        <f>F48/E48*100</f>
        <v>#DIV/0!</v>
      </c>
      <c r="H48" s="1346">
        <v>0</v>
      </c>
    </row>
    <row r="49" spans="1:8" ht="13.5" thickBot="1" x14ac:dyDescent="0.25">
      <c r="A49" s="553"/>
      <c r="B49" s="337" t="s">
        <v>631</v>
      </c>
      <c r="C49" s="234"/>
      <c r="D49" s="1380">
        <f>SUM(D48:D48)</f>
        <v>0</v>
      </c>
      <c r="E49" s="1337">
        <f>SUM(E48:E48)</f>
        <v>0</v>
      </c>
      <c r="F49" s="911">
        <f>F48</f>
        <v>0</v>
      </c>
      <c r="G49" s="1267" t="e">
        <f>F49/E49*100</f>
        <v>#DIV/0!</v>
      </c>
      <c r="H49" s="1142">
        <f>SUM(H48:H48)</f>
        <v>0</v>
      </c>
    </row>
    <row r="50" spans="1:8" x14ac:dyDescent="0.2">
      <c r="A50" s="915">
        <v>3699</v>
      </c>
      <c r="B50" s="277">
        <v>5213</v>
      </c>
      <c r="C50" s="13" t="s">
        <v>1226</v>
      </c>
      <c r="D50" s="1342">
        <v>0</v>
      </c>
      <c r="E50" s="1377">
        <v>0</v>
      </c>
      <c r="F50" s="550">
        <v>0</v>
      </c>
      <c r="G50" s="1233">
        <v>0</v>
      </c>
      <c r="H50" s="1342">
        <v>0</v>
      </c>
    </row>
    <row r="51" spans="1:8" x14ac:dyDescent="0.2">
      <c r="A51" s="605"/>
      <c r="B51" s="912">
        <v>5221</v>
      </c>
      <c r="C51" s="344" t="s">
        <v>1224</v>
      </c>
      <c r="D51" s="1343">
        <v>0</v>
      </c>
      <c r="E51" s="1376">
        <v>0</v>
      </c>
      <c r="F51" s="904">
        <v>0</v>
      </c>
      <c r="G51" s="1230" t="e">
        <f>F51/E51*100</f>
        <v>#DIV/0!</v>
      </c>
      <c r="H51" s="1343">
        <v>0</v>
      </c>
    </row>
    <row r="52" spans="1:8" x14ac:dyDescent="0.2">
      <c r="A52" s="605"/>
      <c r="B52" s="1535">
        <v>5222</v>
      </c>
      <c r="C52" s="191" t="s">
        <v>1225</v>
      </c>
      <c r="D52" s="1343">
        <v>0</v>
      </c>
      <c r="E52" s="1376">
        <v>0</v>
      </c>
      <c r="F52" s="904"/>
      <c r="G52" s="1230" t="e">
        <f>F52/E52*100</f>
        <v>#DIV/0!</v>
      </c>
      <c r="H52" s="1343">
        <v>0</v>
      </c>
    </row>
    <row r="53" spans="1:8" x14ac:dyDescent="0.2">
      <c r="A53" s="605"/>
      <c r="B53" s="1535">
        <v>5223</v>
      </c>
      <c r="C53" s="191" t="s">
        <v>143</v>
      </c>
      <c r="D53" s="1343">
        <v>0</v>
      </c>
      <c r="E53" s="1376">
        <v>0</v>
      </c>
      <c r="F53" s="904">
        <v>0</v>
      </c>
      <c r="G53" s="1230">
        <v>0</v>
      </c>
      <c r="H53" s="1343">
        <v>0</v>
      </c>
    </row>
    <row r="54" spans="1:8" x14ac:dyDescent="0.2">
      <c r="A54" s="605"/>
      <c r="B54" s="1535">
        <v>5225</v>
      </c>
      <c r="C54" s="191" t="s">
        <v>1002</v>
      </c>
      <c r="D54" s="1343">
        <v>0</v>
      </c>
      <c r="E54" s="1376">
        <v>0</v>
      </c>
      <c r="F54" s="904">
        <v>0</v>
      </c>
      <c r="G54" s="1230">
        <v>0</v>
      </c>
      <c r="H54" s="1343">
        <v>0</v>
      </c>
    </row>
    <row r="55" spans="1:8" hidden="1" x14ac:dyDescent="0.2">
      <c r="A55" s="605"/>
      <c r="B55" s="1535">
        <v>5333</v>
      </c>
      <c r="C55" s="680" t="s">
        <v>174</v>
      </c>
      <c r="D55" s="1343"/>
      <c r="E55" s="1376"/>
      <c r="F55" s="904"/>
      <c r="G55" s="1230"/>
      <c r="H55" s="1343"/>
    </row>
    <row r="56" spans="1:8" x14ac:dyDescent="0.2">
      <c r="A56" s="1577" t="s">
        <v>674</v>
      </c>
      <c r="B56" s="1535">
        <v>10</v>
      </c>
      <c r="C56" s="680" t="s">
        <v>174</v>
      </c>
      <c r="D56" s="1343">
        <v>0</v>
      </c>
      <c r="E56" s="1376">
        <v>0</v>
      </c>
      <c r="F56" s="904">
        <v>0</v>
      </c>
      <c r="G56" s="1230">
        <v>0</v>
      </c>
      <c r="H56" s="1343">
        <v>0</v>
      </c>
    </row>
    <row r="57" spans="1:8" x14ac:dyDescent="0.2">
      <c r="A57" s="605"/>
      <c r="B57" s="1535">
        <v>37</v>
      </c>
      <c r="C57" s="680" t="s">
        <v>174</v>
      </c>
      <c r="D57" s="1343">
        <v>0</v>
      </c>
      <c r="E57" s="1376">
        <v>0</v>
      </c>
      <c r="F57" s="904">
        <v>0</v>
      </c>
      <c r="G57" s="1230">
        <v>0</v>
      </c>
      <c r="H57" s="1343">
        <v>0</v>
      </c>
    </row>
    <row r="58" spans="1:8" x14ac:dyDescent="0.2">
      <c r="A58" s="605"/>
      <c r="B58" s="1535">
        <v>41</v>
      </c>
      <c r="C58" s="680" t="s">
        <v>174</v>
      </c>
      <c r="D58" s="1343">
        <v>0</v>
      </c>
      <c r="E58" s="1376">
        <v>0</v>
      </c>
      <c r="F58" s="904">
        <v>0</v>
      </c>
      <c r="G58" s="1230">
        <v>0</v>
      </c>
      <c r="H58" s="1343">
        <v>0</v>
      </c>
    </row>
    <row r="59" spans="1:8" x14ac:dyDescent="0.2">
      <c r="A59" s="605"/>
      <c r="B59" s="1535">
        <v>42</v>
      </c>
      <c r="C59" s="680" t="s">
        <v>174</v>
      </c>
      <c r="D59" s="1343">
        <v>0</v>
      </c>
      <c r="E59" s="1376">
        <v>0</v>
      </c>
      <c r="F59" s="904">
        <v>0</v>
      </c>
      <c r="G59" s="1230">
        <v>0</v>
      </c>
      <c r="H59" s="1343">
        <v>0</v>
      </c>
    </row>
    <row r="60" spans="1:8" x14ac:dyDescent="0.2">
      <c r="A60" s="605"/>
      <c r="B60" s="1535">
        <v>45</v>
      </c>
      <c r="C60" s="680" t="s">
        <v>174</v>
      </c>
      <c r="D60" s="1343">
        <v>0</v>
      </c>
      <c r="E60" s="1376">
        <v>0</v>
      </c>
      <c r="F60" s="904">
        <v>0</v>
      </c>
      <c r="G60" s="1230">
        <v>0</v>
      </c>
      <c r="H60" s="1343">
        <v>0</v>
      </c>
    </row>
    <row r="61" spans="1:8" x14ac:dyDescent="0.2">
      <c r="A61" s="605"/>
      <c r="B61" s="1535">
        <v>5492</v>
      </c>
      <c r="C61" s="191" t="s">
        <v>808</v>
      </c>
      <c r="D61" s="1343">
        <v>0</v>
      </c>
      <c r="E61" s="1376">
        <v>0</v>
      </c>
      <c r="F61" s="904">
        <v>0</v>
      </c>
      <c r="G61" s="1230">
        <v>0</v>
      </c>
      <c r="H61" s="1343">
        <v>0</v>
      </c>
    </row>
    <row r="62" spans="1:8" x14ac:dyDescent="0.2">
      <c r="A62" s="605"/>
      <c r="B62" s="1535">
        <v>5493</v>
      </c>
      <c r="C62" s="191" t="s">
        <v>1003</v>
      </c>
      <c r="D62" s="1343">
        <v>0</v>
      </c>
      <c r="E62" s="1376">
        <v>0</v>
      </c>
      <c r="F62" s="904"/>
      <c r="G62" s="1230">
        <v>0</v>
      </c>
      <c r="H62" s="1343">
        <v>0</v>
      </c>
    </row>
    <row r="63" spans="1:8" ht="13.5" thickBot="1" x14ac:dyDescent="0.25">
      <c r="A63" s="917"/>
      <c r="B63" s="337" t="s">
        <v>631</v>
      </c>
      <c r="C63" s="234"/>
      <c r="D63" s="1379">
        <f>SUM(D50:D62)</f>
        <v>0</v>
      </c>
      <c r="E63" s="1335">
        <f>SUM(E50:E62)</f>
        <v>0</v>
      </c>
      <c r="F63" s="554">
        <f>SUM(F50:F62)</f>
        <v>0</v>
      </c>
      <c r="G63" s="1231" t="e">
        <f>F63/E63*100</f>
        <v>#DIV/0!</v>
      </c>
      <c r="H63" s="1199">
        <f>SUM(H50:H62)</f>
        <v>0</v>
      </c>
    </row>
    <row r="66" spans="1:8" s="900" customFormat="1" x14ac:dyDescent="0.2"/>
    <row r="71" spans="1:8" ht="15.75" thickBot="1" x14ac:dyDescent="0.3">
      <c r="A71" s="1598" t="s">
        <v>1110</v>
      </c>
      <c r="B71" s="1598"/>
      <c r="C71" s="1598"/>
      <c r="D71" s="1598"/>
      <c r="E71" s="1598"/>
      <c r="F71" s="1598"/>
      <c r="G71" s="1598"/>
      <c r="H71" s="1598"/>
    </row>
    <row r="72" spans="1:8" x14ac:dyDescent="0.2">
      <c r="A72" s="915">
        <v>4227</v>
      </c>
      <c r="B72" s="277">
        <v>5166</v>
      </c>
      <c r="C72" s="13" t="s">
        <v>657</v>
      </c>
      <c r="D72" s="1351">
        <v>0</v>
      </c>
      <c r="E72" s="1342">
        <v>0</v>
      </c>
      <c r="F72" s="1332"/>
      <c r="G72" s="150" t="e">
        <f>F72/E72*100</f>
        <v>#DIV/0!</v>
      </c>
      <c r="H72" s="551">
        <v>0</v>
      </c>
    </row>
    <row r="73" spans="1:8" x14ac:dyDescent="0.2">
      <c r="A73" s="916"/>
      <c r="B73" s="1122">
        <v>5167</v>
      </c>
      <c r="C73" s="180" t="s">
        <v>58</v>
      </c>
      <c r="D73" s="1352">
        <v>0</v>
      </c>
      <c r="E73" s="1343">
        <v>0</v>
      </c>
      <c r="F73" s="1333">
        <v>0</v>
      </c>
      <c r="G73" s="913">
        <v>0</v>
      </c>
      <c r="H73" s="922">
        <v>0</v>
      </c>
    </row>
    <row r="74" spans="1:8" hidden="1" x14ac:dyDescent="0.2">
      <c r="A74" s="916"/>
      <c r="B74" s="1122">
        <v>5169</v>
      </c>
      <c r="C74" s="191" t="s">
        <v>800</v>
      </c>
      <c r="D74" s="1352">
        <v>0</v>
      </c>
      <c r="E74" s="1343">
        <v>0</v>
      </c>
      <c r="F74" s="1333">
        <v>0</v>
      </c>
      <c r="G74" s="913">
        <v>0</v>
      </c>
      <c r="H74" s="922">
        <v>0</v>
      </c>
    </row>
    <row r="75" spans="1:8" ht="13.5" thickBot="1" x14ac:dyDescent="0.25">
      <c r="A75" s="917"/>
      <c r="B75" s="337" t="s">
        <v>631</v>
      </c>
      <c r="C75" s="234"/>
      <c r="D75" s="1381">
        <f>SUM(D72:D74)</f>
        <v>0</v>
      </c>
      <c r="E75" s="1379">
        <f>SUM(E72:E74)</f>
        <v>0</v>
      </c>
      <c r="F75" s="1335">
        <f>SUM(F72:F72)</f>
        <v>0</v>
      </c>
      <c r="G75" s="369" t="e">
        <f>F75/E75*100</f>
        <v>#DIV/0!</v>
      </c>
      <c r="H75" s="339">
        <f>SUM(H72:H74)</f>
        <v>0</v>
      </c>
    </row>
    <row r="76" spans="1:8" s="900" customFormat="1" x14ac:dyDescent="0.2">
      <c r="A76" s="915">
        <v>4379</v>
      </c>
      <c r="B76" s="277">
        <v>5169</v>
      </c>
      <c r="C76" s="13" t="s">
        <v>1311</v>
      </c>
      <c r="D76" s="1160">
        <v>0</v>
      </c>
      <c r="E76" s="1131">
        <v>1000</v>
      </c>
      <c r="F76" s="265">
        <v>0</v>
      </c>
      <c r="G76" s="150">
        <f t="shared" ref="G76:G82" si="2">F76/E76*100</f>
        <v>0</v>
      </c>
      <c r="H76" s="178">
        <v>1000</v>
      </c>
    </row>
    <row r="77" spans="1:8" s="900" customFormat="1" x14ac:dyDescent="0.2">
      <c r="A77" s="916"/>
      <c r="B77" s="48">
        <v>5175</v>
      </c>
      <c r="C77" s="175" t="s">
        <v>809</v>
      </c>
      <c r="D77" s="1163">
        <v>0</v>
      </c>
      <c r="E77" s="1132">
        <v>0</v>
      </c>
      <c r="F77" s="181">
        <v>0</v>
      </c>
      <c r="G77" s="913" t="e">
        <f t="shared" si="2"/>
        <v>#DIV/0!</v>
      </c>
      <c r="H77" s="906">
        <v>0</v>
      </c>
    </row>
    <row r="78" spans="1:8" s="900" customFormat="1" x14ac:dyDescent="0.2">
      <c r="A78" s="376"/>
      <c r="B78" s="48">
        <v>5194</v>
      </c>
      <c r="C78" s="175" t="s">
        <v>803</v>
      </c>
      <c r="D78" s="1163">
        <v>0</v>
      </c>
      <c r="E78" s="1132">
        <v>0</v>
      </c>
      <c r="F78" s="181">
        <v>0</v>
      </c>
      <c r="G78" s="913" t="e">
        <f t="shared" si="2"/>
        <v>#DIV/0!</v>
      </c>
      <c r="H78" s="906">
        <v>0</v>
      </c>
    </row>
    <row r="79" spans="1:8" s="900" customFormat="1" x14ac:dyDescent="0.2">
      <c r="A79" s="376"/>
      <c r="B79" s="1122">
        <v>5492</v>
      </c>
      <c r="C79" s="191" t="s">
        <v>808</v>
      </c>
      <c r="D79" s="1163">
        <v>0</v>
      </c>
      <c r="E79" s="1132">
        <v>0</v>
      </c>
      <c r="F79" s="181">
        <v>0</v>
      </c>
      <c r="G79" s="913">
        <v>0</v>
      </c>
      <c r="H79" s="906">
        <v>0</v>
      </c>
    </row>
    <row r="80" spans="1:8" s="900" customFormat="1" ht="13.5" thickBot="1" x14ac:dyDescent="0.25">
      <c r="A80" s="917"/>
      <c r="B80" s="337" t="s">
        <v>631</v>
      </c>
      <c r="C80" s="234"/>
      <c r="D80" s="1195">
        <f>SUM(D76:D79)</f>
        <v>0</v>
      </c>
      <c r="E80" s="1199">
        <f t="shared" ref="E80:H80" si="3">SUM(E76:E79)</f>
        <v>1000</v>
      </c>
      <c r="F80" s="1197">
        <f t="shared" si="3"/>
        <v>0</v>
      </c>
      <c r="G80" s="369">
        <f t="shared" si="2"/>
        <v>0</v>
      </c>
      <c r="H80" s="339">
        <f t="shared" si="3"/>
        <v>1000</v>
      </c>
    </row>
    <row r="81" spans="1:8" x14ac:dyDescent="0.2">
      <c r="A81" s="915">
        <v>4399</v>
      </c>
      <c r="B81" s="277">
        <v>5167</v>
      </c>
      <c r="C81" s="13" t="s">
        <v>58</v>
      </c>
      <c r="D81" s="1160">
        <v>0</v>
      </c>
      <c r="E81" s="1131">
        <v>0</v>
      </c>
      <c r="F81" s="265"/>
      <c r="G81" s="150" t="e">
        <f t="shared" si="2"/>
        <v>#DIV/0!</v>
      </c>
      <c r="H81" s="178">
        <v>0</v>
      </c>
    </row>
    <row r="82" spans="1:8" ht="13.5" thickBot="1" x14ac:dyDescent="0.25">
      <c r="A82" s="917"/>
      <c r="B82" s="337" t="s">
        <v>631</v>
      </c>
      <c r="C82" s="234"/>
      <c r="D82" s="1195">
        <f>SUM(D81:D81)</f>
        <v>0</v>
      </c>
      <c r="E82" s="1199">
        <f>SUM(E81:E81)</f>
        <v>0</v>
      </c>
      <c r="F82" s="1197">
        <f>SUM(F81:F81)</f>
        <v>0</v>
      </c>
      <c r="G82" s="369" t="e">
        <f t="shared" si="2"/>
        <v>#DIV/0!</v>
      </c>
      <c r="H82" s="339">
        <f>SUM(H81:H81)</f>
        <v>0</v>
      </c>
    </row>
    <row r="83" spans="1:8" s="900" customFormat="1" x14ac:dyDescent="0.2">
      <c r="A83" s="915">
        <v>5213</v>
      </c>
      <c r="B83" s="277">
        <v>5169</v>
      </c>
      <c r="C83" s="13" t="s">
        <v>800</v>
      </c>
      <c r="D83" s="1355">
        <v>0</v>
      </c>
      <c r="E83" s="1346">
        <v>0</v>
      </c>
      <c r="F83" s="1338"/>
      <c r="G83" s="150" t="e">
        <f>F83/E83*100</f>
        <v>#DIV/0!</v>
      </c>
      <c r="H83" s="561">
        <v>0</v>
      </c>
    </row>
    <row r="84" spans="1:8" s="900" customFormat="1" ht="13.5" thickBot="1" x14ac:dyDescent="0.25">
      <c r="A84" s="553"/>
      <c r="B84" s="337" t="s">
        <v>631</v>
      </c>
      <c r="C84" s="234"/>
      <c r="D84" s="1382">
        <f>SUM(D83:D83)</f>
        <v>0</v>
      </c>
      <c r="E84" s="1380">
        <f>SUM(E83:E83)</f>
        <v>0</v>
      </c>
      <c r="F84" s="1337">
        <f>F83</f>
        <v>0</v>
      </c>
      <c r="G84" s="914" t="e">
        <f>F84/E84*100</f>
        <v>#DIV/0!</v>
      </c>
      <c r="H84" s="920">
        <f>SUM(H83:H83)</f>
        <v>0</v>
      </c>
    </row>
    <row r="85" spans="1:8" ht="16.5" thickBot="1" x14ac:dyDescent="0.3">
      <c r="A85" s="383" t="s">
        <v>666</v>
      </c>
      <c r="B85" s="568"/>
      <c r="C85" s="539"/>
      <c r="D85" s="1185">
        <f>D49+D38+D82+D80+D75+D63+D20+D47</f>
        <v>3350</v>
      </c>
      <c r="E85" s="1135">
        <f>E49+E38+E82+E80+E75+E63+E20+E47</f>
        <v>4350</v>
      </c>
      <c r="F85" s="1193">
        <f>F49+F38+F82+F80+F75+F63+F20+F47</f>
        <v>0</v>
      </c>
      <c r="G85" s="197">
        <f>F85/E85*100</f>
        <v>0</v>
      </c>
      <c r="H85" s="168">
        <f>H49+H38+H82+H80+H75+H63+H20+H47</f>
        <v>4350</v>
      </c>
    </row>
    <row r="86" spans="1:8" s="900" customFormat="1" ht="15.75" x14ac:dyDescent="0.25">
      <c r="A86" s="250"/>
      <c r="B86" s="526"/>
      <c r="C86" s="324"/>
      <c r="D86" s="251"/>
      <c r="E86" s="251"/>
      <c r="F86" s="251"/>
      <c r="G86" s="327"/>
      <c r="H86" s="251"/>
    </row>
    <row r="87" spans="1:8" s="900" customFormat="1" ht="15.75" x14ac:dyDescent="0.25">
      <c r="A87" s="250"/>
      <c r="B87" s="526"/>
      <c r="C87" s="324"/>
      <c r="D87" s="251"/>
      <c r="E87" s="251"/>
      <c r="F87" s="251"/>
      <c r="G87" s="327"/>
      <c r="H87" s="251"/>
    </row>
    <row r="88" spans="1:8" s="900" customFormat="1" ht="15.75" x14ac:dyDescent="0.25">
      <c r="A88" s="250"/>
      <c r="B88" s="526"/>
      <c r="C88" s="324"/>
      <c r="D88" s="251"/>
      <c r="E88" s="251"/>
      <c r="F88" s="251"/>
      <c r="G88" s="327"/>
      <c r="H88" s="251"/>
    </row>
    <row r="89" spans="1:8" s="900" customFormat="1" ht="15.75" x14ac:dyDescent="0.25">
      <c r="A89" s="250"/>
      <c r="B89" s="526"/>
      <c r="C89" s="324"/>
      <c r="D89" s="251"/>
      <c r="E89" s="251"/>
      <c r="F89" s="251"/>
      <c r="G89" s="327"/>
      <c r="H89" s="251"/>
    </row>
    <row r="90" spans="1:8" s="900" customFormat="1" ht="15.75" x14ac:dyDescent="0.25">
      <c r="A90" s="250"/>
      <c r="B90" s="526"/>
      <c r="C90" s="324"/>
      <c r="D90" s="251"/>
      <c r="E90" s="251"/>
      <c r="F90" s="251"/>
      <c r="G90" s="327"/>
      <c r="H90" s="251"/>
    </row>
    <row r="91" spans="1:8" ht="13.5" thickBot="1" x14ac:dyDescent="0.25">
      <c r="A91" s="7"/>
      <c r="B91" s="569"/>
      <c r="C91" s="4"/>
      <c r="D91" s="4"/>
      <c r="E91" s="4"/>
      <c r="F91" s="8"/>
      <c r="G91" s="9"/>
      <c r="H91" s="10" t="s">
        <v>537</v>
      </c>
    </row>
    <row r="92" spans="1:8" ht="15" x14ac:dyDescent="0.25">
      <c r="A92" s="199" t="s">
        <v>630</v>
      </c>
      <c r="B92" s="570"/>
      <c r="C92" s="201"/>
      <c r="D92" s="1159" t="s">
        <v>539</v>
      </c>
      <c r="E92" s="896" t="s">
        <v>540</v>
      </c>
      <c r="F92" s="1153" t="s">
        <v>541</v>
      </c>
      <c r="G92" s="14" t="s">
        <v>542</v>
      </c>
      <c r="H92" s="15" t="s">
        <v>1285</v>
      </c>
    </row>
    <row r="93" spans="1:8" ht="14.25" thickBot="1" x14ac:dyDescent="0.3">
      <c r="A93" s="202"/>
      <c r="B93" s="571"/>
      <c r="C93" s="204"/>
      <c r="D93" s="1271">
        <v>2020</v>
      </c>
      <c r="E93" s="897">
        <v>2020</v>
      </c>
      <c r="F93" s="113"/>
      <c r="G93" s="114" t="s">
        <v>544</v>
      </c>
      <c r="H93" s="115" t="s">
        <v>1284</v>
      </c>
    </row>
    <row r="94" spans="1:8" ht="13.5" thickBot="1" x14ac:dyDescent="0.25">
      <c r="A94" s="174"/>
      <c r="B94" s="116"/>
      <c r="C94" s="175"/>
      <c r="D94" s="1162">
        <v>0</v>
      </c>
      <c r="E94" s="1136">
        <v>0</v>
      </c>
      <c r="F94" s="267">
        <v>0</v>
      </c>
      <c r="G94" s="1371">
        <v>0</v>
      </c>
      <c r="H94" s="205">
        <v>0</v>
      </c>
    </row>
    <row r="95" spans="1:8" ht="16.5" thickBot="1" x14ac:dyDescent="0.3">
      <c r="A95" s="194" t="s">
        <v>670</v>
      </c>
      <c r="B95" s="573"/>
      <c r="C95" s="196"/>
      <c r="D95" s="1185">
        <f>SUM(D94:D94)</f>
        <v>0</v>
      </c>
      <c r="E95" s="1135">
        <f>SUM(E94:E94)</f>
        <v>0</v>
      </c>
      <c r="F95" s="1193">
        <f>SUM(F94:F94)</f>
        <v>0</v>
      </c>
      <c r="G95" s="546">
        <v>0</v>
      </c>
      <c r="H95" s="168">
        <f>SUM(H94:H94)</f>
        <v>0</v>
      </c>
    </row>
    <row r="96" spans="1:8" x14ac:dyDescent="0.2">
      <c r="A96" s="206"/>
      <c r="B96" s="104"/>
      <c r="C96" s="135"/>
      <c r="D96" s="207"/>
      <c r="E96" s="207"/>
      <c r="F96" s="207"/>
      <c r="G96" s="300"/>
      <c r="H96" s="207"/>
    </row>
    <row r="97" spans="1:8" x14ac:dyDescent="0.2">
      <c r="A97" s="7"/>
      <c r="B97" s="569"/>
      <c r="C97" s="4"/>
      <c r="D97" s="596"/>
      <c r="E97" s="8"/>
      <c r="F97" s="8"/>
    </row>
    <row r="98" spans="1:8" ht="15" thickBot="1" x14ac:dyDescent="0.25">
      <c r="A98" s="208" t="s">
        <v>671</v>
      </c>
      <c r="B98" s="569"/>
      <c r="C98" s="4"/>
      <c r="D98" s="8"/>
      <c r="E98" s="8"/>
      <c r="F98" s="8"/>
      <c r="G98" s="9"/>
      <c r="H98" s="8"/>
    </row>
    <row r="99" spans="1:8" ht="13.5" x14ac:dyDescent="0.25">
      <c r="A99" s="309" t="s">
        <v>672</v>
      </c>
      <c r="B99" s="574"/>
      <c r="C99" s="212" t="s">
        <v>673</v>
      </c>
      <c r="D99" s="1159" t="s">
        <v>539</v>
      </c>
      <c r="E99" s="896" t="s">
        <v>540</v>
      </c>
      <c r="F99" s="1153" t="s">
        <v>541</v>
      </c>
      <c r="G99" s="14" t="s">
        <v>542</v>
      </c>
      <c r="H99" s="15" t="s">
        <v>1285</v>
      </c>
    </row>
    <row r="100" spans="1:8" ht="14.25" thickBot="1" x14ac:dyDescent="0.3">
      <c r="A100" s="213"/>
      <c r="B100" s="575" t="s">
        <v>674</v>
      </c>
      <c r="C100" s="215"/>
      <c r="D100" s="1271">
        <v>2020</v>
      </c>
      <c r="E100" s="897">
        <v>2020</v>
      </c>
      <c r="F100" s="113"/>
      <c r="G100" s="114" t="s">
        <v>544</v>
      </c>
      <c r="H100" s="115" t="s">
        <v>1284</v>
      </c>
    </row>
    <row r="101" spans="1:8" x14ac:dyDescent="0.2">
      <c r="A101" s="1612"/>
      <c r="B101" s="1613"/>
      <c r="C101" s="135"/>
      <c r="D101" s="1201">
        <v>0</v>
      </c>
      <c r="E101" s="1207">
        <v>0</v>
      </c>
      <c r="F101" s="1204">
        <v>0</v>
      </c>
      <c r="G101" s="146">
        <v>0</v>
      </c>
      <c r="H101" s="261">
        <v>0</v>
      </c>
    </row>
    <row r="102" spans="1:8" ht="15" thickBot="1" x14ac:dyDescent="0.25">
      <c r="A102" s="577"/>
      <c r="B102" s="597"/>
      <c r="C102" s="375"/>
      <c r="D102" s="1178">
        <f>SUM(D101:D101)</f>
        <v>0</v>
      </c>
      <c r="E102" s="1171">
        <f>SUM(E101:E101)</f>
        <v>0</v>
      </c>
      <c r="F102" s="281">
        <f>SUM(F101)</f>
        <v>0</v>
      </c>
      <c r="G102" s="273">
        <v>0</v>
      </c>
      <c r="H102" s="282">
        <f>SUM(H101:H101)</f>
        <v>0</v>
      </c>
    </row>
    <row r="103" spans="1:8" ht="16.5" thickBot="1" x14ac:dyDescent="0.3">
      <c r="A103" s="577"/>
      <c r="B103" s="571"/>
      <c r="C103" s="598" t="s">
        <v>631</v>
      </c>
      <c r="D103" s="1287">
        <f>D102</f>
        <v>0</v>
      </c>
      <c r="E103" s="1293">
        <f>E102</f>
        <v>0</v>
      </c>
      <c r="F103" s="1319">
        <f>F102</f>
        <v>0</v>
      </c>
      <c r="G103" s="546">
        <v>0</v>
      </c>
      <c r="H103" s="525">
        <f>SUM(H102)</f>
        <v>0</v>
      </c>
    </row>
    <row r="104" spans="1:8" x14ac:dyDescent="0.2">
      <c r="A104" s="4"/>
      <c r="B104" s="569"/>
      <c r="C104" s="4"/>
      <c r="D104" s="4"/>
      <c r="E104" s="4"/>
      <c r="F104" s="4"/>
      <c r="G104" s="4"/>
      <c r="H104" s="4"/>
    </row>
    <row r="105" spans="1:8" x14ac:dyDescent="0.2">
      <c r="A105" s="4"/>
      <c r="B105" s="569"/>
      <c r="C105" s="4"/>
      <c r="D105" s="4"/>
      <c r="E105" s="4"/>
      <c r="F105" s="4"/>
      <c r="G105" s="4"/>
      <c r="H105" s="4"/>
    </row>
    <row r="106" spans="1:8" ht="19.5" thickBot="1" x14ac:dyDescent="0.35">
      <c r="A106" s="6" t="s">
        <v>146</v>
      </c>
      <c r="B106" s="569"/>
      <c r="C106" s="4"/>
      <c r="D106" s="8"/>
      <c r="E106" s="8"/>
      <c r="F106" s="8"/>
      <c r="G106" s="9"/>
      <c r="H106" s="8"/>
    </row>
    <row r="107" spans="1:8" ht="13.5" x14ac:dyDescent="0.25">
      <c r="A107" s="232"/>
      <c r="B107" s="570"/>
      <c r="C107" s="24"/>
      <c r="D107" s="1159" t="s">
        <v>539</v>
      </c>
      <c r="E107" s="896" t="s">
        <v>540</v>
      </c>
      <c r="F107" s="1153" t="s">
        <v>541</v>
      </c>
      <c r="G107" s="14" t="s">
        <v>542</v>
      </c>
      <c r="H107" s="15" t="s">
        <v>1285</v>
      </c>
    </row>
    <row r="108" spans="1:8" ht="14.25" thickBot="1" x14ac:dyDescent="0.3">
      <c r="A108" s="233"/>
      <c r="B108" s="580"/>
      <c r="C108" s="135"/>
      <c r="D108" s="1271">
        <v>2020</v>
      </c>
      <c r="E108" s="897">
        <v>2020</v>
      </c>
      <c r="F108" s="113"/>
      <c r="G108" s="114" t="s">
        <v>544</v>
      </c>
      <c r="H108" s="115" t="s">
        <v>1284</v>
      </c>
    </row>
    <row r="109" spans="1:8" x14ac:dyDescent="0.2">
      <c r="A109" s="353" t="s">
        <v>645</v>
      </c>
      <c r="B109" s="581"/>
      <c r="C109" s="819"/>
      <c r="D109" s="1194">
        <f>D85</f>
        <v>3350</v>
      </c>
      <c r="E109" s="1198">
        <f>E85</f>
        <v>4350</v>
      </c>
      <c r="F109" s="1196">
        <f>F85</f>
        <v>0</v>
      </c>
      <c r="G109" s="334">
        <f>F109/E109*100</f>
        <v>0</v>
      </c>
      <c r="H109" s="335">
        <f>H85</f>
        <v>4350</v>
      </c>
    </row>
    <row r="110" spans="1:8" ht="13.5" thickBot="1" x14ac:dyDescent="0.25">
      <c r="A110" s="306" t="s">
        <v>630</v>
      </c>
      <c r="B110" s="582"/>
      <c r="C110" s="619"/>
      <c r="D110" s="1265">
        <f>D103</f>
        <v>0</v>
      </c>
      <c r="E110" s="1142">
        <f>E103</f>
        <v>0</v>
      </c>
      <c r="F110" s="1264">
        <f>F103</f>
        <v>0</v>
      </c>
      <c r="G110" s="914">
        <v>0</v>
      </c>
      <c r="H110" s="920">
        <f>H103</f>
        <v>0</v>
      </c>
    </row>
    <row r="111" spans="1:8" ht="16.5" thickBot="1" x14ac:dyDescent="0.3">
      <c r="A111" s="194" t="s">
        <v>682</v>
      </c>
      <c r="B111" s="583"/>
      <c r="C111" s="584"/>
      <c r="D111" s="1185">
        <f>SUM(D109:D110)</f>
        <v>3350</v>
      </c>
      <c r="E111" s="1135">
        <f>SUM(E109:E110)</f>
        <v>4350</v>
      </c>
      <c r="F111" s="1193">
        <f>SUM(F109:F110)</f>
        <v>0</v>
      </c>
      <c r="G111" s="546">
        <f>F111/E111*100</f>
        <v>0</v>
      </c>
      <c r="H111" s="168">
        <f>SUM(H109:H110)</f>
        <v>4350</v>
      </c>
    </row>
    <row r="124" spans="1:8" ht="15" x14ac:dyDescent="0.25">
      <c r="A124" s="1598" t="s">
        <v>1111</v>
      </c>
      <c r="B124" s="1598"/>
      <c r="C124" s="1598"/>
      <c r="D124" s="1598"/>
      <c r="E124" s="1598"/>
      <c r="F124" s="1598"/>
      <c r="G124" s="1598"/>
      <c r="H124" s="1598"/>
    </row>
  </sheetData>
  <mergeCells count="3">
    <mergeCell ref="A101:B101"/>
    <mergeCell ref="A124:H124"/>
    <mergeCell ref="A71:H71"/>
  </mergeCells>
  <phoneticPr fontId="0" type="noConversion"/>
  <printOptions horizontalCentered="1"/>
  <pageMargins left="0.78740157480314965" right="0.78740157480314965" top="0.98425196850393704" bottom="0.98425196850393704" header="0.31496062992125984" footer="0.31496062992125984"/>
  <pageSetup paperSize="9" scale="9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65"/>
  <sheetViews>
    <sheetView zoomScaleNormal="100" zoomScalePageLayoutView="130" workbookViewId="0">
      <selection activeCell="Z1" sqref="Z1"/>
    </sheetView>
  </sheetViews>
  <sheetFormatPr defaultRowHeight="12.75" x14ac:dyDescent="0.2"/>
  <cols>
    <col min="1" max="1" width="6.5703125" customWidth="1"/>
    <col min="2" max="2" width="6.42578125" customWidth="1"/>
    <col min="3" max="3" width="35.5703125" customWidth="1"/>
    <col min="4" max="4" width="14.28515625" customWidth="1"/>
    <col min="5" max="5" width="9.5703125" customWidth="1"/>
    <col min="6" max="6" width="0" hidden="1" customWidth="1"/>
    <col min="7" max="7" width="5.85546875" hidden="1" customWidth="1"/>
    <col min="8" max="8" width="14.5703125" customWidth="1"/>
  </cols>
  <sheetData>
    <row r="1" spans="1:10" ht="15" x14ac:dyDescent="0.25">
      <c r="E1" s="169" t="s">
        <v>1376</v>
      </c>
      <c r="F1" s="4"/>
      <c r="G1" s="4"/>
      <c r="H1" s="1529">
        <v>11</v>
      </c>
    </row>
    <row r="2" spans="1:10" ht="18.75" x14ac:dyDescent="0.3">
      <c r="A2" s="6" t="s">
        <v>147</v>
      </c>
      <c r="B2" s="170"/>
      <c r="C2" s="132"/>
      <c r="D2" s="4"/>
      <c r="E2" s="4"/>
      <c r="F2" s="548"/>
      <c r="G2" s="132"/>
      <c r="H2" s="4"/>
    </row>
    <row r="3" spans="1:10" ht="15" customHeight="1" x14ac:dyDescent="0.2">
      <c r="A3" s="171"/>
      <c r="B3" s="7"/>
      <c r="C3" s="4"/>
      <c r="D3" s="4"/>
      <c r="E3" s="4"/>
      <c r="F3" s="120"/>
      <c r="G3" s="4"/>
      <c r="H3" s="4"/>
    </row>
    <row r="4" spans="1:10" ht="15" thickBot="1" x14ac:dyDescent="0.25">
      <c r="A4" s="172" t="s">
        <v>645</v>
      </c>
      <c r="B4" s="7"/>
      <c r="C4" s="4"/>
      <c r="D4" s="4"/>
      <c r="E4" s="4"/>
      <c r="F4" s="290"/>
      <c r="G4" s="291"/>
      <c r="H4" s="10" t="s">
        <v>537</v>
      </c>
    </row>
    <row r="5" spans="1:10" ht="13.5" x14ac:dyDescent="0.25">
      <c r="A5" s="549" t="s">
        <v>538</v>
      </c>
      <c r="B5" s="12"/>
      <c r="C5" s="13"/>
      <c r="D5" s="1159" t="s">
        <v>539</v>
      </c>
      <c r="E5" s="896" t="s">
        <v>540</v>
      </c>
      <c r="F5" s="1153" t="s">
        <v>541</v>
      </c>
      <c r="G5" s="14" t="s">
        <v>542</v>
      </c>
      <c r="H5" s="15" t="s">
        <v>1285</v>
      </c>
    </row>
    <row r="6" spans="1:10" ht="13.5" x14ac:dyDescent="0.25">
      <c r="A6" s="1129">
        <v>3299</v>
      </c>
      <c r="B6" s="17" t="s">
        <v>33</v>
      </c>
      <c r="C6" s="175"/>
      <c r="D6" s="1143">
        <v>2020</v>
      </c>
      <c r="E6" s="1130">
        <v>2020</v>
      </c>
      <c r="F6" s="19"/>
      <c r="G6" s="20" t="s">
        <v>544</v>
      </c>
      <c r="H6" s="21" t="s">
        <v>1284</v>
      </c>
      <c r="J6" s="969"/>
    </row>
    <row r="7" spans="1:10" s="900" customFormat="1" ht="13.5" hidden="1" x14ac:dyDescent="0.25">
      <c r="A7" s="1129">
        <v>3291</v>
      </c>
      <c r="B7" s="17" t="s">
        <v>148</v>
      </c>
      <c r="C7" s="175"/>
      <c r="D7" s="1143"/>
      <c r="E7" s="1130"/>
      <c r="F7" s="19"/>
      <c r="G7" s="20"/>
      <c r="H7" s="15"/>
      <c r="J7" s="969"/>
    </row>
    <row r="8" spans="1:10" ht="13.5" x14ac:dyDescent="0.25">
      <c r="A8" s="1129">
        <v>3322</v>
      </c>
      <c r="B8" s="17" t="s">
        <v>149</v>
      </c>
      <c r="C8" s="175"/>
      <c r="D8" s="1143"/>
      <c r="E8" s="1130"/>
      <c r="F8" s="19"/>
      <c r="G8" s="20"/>
      <c r="H8" s="21"/>
    </row>
    <row r="9" spans="1:10" ht="13.5" x14ac:dyDescent="0.25">
      <c r="A9" s="1129">
        <v>3326</v>
      </c>
      <c r="B9" s="17" t="s">
        <v>150</v>
      </c>
      <c r="C9" s="175"/>
      <c r="D9" s="1143"/>
      <c r="E9" s="1130"/>
      <c r="F9" s="19"/>
      <c r="G9" s="20"/>
      <c r="H9" s="21"/>
    </row>
    <row r="10" spans="1:10" ht="13.5" x14ac:dyDescent="0.25">
      <c r="A10" s="1129">
        <v>3419</v>
      </c>
      <c r="B10" s="108" t="s">
        <v>1199</v>
      </c>
      <c r="C10" s="191"/>
      <c r="D10" s="1143"/>
      <c r="E10" s="1130"/>
      <c r="F10" s="19"/>
      <c r="G10" s="20"/>
      <c r="H10" s="21"/>
    </row>
    <row r="11" spans="1:10" x14ac:dyDescent="0.2">
      <c r="A11" s="1129">
        <v>3421</v>
      </c>
      <c r="B11" s="903" t="s">
        <v>151</v>
      </c>
      <c r="C11" s="191"/>
      <c r="D11" s="605"/>
      <c r="E11" s="1369"/>
      <c r="F11" s="1367"/>
      <c r="G11" s="586"/>
      <c r="H11" s="599"/>
    </row>
    <row r="12" spans="1:10" x14ac:dyDescent="0.2">
      <c r="A12" s="1129">
        <v>3541</v>
      </c>
      <c r="B12" s="191" t="s">
        <v>152</v>
      </c>
      <c r="C12" s="191"/>
      <c r="D12" s="605"/>
      <c r="E12" s="1369"/>
      <c r="F12" s="1367"/>
      <c r="G12" s="586"/>
      <c r="H12" s="599"/>
    </row>
    <row r="13" spans="1:10" x14ac:dyDescent="0.2">
      <c r="A13" s="1129">
        <v>3699</v>
      </c>
      <c r="B13" s="102" t="s">
        <v>137</v>
      </c>
      <c r="C13" s="191"/>
      <c r="D13" s="605"/>
      <c r="E13" s="1369"/>
      <c r="F13" s="1367"/>
      <c r="G13" s="586"/>
      <c r="H13" s="599"/>
    </row>
    <row r="14" spans="1:10" s="900" customFormat="1" x14ac:dyDescent="0.2">
      <c r="A14" s="1129">
        <v>3749</v>
      </c>
      <c r="B14" s="102" t="s">
        <v>1235</v>
      </c>
      <c r="C14" s="191"/>
      <c r="D14" s="605"/>
      <c r="E14" s="1369"/>
      <c r="F14" s="1367"/>
      <c r="G14" s="586"/>
      <c r="H14" s="599"/>
    </row>
    <row r="15" spans="1:10" x14ac:dyDescent="0.2">
      <c r="A15" s="1129">
        <v>4349</v>
      </c>
      <c r="B15" s="102" t="s">
        <v>153</v>
      </c>
      <c r="C15" s="191"/>
      <c r="D15" s="605"/>
      <c r="E15" s="1369"/>
      <c r="F15" s="1367"/>
      <c r="G15" s="586"/>
      <c r="H15" s="599"/>
    </row>
    <row r="16" spans="1:10" x14ac:dyDescent="0.2">
      <c r="A16" s="1129">
        <v>4350</v>
      </c>
      <c r="B16" s="102" t="s">
        <v>154</v>
      </c>
      <c r="C16" s="191"/>
      <c r="D16" s="605"/>
      <c r="E16" s="1369"/>
      <c r="F16" s="1367"/>
      <c r="G16" s="586"/>
      <c r="H16" s="599"/>
    </row>
    <row r="17" spans="1:8" x14ac:dyDescent="0.2">
      <c r="A17" s="1129">
        <v>4351</v>
      </c>
      <c r="B17" s="102" t="s">
        <v>155</v>
      </c>
      <c r="C17" s="191"/>
      <c r="D17" s="605"/>
      <c r="E17" s="1369"/>
      <c r="F17" s="1367"/>
      <c r="G17" s="586"/>
      <c r="H17" s="599"/>
    </row>
    <row r="18" spans="1:8" x14ac:dyDescent="0.2">
      <c r="A18" s="1129">
        <v>4352</v>
      </c>
      <c r="B18" s="102" t="s">
        <v>156</v>
      </c>
      <c r="C18" s="191"/>
      <c r="D18" s="605"/>
      <c r="E18" s="1369"/>
      <c r="F18" s="1367"/>
      <c r="G18" s="586"/>
      <c r="H18" s="599"/>
    </row>
    <row r="19" spans="1:8" x14ac:dyDescent="0.2">
      <c r="A19" s="1129">
        <v>4354</v>
      </c>
      <c r="B19" s="102" t="s">
        <v>157</v>
      </c>
      <c r="C19" s="191"/>
      <c r="D19" s="605"/>
      <c r="E19" s="1369"/>
      <c r="F19" s="1367"/>
      <c r="G19" s="586"/>
      <c r="H19" s="599"/>
    </row>
    <row r="20" spans="1:8" x14ac:dyDescent="0.2">
      <c r="A20" s="346">
        <v>4356</v>
      </c>
      <c r="B20" s="600" t="s">
        <v>158</v>
      </c>
      <c r="C20" s="344"/>
      <c r="D20" s="605"/>
      <c r="E20" s="1369"/>
      <c r="F20" s="1367"/>
      <c r="G20" s="586"/>
      <c r="H20" s="599"/>
    </row>
    <row r="21" spans="1:8" hidden="1" x14ac:dyDescent="0.2">
      <c r="A21" s="346">
        <v>4357</v>
      </c>
      <c r="B21" s="600" t="s">
        <v>159</v>
      </c>
      <c r="C21" s="344"/>
      <c r="D21" s="605"/>
      <c r="E21" s="1369"/>
      <c r="F21" s="1367"/>
      <c r="G21" s="586"/>
      <c r="H21" s="599"/>
    </row>
    <row r="22" spans="1:8" x14ac:dyDescent="0.2">
      <c r="A22" s="346">
        <v>4358</v>
      </c>
      <c r="B22" s="600" t="s">
        <v>160</v>
      </c>
      <c r="C22" s="344"/>
      <c r="D22" s="605"/>
      <c r="E22" s="1369"/>
      <c r="F22" s="1367"/>
      <c r="G22" s="586"/>
      <c r="H22" s="599"/>
    </row>
    <row r="23" spans="1:8" x14ac:dyDescent="0.2">
      <c r="A23" s="346">
        <v>4359</v>
      </c>
      <c r="B23" s="600" t="s">
        <v>616</v>
      </c>
      <c r="C23" s="344"/>
      <c r="D23" s="605"/>
      <c r="E23" s="1369"/>
      <c r="F23" s="1367"/>
      <c r="G23" s="586"/>
      <c r="H23" s="599"/>
    </row>
    <row r="24" spans="1:8" x14ac:dyDescent="0.2">
      <c r="A24" s="346">
        <v>4371</v>
      </c>
      <c r="B24" s="600" t="s">
        <v>161</v>
      </c>
      <c r="C24" s="344"/>
      <c r="D24" s="605"/>
      <c r="E24" s="1369"/>
      <c r="F24" s="1367"/>
      <c r="G24" s="586"/>
      <c r="H24" s="599"/>
    </row>
    <row r="25" spans="1:8" x14ac:dyDescent="0.2">
      <c r="A25" s="346">
        <v>4374</v>
      </c>
      <c r="B25" s="600" t="s">
        <v>162</v>
      </c>
      <c r="C25" s="344"/>
      <c r="D25" s="605"/>
      <c r="E25" s="1369"/>
      <c r="F25" s="1367"/>
      <c r="G25" s="586"/>
      <c r="H25" s="599"/>
    </row>
    <row r="26" spans="1:8" x14ac:dyDescent="0.2">
      <c r="A26" s="346">
        <v>4376</v>
      </c>
      <c r="B26" s="600" t="s">
        <v>163</v>
      </c>
      <c r="C26" s="344"/>
      <c r="D26" s="605"/>
      <c r="E26" s="1369"/>
      <c r="F26" s="1367"/>
      <c r="G26" s="586"/>
      <c r="H26" s="599"/>
    </row>
    <row r="27" spans="1:8" x14ac:dyDescent="0.2">
      <c r="A27" s="346">
        <v>4377</v>
      </c>
      <c r="B27" s="600" t="s">
        <v>164</v>
      </c>
      <c r="C27" s="344"/>
      <c r="D27" s="605"/>
      <c r="E27" s="1369"/>
      <c r="F27" s="1367"/>
      <c r="G27" s="586"/>
      <c r="H27" s="599"/>
    </row>
    <row r="28" spans="1:8" x14ac:dyDescent="0.2">
      <c r="A28" s="346">
        <v>4378</v>
      </c>
      <c r="B28" s="600" t="s">
        <v>53</v>
      </c>
      <c r="C28" s="344"/>
      <c r="D28" s="605"/>
      <c r="E28" s="1369"/>
      <c r="F28" s="1367"/>
      <c r="G28" s="586"/>
      <c r="H28" s="599"/>
    </row>
    <row r="29" spans="1:8" ht="13.5" thickBot="1" x14ac:dyDescent="0.25">
      <c r="A29" s="306">
        <v>4379</v>
      </c>
      <c r="B29" s="601" t="s">
        <v>618</v>
      </c>
      <c r="C29" s="559"/>
      <c r="D29" s="1384"/>
      <c r="E29" s="1370"/>
      <c r="F29" s="1368"/>
      <c r="G29" s="587"/>
      <c r="H29" s="1383"/>
    </row>
    <row r="30" spans="1:8" ht="13.5" x14ac:dyDescent="0.25">
      <c r="A30" s="549"/>
      <c r="B30" s="602" t="s">
        <v>545</v>
      </c>
      <c r="C30" s="689"/>
      <c r="D30" s="1351"/>
      <c r="E30" s="1342"/>
      <c r="F30" s="265"/>
      <c r="G30" s="177"/>
      <c r="H30" s="178"/>
    </row>
    <row r="31" spans="1:8" hidden="1" x14ac:dyDescent="0.2">
      <c r="A31" s="1129">
        <v>3291</v>
      </c>
      <c r="B31" s="116">
        <v>5222</v>
      </c>
      <c r="C31" s="642" t="s">
        <v>165</v>
      </c>
      <c r="D31" s="1352">
        <v>0</v>
      </c>
      <c r="E31" s="1343">
        <v>0</v>
      </c>
      <c r="F31" s="181">
        <v>0</v>
      </c>
      <c r="G31" s="905">
        <v>0</v>
      </c>
      <c r="H31" s="906">
        <v>0</v>
      </c>
    </row>
    <row r="32" spans="1:8" hidden="1" x14ac:dyDescent="0.2">
      <c r="A32" s="907" t="s">
        <v>166</v>
      </c>
      <c r="B32" s="912">
        <v>5333</v>
      </c>
      <c r="C32" s="680" t="s">
        <v>167</v>
      </c>
      <c r="D32" s="1354">
        <v>0</v>
      </c>
      <c r="E32" s="1345">
        <v>0</v>
      </c>
      <c r="F32" s="1213">
        <v>0</v>
      </c>
      <c r="G32" s="913">
        <v>0</v>
      </c>
      <c r="H32" s="910">
        <v>0</v>
      </c>
    </row>
    <row r="33" spans="1:8" x14ac:dyDescent="0.2">
      <c r="A33" s="1129">
        <v>3299</v>
      </c>
      <c r="B33" s="1535">
        <v>5221</v>
      </c>
      <c r="C33" s="1578" t="s">
        <v>1128</v>
      </c>
      <c r="D33" s="1162">
        <v>0</v>
      </c>
      <c r="E33" s="1136">
        <v>0</v>
      </c>
      <c r="F33" s="267"/>
      <c r="G33" s="89"/>
      <c r="H33" s="205">
        <v>0</v>
      </c>
    </row>
    <row r="34" spans="1:8" hidden="1" x14ac:dyDescent="0.2">
      <c r="A34" s="233"/>
      <c r="B34" s="1122">
        <v>5221</v>
      </c>
      <c r="C34" s="180" t="s">
        <v>169</v>
      </c>
      <c r="D34" s="1162">
        <v>0</v>
      </c>
      <c r="E34" s="1136">
        <v>0</v>
      </c>
      <c r="F34" s="267"/>
      <c r="G34" s="89"/>
      <c r="H34" s="205">
        <v>0</v>
      </c>
    </row>
    <row r="35" spans="1:8" hidden="1" x14ac:dyDescent="0.2">
      <c r="A35" s="233"/>
      <c r="B35" s="116">
        <v>5222</v>
      </c>
      <c r="C35" s="642" t="s">
        <v>170</v>
      </c>
      <c r="D35" s="1163">
        <v>0</v>
      </c>
      <c r="E35" s="1132">
        <v>0</v>
      </c>
      <c r="F35" s="267"/>
      <c r="G35" s="89"/>
      <c r="H35" s="906">
        <v>0</v>
      </c>
    </row>
    <row r="36" spans="1:8" x14ac:dyDescent="0.2">
      <c r="A36" s="839"/>
      <c r="B36" s="1122">
        <v>5229</v>
      </c>
      <c r="C36" s="180" t="s">
        <v>171</v>
      </c>
      <c r="D36" s="1286">
        <v>0</v>
      </c>
      <c r="E36" s="1212">
        <v>0</v>
      </c>
      <c r="F36" s="181"/>
      <c r="G36" s="89"/>
      <c r="H36" s="910">
        <v>0</v>
      </c>
    </row>
    <row r="37" spans="1:8" hidden="1" x14ac:dyDescent="0.2">
      <c r="A37" s="839"/>
      <c r="B37" s="1122">
        <v>5229</v>
      </c>
      <c r="C37" s="180" t="s">
        <v>172</v>
      </c>
      <c r="D37" s="1286">
        <v>0</v>
      </c>
      <c r="E37" s="1212">
        <v>0</v>
      </c>
      <c r="F37" s="1213"/>
      <c r="G37" s="89"/>
      <c r="H37" s="910">
        <v>0</v>
      </c>
    </row>
    <row r="38" spans="1:8" x14ac:dyDescent="0.2">
      <c r="A38" s="907" t="s">
        <v>173</v>
      </c>
      <c r="B38" s="912">
        <v>5333</v>
      </c>
      <c r="C38" s="680" t="s">
        <v>174</v>
      </c>
      <c r="D38" s="1286">
        <v>0</v>
      </c>
      <c r="E38" s="1212">
        <v>0</v>
      </c>
      <c r="F38" s="1213"/>
      <c r="G38" s="89"/>
      <c r="H38" s="910">
        <v>0</v>
      </c>
    </row>
    <row r="39" spans="1:8" hidden="1" x14ac:dyDescent="0.2">
      <c r="A39" s="907" t="s">
        <v>173</v>
      </c>
      <c r="B39" s="912">
        <v>5333</v>
      </c>
      <c r="C39" s="680" t="s">
        <v>167</v>
      </c>
      <c r="D39" s="1286">
        <v>0</v>
      </c>
      <c r="E39" s="1212">
        <v>0</v>
      </c>
      <c r="F39" s="1213"/>
      <c r="G39" s="89"/>
      <c r="H39" s="910">
        <v>0</v>
      </c>
    </row>
    <row r="40" spans="1:8" hidden="1" x14ac:dyDescent="0.2">
      <c r="A40" s="907" t="s">
        <v>175</v>
      </c>
      <c r="B40" s="912">
        <v>5333</v>
      </c>
      <c r="C40" s="680" t="s">
        <v>174</v>
      </c>
      <c r="D40" s="1286">
        <v>0</v>
      </c>
      <c r="E40" s="1212">
        <v>0</v>
      </c>
      <c r="F40" s="1213"/>
      <c r="G40" s="89"/>
      <c r="H40" s="910">
        <v>0</v>
      </c>
    </row>
    <row r="41" spans="1:8" hidden="1" x14ac:dyDescent="0.2">
      <c r="A41" s="907" t="s">
        <v>175</v>
      </c>
      <c r="B41" s="912">
        <v>5333</v>
      </c>
      <c r="C41" s="680" t="s">
        <v>167</v>
      </c>
      <c r="D41" s="1286">
        <v>0</v>
      </c>
      <c r="E41" s="1212">
        <v>0</v>
      </c>
      <c r="F41" s="1213"/>
      <c r="G41" s="89"/>
      <c r="H41" s="910">
        <v>0</v>
      </c>
    </row>
    <row r="42" spans="1:8" hidden="1" x14ac:dyDescent="0.2">
      <c r="A42" s="907" t="s">
        <v>176</v>
      </c>
      <c r="B42" s="912">
        <v>5333</v>
      </c>
      <c r="C42" s="680" t="s">
        <v>174</v>
      </c>
      <c r="D42" s="1286">
        <v>0</v>
      </c>
      <c r="E42" s="1212">
        <v>0</v>
      </c>
      <c r="F42" s="1213"/>
      <c r="G42" s="89"/>
      <c r="H42" s="910">
        <v>0</v>
      </c>
    </row>
    <row r="43" spans="1:8" hidden="1" x14ac:dyDescent="0.2">
      <c r="A43" s="907" t="s">
        <v>176</v>
      </c>
      <c r="B43" s="912">
        <v>5333</v>
      </c>
      <c r="C43" s="680" t="s">
        <v>167</v>
      </c>
      <c r="D43" s="1286">
        <v>0</v>
      </c>
      <c r="E43" s="1212">
        <v>0</v>
      </c>
      <c r="F43" s="1213"/>
      <c r="G43" s="89"/>
      <c r="H43" s="910">
        <v>0</v>
      </c>
    </row>
    <row r="44" spans="1:8" hidden="1" x14ac:dyDescent="0.2">
      <c r="A44" s="907" t="s">
        <v>177</v>
      </c>
      <c r="B44" s="1122">
        <v>5333</v>
      </c>
      <c r="C44" s="180" t="s">
        <v>167</v>
      </c>
      <c r="D44" s="1286">
        <v>0</v>
      </c>
      <c r="E44" s="1212">
        <v>0</v>
      </c>
      <c r="F44" s="1213"/>
      <c r="G44" s="89"/>
      <c r="H44" s="910">
        <v>0</v>
      </c>
    </row>
    <row r="45" spans="1:8" hidden="1" x14ac:dyDescent="0.2">
      <c r="A45" s="907" t="s">
        <v>178</v>
      </c>
      <c r="B45" s="1122">
        <v>5333</v>
      </c>
      <c r="C45" s="180" t="s">
        <v>174</v>
      </c>
      <c r="D45" s="1286">
        <v>0</v>
      </c>
      <c r="E45" s="1212">
        <v>0</v>
      </c>
      <c r="F45" s="1213"/>
      <c r="G45" s="89"/>
      <c r="H45" s="910">
        <v>0</v>
      </c>
    </row>
    <row r="46" spans="1:8" hidden="1" x14ac:dyDescent="0.2">
      <c r="A46" s="907" t="s">
        <v>179</v>
      </c>
      <c r="B46" s="1122">
        <v>5333</v>
      </c>
      <c r="C46" s="180" t="s">
        <v>167</v>
      </c>
      <c r="D46" s="1286">
        <v>0</v>
      </c>
      <c r="E46" s="1212">
        <v>0</v>
      </c>
      <c r="F46" s="1213"/>
      <c r="G46" s="89"/>
      <c r="H46" s="910">
        <v>0</v>
      </c>
    </row>
    <row r="47" spans="1:8" hidden="1" x14ac:dyDescent="0.2">
      <c r="A47" s="907" t="s">
        <v>180</v>
      </c>
      <c r="B47" s="1122">
        <v>5333</v>
      </c>
      <c r="C47" s="180" t="s">
        <v>167</v>
      </c>
      <c r="D47" s="1286">
        <v>0</v>
      </c>
      <c r="E47" s="1212">
        <v>0</v>
      </c>
      <c r="F47" s="1213"/>
      <c r="G47" s="89"/>
      <c r="H47" s="910">
        <v>0</v>
      </c>
    </row>
    <row r="48" spans="1:8" x14ac:dyDescent="0.2">
      <c r="A48" s="907" t="s">
        <v>181</v>
      </c>
      <c r="B48" s="1122">
        <v>5333</v>
      </c>
      <c r="C48" s="180" t="s">
        <v>174</v>
      </c>
      <c r="D48" s="1286">
        <v>0</v>
      </c>
      <c r="E48" s="1212">
        <v>0</v>
      </c>
      <c r="F48" s="1213"/>
      <c r="G48" s="89"/>
      <c r="H48" s="910">
        <v>0</v>
      </c>
    </row>
    <row r="49" spans="1:8" x14ac:dyDescent="0.2">
      <c r="A49" s="907" t="s">
        <v>182</v>
      </c>
      <c r="B49" s="1122">
        <v>5333</v>
      </c>
      <c r="C49" s="180" t="s">
        <v>174</v>
      </c>
      <c r="D49" s="1286">
        <v>0</v>
      </c>
      <c r="E49" s="1212">
        <v>0</v>
      </c>
      <c r="F49" s="1213"/>
      <c r="G49" s="89"/>
      <c r="H49" s="910">
        <v>0</v>
      </c>
    </row>
    <row r="50" spans="1:8" x14ac:dyDescent="0.2">
      <c r="A50" s="907" t="s">
        <v>183</v>
      </c>
      <c r="B50" s="1122">
        <v>5333</v>
      </c>
      <c r="C50" s="180" t="s">
        <v>174</v>
      </c>
      <c r="D50" s="1286">
        <v>0</v>
      </c>
      <c r="E50" s="1212">
        <v>0</v>
      </c>
      <c r="F50" s="1213"/>
      <c r="G50" s="89"/>
      <c r="H50" s="910">
        <v>0</v>
      </c>
    </row>
    <row r="51" spans="1:8" hidden="1" x14ac:dyDescent="0.2">
      <c r="A51" s="907" t="s">
        <v>183</v>
      </c>
      <c r="B51" s="1122">
        <v>5333</v>
      </c>
      <c r="C51" s="180" t="s">
        <v>167</v>
      </c>
      <c r="D51" s="1163">
        <v>0</v>
      </c>
      <c r="E51" s="1132">
        <v>0</v>
      </c>
      <c r="F51" s="1213"/>
      <c r="G51" s="89"/>
      <c r="H51" s="906">
        <v>0</v>
      </c>
    </row>
    <row r="52" spans="1:8" x14ac:dyDescent="0.2">
      <c r="A52" s="907" t="s">
        <v>184</v>
      </c>
      <c r="B52" s="1122">
        <v>5333</v>
      </c>
      <c r="C52" s="180" t="s">
        <v>188</v>
      </c>
      <c r="D52" s="1163">
        <v>0</v>
      </c>
      <c r="E52" s="1132">
        <v>0</v>
      </c>
      <c r="F52" s="181"/>
      <c r="G52" s="89"/>
      <c r="H52" s="906">
        <v>0</v>
      </c>
    </row>
    <row r="53" spans="1:8" x14ac:dyDescent="0.2">
      <c r="A53" s="907" t="s">
        <v>166</v>
      </c>
      <c r="B53" s="1122">
        <v>5333</v>
      </c>
      <c r="C53" s="180" t="s">
        <v>174</v>
      </c>
      <c r="D53" s="1163">
        <v>0</v>
      </c>
      <c r="E53" s="1132">
        <v>0</v>
      </c>
      <c r="F53" s="1213"/>
      <c r="G53" s="89"/>
      <c r="H53" s="906">
        <v>0</v>
      </c>
    </row>
    <row r="54" spans="1:8" hidden="1" x14ac:dyDescent="0.2">
      <c r="A54" s="907" t="s">
        <v>166</v>
      </c>
      <c r="B54" s="1122">
        <v>5333</v>
      </c>
      <c r="C54" s="180" t="s">
        <v>167</v>
      </c>
      <c r="D54" s="1163">
        <v>0</v>
      </c>
      <c r="E54" s="1132">
        <v>0</v>
      </c>
      <c r="F54" s="181"/>
      <c r="G54" s="89"/>
      <c r="H54" s="906">
        <v>0</v>
      </c>
    </row>
    <row r="55" spans="1:8" x14ac:dyDescent="0.2">
      <c r="A55" s="907" t="s">
        <v>185</v>
      </c>
      <c r="B55" s="1122">
        <v>5333</v>
      </c>
      <c r="C55" s="180" t="s">
        <v>174</v>
      </c>
      <c r="D55" s="1163">
        <v>0</v>
      </c>
      <c r="E55" s="1132">
        <v>0</v>
      </c>
      <c r="F55" s="181"/>
      <c r="G55" s="89"/>
      <c r="H55" s="906">
        <v>0</v>
      </c>
    </row>
    <row r="56" spans="1:8" hidden="1" x14ac:dyDescent="0.2">
      <c r="A56" s="907" t="s">
        <v>185</v>
      </c>
      <c r="B56" s="1122">
        <v>5333</v>
      </c>
      <c r="C56" s="180" t="s">
        <v>167</v>
      </c>
      <c r="D56" s="1163">
        <v>0</v>
      </c>
      <c r="E56" s="1132">
        <v>0</v>
      </c>
      <c r="F56" s="181"/>
      <c r="G56" s="89"/>
      <c r="H56" s="906">
        <v>0</v>
      </c>
    </row>
    <row r="57" spans="1:8" hidden="1" x14ac:dyDescent="0.2">
      <c r="A57" s="907" t="s">
        <v>186</v>
      </c>
      <c r="B57" s="1122">
        <v>5333</v>
      </c>
      <c r="C57" s="180" t="s">
        <v>174</v>
      </c>
      <c r="D57" s="1286">
        <v>0</v>
      </c>
      <c r="E57" s="1212">
        <v>0</v>
      </c>
      <c r="F57" s="1213"/>
      <c r="G57" s="89"/>
      <c r="H57" s="910">
        <v>0</v>
      </c>
    </row>
    <row r="58" spans="1:8" hidden="1" x14ac:dyDescent="0.2">
      <c r="A58" s="907" t="s">
        <v>186</v>
      </c>
      <c r="B58" s="1122">
        <v>5333</v>
      </c>
      <c r="C58" s="180" t="s">
        <v>167</v>
      </c>
      <c r="D58" s="1286">
        <v>0</v>
      </c>
      <c r="E58" s="1212">
        <v>0</v>
      </c>
      <c r="F58" s="1213"/>
      <c r="G58" s="89"/>
      <c r="H58" s="910">
        <v>0</v>
      </c>
    </row>
    <row r="59" spans="1:8" x14ac:dyDescent="0.2">
      <c r="A59" s="907" t="s">
        <v>1005</v>
      </c>
      <c r="B59" s="1122">
        <v>5333</v>
      </c>
      <c r="C59" s="180" t="s">
        <v>188</v>
      </c>
      <c r="D59" s="1286">
        <v>0</v>
      </c>
      <c r="E59" s="1212">
        <v>0</v>
      </c>
      <c r="F59" s="1213"/>
      <c r="G59" s="89"/>
      <c r="H59" s="910">
        <v>0</v>
      </c>
    </row>
    <row r="60" spans="1:8" x14ac:dyDescent="0.2">
      <c r="A60" s="907" t="s">
        <v>187</v>
      </c>
      <c r="B60" s="1122">
        <v>5333</v>
      </c>
      <c r="C60" s="180" t="s">
        <v>188</v>
      </c>
      <c r="D60" s="1286">
        <v>0</v>
      </c>
      <c r="E60" s="1212">
        <v>0</v>
      </c>
      <c r="F60" s="1213"/>
      <c r="G60" s="89"/>
      <c r="H60" s="910">
        <v>0</v>
      </c>
    </row>
    <row r="61" spans="1:8" hidden="1" x14ac:dyDescent="0.2">
      <c r="A61" s="907" t="s">
        <v>187</v>
      </c>
      <c r="B61" s="1122">
        <v>5333</v>
      </c>
      <c r="C61" s="180" t="s">
        <v>167</v>
      </c>
      <c r="D61" s="1286">
        <v>0</v>
      </c>
      <c r="E61" s="1212">
        <v>0</v>
      </c>
      <c r="F61" s="1213"/>
      <c r="G61" s="89"/>
      <c r="H61" s="910">
        <v>0</v>
      </c>
    </row>
    <row r="62" spans="1:8" x14ac:dyDescent="0.2">
      <c r="A62" s="907" t="s">
        <v>189</v>
      </c>
      <c r="B62" s="1122">
        <v>5333</v>
      </c>
      <c r="C62" s="180" t="s">
        <v>188</v>
      </c>
      <c r="D62" s="1286">
        <v>0</v>
      </c>
      <c r="E62" s="1212">
        <v>0</v>
      </c>
      <c r="F62" s="1213"/>
      <c r="G62" s="89"/>
      <c r="H62" s="910">
        <v>0</v>
      </c>
    </row>
    <row r="63" spans="1:8" x14ac:dyDescent="0.2">
      <c r="A63" s="907" t="s">
        <v>190</v>
      </c>
      <c r="B63" s="1122">
        <v>5333</v>
      </c>
      <c r="C63" s="180" t="s">
        <v>188</v>
      </c>
      <c r="D63" s="1286">
        <v>0</v>
      </c>
      <c r="E63" s="1212">
        <v>0</v>
      </c>
      <c r="F63" s="1213"/>
      <c r="G63" s="89"/>
      <c r="H63" s="910">
        <v>0</v>
      </c>
    </row>
    <row r="64" spans="1:8" x14ac:dyDescent="0.2">
      <c r="A64" s="907" t="s">
        <v>191</v>
      </c>
      <c r="B64" s="912">
        <v>5333</v>
      </c>
      <c r="C64" s="680" t="s">
        <v>174</v>
      </c>
      <c r="D64" s="1286">
        <v>0</v>
      </c>
      <c r="E64" s="1212">
        <v>0</v>
      </c>
      <c r="F64" s="1213"/>
      <c r="G64" s="89"/>
      <c r="H64" s="910">
        <v>0</v>
      </c>
    </row>
    <row r="65" spans="1:8" hidden="1" x14ac:dyDescent="0.2">
      <c r="A65" s="907" t="s">
        <v>191</v>
      </c>
      <c r="B65" s="912">
        <v>5333</v>
      </c>
      <c r="C65" s="180" t="s">
        <v>167</v>
      </c>
      <c r="D65" s="1286">
        <v>0</v>
      </c>
      <c r="E65" s="1212">
        <v>0</v>
      </c>
      <c r="F65" s="1213"/>
      <c r="G65" s="89"/>
      <c r="H65" s="910">
        <v>0</v>
      </c>
    </row>
    <row r="66" spans="1:8" x14ac:dyDescent="0.2">
      <c r="A66" s="606"/>
      <c r="B66" s="912">
        <v>5339</v>
      </c>
      <c r="C66" s="180" t="s">
        <v>192</v>
      </c>
      <c r="D66" s="1286">
        <v>0</v>
      </c>
      <c r="E66" s="1212">
        <v>0</v>
      </c>
      <c r="F66" s="1213"/>
      <c r="G66" s="89"/>
      <c r="H66" s="910">
        <v>0</v>
      </c>
    </row>
    <row r="67" spans="1:8" ht="14.25" thickBot="1" x14ac:dyDescent="0.3">
      <c r="A67" s="607"/>
      <c r="B67" s="603" t="s">
        <v>631</v>
      </c>
      <c r="C67" s="1385"/>
      <c r="D67" s="1387">
        <f>SUM(D33:D66)</f>
        <v>0</v>
      </c>
      <c r="E67" s="1386">
        <f>SUM(E33:E66)</f>
        <v>0</v>
      </c>
      <c r="F67" s="1264">
        <f>SUM(F33:F66)</f>
        <v>0</v>
      </c>
      <c r="G67" s="914"/>
      <c r="H67" s="604">
        <f>SUM(H33:H66)</f>
        <v>0</v>
      </c>
    </row>
    <row r="68" spans="1:8" x14ac:dyDescent="0.2">
      <c r="A68" s="915">
        <v>3322</v>
      </c>
      <c r="B68" s="277">
        <v>5229</v>
      </c>
      <c r="C68" s="293" t="s">
        <v>665</v>
      </c>
      <c r="D68" s="1160">
        <v>500</v>
      </c>
      <c r="E68" s="1131">
        <v>500</v>
      </c>
      <c r="F68" s="265">
        <v>0</v>
      </c>
      <c r="G68" s="150">
        <v>0</v>
      </c>
      <c r="H68" s="178">
        <f>500-500</f>
        <v>0</v>
      </c>
    </row>
    <row r="69" spans="1:8" hidden="1" x14ac:dyDescent="0.2">
      <c r="A69" s="916"/>
      <c r="B69" s="608">
        <v>5493</v>
      </c>
      <c r="C69" s="1214" t="s">
        <v>193</v>
      </c>
      <c r="D69" s="1201">
        <v>0</v>
      </c>
      <c r="E69" s="1207">
        <v>0</v>
      </c>
      <c r="F69" s="1204">
        <v>0</v>
      </c>
      <c r="G69" s="106">
        <v>0</v>
      </c>
      <c r="H69" s="261">
        <v>0</v>
      </c>
    </row>
    <row r="70" spans="1:8" ht="14.25" thickBot="1" x14ac:dyDescent="0.3">
      <c r="A70" s="607"/>
      <c r="B70" s="603" t="s">
        <v>631</v>
      </c>
      <c r="C70" s="1385"/>
      <c r="D70" s="1387">
        <f>SUM(D68)</f>
        <v>500</v>
      </c>
      <c r="E70" s="1386">
        <f>SUM(E68)</f>
        <v>500</v>
      </c>
      <c r="F70" s="1264">
        <f>SUM(F68:F69)</f>
        <v>0</v>
      </c>
      <c r="G70" s="914">
        <f>F70/E70*100</f>
        <v>0</v>
      </c>
      <c r="H70" s="604">
        <f>SUM(H68)</f>
        <v>0</v>
      </c>
    </row>
    <row r="71" spans="1:8" hidden="1" x14ac:dyDescent="0.2">
      <c r="A71" s="605"/>
      <c r="B71" s="277">
        <v>5222</v>
      </c>
      <c r="C71" s="642" t="s">
        <v>170</v>
      </c>
      <c r="D71" s="1160">
        <v>0</v>
      </c>
      <c r="E71" s="1131">
        <v>0</v>
      </c>
      <c r="F71" s="265">
        <v>0</v>
      </c>
      <c r="G71" s="150">
        <v>0</v>
      </c>
      <c r="H71" s="178">
        <v>0</v>
      </c>
    </row>
    <row r="72" spans="1:8" ht="13.5" hidden="1" thickBot="1" x14ac:dyDescent="0.25">
      <c r="A72" s="233"/>
      <c r="B72" s="1122">
        <v>5223</v>
      </c>
      <c r="C72" s="180" t="s">
        <v>194</v>
      </c>
      <c r="D72" s="1163">
        <v>0</v>
      </c>
      <c r="E72" s="1132">
        <v>0</v>
      </c>
      <c r="F72" s="267">
        <v>0</v>
      </c>
      <c r="G72" s="89">
        <v>0</v>
      </c>
      <c r="H72" s="906">
        <v>0</v>
      </c>
    </row>
    <row r="73" spans="1:8" x14ac:dyDescent="0.2">
      <c r="A73" s="915">
        <v>3326</v>
      </c>
      <c r="B73" s="1122">
        <v>5229</v>
      </c>
      <c r="C73" s="180" t="s">
        <v>665</v>
      </c>
      <c r="D73" s="1163">
        <v>500</v>
      </c>
      <c r="E73" s="1132">
        <v>500</v>
      </c>
      <c r="F73" s="181">
        <v>0</v>
      </c>
      <c r="G73" s="913">
        <v>0</v>
      </c>
      <c r="H73" s="906">
        <f>500-250</f>
        <v>250</v>
      </c>
    </row>
    <row r="74" spans="1:8" ht="14.25" thickBot="1" x14ac:dyDescent="0.3">
      <c r="A74" s="607"/>
      <c r="B74" s="603" t="s">
        <v>631</v>
      </c>
      <c r="C74" s="1385"/>
      <c r="D74" s="1387">
        <f>SUM(D71:D73)</f>
        <v>500</v>
      </c>
      <c r="E74" s="1386">
        <f>SUM(E71:E73)</f>
        <v>500</v>
      </c>
      <c r="F74" s="1264">
        <f>SUM(F71:F73)</f>
        <v>0</v>
      </c>
      <c r="G74" s="914">
        <v>0</v>
      </c>
      <c r="H74" s="604">
        <f>SUM(H71:H73)</f>
        <v>250</v>
      </c>
    </row>
    <row r="75" spans="1:8" s="900" customFormat="1" x14ac:dyDescent="0.2"/>
    <row r="76" spans="1:8" s="900" customFormat="1" x14ac:dyDescent="0.2"/>
    <row r="77" spans="1:8" s="900" customFormat="1" x14ac:dyDescent="0.2"/>
    <row r="78" spans="1:8" s="900" customFormat="1" x14ac:dyDescent="0.2"/>
    <row r="79" spans="1:8" s="900" customFormat="1" x14ac:dyDescent="0.2"/>
    <row r="80" spans="1:8" s="900" customFormat="1" ht="15.75" thickBot="1" x14ac:dyDescent="0.3">
      <c r="A80" s="1609" t="s">
        <v>1112</v>
      </c>
      <c r="B80" s="1609"/>
      <c r="C80" s="1609"/>
      <c r="D80" s="1609"/>
      <c r="E80" s="1609"/>
      <c r="F80" s="1609"/>
      <c r="G80" s="1609"/>
      <c r="H80" s="1609"/>
    </row>
    <row r="81" spans="1:8" x14ac:dyDescent="0.2">
      <c r="A81" s="915">
        <v>3419</v>
      </c>
      <c r="B81" s="277">
        <v>5212</v>
      </c>
      <c r="C81" s="293" t="s">
        <v>1251</v>
      </c>
      <c r="D81" s="1131">
        <v>19</v>
      </c>
      <c r="E81" s="1131">
        <v>19</v>
      </c>
      <c r="F81" s="177"/>
      <c r="G81" s="150">
        <f t="shared" ref="G81:G93" si="0">F81/E81*100</f>
        <v>0</v>
      </c>
      <c r="H81" s="178">
        <v>19</v>
      </c>
    </row>
    <row r="82" spans="1:8" s="900" customFormat="1" x14ac:dyDescent="0.2">
      <c r="A82" s="916"/>
      <c r="B82" s="1122">
        <v>5212</v>
      </c>
      <c r="C82" s="180" t="s">
        <v>1252</v>
      </c>
      <c r="D82" s="1132">
        <v>50</v>
      </c>
      <c r="E82" s="1132">
        <v>50</v>
      </c>
      <c r="F82" s="905"/>
      <c r="G82" s="89">
        <v>0</v>
      </c>
      <c r="H82" s="906">
        <v>50</v>
      </c>
    </row>
    <row r="83" spans="1:8" s="900" customFormat="1" x14ac:dyDescent="0.2">
      <c r="A83" s="916"/>
      <c r="B83" s="1122">
        <v>5213</v>
      </c>
      <c r="C83" s="180" t="s">
        <v>1233</v>
      </c>
      <c r="D83" s="1132">
        <v>20</v>
      </c>
      <c r="E83" s="1132">
        <v>20</v>
      </c>
      <c r="F83" s="905"/>
      <c r="G83" s="89">
        <f t="shared" si="0"/>
        <v>0</v>
      </c>
      <c r="H83" s="906">
        <v>20</v>
      </c>
    </row>
    <row r="84" spans="1:8" s="900" customFormat="1" x14ac:dyDescent="0.2">
      <c r="A84" s="916"/>
      <c r="B84" s="1122">
        <v>5213</v>
      </c>
      <c r="C84" s="180" t="s">
        <v>1231</v>
      </c>
      <c r="D84" s="1132">
        <v>256</v>
      </c>
      <c r="E84" s="1132">
        <v>256</v>
      </c>
      <c r="F84" s="905"/>
      <c r="G84" s="89">
        <v>0</v>
      </c>
      <c r="H84" s="906">
        <v>256</v>
      </c>
    </row>
    <row r="85" spans="1:8" s="900" customFormat="1" x14ac:dyDescent="0.2">
      <c r="A85" s="916"/>
      <c r="B85" s="1122">
        <v>5221</v>
      </c>
      <c r="C85" s="180" t="s">
        <v>1128</v>
      </c>
      <c r="D85" s="1132">
        <v>24</v>
      </c>
      <c r="E85" s="1132">
        <v>24</v>
      </c>
      <c r="F85" s="905"/>
      <c r="G85" s="89">
        <f t="shared" si="0"/>
        <v>0</v>
      </c>
      <c r="H85" s="906">
        <v>24</v>
      </c>
    </row>
    <row r="86" spans="1:8" s="900" customFormat="1" hidden="1" x14ac:dyDescent="0.2">
      <c r="A86" s="916"/>
      <c r="B86" s="1122">
        <v>5221</v>
      </c>
      <c r="C86" s="180" t="s">
        <v>1129</v>
      </c>
      <c r="D86" s="1132">
        <v>0</v>
      </c>
      <c r="E86" s="1132">
        <v>0</v>
      </c>
      <c r="F86" s="905"/>
      <c r="G86" s="89">
        <v>0</v>
      </c>
      <c r="H86" s="906">
        <v>0</v>
      </c>
    </row>
    <row r="87" spans="1:8" s="900" customFormat="1" x14ac:dyDescent="0.2">
      <c r="A87" s="916"/>
      <c r="B87" s="1122">
        <v>5222</v>
      </c>
      <c r="C87" s="180" t="s">
        <v>170</v>
      </c>
      <c r="D87" s="1132">
        <v>3750</v>
      </c>
      <c r="E87" s="1132">
        <v>3750</v>
      </c>
      <c r="F87" s="905"/>
      <c r="G87" s="89">
        <f t="shared" si="0"/>
        <v>0</v>
      </c>
      <c r="H87" s="906">
        <v>3750</v>
      </c>
    </row>
    <row r="88" spans="1:8" s="900" customFormat="1" x14ac:dyDescent="0.2">
      <c r="A88" s="916"/>
      <c r="B88" s="1122">
        <v>5222</v>
      </c>
      <c r="C88" s="180" t="s">
        <v>197</v>
      </c>
      <c r="D88" s="1132">
        <v>6630</v>
      </c>
      <c r="E88" s="1132">
        <v>6630</v>
      </c>
      <c r="F88" s="905"/>
      <c r="G88" s="89">
        <f t="shared" si="0"/>
        <v>0</v>
      </c>
      <c r="H88" s="906">
        <v>6630</v>
      </c>
    </row>
    <row r="89" spans="1:8" x14ac:dyDescent="0.2">
      <c r="A89" s="916"/>
      <c r="B89" s="1122">
        <v>5229</v>
      </c>
      <c r="C89" s="180" t="s">
        <v>171</v>
      </c>
      <c r="D89" s="1132">
        <v>25</v>
      </c>
      <c r="E89" s="1132">
        <v>25</v>
      </c>
      <c r="F89" s="905"/>
      <c r="G89" s="89">
        <f t="shared" si="0"/>
        <v>0</v>
      </c>
      <c r="H89" s="906">
        <v>25</v>
      </c>
    </row>
    <row r="90" spans="1:8" s="900" customFormat="1" x14ac:dyDescent="0.2">
      <c r="A90" s="916"/>
      <c r="B90" s="1122">
        <v>5229</v>
      </c>
      <c r="C90" s="180" t="s">
        <v>172</v>
      </c>
      <c r="D90" s="1132">
        <v>1500</v>
      </c>
      <c r="E90" s="1132">
        <v>1500</v>
      </c>
      <c r="F90" s="905"/>
      <c r="G90" s="89">
        <v>0</v>
      </c>
      <c r="H90" s="906">
        <v>1500</v>
      </c>
    </row>
    <row r="91" spans="1:8" s="900" customFormat="1" hidden="1" x14ac:dyDescent="0.2">
      <c r="A91" s="916"/>
      <c r="B91" s="1122">
        <v>5331</v>
      </c>
      <c r="C91" s="180" t="s">
        <v>1006</v>
      </c>
      <c r="D91" s="1132">
        <v>0</v>
      </c>
      <c r="E91" s="1132">
        <v>0</v>
      </c>
      <c r="F91" s="905"/>
      <c r="G91" s="89">
        <v>0</v>
      </c>
      <c r="H91" s="906">
        <v>0</v>
      </c>
    </row>
    <row r="92" spans="1:8" s="900" customFormat="1" x14ac:dyDescent="0.2">
      <c r="A92" s="916"/>
      <c r="B92" s="1122">
        <v>5339</v>
      </c>
      <c r="C92" s="180" t="s">
        <v>198</v>
      </c>
      <c r="D92" s="1132">
        <v>50</v>
      </c>
      <c r="E92" s="1132">
        <v>50</v>
      </c>
      <c r="F92" s="905"/>
      <c r="G92" s="89">
        <f t="shared" si="0"/>
        <v>0</v>
      </c>
      <c r="H92" s="906">
        <v>50</v>
      </c>
    </row>
    <row r="93" spans="1:8" s="900" customFormat="1" x14ac:dyDescent="0.2">
      <c r="A93" s="916"/>
      <c r="B93" s="1122">
        <v>5339</v>
      </c>
      <c r="C93" s="180" t="s">
        <v>199</v>
      </c>
      <c r="D93" s="1132">
        <v>550</v>
      </c>
      <c r="E93" s="1132">
        <v>550</v>
      </c>
      <c r="F93" s="905"/>
      <c r="G93" s="89">
        <f t="shared" si="0"/>
        <v>0</v>
      </c>
      <c r="H93" s="906">
        <v>550</v>
      </c>
    </row>
    <row r="94" spans="1:8" ht="12.75" customHeight="1" x14ac:dyDescent="0.25">
      <c r="A94" s="609"/>
      <c r="B94" s="1122">
        <v>5493</v>
      </c>
      <c r="C94" s="180" t="s">
        <v>1008</v>
      </c>
      <c r="D94" s="1132">
        <v>10</v>
      </c>
      <c r="E94" s="1132">
        <v>10</v>
      </c>
      <c r="F94" s="905"/>
      <c r="G94" s="89">
        <v>0</v>
      </c>
      <c r="H94" s="906">
        <v>10</v>
      </c>
    </row>
    <row r="95" spans="1:8" ht="14.25" thickBot="1" x14ac:dyDescent="0.3">
      <c r="A95" s="607"/>
      <c r="B95" s="603" t="s">
        <v>631</v>
      </c>
      <c r="C95" s="1385"/>
      <c r="D95" s="1386">
        <f>SUM(D81:D94)</f>
        <v>12884</v>
      </c>
      <c r="E95" s="1386">
        <f>SUM(E81:E94)</f>
        <v>12884</v>
      </c>
      <c r="F95" s="240">
        <f>SUM(F81:F94)</f>
        <v>0</v>
      </c>
      <c r="G95" s="914">
        <f>F95/E95*100</f>
        <v>0</v>
      </c>
      <c r="H95" s="604">
        <f>SUM(H81:H94)</f>
        <v>12884</v>
      </c>
    </row>
    <row r="96" spans="1:8" ht="13.5" hidden="1" thickBot="1" x14ac:dyDescent="0.25">
      <c r="A96" s="605"/>
      <c r="B96" s="277">
        <v>5212</v>
      </c>
      <c r="C96" s="354" t="s">
        <v>1130</v>
      </c>
      <c r="D96" s="139">
        <v>0</v>
      </c>
      <c r="E96" s="139">
        <v>0</v>
      </c>
      <c r="F96" s="560">
        <v>0</v>
      </c>
      <c r="G96" s="101">
        <v>0</v>
      </c>
      <c r="H96" s="139">
        <v>0</v>
      </c>
    </row>
    <row r="97" spans="1:8" s="900" customFormat="1" x14ac:dyDescent="0.2">
      <c r="A97" s="915">
        <v>3421</v>
      </c>
      <c r="B97" s="1122">
        <v>5212</v>
      </c>
      <c r="C97" s="180" t="s">
        <v>1227</v>
      </c>
      <c r="D97" s="1131">
        <v>200</v>
      </c>
      <c r="E97" s="1131">
        <v>200</v>
      </c>
      <c r="F97" s="550"/>
      <c r="G97" s="150">
        <f>F97/E97*100</f>
        <v>0</v>
      </c>
      <c r="H97" s="178">
        <v>200</v>
      </c>
    </row>
    <row r="98" spans="1:8" s="900" customFormat="1" ht="13.5" x14ac:dyDescent="0.25">
      <c r="A98" s="609"/>
      <c r="B98" s="1122">
        <v>5213</v>
      </c>
      <c r="C98" s="180" t="s">
        <v>1231</v>
      </c>
      <c r="D98" s="1132">
        <v>0</v>
      </c>
      <c r="E98" s="1132">
        <v>0</v>
      </c>
      <c r="F98" s="904"/>
      <c r="G98" s="913"/>
      <c r="H98" s="906">
        <v>0</v>
      </c>
    </row>
    <row r="99" spans="1:8" s="900" customFormat="1" ht="13.5" x14ac:dyDescent="0.25">
      <c r="A99" s="609"/>
      <c r="B99" s="1122">
        <v>5213</v>
      </c>
      <c r="C99" s="180" t="s">
        <v>1232</v>
      </c>
      <c r="D99" s="1132">
        <v>400</v>
      </c>
      <c r="E99" s="1132">
        <v>400</v>
      </c>
      <c r="F99" s="904"/>
      <c r="G99" s="913">
        <v>0</v>
      </c>
      <c r="H99" s="906">
        <v>400</v>
      </c>
    </row>
    <row r="100" spans="1:8" s="900" customFormat="1" ht="13.5" x14ac:dyDescent="0.25">
      <c r="A100" s="609"/>
      <c r="B100" s="1122">
        <v>5221</v>
      </c>
      <c r="C100" s="180" t="s">
        <v>1128</v>
      </c>
      <c r="D100" s="1132">
        <v>400</v>
      </c>
      <c r="E100" s="1132">
        <v>400</v>
      </c>
      <c r="F100" s="904"/>
      <c r="G100" s="913">
        <f t="shared" ref="G100:G112" si="1">F100/E100*100</f>
        <v>0</v>
      </c>
      <c r="H100" s="906">
        <v>400</v>
      </c>
    </row>
    <row r="101" spans="1:8" s="900" customFormat="1" ht="13.5" x14ac:dyDescent="0.25">
      <c r="A101" s="609"/>
      <c r="B101" s="1122">
        <v>5221</v>
      </c>
      <c r="C101" s="180" t="s">
        <v>1185</v>
      </c>
      <c r="D101" s="1132">
        <v>0</v>
      </c>
      <c r="E101" s="1132">
        <v>0</v>
      </c>
      <c r="F101" s="904"/>
      <c r="G101" s="913" t="e">
        <f t="shared" si="1"/>
        <v>#DIV/0!</v>
      </c>
      <c r="H101" s="906">
        <v>0</v>
      </c>
    </row>
    <row r="102" spans="1:8" s="900" customFormat="1" ht="13.5" x14ac:dyDescent="0.25">
      <c r="A102" s="609"/>
      <c r="B102" s="1122">
        <v>5222</v>
      </c>
      <c r="C102" s="180" t="s">
        <v>170</v>
      </c>
      <c r="D102" s="1132">
        <v>1040</v>
      </c>
      <c r="E102" s="1132">
        <v>1040</v>
      </c>
      <c r="F102" s="904"/>
      <c r="G102" s="913">
        <f t="shared" si="1"/>
        <v>0</v>
      </c>
      <c r="H102" s="906">
        <v>1040</v>
      </c>
    </row>
    <row r="103" spans="1:8" ht="13.5" x14ac:dyDescent="0.25">
      <c r="A103" s="609"/>
      <c r="B103" s="1122">
        <v>5222</v>
      </c>
      <c r="C103" s="180" t="s">
        <v>201</v>
      </c>
      <c r="D103" s="1132">
        <v>2700</v>
      </c>
      <c r="E103" s="1132">
        <v>2700</v>
      </c>
      <c r="F103" s="904"/>
      <c r="G103" s="913">
        <f t="shared" si="1"/>
        <v>0</v>
      </c>
      <c r="H103" s="906">
        <v>2700</v>
      </c>
    </row>
    <row r="104" spans="1:8" s="900" customFormat="1" ht="13.5" x14ac:dyDescent="0.25">
      <c r="A104" s="609"/>
      <c r="B104" s="1122">
        <v>5223</v>
      </c>
      <c r="C104" s="180" t="s">
        <v>194</v>
      </c>
      <c r="D104" s="1132">
        <v>160</v>
      </c>
      <c r="E104" s="1132">
        <v>160</v>
      </c>
      <c r="F104" s="904"/>
      <c r="G104" s="913">
        <f t="shared" si="1"/>
        <v>0</v>
      </c>
      <c r="H104" s="906">
        <v>160</v>
      </c>
    </row>
    <row r="105" spans="1:8" s="900" customFormat="1" ht="13.5" x14ac:dyDescent="0.25">
      <c r="A105" s="609"/>
      <c r="B105" s="1122">
        <v>5223</v>
      </c>
      <c r="C105" s="180" t="s">
        <v>202</v>
      </c>
      <c r="D105" s="1132">
        <v>0</v>
      </c>
      <c r="E105" s="1132">
        <v>0</v>
      </c>
      <c r="F105" s="904"/>
      <c r="G105" s="913" t="e">
        <f t="shared" si="1"/>
        <v>#DIV/0!</v>
      </c>
      <c r="H105" s="906">
        <v>0</v>
      </c>
    </row>
    <row r="106" spans="1:8" s="900" customFormat="1" ht="13.5" x14ac:dyDescent="0.25">
      <c r="A106" s="609"/>
      <c r="B106" s="1122">
        <v>5229</v>
      </c>
      <c r="C106" s="180" t="s">
        <v>171</v>
      </c>
      <c r="D106" s="1132">
        <v>44</v>
      </c>
      <c r="E106" s="1132">
        <v>44</v>
      </c>
      <c r="F106" s="904"/>
      <c r="G106" s="913">
        <f t="shared" si="1"/>
        <v>0</v>
      </c>
      <c r="H106" s="906">
        <v>44</v>
      </c>
    </row>
    <row r="107" spans="1:8" s="900" customFormat="1" ht="13.5" x14ac:dyDescent="0.25">
      <c r="A107" s="609"/>
      <c r="B107" s="1122">
        <v>5229</v>
      </c>
      <c r="C107" s="180" t="s">
        <v>172</v>
      </c>
      <c r="D107" s="1132">
        <v>1356</v>
      </c>
      <c r="E107" s="1132">
        <v>1356</v>
      </c>
      <c r="F107" s="904"/>
      <c r="G107" s="913">
        <v>0</v>
      </c>
      <c r="H107" s="906">
        <v>1356</v>
      </c>
    </row>
    <row r="108" spans="1:8" s="900" customFormat="1" x14ac:dyDescent="0.2">
      <c r="A108" s="907" t="s">
        <v>182</v>
      </c>
      <c r="B108" s="1122">
        <v>5333</v>
      </c>
      <c r="C108" s="180" t="s">
        <v>167</v>
      </c>
      <c r="D108" s="1212">
        <v>0</v>
      </c>
      <c r="E108" s="1212">
        <v>0</v>
      </c>
      <c r="F108" s="909"/>
      <c r="G108" s="89" t="e">
        <f t="shared" si="1"/>
        <v>#DIV/0!</v>
      </c>
      <c r="H108" s="910">
        <v>0</v>
      </c>
    </row>
    <row r="109" spans="1:8" s="900" customFormat="1" x14ac:dyDescent="0.2">
      <c r="A109" s="907" t="s">
        <v>166</v>
      </c>
      <c r="B109" s="1122">
        <v>5333</v>
      </c>
      <c r="C109" s="180" t="s">
        <v>167</v>
      </c>
      <c r="D109" s="1212">
        <v>0</v>
      </c>
      <c r="E109" s="1212">
        <v>0</v>
      </c>
      <c r="F109" s="909"/>
      <c r="G109" s="89" t="e">
        <f t="shared" si="1"/>
        <v>#DIV/0!</v>
      </c>
      <c r="H109" s="910">
        <v>0</v>
      </c>
    </row>
    <row r="110" spans="1:8" s="900" customFormat="1" ht="13.5" x14ac:dyDescent="0.25">
      <c r="A110" s="609"/>
      <c r="B110" s="1122">
        <v>5339</v>
      </c>
      <c r="C110" s="180" t="s">
        <v>192</v>
      </c>
      <c r="D110" s="1132">
        <v>690</v>
      </c>
      <c r="E110" s="1132">
        <v>690</v>
      </c>
      <c r="F110" s="904"/>
      <c r="G110" s="913">
        <v>0</v>
      </c>
      <c r="H110" s="906">
        <v>690</v>
      </c>
    </row>
    <row r="111" spans="1:8" s="900" customFormat="1" ht="13.5" x14ac:dyDescent="0.25">
      <c r="A111" s="609"/>
      <c r="B111" s="1122">
        <v>5339</v>
      </c>
      <c r="C111" s="180" t="s">
        <v>199</v>
      </c>
      <c r="D111" s="1132">
        <v>0</v>
      </c>
      <c r="E111" s="1132">
        <v>0</v>
      </c>
      <c r="F111" s="904"/>
      <c r="G111" s="913" t="e">
        <f t="shared" si="1"/>
        <v>#DIV/0!</v>
      </c>
      <c r="H111" s="906">
        <v>0</v>
      </c>
    </row>
    <row r="112" spans="1:8" s="900" customFormat="1" ht="13.5" x14ac:dyDescent="0.25">
      <c r="A112" s="609"/>
      <c r="B112" s="1122">
        <v>5493</v>
      </c>
      <c r="C112" s="180" t="s">
        <v>200</v>
      </c>
      <c r="D112" s="1132">
        <v>0</v>
      </c>
      <c r="E112" s="1132">
        <v>0</v>
      </c>
      <c r="F112" s="904"/>
      <c r="G112" s="913" t="e">
        <f t="shared" si="1"/>
        <v>#DIV/0!</v>
      </c>
      <c r="H112" s="906">
        <v>0</v>
      </c>
    </row>
    <row r="113" spans="1:8" s="900" customFormat="1" ht="13.5" x14ac:dyDescent="0.25">
      <c r="A113" s="609"/>
      <c r="B113" s="1122">
        <v>5493</v>
      </c>
      <c r="C113" s="180" t="s">
        <v>193</v>
      </c>
      <c r="D113" s="1132">
        <v>10</v>
      </c>
      <c r="E113" s="1132">
        <v>10</v>
      </c>
      <c r="F113" s="904"/>
      <c r="G113" s="913">
        <v>0</v>
      </c>
      <c r="H113" s="906">
        <v>10</v>
      </c>
    </row>
    <row r="114" spans="1:8" ht="13.5" thickBot="1" x14ac:dyDescent="0.25">
      <c r="A114" s="917"/>
      <c r="B114" s="918" t="s">
        <v>631</v>
      </c>
      <c r="C114" s="601"/>
      <c r="D114" s="1142">
        <f>SUM(D97:D113)</f>
        <v>7000</v>
      </c>
      <c r="E114" s="1142">
        <f>SUM(E97:E113)</f>
        <v>7000</v>
      </c>
      <c r="F114" s="911">
        <f>SUM(F97:F113)</f>
        <v>0</v>
      </c>
      <c r="G114" s="914">
        <f>F114/E114*100</f>
        <v>0</v>
      </c>
      <c r="H114" s="920">
        <f>SUM(H97:H113)</f>
        <v>7000</v>
      </c>
    </row>
    <row r="115" spans="1:8" s="900" customFormat="1" x14ac:dyDescent="0.2">
      <c r="A115" s="915">
        <v>3541</v>
      </c>
      <c r="B115" s="1122">
        <v>5221</v>
      </c>
      <c r="C115" s="180" t="s">
        <v>1129</v>
      </c>
      <c r="D115" s="1131">
        <v>120</v>
      </c>
      <c r="E115" s="1131">
        <v>120</v>
      </c>
      <c r="F115" s="550"/>
      <c r="G115" s="150">
        <f>F115/E115*100</f>
        <v>0</v>
      </c>
      <c r="H115" s="178">
        <v>120</v>
      </c>
    </row>
    <row r="116" spans="1:8" s="900" customFormat="1" ht="13.5" x14ac:dyDescent="0.25">
      <c r="A116" s="609"/>
      <c r="B116" s="1122">
        <v>5221</v>
      </c>
      <c r="C116" s="180" t="s">
        <v>1128</v>
      </c>
      <c r="D116" s="1132">
        <v>300</v>
      </c>
      <c r="E116" s="1132">
        <v>300</v>
      </c>
      <c r="F116" s="904"/>
      <c r="G116" s="913">
        <f>F116/E116*100</f>
        <v>0</v>
      </c>
      <c r="H116" s="906">
        <v>300</v>
      </c>
    </row>
    <row r="117" spans="1:8" s="900" customFormat="1" ht="13.5" x14ac:dyDescent="0.25">
      <c r="A117" s="609"/>
      <c r="B117" s="1122">
        <v>5222</v>
      </c>
      <c r="C117" s="180" t="s">
        <v>170</v>
      </c>
      <c r="D117" s="1132">
        <v>100</v>
      </c>
      <c r="E117" s="1132">
        <v>100</v>
      </c>
      <c r="F117" s="904"/>
      <c r="G117" s="913">
        <v>0</v>
      </c>
      <c r="H117" s="906">
        <v>100</v>
      </c>
    </row>
    <row r="118" spans="1:8" s="900" customFormat="1" ht="13.5" x14ac:dyDescent="0.25">
      <c r="A118" s="609"/>
      <c r="B118" s="1122">
        <v>5229</v>
      </c>
      <c r="C118" s="180" t="s">
        <v>203</v>
      </c>
      <c r="D118" s="1132">
        <v>440</v>
      </c>
      <c r="E118" s="1132">
        <v>440</v>
      </c>
      <c r="F118" s="904"/>
      <c r="G118" s="913">
        <f>F118/E118*100</f>
        <v>0</v>
      </c>
      <c r="H118" s="906">
        <v>440</v>
      </c>
    </row>
    <row r="119" spans="1:8" ht="13.5" thickBot="1" x14ac:dyDescent="0.25">
      <c r="A119" s="917"/>
      <c r="B119" s="918" t="s">
        <v>631</v>
      </c>
      <c r="C119" s="601"/>
      <c r="D119" s="1142">
        <f>SUM(D115:D118)</f>
        <v>960</v>
      </c>
      <c r="E119" s="1142">
        <f>SUM(E115:E118)</f>
        <v>960</v>
      </c>
      <c r="F119" s="911">
        <f>SUM(F115:F118)</f>
        <v>0</v>
      </c>
      <c r="G119" s="914">
        <f>F119/E119*100</f>
        <v>0</v>
      </c>
      <c r="H119" s="920">
        <f>SUM(H115:H118)</f>
        <v>960</v>
      </c>
    </row>
    <row r="120" spans="1:8" ht="13.5" hidden="1" thickBot="1" x14ac:dyDescent="0.25">
      <c r="A120" s="915">
        <v>3549</v>
      </c>
      <c r="B120" s="277">
        <v>5221</v>
      </c>
      <c r="C120" s="293" t="s">
        <v>168</v>
      </c>
      <c r="D120" s="1131">
        <v>0</v>
      </c>
      <c r="E120" s="1131">
        <v>0</v>
      </c>
      <c r="F120" s="550">
        <v>0</v>
      </c>
      <c r="G120" s="150">
        <v>0</v>
      </c>
      <c r="H120" s="178">
        <v>0</v>
      </c>
    </row>
    <row r="121" spans="1:8" ht="13.5" hidden="1" thickBot="1" x14ac:dyDescent="0.25">
      <c r="A121" s="921"/>
      <c r="B121" s="1122">
        <v>5229</v>
      </c>
      <c r="C121" s="180" t="s">
        <v>171</v>
      </c>
      <c r="D121" s="1132">
        <v>0</v>
      </c>
      <c r="E121" s="1132">
        <v>0</v>
      </c>
      <c r="F121" s="904">
        <v>0</v>
      </c>
      <c r="G121" s="913">
        <v>0</v>
      </c>
      <c r="H121" s="906">
        <v>0</v>
      </c>
    </row>
    <row r="122" spans="1:8" ht="13.5" hidden="1" thickBot="1" x14ac:dyDescent="0.25">
      <c r="A122" s="921"/>
      <c r="B122" s="1122">
        <v>5331</v>
      </c>
      <c r="C122" s="180" t="s">
        <v>204</v>
      </c>
      <c r="D122" s="1132">
        <v>0</v>
      </c>
      <c r="E122" s="1132">
        <v>0</v>
      </c>
      <c r="F122" s="904">
        <v>0</v>
      </c>
      <c r="G122" s="913">
        <v>0</v>
      </c>
      <c r="H122" s="906">
        <v>0</v>
      </c>
    </row>
    <row r="123" spans="1:8" ht="13.5" hidden="1" thickBot="1" x14ac:dyDescent="0.25">
      <c r="A123" s="921"/>
      <c r="B123" s="1122">
        <v>5331</v>
      </c>
      <c r="C123" s="180" t="s">
        <v>205</v>
      </c>
      <c r="D123" s="1132">
        <v>0</v>
      </c>
      <c r="E123" s="1132">
        <v>0</v>
      </c>
      <c r="F123" s="904">
        <v>0</v>
      </c>
      <c r="G123" s="913">
        <v>0</v>
      </c>
      <c r="H123" s="906">
        <v>0</v>
      </c>
    </row>
    <row r="124" spans="1:8" ht="13.5" hidden="1" thickBot="1" x14ac:dyDescent="0.25">
      <c r="A124" s="921"/>
      <c r="B124" s="1122">
        <v>5333</v>
      </c>
      <c r="C124" s="180" t="s">
        <v>206</v>
      </c>
      <c r="D124" s="1132">
        <v>0</v>
      </c>
      <c r="E124" s="1132">
        <v>0</v>
      </c>
      <c r="F124" s="904">
        <v>0</v>
      </c>
      <c r="G124" s="913">
        <v>0</v>
      </c>
      <c r="H124" s="906">
        <v>0</v>
      </c>
    </row>
    <row r="125" spans="1:8" ht="13.5" hidden="1" thickBot="1" x14ac:dyDescent="0.25">
      <c r="A125" s="917"/>
      <c r="B125" s="918" t="s">
        <v>631</v>
      </c>
      <c r="C125" s="601"/>
      <c r="D125" s="1142">
        <f>SUM(D120:D124)</f>
        <v>0</v>
      </c>
      <c r="E125" s="1142">
        <f>SUM(E120:E124)</f>
        <v>0</v>
      </c>
      <c r="F125" s="911">
        <f>SUM(F120:F124)</f>
        <v>0</v>
      </c>
      <c r="G125" s="914">
        <v>0</v>
      </c>
      <c r="H125" s="920">
        <f>SUM(H120:H124)</f>
        <v>0</v>
      </c>
    </row>
    <row r="126" spans="1:8" s="900" customFormat="1" x14ac:dyDescent="0.2">
      <c r="A126" s="915">
        <v>3699</v>
      </c>
      <c r="B126" s="1122">
        <v>5213</v>
      </c>
      <c r="C126" s="180" t="s">
        <v>1230</v>
      </c>
      <c r="D126" s="1132">
        <v>20</v>
      </c>
      <c r="E126" s="1132">
        <v>20</v>
      </c>
      <c r="F126" s="904">
        <v>0</v>
      </c>
      <c r="G126" s="913">
        <v>0</v>
      </c>
      <c r="H126" s="906">
        <v>20</v>
      </c>
    </row>
    <row r="127" spans="1:8" s="900" customFormat="1" ht="13.5" x14ac:dyDescent="0.25">
      <c r="A127" s="609"/>
      <c r="B127" s="1122">
        <v>5221</v>
      </c>
      <c r="C127" s="180" t="s">
        <v>1128</v>
      </c>
      <c r="D127" s="1132">
        <v>200</v>
      </c>
      <c r="E127" s="1132">
        <v>200</v>
      </c>
      <c r="F127" s="904">
        <v>0</v>
      </c>
      <c r="G127" s="913">
        <v>0</v>
      </c>
      <c r="H127" s="906">
        <v>200</v>
      </c>
    </row>
    <row r="128" spans="1:8" s="900" customFormat="1" ht="13.5" x14ac:dyDescent="0.25">
      <c r="A128" s="609"/>
      <c r="B128" s="1122">
        <v>5222</v>
      </c>
      <c r="C128" s="180" t="s">
        <v>1228</v>
      </c>
      <c r="D128" s="1132">
        <v>500</v>
      </c>
      <c r="E128" s="1132">
        <v>500</v>
      </c>
      <c r="F128" s="904">
        <v>0</v>
      </c>
      <c r="G128" s="913">
        <v>0</v>
      </c>
      <c r="H128" s="906">
        <v>500</v>
      </c>
    </row>
    <row r="129" spans="1:8" s="900" customFormat="1" ht="13.5" x14ac:dyDescent="0.25">
      <c r="A129" s="609"/>
      <c r="B129" s="1122">
        <v>5223</v>
      </c>
      <c r="C129" s="180" t="s">
        <v>1059</v>
      </c>
      <c r="D129" s="1132">
        <v>30</v>
      </c>
      <c r="E129" s="1132">
        <v>30</v>
      </c>
      <c r="F129" s="904">
        <v>0</v>
      </c>
      <c r="G129" s="913">
        <v>0</v>
      </c>
      <c r="H129" s="906">
        <v>30</v>
      </c>
    </row>
    <row r="130" spans="1:8" x14ac:dyDescent="0.2">
      <c r="A130" s="916"/>
      <c r="B130" s="1122">
        <v>5225</v>
      </c>
      <c r="C130" s="191" t="s">
        <v>1060</v>
      </c>
      <c r="D130" s="1343">
        <v>10</v>
      </c>
      <c r="E130" s="1343">
        <v>10</v>
      </c>
      <c r="F130" s="904">
        <v>0</v>
      </c>
      <c r="G130" s="913">
        <v>0</v>
      </c>
      <c r="H130" s="922">
        <v>10</v>
      </c>
    </row>
    <row r="131" spans="1:8" x14ac:dyDescent="0.2">
      <c r="A131" s="907" t="s">
        <v>185</v>
      </c>
      <c r="B131" s="1122">
        <v>5333</v>
      </c>
      <c r="C131" s="191" t="s">
        <v>1061</v>
      </c>
      <c r="D131" s="1343">
        <v>5</v>
      </c>
      <c r="E131" s="1343">
        <v>5</v>
      </c>
      <c r="F131" s="904">
        <v>0</v>
      </c>
      <c r="G131" s="913">
        <v>0</v>
      </c>
      <c r="H131" s="922">
        <v>5</v>
      </c>
    </row>
    <row r="132" spans="1:8" x14ac:dyDescent="0.2">
      <c r="A132" s="907" t="s">
        <v>1062</v>
      </c>
      <c r="B132" s="1122">
        <v>5333</v>
      </c>
      <c r="C132" s="191" t="s">
        <v>1061</v>
      </c>
      <c r="D132" s="1343">
        <v>10</v>
      </c>
      <c r="E132" s="1343">
        <v>10</v>
      </c>
      <c r="F132" s="904">
        <v>0</v>
      </c>
      <c r="G132" s="913">
        <v>0</v>
      </c>
      <c r="H132" s="922">
        <v>10</v>
      </c>
    </row>
    <row r="133" spans="1:8" x14ac:dyDescent="0.2">
      <c r="A133" s="907" t="s">
        <v>1063</v>
      </c>
      <c r="B133" s="1122">
        <v>5333</v>
      </c>
      <c r="C133" s="191" t="s">
        <v>1061</v>
      </c>
      <c r="D133" s="1343">
        <v>5</v>
      </c>
      <c r="E133" s="1343">
        <v>5</v>
      </c>
      <c r="F133" s="904">
        <v>0</v>
      </c>
      <c r="G133" s="913">
        <v>0</v>
      </c>
      <c r="H133" s="922">
        <v>5</v>
      </c>
    </row>
    <row r="134" spans="1:8" x14ac:dyDescent="0.2">
      <c r="A134" s="907" t="s">
        <v>187</v>
      </c>
      <c r="B134" s="1122">
        <v>5333</v>
      </c>
      <c r="C134" s="191" t="s">
        <v>1061</v>
      </c>
      <c r="D134" s="1343">
        <v>5</v>
      </c>
      <c r="E134" s="1343">
        <v>5</v>
      </c>
      <c r="F134" s="904">
        <v>0</v>
      </c>
      <c r="G134" s="913">
        <v>0</v>
      </c>
      <c r="H134" s="922">
        <v>5</v>
      </c>
    </row>
    <row r="135" spans="1:8" x14ac:dyDescent="0.2">
      <c r="A135" s="907" t="s">
        <v>191</v>
      </c>
      <c r="B135" s="1122">
        <v>5333</v>
      </c>
      <c r="C135" s="191" t="s">
        <v>1061</v>
      </c>
      <c r="D135" s="1343">
        <v>10</v>
      </c>
      <c r="E135" s="1343">
        <v>10</v>
      </c>
      <c r="F135" s="904">
        <v>0</v>
      </c>
      <c r="G135" s="913">
        <v>0</v>
      </c>
      <c r="H135" s="922">
        <v>10</v>
      </c>
    </row>
    <row r="136" spans="1:8" s="900" customFormat="1" x14ac:dyDescent="0.2">
      <c r="A136" s="840"/>
      <c r="B136" s="912">
        <v>5492</v>
      </c>
      <c r="C136" s="180" t="s">
        <v>808</v>
      </c>
      <c r="D136" s="1212">
        <v>5</v>
      </c>
      <c r="E136" s="1212">
        <v>5</v>
      </c>
      <c r="F136" s="908">
        <v>0</v>
      </c>
      <c r="G136" s="913">
        <v>0</v>
      </c>
      <c r="H136" s="910">
        <v>5</v>
      </c>
    </row>
    <row r="137" spans="1:8" s="900" customFormat="1" x14ac:dyDescent="0.2">
      <c r="A137" s="840"/>
      <c r="B137" s="912">
        <v>5493</v>
      </c>
      <c r="C137" s="180" t="s">
        <v>1064</v>
      </c>
      <c r="D137" s="1212">
        <v>200</v>
      </c>
      <c r="E137" s="1212">
        <v>200</v>
      </c>
      <c r="F137" s="908">
        <v>0</v>
      </c>
      <c r="G137" s="913">
        <v>0</v>
      </c>
      <c r="H137" s="910">
        <v>200</v>
      </c>
    </row>
    <row r="138" spans="1:8" s="900" customFormat="1" ht="13.5" thickBot="1" x14ac:dyDescent="0.25">
      <c r="A138" s="917"/>
      <c r="B138" s="918" t="s">
        <v>631</v>
      </c>
      <c r="C138" s="601"/>
      <c r="D138" s="1142">
        <f>SUM(D126:D137)</f>
        <v>1000</v>
      </c>
      <c r="E138" s="1142">
        <f>SUM(E126:E137)</f>
        <v>1000</v>
      </c>
      <c r="F138" s="911">
        <f>SUM(F126:F137)</f>
        <v>0</v>
      </c>
      <c r="G138" s="914">
        <v>0</v>
      </c>
      <c r="H138" s="920">
        <f>SUM(H126:H137)</f>
        <v>1000</v>
      </c>
    </row>
    <row r="139" spans="1:8" s="900" customFormat="1" x14ac:dyDescent="0.2">
      <c r="A139" s="135"/>
      <c r="B139" s="410"/>
      <c r="C139" s="135"/>
      <c r="D139" s="986"/>
      <c r="E139" s="986"/>
      <c r="F139" s="986"/>
      <c r="G139" s="300"/>
      <c r="H139" s="207"/>
    </row>
    <row r="140" spans="1:8" s="900" customFormat="1" x14ac:dyDescent="0.2">
      <c r="A140" s="135"/>
      <c r="B140" s="410"/>
      <c r="C140" s="135"/>
      <c r="D140" s="986"/>
      <c r="E140" s="986"/>
      <c r="F140" s="986"/>
      <c r="G140" s="300"/>
      <c r="H140" s="207"/>
    </row>
    <row r="141" spans="1:8" s="900" customFormat="1" x14ac:dyDescent="0.2">
      <c r="A141" s="135"/>
      <c r="B141" s="410"/>
      <c r="C141" s="135"/>
      <c r="D141" s="986"/>
      <c r="E141" s="986"/>
      <c r="F141" s="986"/>
      <c r="G141" s="300"/>
      <c r="H141" s="207"/>
    </row>
    <row r="142" spans="1:8" s="900" customFormat="1" x14ac:dyDescent="0.2">
      <c r="A142" s="135"/>
      <c r="B142" s="410"/>
      <c r="C142" s="135"/>
      <c r="D142" s="986"/>
      <c r="E142" s="986"/>
      <c r="F142" s="986"/>
      <c r="G142" s="300"/>
      <c r="H142" s="207"/>
    </row>
    <row r="143" spans="1:8" s="900" customFormat="1" ht="15.75" thickBot="1" x14ac:dyDescent="0.3">
      <c r="A143" s="1609" t="s">
        <v>1113</v>
      </c>
      <c r="B143" s="1609"/>
      <c r="C143" s="1609"/>
      <c r="D143" s="1609"/>
      <c r="E143" s="1609"/>
      <c r="F143" s="1609"/>
      <c r="G143" s="1609"/>
      <c r="H143" s="1609"/>
    </row>
    <row r="144" spans="1:8" x14ac:dyDescent="0.2">
      <c r="A144" s="915">
        <v>3749</v>
      </c>
      <c r="B144" s="277">
        <v>5221</v>
      </c>
      <c r="C144" s="293" t="s">
        <v>1128</v>
      </c>
      <c r="D144" s="1131">
        <v>200</v>
      </c>
      <c r="E144" s="1131">
        <v>200</v>
      </c>
      <c r="F144" s="550"/>
      <c r="G144" s="150">
        <f>F144/E144*100</f>
        <v>0</v>
      </c>
      <c r="H144" s="178">
        <v>200</v>
      </c>
    </row>
    <row r="145" spans="1:8" x14ac:dyDescent="0.2">
      <c r="A145" s="839"/>
      <c r="B145" s="1122">
        <v>5222</v>
      </c>
      <c r="C145" s="180" t="s">
        <v>1007</v>
      </c>
      <c r="D145" s="1132">
        <v>500</v>
      </c>
      <c r="E145" s="1132">
        <v>500</v>
      </c>
      <c r="F145" s="904"/>
      <c r="G145" s="913">
        <f>F145/E145*100</f>
        <v>0</v>
      </c>
      <c r="H145" s="906">
        <v>500</v>
      </c>
    </row>
    <row r="146" spans="1:8" x14ac:dyDescent="0.2">
      <c r="A146" s="839"/>
      <c r="B146" s="1122">
        <v>5229</v>
      </c>
      <c r="C146" s="180" t="s">
        <v>171</v>
      </c>
      <c r="D146" s="1132">
        <v>250</v>
      </c>
      <c r="E146" s="1132">
        <v>250</v>
      </c>
      <c r="F146" s="904"/>
      <c r="G146" s="913">
        <v>0</v>
      </c>
      <c r="H146" s="906">
        <v>250</v>
      </c>
    </row>
    <row r="147" spans="1:8" hidden="1" x14ac:dyDescent="0.2">
      <c r="A147" s="916"/>
      <c r="B147" s="1122">
        <v>5229</v>
      </c>
      <c r="C147" s="180" t="s">
        <v>172</v>
      </c>
      <c r="D147" s="1132">
        <v>0</v>
      </c>
      <c r="E147" s="1132">
        <v>0</v>
      </c>
      <c r="F147" s="905"/>
      <c r="G147" s="913">
        <v>0</v>
      </c>
      <c r="H147" s="906">
        <v>0</v>
      </c>
    </row>
    <row r="148" spans="1:8" x14ac:dyDescent="0.2">
      <c r="A148" s="916"/>
      <c r="B148" s="1122">
        <v>5493</v>
      </c>
      <c r="C148" s="180" t="s">
        <v>1229</v>
      </c>
      <c r="D148" s="1132">
        <v>50</v>
      </c>
      <c r="E148" s="1132">
        <v>50</v>
      </c>
      <c r="F148" s="905"/>
      <c r="G148" s="913">
        <f>F148/E148*100</f>
        <v>0</v>
      </c>
      <c r="H148" s="906">
        <v>50</v>
      </c>
    </row>
    <row r="149" spans="1:8" ht="14.25" thickBot="1" x14ac:dyDescent="0.3">
      <c r="A149" s="607"/>
      <c r="B149" s="603" t="s">
        <v>631</v>
      </c>
      <c r="C149" s="1385"/>
      <c r="D149" s="1386">
        <f>SUM(D144:D148)</f>
        <v>1000</v>
      </c>
      <c r="E149" s="1386">
        <f>SUM(E144:E148)</f>
        <v>1000</v>
      </c>
      <c r="F149" s="911">
        <f>SUM(F144:F148)</f>
        <v>0</v>
      </c>
      <c r="G149" s="914">
        <f>F149/E149*100</f>
        <v>0</v>
      </c>
      <c r="H149" s="604">
        <f>SUM(H144:H148)</f>
        <v>1000</v>
      </c>
    </row>
    <row r="150" spans="1:8" x14ac:dyDescent="0.2">
      <c r="A150" s="915">
        <v>4349</v>
      </c>
      <c r="B150" s="277">
        <v>5229</v>
      </c>
      <c r="C150" s="293" t="s">
        <v>171</v>
      </c>
      <c r="D150" s="1131">
        <v>400</v>
      </c>
      <c r="E150" s="1131">
        <v>400</v>
      </c>
      <c r="F150" s="177"/>
      <c r="G150" s="150">
        <f>M106</f>
        <v>0</v>
      </c>
      <c r="H150" s="178">
        <f>400-300</f>
        <v>100</v>
      </c>
    </row>
    <row r="151" spans="1:8" x14ac:dyDescent="0.2">
      <c r="A151" s="346"/>
      <c r="B151" s="1122">
        <v>5229</v>
      </c>
      <c r="C151" s="180" t="s">
        <v>172</v>
      </c>
      <c r="D151" s="1132">
        <v>3700</v>
      </c>
      <c r="E151" s="1132">
        <v>3700</v>
      </c>
      <c r="F151" s="905"/>
      <c r="G151" s="913">
        <f>F151/E151*100</f>
        <v>0</v>
      </c>
      <c r="H151" s="906">
        <v>3700</v>
      </c>
    </row>
    <row r="152" spans="1:8" ht="14.25" thickBot="1" x14ac:dyDescent="0.3">
      <c r="A152" s="607"/>
      <c r="B152" s="603" t="s">
        <v>631</v>
      </c>
      <c r="C152" s="1385"/>
      <c r="D152" s="1386">
        <f>SUM(D150:D151)</f>
        <v>4100</v>
      </c>
      <c r="E152" s="1386">
        <f>SUM(E150:E151)</f>
        <v>4100</v>
      </c>
      <c r="F152" s="240">
        <f>SUM(F150:F151)</f>
        <v>0</v>
      </c>
      <c r="G152" s="914">
        <f>F152/E152*100</f>
        <v>0</v>
      </c>
      <c r="H152" s="604">
        <f>SUM(H150:H151)</f>
        <v>3800</v>
      </c>
    </row>
    <row r="153" spans="1:8" x14ac:dyDescent="0.2">
      <c r="A153" s="915">
        <v>4350</v>
      </c>
      <c r="B153" s="116">
        <v>5213</v>
      </c>
      <c r="C153" s="180" t="s">
        <v>1234</v>
      </c>
      <c r="D153" s="1131">
        <v>5</v>
      </c>
      <c r="E153" s="1131">
        <v>5</v>
      </c>
      <c r="F153" s="177"/>
      <c r="G153" s="150">
        <f>F153/E153*100</f>
        <v>0</v>
      </c>
      <c r="H153" s="178">
        <v>5</v>
      </c>
    </row>
    <row r="154" spans="1:8" hidden="1" x14ac:dyDescent="0.2">
      <c r="A154" s="346"/>
      <c r="B154" s="1122">
        <v>5339</v>
      </c>
      <c r="C154" s="180" t="s">
        <v>198</v>
      </c>
      <c r="D154" s="1132">
        <v>0</v>
      </c>
      <c r="E154" s="1132">
        <v>0</v>
      </c>
      <c r="F154" s="905">
        <v>0</v>
      </c>
      <c r="G154" s="913">
        <v>0</v>
      </c>
      <c r="H154" s="906">
        <v>0</v>
      </c>
    </row>
    <row r="155" spans="1:8" ht="14.25" thickBot="1" x14ac:dyDescent="0.3">
      <c r="A155" s="607"/>
      <c r="B155" s="603" t="s">
        <v>631</v>
      </c>
      <c r="C155" s="1385"/>
      <c r="D155" s="1386">
        <f>SUM(D153:D154)</f>
        <v>5</v>
      </c>
      <c r="E155" s="1386">
        <f>SUM(E153:E154)</f>
        <v>5</v>
      </c>
      <c r="F155" s="911">
        <f>SUM(F153:F154)</f>
        <v>0</v>
      </c>
      <c r="G155" s="914">
        <f>F155/E155*100</f>
        <v>0</v>
      </c>
      <c r="H155" s="604">
        <f>SUM(H153:H154)</f>
        <v>5</v>
      </c>
    </row>
    <row r="156" spans="1:8" ht="13.5" hidden="1" thickBot="1" x14ac:dyDescent="0.25">
      <c r="A156" s="839"/>
      <c r="B156" s="277">
        <v>5221</v>
      </c>
      <c r="C156" s="293" t="s">
        <v>207</v>
      </c>
      <c r="D156" s="1131">
        <v>0</v>
      </c>
      <c r="E156" s="1131">
        <v>0</v>
      </c>
      <c r="F156" s="550">
        <v>0</v>
      </c>
      <c r="G156" s="150">
        <v>0</v>
      </c>
      <c r="H156" s="178">
        <v>0</v>
      </c>
    </row>
    <row r="157" spans="1:8" x14ac:dyDescent="0.2">
      <c r="A157" s="915">
        <v>4351</v>
      </c>
      <c r="B157" s="1122">
        <v>5222</v>
      </c>
      <c r="C157" s="180" t="s">
        <v>208</v>
      </c>
      <c r="D157" s="1136">
        <v>175</v>
      </c>
      <c r="E157" s="1136">
        <v>175</v>
      </c>
      <c r="F157" s="562"/>
      <c r="G157" s="89">
        <f>F157/E157*100</f>
        <v>0</v>
      </c>
      <c r="H157" s="205">
        <f>175-175</f>
        <v>0</v>
      </c>
    </row>
    <row r="158" spans="1:8" x14ac:dyDescent="0.2">
      <c r="A158" s="921"/>
      <c r="B158" s="1122">
        <v>5222</v>
      </c>
      <c r="C158" s="180" t="s">
        <v>197</v>
      </c>
      <c r="D158" s="1132">
        <v>250</v>
      </c>
      <c r="E158" s="1132">
        <v>250</v>
      </c>
      <c r="F158" s="904"/>
      <c r="G158" s="913">
        <f>F158/E158*100</f>
        <v>0</v>
      </c>
      <c r="H158" s="906">
        <v>250</v>
      </c>
    </row>
    <row r="159" spans="1:8" hidden="1" x14ac:dyDescent="0.2">
      <c r="A159" s="921"/>
      <c r="B159" s="1122">
        <v>5223</v>
      </c>
      <c r="C159" s="180" t="s">
        <v>209</v>
      </c>
      <c r="D159" s="1132">
        <v>0</v>
      </c>
      <c r="E159" s="1132">
        <v>0</v>
      </c>
      <c r="F159" s="904"/>
      <c r="G159" s="913">
        <v>0</v>
      </c>
      <c r="H159" s="906">
        <v>0</v>
      </c>
    </row>
    <row r="160" spans="1:8" x14ac:dyDescent="0.2">
      <c r="A160" s="921"/>
      <c r="B160" s="1122">
        <v>5229</v>
      </c>
      <c r="C160" s="180" t="s">
        <v>210</v>
      </c>
      <c r="D160" s="1212">
        <v>75</v>
      </c>
      <c r="E160" s="1212">
        <v>75</v>
      </c>
      <c r="F160" s="908"/>
      <c r="G160" s="312">
        <v>0</v>
      </c>
      <c r="H160" s="910">
        <f>75-75</f>
        <v>0</v>
      </c>
    </row>
    <row r="161" spans="1:8" x14ac:dyDescent="0.2">
      <c r="A161" s="921"/>
      <c r="B161" s="1122">
        <v>5229</v>
      </c>
      <c r="C161" s="180" t="s">
        <v>203</v>
      </c>
      <c r="D161" s="1212">
        <v>180</v>
      </c>
      <c r="E161" s="1212">
        <v>180</v>
      </c>
      <c r="F161" s="908"/>
      <c r="G161" s="913">
        <f>F161/E161*100</f>
        <v>0</v>
      </c>
      <c r="H161" s="910">
        <f>180</f>
        <v>180</v>
      </c>
    </row>
    <row r="162" spans="1:8" ht="13.5" thickBot="1" x14ac:dyDescent="0.25">
      <c r="A162" s="917"/>
      <c r="B162" s="918" t="s">
        <v>631</v>
      </c>
      <c r="C162" s="601"/>
      <c r="D162" s="1142">
        <f>SUM(D156:D161)</f>
        <v>680</v>
      </c>
      <c r="E162" s="1142">
        <f>SUM(E156:E161)</f>
        <v>680</v>
      </c>
      <c r="F162" s="911">
        <f>SUM(F156:F161)</f>
        <v>0</v>
      </c>
      <c r="G162" s="46">
        <f>F162/E162*100</f>
        <v>0</v>
      </c>
      <c r="H162" s="920">
        <f>SUM(H156:H161)</f>
        <v>430</v>
      </c>
    </row>
    <row r="163" spans="1:8" x14ac:dyDescent="0.2">
      <c r="A163" s="915">
        <v>4352</v>
      </c>
      <c r="B163" s="1122">
        <v>5229</v>
      </c>
      <c r="C163" s="180" t="s">
        <v>172</v>
      </c>
      <c r="D163" s="1131">
        <v>80</v>
      </c>
      <c r="E163" s="1131">
        <v>80</v>
      </c>
      <c r="F163" s="177"/>
      <c r="G163" s="913">
        <f>F163/E163*100</f>
        <v>0</v>
      </c>
      <c r="H163" s="178">
        <v>80</v>
      </c>
    </row>
    <row r="164" spans="1:8" ht="14.25" thickBot="1" x14ac:dyDescent="0.3">
      <c r="A164" s="607"/>
      <c r="B164" s="603" t="s">
        <v>631</v>
      </c>
      <c r="C164" s="1385"/>
      <c r="D164" s="1386">
        <f>SUM(D163)</f>
        <v>80</v>
      </c>
      <c r="E164" s="1386">
        <f>SUM(E163)</f>
        <v>80</v>
      </c>
      <c r="F164" s="240">
        <f>SUM(F163:F163)</f>
        <v>0</v>
      </c>
      <c r="G164" s="914">
        <f>F164/E164*100</f>
        <v>0</v>
      </c>
      <c r="H164" s="604">
        <f>SUM(H163)</f>
        <v>80</v>
      </c>
    </row>
    <row r="165" spans="1:8" ht="13.5" hidden="1" thickBot="1" x14ac:dyDescent="0.25">
      <c r="A165" s="605"/>
      <c r="B165" s="277">
        <v>5221</v>
      </c>
      <c r="C165" s="293" t="s">
        <v>1128</v>
      </c>
      <c r="D165" s="1131">
        <v>0</v>
      </c>
      <c r="E165" s="1131">
        <v>0</v>
      </c>
      <c r="F165" s="550">
        <v>0</v>
      </c>
      <c r="G165" s="150">
        <v>0</v>
      </c>
      <c r="H165" s="178">
        <v>0</v>
      </c>
    </row>
    <row r="166" spans="1:8" x14ac:dyDescent="0.2">
      <c r="A166" s="915">
        <v>4354</v>
      </c>
      <c r="B166" s="1122">
        <v>5222</v>
      </c>
      <c r="C166" s="180" t="s">
        <v>165</v>
      </c>
      <c r="D166" s="1136">
        <v>80</v>
      </c>
      <c r="E166" s="1136">
        <v>80</v>
      </c>
      <c r="F166" s="562"/>
      <c r="G166" s="913">
        <f>F166/E166*100</f>
        <v>0</v>
      </c>
      <c r="H166" s="205">
        <v>80</v>
      </c>
    </row>
    <row r="167" spans="1:8" ht="13.5" hidden="1" x14ac:dyDescent="0.25">
      <c r="A167" s="609"/>
      <c r="B167" s="1122">
        <v>5222</v>
      </c>
      <c r="C167" s="180" t="s">
        <v>201</v>
      </c>
      <c r="D167" s="1132">
        <v>0</v>
      </c>
      <c r="E167" s="1132">
        <v>0</v>
      </c>
      <c r="F167" s="904">
        <v>0</v>
      </c>
      <c r="G167" s="913">
        <v>0</v>
      </c>
      <c r="H167" s="906">
        <v>0</v>
      </c>
    </row>
    <row r="168" spans="1:8" ht="13.5" hidden="1" x14ac:dyDescent="0.25">
      <c r="A168" s="351"/>
      <c r="B168" s="1122">
        <v>5223</v>
      </c>
      <c r="C168" s="180" t="s">
        <v>211</v>
      </c>
      <c r="D168" s="1132">
        <v>0</v>
      </c>
      <c r="E168" s="1132">
        <v>0</v>
      </c>
      <c r="F168" s="904">
        <v>0</v>
      </c>
      <c r="G168" s="913">
        <v>0</v>
      </c>
      <c r="H168" s="906">
        <v>0</v>
      </c>
    </row>
    <row r="169" spans="1:8" hidden="1" x14ac:dyDescent="0.2">
      <c r="A169" s="839"/>
      <c r="B169" s="1122">
        <v>5223</v>
      </c>
      <c r="C169" s="180" t="s">
        <v>209</v>
      </c>
      <c r="D169" s="1132">
        <v>0</v>
      </c>
      <c r="E169" s="1132">
        <v>0</v>
      </c>
      <c r="F169" s="905">
        <v>0</v>
      </c>
      <c r="G169" s="913">
        <v>0</v>
      </c>
      <c r="H169" s="906">
        <v>0</v>
      </c>
    </row>
    <row r="170" spans="1:8" ht="14.25" thickBot="1" x14ac:dyDescent="0.3">
      <c r="A170" s="607"/>
      <c r="B170" s="603" t="s">
        <v>631</v>
      </c>
      <c r="C170" s="1385"/>
      <c r="D170" s="1386">
        <f>SUM(D165:D169)</f>
        <v>80</v>
      </c>
      <c r="E170" s="1386">
        <f>SUM(E165:E169)</f>
        <v>80</v>
      </c>
      <c r="F170" s="240">
        <f>SUM(F165:F169)</f>
        <v>0</v>
      </c>
      <c r="G170" s="914">
        <f>F170/E170*100</f>
        <v>0</v>
      </c>
      <c r="H170" s="604">
        <f>SUM(H165:H169)</f>
        <v>80</v>
      </c>
    </row>
    <row r="171" spans="1:8" s="900" customFormat="1" x14ac:dyDescent="0.2">
      <c r="A171" s="915">
        <v>4356</v>
      </c>
      <c r="B171" s="1122">
        <v>5221</v>
      </c>
      <c r="C171" s="180" t="s">
        <v>1128</v>
      </c>
      <c r="D171" s="1136">
        <v>20</v>
      </c>
      <c r="E171" s="1136">
        <v>20</v>
      </c>
      <c r="F171" s="562"/>
      <c r="G171" s="89">
        <v>0</v>
      </c>
      <c r="H171" s="205">
        <v>20</v>
      </c>
    </row>
    <row r="172" spans="1:8" s="900" customFormat="1" x14ac:dyDescent="0.2">
      <c r="A172" s="921"/>
      <c r="B172" s="1122">
        <v>5221</v>
      </c>
      <c r="C172" s="180" t="s">
        <v>1129</v>
      </c>
      <c r="D172" s="1132">
        <v>12</v>
      </c>
      <c r="E172" s="1132">
        <v>12</v>
      </c>
      <c r="F172" s="904"/>
      <c r="G172" s="913">
        <f>F172/E172*100</f>
        <v>0</v>
      </c>
      <c r="H172" s="906">
        <v>12</v>
      </c>
    </row>
    <row r="173" spans="1:8" x14ac:dyDescent="0.2">
      <c r="A173" s="916"/>
      <c r="B173" s="1122">
        <v>5222</v>
      </c>
      <c r="C173" s="180" t="s">
        <v>201</v>
      </c>
      <c r="D173" s="1132">
        <v>200</v>
      </c>
      <c r="E173" s="1132">
        <v>200</v>
      </c>
      <c r="F173" s="905"/>
      <c r="G173" s="913">
        <f>F173/E173*100</f>
        <v>0</v>
      </c>
      <c r="H173" s="906">
        <v>200</v>
      </c>
    </row>
    <row r="174" spans="1:8" x14ac:dyDescent="0.2">
      <c r="A174" s="916"/>
      <c r="B174" s="1122">
        <v>5223</v>
      </c>
      <c r="C174" s="180" t="s">
        <v>212</v>
      </c>
      <c r="D174" s="1132">
        <v>40</v>
      </c>
      <c r="E174" s="1132">
        <v>40</v>
      </c>
      <c r="F174" s="905"/>
      <c r="G174" s="913">
        <v>0</v>
      </c>
      <c r="H174" s="906">
        <v>40</v>
      </c>
    </row>
    <row r="175" spans="1:8" x14ac:dyDescent="0.2">
      <c r="A175" s="916"/>
      <c r="B175" s="1122">
        <v>5223</v>
      </c>
      <c r="C175" s="180" t="s">
        <v>213</v>
      </c>
      <c r="D175" s="1132">
        <v>10</v>
      </c>
      <c r="E175" s="1132">
        <v>10</v>
      </c>
      <c r="F175" s="905"/>
      <c r="G175" s="913">
        <f>F175/E175*100</f>
        <v>0</v>
      </c>
      <c r="H175" s="906">
        <v>10</v>
      </c>
    </row>
    <row r="176" spans="1:8" x14ac:dyDescent="0.2">
      <c r="A176" s="916"/>
      <c r="B176" s="1122">
        <v>5229</v>
      </c>
      <c r="C176" s="180" t="s">
        <v>203</v>
      </c>
      <c r="D176" s="1132">
        <v>150</v>
      </c>
      <c r="E176" s="1132">
        <v>150</v>
      </c>
      <c r="F176" s="905"/>
      <c r="G176" s="913">
        <f>F176/E176*100</f>
        <v>0</v>
      </c>
      <c r="H176" s="906">
        <v>150</v>
      </c>
    </row>
    <row r="177" spans="1:8" s="900" customFormat="1" x14ac:dyDescent="0.2">
      <c r="A177" s="916"/>
      <c r="B177" s="1122">
        <v>5229</v>
      </c>
      <c r="C177" s="180" t="s">
        <v>214</v>
      </c>
      <c r="D177" s="1132">
        <v>60</v>
      </c>
      <c r="E177" s="1132">
        <v>60</v>
      </c>
      <c r="F177" s="905"/>
      <c r="G177" s="913">
        <v>0</v>
      </c>
      <c r="H177" s="906">
        <v>60</v>
      </c>
    </row>
    <row r="178" spans="1:8" ht="14.25" thickBot="1" x14ac:dyDescent="0.3">
      <c r="A178" s="607"/>
      <c r="B178" s="603" t="s">
        <v>631</v>
      </c>
      <c r="C178" s="1385"/>
      <c r="D178" s="1386">
        <f>SUM(D171:D177)</f>
        <v>492</v>
      </c>
      <c r="E178" s="1386">
        <f>SUM(E171:E177)</f>
        <v>492</v>
      </c>
      <c r="F178" s="911">
        <f>SUM(F171:F177)</f>
        <v>0</v>
      </c>
      <c r="G178" s="914">
        <f>F178/E178*100</f>
        <v>0</v>
      </c>
      <c r="H178" s="604">
        <f>SUM(H171:H177)</f>
        <v>492</v>
      </c>
    </row>
    <row r="179" spans="1:8" hidden="1" x14ac:dyDescent="0.2">
      <c r="A179" s="915">
        <v>4357</v>
      </c>
      <c r="B179" s="277">
        <v>5221</v>
      </c>
      <c r="C179" s="293" t="s">
        <v>169</v>
      </c>
      <c r="D179" s="1131">
        <v>0</v>
      </c>
      <c r="E179" s="1131">
        <v>0</v>
      </c>
      <c r="F179" s="177">
        <v>0</v>
      </c>
      <c r="G179" s="150">
        <v>0</v>
      </c>
      <c r="H179" s="178">
        <v>0</v>
      </c>
    </row>
    <row r="180" spans="1:8" hidden="1" x14ac:dyDescent="0.2">
      <c r="A180" s="916"/>
      <c r="B180" s="1122">
        <v>5229</v>
      </c>
      <c r="C180" s="180" t="s">
        <v>203</v>
      </c>
      <c r="D180" s="1207">
        <v>0</v>
      </c>
      <c r="E180" s="1207">
        <v>0</v>
      </c>
      <c r="F180" s="260">
        <v>0</v>
      </c>
      <c r="G180" s="106">
        <v>0</v>
      </c>
      <c r="H180" s="261">
        <v>0</v>
      </c>
    </row>
    <row r="181" spans="1:8" ht="14.25" hidden="1" thickBot="1" x14ac:dyDescent="0.3">
      <c r="A181" s="607"/>
      <c r="B181" s="603" t="s">
        <v>631</v>
      </c>
      <c r="C181" s="1385"/>
      <c r="D181" s="1386">
        <f>SUM(D179:D180)</f>
        <v>0</v>
      </c>
      <c r="E181" s="1386">
        <f>SUM(E179:E180)</f>
        <v>0</v>
      </c>
      <c r="F181" s="240">
        <f>SUM(F179:F180)</f>
        <v>0</v>
      </c>
      <c r="G181" s="914">
        <v>0</v>
      </c>
      <c r="H181" s="604">
        <f>SUM(H179:H180)</f>
        <v>0</v>
      </c>
    </row>
    <row r="182" spans="1:8" x14ac:dyDescent="0.2">
      <c r="A182" s="915">
        <v>4358</v>
      </c>
      <c r="B182" s="277">
        <v>5221</v>
      </c>
      <c r="C182" s="293" t="s">
        <v>1128</v>
      </c>
      <c r="D182" s="1131">
        <v>30</v>
      </c>
      <c r="E182" s="1131">
        <v>30</v>
      </c>
      <c r="F182" s="177"/>
      <c r="G182" s="913">
        <f>F182/E182*100</f>
        <v>0</v>
      </c>
      <c r="H182" s="178">
        <v>30</v>
      </c>
    </row>
    <row r="183" spans="1:8" hidden="1" x14ac:dyDescent="0.2">
      <c r="A183" s="916"/>
      <c r="B183" s="1122">
        <v>5221</v>
      </c>
      <c r="C183" s="180" t="s">
        <v>169</v>
      </c>
      <c r="D183" s="1132">
        <v>0</v>
      </c>
      <c r="E183" s="1132">
        <v>0</v>
      </c>
      <c r="F183" s="905"/>
      <c r="G183" s="913">
        <v>0</v>
      </c>
      <c r="H183" s="906">
        <v>0</v>
      </c>
    </row>
    <row r="184" spans="1:8" hidden="1" x14ac:dyDescent="0.2">
      <c r="A184" s="916"/>
      <c r="B184" s="1122">
        <v>5222</v>
      </c>
      <c r="C184" s="180" t="s">
        <v>201</v>
      </c>
      <c r="D184" s="1132">
        <v>0</v>
      </c>
      <c r="E184" s="1132">
        <v>0</v>
      </c>
      <c r="F184" s="905"/>
      <c r="G184" s="913">
        <v>0</v>
      </c>
      <c r="H184" s="906">
        <v>0</v>
      </c>
    </row>
    <row r="185" spans="1:8" x14ac:dyDescent="0.2">
      <c r="A185" s="916"/>
      <c r="B185" s="1122">
        <v>5229</v>
      </c>
      <c r="C185" s="180" t="s">
        <v>214</v>
      </c>
      <c r="D185" s="1132">
        <v>60</v>
      </c>
      <c r="E185" s="1132">
        <v>60</v>
      </c>
      <c r="F185" s="905"/>
      <c r="G185" s="913">
        <f>F185/E185*100</f>
        <v>0</v>
      </c>
      <c r="H185" s="906">
        <v>60</v>
      </c>
    </row>
    <row r="186" spans="1:8" ht="14.25" thickBot="1" x14ac:dyDescent="0.3">
      <c r="A186" s="607"/>
      <c r="B186" s="603" t="s">
        <v>631</v>
      </c>
      <c r="C186" s="1385"/>
      <c r="D186" s="1386">
        <f>SUM(D182:D185)</f>
        <v>90</v>
      </c>
      <c r="E186" s="1386">
        <f>SUM(E182:E185)</f>
        <v>90</v>
      </c>
      <c r="F186" s="240">
        <f>SUM(F182:F185)</f>
        <v>0</v>
      </c>
      <c r="G186" s="914">
        <v>0</v>
      </c>
      <c r="H186" s="604">
        <f>SUM(H182:H185)</f>
        <v>90</v>
      </c>
    </row>
    <row r="187" spans="1:8" s="900" customFormat="1" x14ac:dyDescent="0.2">
      <c r="A187" s="915">
        <v>4359</v>
      </c>
      <c r="B187" s="1122">
        <v>5213</v>
      </c>
      <c r="C187" s="180" t="s">
        <v>196</v>
      </c>
      <c r="D187" s="1136">
        <v>30</v>
      </c>
      <c r="E187" s="1136">
        <v>30</v>
      </c>
      <c r="F187" s="562"/>
      <c r="G187" s="89">
        <f>F187/E187*100</f>
        <v>0</v>
      </c>
      <c r="H187" s="205">
        <v>30</v>
      </c>
    </row>
    <row r="188" spans="1:8" s="900" customFormat="1" x14ac:dyDescent="0.2">
      <c r="A188" s="921"/>
      <c r="B188" s="1122">
        <v>5221</v>
      </c>
      <c r="C188" s="180" t="s">
        <v>1128</v>
      </c>
      <c r="D188" s="1132">
        <v>440</v>
      </c>
      <c r="E188" s="1132">
        <v>440</v>
      </c>
      <c r="F188" s="904"/>
      <c r="G188" s="913">
        <f t="shared" ref="G188:G194" si="2">F188/E188*100</f>
        <v>0</v>
      </c>
      <c r="H188" s="906">
        <f>440-250</f>
        <v>190</v>
      </c>
    </row>
    <row r="189" spans="1:8" s="900" customFormat="1" x14ac:dyDescent="0.2">
      <c r="A189" s="916"/>
      <c r="B189" s="1122">
        <v>5221</v>
      </c>
      <c r="C189" s="180" t="s">
        <v>1129</v>
      </c>
      <c r="D189" s="1132">
        <v>400</v>
      </c>
      <c r="E189" s="1132">
        <v>400</v>
      </c>
      <c r="F189" s="905"/>
      <c r="G189" s="913">
        <f t="shared" si="2"/>
        <v>0</v>
      </c>
      <c r="H189" s="906">
        <f>400</f>
        <v>400</v>
      </c>
    </row>
    <row r="190" spans="1:8" s="900" customFormat="1" x14ac:dyDescent="0.2">
      <c r="A190" s="921"/>
      <c r="B190" s="1122">
        <v>5222</v>
      </c>
      <c r="C190" s="180" t="s">
        <v>197</v>
      </c>
      <c r="D190" s="1132">
        <v>350</v>
      </c>
      <c r="E190" s="1132">
        <v>350</v>
      </c>
      <c r="F190" s="904"/>
      <c r="G190" s="913">
        <f t="shared" si="2"/>
        <v>0</v>
      </c>
      <c r="H190" s="906">
        <v>350</v>
      </c>
    </row>
    <row r="191" spans="1:8" s="900" customFormat="1" x14ac:dyDescent="0.2">
      <c r="A191" s="921"/>
      <c r="B191" s="1122">
        <v>5223</v>
      </c>
      <c r="C191" s="180" t="s">
        <v>215</v>
      </c>
      <c r="D191" s="1132">
        <v>90</v>
      </c>
      <c r="E191" s="1132">
        <v>90</v>
      </c>
      <c r="F191" s="904"/>
      <c r="G191" s="913">
        <f t="shared" si="2"/>
        <v>0</v>
      </c>
      <c r="H191" s="906">
        <v>90</v>
      </c>
    </row>
    <row r="192" spans="1:8" x14ac:dyDescent="0.2">
      <c r="A192" s="921"/>
      <c r="B192" s="1122">
        <v>5223</v>
      </c>
      <c r="C192" s="180" t="s">
        <v>213</v>
      </c>
      <c r="D192" s="1132">
        <v>150</v>
      </c>
      <c r="E192" s="1132">
        <v>150</v>
      </c>
      <c r="F192" s="904"/>
      <c r="G192" s="913">
        <f t="shared" si="2"/>
        <v>0</v>
      </c>
      <c r="H192" s="906">
        <v>150</v>
      </c>
    </row>
    <row r="193" spans="1:8" s="900" customFormat="1" x14ac:dyDescent="0.2">
      <c r="A193" s="921"/>
      <c r="B193" s="1122">
        <v>5229</v>
      </c>
      <c r="C193" s="180" t="s">
        <v>210</v>
      </c>
      <c r="D193" s="1132">
        <v>43</v>
      </c>
      <c r="E193" s="1132">
        <v>43</v>
      </c>
      <c r="F193" s="904"/>
      <c r="G193" s="913">
        <v>0</v>
      </c>
      <c r="H193" s="906">
        <v>43</v>
      </c>
    </row>
    <row r="194" spans="1:8" x14ac:dyDescent="0.2">
      <c r="A194" s="921"/>
      <c r="B194" s="1122">
        <v>5229</v>
      </c>
      <c r="C194" s="180" t="s">
        <v>1148</v>
      </c>
      <c r="D194" s="1132">
        <v>150</v>
      </c>
      <c r="E194" s="1132">
        <v>150</v>
      </c>
      <c r="F194" s="904"/>
      <c r="G194" s="913">
        <f t="shared" si="2"/>
        <v>0</v>
      </c>
      <c r="H194" s="906">
        <v>150</v>
      </c>
    </row>
    <row r="195" spans="1:8" hidden="1" x14ac:dyDescent="0.2">
      <c r="A195" s="921"/>
      <c r="B195" s="1122">
        <v>5229</v>
      </c>
      <c r="C195" s="180" t="s">
        <v>172</v>
      </c>
      <c r="D195" s="1132">
        <v>0</v>
      </c>
      <c r="E195" s="1132">
        <v>0</v>
      </c>
      <c r="F195" s="904">
        <v>0</v>
      </c>
      <c r="G195" s="913">
        <v>0</v>
      </c>
      <c r="H195" s="906">
        <v>0</v>
      </c>
    </row>
    <row r="196" spans="1:8" ht="13.5" thickBot="1" x14ac:dyDescent="0.25">
      <c r="A196" s="917"/>
      <c r="B196" s="918" t="s">
        <v>631</v>
      </c>
      <c r="C196" s="601"/>
      <c r="D196" s="1142">
        <f>SUM(D187:D195)</f>
        <v>1653</v>
      </c>
      <c r="E196" s="1142">
        <f>SUM(E187:E195)</f>
        <v>1653</v>
      </c>
      <c r="F196" s="911">
        <f>SUM(F187:F195)</f>
        <v>0</v>
      </c>
      <c r="G196" s="914">
        <f>F196/E196*100</f>
        <v>0</v>
      </c>
      <c r="H196" s="920">
        <f>SUM(H187:H195)</f>
        <v>1403</v>
      </c>
    </row>
    <row r="197" spans="1:8" x14ac:dyDescent="0.2">
      <c r="A197" s="915">
        <v>4371</v>
      </c>
      <c r="B197" s="277">
        <v>5212</v>
      </c>
      <c r="C197" s="293" t="s">
        <v>1004</v>
      </c>
      <c r="D197" s="1131">
        <v>0</v>
      </c>
      <c r="E197" s="1131">
        <v>0</v>
      </c>
      <c r="F197" s="550"/>
      <c r="G197" s="150" t="e">
        <f>F197/E197*100</f>
        <v>#DIV/0!</v>
      </c>
      <c r="H197" s="178">
        <v>0</v>
      </c>
    </row>
    <row r="198" spans="1:8" s="900" customFormat="1" x14ac:dyDescent="0.2">
      <c r="A198" s="921"/>
      <c r="B198" s="1122">
        <v>5212</v>
      </c>
      <c r="C198" s="180" t="s">
        <v>195</v>
      </c>
      <c r="D198" s="1132">
        <v>77</v>
      </c>
      <c r="E198" s="1132">
        <v>77</v>
      </c>
      <c r="F198" s="904"/>
      <c r="G198" s="913">
        <v>0</v>
      </c>
      <c r="H198" s="906">
        <v>77</v>
      </c>
    </row>
    <row r="199" spans="1:8" s="900" customFormat="1" x14ac:dyDescent="0.2">
      <c r="A199" s="921"/>
      <c r="B199" s="1122">
        <v>5221</v>
      </c>
      <c r="C199" s="180" t="s">
        <v>1128</v>
      </c>
      <c r="D199" s="1132">
        <v>260</v>
      </c>
      <c r="E199" s="1132">
        <v>260</v>
      </c>
      <c r="F199" s="904"/>
      <c r="G199" s="913">
        <f t="shared" ref="G199:G207" si="3">F199/E199*100</f>
        <v>0</v>
      </c>
      <c r="H199" s="906">
        <f>260-100</f>
        <v>160</v>
      </c>
    </row>
    <row r="200" spans="1:8" s="900" customFormat="1" x14ac:dyDescent="0.2">
      <c r="A200" s="921"/>
      <c r="B200" s="1122">
        <v>5221</v>
      </c>
      <c r="C200" s="180" t="s">
        <v>1129</v>
      </c>
      <c r="D200" s="1132">
        <v>60</v>
      </c>
      <c r="E200" s="1132">
        <v>60</v>
      </c>
      <c r="F200" s="904"/>
      <c r="G200" s="913">
        <f t="shared" si="3"/>
        <v>0</v>
      </c>
      <c r="H200" s="906">
        <v>60</v>
      </c>
    </row>
    <row r="201" spans="1:8" x14ac:dyDescent="0.2">
      <c r="A201" s="921"/>
      <c r="B201" s="1122">
        <v>5222</v>
      </c>
      <c r="C201" s="180" t="s">
        <v>170</v>
      </c>
      <c r="D201" s="1132">
        <v>313</v>
      </c>
      <c r="E201" s="1132">
        <v>313</v>
      </c>
      <c r="F201" s="904"/>
      <c r="G201" s="913">
        <f t="shared" si="3"/>
        <v>0</v>
      </c>
      <c r="H201" s="906">
        <f>313-100</f>
        <v>213</v>
      </c>
    </row>
    <row r="202" spans="1:8" x14ac:dyDescent="0.2">
      <c r="A202" s="921"/>
      <c r="B202" s="1122">
        <v>5222</v>
      </c>
      <c r="C202" s="180" t="s">
        <v>197</v>
      </c>
      <c r="D202" s="1132">
        <v>100</v>
      </c>
      <c r="E202" s="1132">
        <v>100</v>
      </c>
      <c r="F202" s="904"/>
      <c r="G202" s="913">
        <f t="shared" si="3"/>
        <v>0</v>
      </c>
      <c r="H202" s="906">
        <v>100</v>
      </c>
    </row>
    <row r="203" spans="1:8" s="900" customFormat="1" hidden="1" x14ac:dyDescent="0.2">
      <c r="A203" s="921"/>
      <c r="B203" s="1122">
        <v>5223</v>
      </c>
      <c r="C203" s="180" t="s">
        <v>1134</v>
      </c>
      <c r="D203" s="1132">
        <v>0</v>
      </c>
      <c r="E203" s="1132">
        <v>0</v>
      </c>
      <c r="F203" s="904"/>
      <c r="G203" s="913">
        <v>0</v>
      </c>
      <c r="H203" s="906">
        <v>0</v>
      </c>
    </row>
    <row r="204" spans="1:8" x14ac:dyDescent="0.2">
      <c r="A204" s="921"/>
      <c r="B204" s="1122">
        <v>5223</v>
      </c>
      <c r="C204" s="180" t="s">
        <v>213</v>
      </c>
      <c r="D204" s="1132">
        <v>150</v>
      </c>
      <c r="E204" s="1132">
        <v>150</v>
      </c>
      <c r="F204" s="904"/>
      <c r="G204" s="913">
        <f t="shared" si="3"/>
        <v>0</v>
      </c>
      <c r="H204" s="906">
        <v>150</v>
      </c>
    </row>
    <row r="205" spans="1:8" x14ac:dyDescent="0.2">
      <c r="A205" s="921"/>
      <c r="B205" s="1122">
        <v>5229</v>
      </c>
      <c r="C205" s="180" t="s">
        <v>216</v>
      </c>
      <c r="D205" s="1132">
        <v>40</v>
      </c>
      <c r="E205" s="1132">
        <v>40</v>
      </c>
      <c r="F205" s="904"/>
      <c r="G205" s="913">
        <f t="shared" si="3"/>
        <v>0</v>
      </c>
      <c r="H205" s="906">
        <v>40</v>
      </c>
    </row>
    <row r="206" spans="1:8" x14ac:dyDescent="0.2">
      <c r="A206" s="921"/>
      <c r="B206" s="1122">
        <v>5229</v>
      </c>
      <c r="C206" s="180" t="s">
        <v>172</v>
      </c>
      <c r="D206" s="1132">
        <v>300</v>
      </c>
      <c r="E206" s="1132">
        <v>300</v>
      </c>
      <c r="F206" s="904"/>
      <c r="G206" s="913">
        <f t="shared" si="3"/>
        <v>0</v>
      </c>
      <c r="H206" s="906">
        <v>300</v>
      </c>
    </row>
    <row r="207" spans="1:8" x14ac:dyDescent="0.2">
      <c r="A207" s="921"/>
      <c r="B207" s="1122">
        <v>5339</v>
      </c>
      <c r="C207" s="180" t="s">
        <v>1184</v>
      </c>
      <c r="D207" s="1132">
        <v>400</v>
      </c>
      <c r="E207" s="1132">
        <v>400</v>
      </c>
      <c r="F207" s="904"/>
      <c r="G207" s="913">
        <f t="shared" si="3"/>
        <v>0</v>
      </c>
      <c r="H207" s="906">
        <v>400</v>
      </c>
    </row>
    <row r="208" spans="1:8" ht="13.5" thickBot="1" x14ac:dyDescent="0.25">
      <c r="A208" s="917"/>
      <c r="B208" s="918" t="s">
        <v>631</v>
      </c>
      <c r="C208" s="601"/>
      <c r="D208" s="1142">
        <f>SUM(D197:D207)</f>
        <v>1700</v>
      </c>
      <c r="E208" s="1142">
        <f>SUM(E197:E207)</f>
        <v>1700</v>
      </c>
      <c r="F208" s="911">
        <f>SUM(F197:F207)</f>
        <v>0</v>
      </c>
      <c r="G208" s="914">
        <f>F208/E208*100</f>
        <v>0</v>
      </c>
      <c r="H208" s="920">
        <f>SUM(H197:H207)</f>
        <v>1500</v>
      </c>
    </row>
    <row r="209" spans="1:8" s="900" customFormat="1" x14ac:dyDescent="0.2">
      <c r="A209" s="135"/>
      <c r="B209" s="410"/>
      <c r="C209" s="135"/>
      <c r="D209" s="986"/>
      <c r="E209" s="986"/>
      <c r="F209" s="986"/>
      <c r="G209" s="300"/>
      <c r="H209" s="207"/>
    </row>
    <row r="210" spans="1:8" s="900" customFormat="1" x14ac:dyDescent="0.2">
      <c r="A210" s="135"/>
      <c r="B210" s="410"/>
      <c r="C210" s="135"/>
      <c r="D210" s="986"/>
      <c r="E210" s="986"/>
      <c r="F210" s="986"/>
      <c r="G210" s="300"/>
      <c r="H210" s="207"/>
    </row>
    <row r="211" spans="1:8" s="900" customFormat="1" x14ac:dyDescent="0.2">
      <c r="A211" s="135"/>
      <c r="B211" s="410"/>
      <c r="C211" s="135"/>
      <c r="D211" s="986"/>
      <c r="E211" s="986"/>
      <c r="F211" s="986"/>
      <c r="G211" s="300"/>
      <c r="H211" s="207"/>
    </row>
    <row r="212" spans="1:8" s="900" customFormat="1" x14ac:dyDescent="0.2">
      <c r="A212" s="135"/>
      <c r="B212" s="410"/>
      <c r="C212" s="135"/>
      <c r="D212" s="986"/>
      <c r="E212" s="986"/>
      <c r="F212" s="986"/>
      <c r="G212" s="300"/>
      <c r="H212" s="207"/>
    </row>
    <row r="213" spans="1:8" s="958" customFormat="1" ht="15.75" thickBot="1" x14ac:dyDescent="0.3">
      <c r="A213" s="1609" t="s">
        <v>1114</v>
      </c>
      <c r="B213" s="1609"/>
      <c r="C213" s="1609"/>
      <c r="D213" s="1609"/>
      <c r="E213" s="1609"/>
      <c r="F213" s="1609"/>
      <c r="G213" s="1609"/>
      <c r="H213" s="1609"/>
    </row>
    <row r="214" spans="1:8" x14ac:dyDescent="0.2">
      <c r="A214" s="915">
        <v>4374</v>
      </c>
      <c r="B214" s="277">
        <v>5223</v>
      </c>
      <c r="C214" s="293" t="s">
        <v>209</v>
      </c>
      <c r="D214" s="1131">
        <v>20</v>
      </c>
      <c r="E214" s="1131">
        <v>20</v>
      </c>
      <c r="F214" s="177"/>
      <c r="G214" s="150">
        <f>F214/E214*100</f>
        <v>0</v>
      </c>
      <c r="H214" s="178">
        <v>20</v>
      </c>
    </row>
    <row r="215" spans="1:8" ht="14.25" thickBot="1" x14ac:dyDescent="0.3">
      <c r="A215" s="607"/>
      <c r="B215" s="603" t="s">
        <v>631</v>
      </c>
      <c r="C215" s="1385"/>
      <c r="D215" s="1386">
        <f>SUM(D214)</f>
        <v>20</v>
      </c>
      <c r="E215" s="1386">
        <f>SUM(E214)</f>
        <v>20</v>
      </c>
      <c r="F215" s="240">
        <f>SUM(F214:F214)</f>
        <v>0</v>
      </c>
      <c r="G215" s="914">
        <v>0</v>
      </c>
      <c r="H215" s="604">
        <f>SUM(H214)</f>
        <v>20</v>
      </c>
    </row>
    <row r="216" spans="1:8" x14ac:dyDescent="0.2">
      <c r="A216" s="915">
        <v>4376</v>
      </c>
      <c r="B216" s="1122">
        <v>5222</v>
      </c>
      <c r="C216" s="180" t="s">
        <v>201</v>
      </c>
      <c r="D216" s="1131">
        <v>80</v>
      </c>
      <c r="E216" s="1131">
        <v>80</v>
      </c>
      <c r="F216" s="177"/>
      <c r="G216" s="150">
        <v>0</v>
      </c>
      <c r="H216" s="178">
        <v>80</v>
      </c>
    </row>
    <row r="217" spans="1:8" x14ac:dyDescent="0.2">
      <c r="A217" s="921"/>
      <c r="B217" s="1122">
        <v>5223</v>
      </c>
      <c r="C217" s="180" t="s">
        <v>209</v>
      </c>
      <c r="D217" s="1132">
        <v>10</v>
      </c>
      <c r="E217" s="1132">
        <v>10</v>
      </c>
      <c r="F217" s="904"/>
      <c r="G217" s="913">
        <f>F217/E217*100</f>
        <v>0</v>
      </c>
      <c r="H217" s="906">
        <v>10</v>
      </c>
    </row>
    <row r="218" spans="1:8" ht="14.25" thickBot="1" x14ac:dyDescent="0.3">
      <c r="A218" s="607"/>
      <c r="B218" s="603" t="s">
        <v>631</v>
      </c>
      <c r="C218" s="1385"/>
      <c r="D218" s="1386">
        <f>SUM(D216:D217)</f>
        <v>90</v>
      </c>
      <c r="E218" s="1386">
        <f>SUM(E216:E217)</f>
        <v>90</v>
      </c>
      <c r="F218" s="911">
        <f>SUM(F216:F217)</f>
        <v>0</v>
      </c>
      <c r="G218" s="914">
        <v>0</v>
      </c>
      <c r="H218" s="604">
        <f>SUM(H216:H217)</f>
        <v>90</v>
      </c>
    </row>
    <row r="219" spans="1:8" s="900" customFormat="1" x14ac:dyDescent="0.2">
      <c r="A219" s="915">
        <v>4377</v>
      </c>
      <c r="B219" s="1122">
        <v>5221</v>
      </c>
      <c r="C219" s="180" t="s">
        <v>1185</v>
      </c>
      <c r="D219" s="1131">
        <v>100</v>
      </c>
      <c r="E219" s="1131">
        <v>100</v>
      </c>
      <c r="F219" s="177"/>
      <c r="G219" s="150">
        <f>F219/E219*100</f>
        <v>0</v>
      </c>
      <c r="H219" s="178">
        <v>100</v>
      </c>
    </row>
    <row r="220" spans="1:8" s="900" customFormat="1" x14ac:dyDescent="0.2">
      <c r="A220" s="921"/>
      <c r="B220" s="1122">
        <v>5221</v>
      </c>
      <c r="C220" s="180" t="s">
        <v>1282</v>
      </c>
      <c r="D220" s="1132">
        <v>40</v>
      </c>
      <c r="E220" s="1132">
        <v>40</v>
      </c>
      <c r="F220" s="904">
        <v>0</v>
      </c>
      <c r="G220" s="913">
        <v>0</v>
      </c>
      <c r="H220" s="906">
        <v>40</v>
      </c>
    </row>
    <row r="221" spans="1:8" ht="14.25" thickBot="1" x14ac:dyDescent="0.3">
      <c r="A221" s="607"/>
      <c r="B221" s="603" t="s">
        <v>631</v>
      </c>
      <c r="C221" s="1385"/>
      <c r="D221" s="1386">
        <f>SUM(D219:D220)</f>
        <v>140</v>
      </c>
      <c r="E221" s="1386">
        <f>SUM(E219:E220)</f>
        <v>140</v>
      </c>
      <c r="F221" s="240">
        <f>SUM(F219:F219)</f>
        <v>0</v>
      </c>
      <c r="G221" s="914">
        <v>0</v>
      </c>
      <c r="H221" s="604">
        <f>SUM(H219:H220)</f>
        <v>140</v>
      </c>
    </row>
    <row r="222" spans="1:8" x14ac:dyDescent="0.2">
      <c r="A222" s="915">
        <v>4378</v>
      </c>
      <c r="B222" s="277">
        <v>5222</v>
      </c>
      <c r="C222" s="293" t="s">
        <v>165</v>
      </c>
      <c r="D222" s="1131">
        <v>10</v>
      </c>
      <c r="E222" s="1131">
        <v>10</v>
      </c>
      <c r="F222" s="177">
        <v>0</v>
      </c>
      <c r="G222" s="150">
        <v>0</v>
      </c>
      <c r="H222" s="178">
        <v>10</v>
      </c>
    </row>
    <row r="223" spans="1:8" hidden="1" x14ac:dyDescent="0.2">
      <c r="A223" s="346"/>
      <c r="B223" s="1122">
        <v>5222</v>
      </c>
      <c r="C223" s="180" t="s">
        <v>201</v>
      </c>
      <c r="D223" s="1134">
        <v>0</v>
      </c>
      <c r="E223" s="1134">
        <v>0</v>
      </c>
      <c r="F223" s="72">
        <v>0</v>
      </c>
      <c r="G223" s="41">
        <v>0</v>
      </c>
      <c r="H223" s="141">
        <v>0</v>
      </c>
    </row>
    <row r="224" spans="1:8" x14ac:dyDescent="0.2">
      <c r="A224" s="605"/>
      <c r="B224" s="1122">
        <v>5223</v>
      </c>
      <c r="C224" s="180" t="s">
        <v>211</v>
      </c>
      <c r="D224" s="1134">
        <v>0</v>
      </c>
      <c r="E224" s="1134">
        <v>0</v>
      </c>
      <c r="F224" s="72">
        <v>0</v>
      </c>
      <c r="G224" s="41">
        <v>0</v>
      </c>
      <c r="H224" s="141">
        <v>0</v>
      </c>
    </row>
    <row r="225" spans="1:8" x14ac:dyDescent="0.2">
      <c r="A225" s="916"/>
      <c r="B225" s="1122">
        <v>5223</v>
      </c>
      <c r="C225" s="180" t="s">
        <v>209</v>
      </c>
      <c r="D225" s="1132">
        <v>100</v>
      </c>
      <c r="E225" s="1132">
        <v>100</v>
      </c>
      <c r="F225" s="905"/>
      <c r="G225" s="913">
        <v>0</v>
      </c>
      <c r="H225" s="906">
        <v>100</v>
      </c>
    </row>
    <row r="226" spans="1:8" ht="14.25" thickBot="1" x14ac:dyDescent="0.3">
      <c r="A226" s="607"/>
      <c r="B226" s="603" t="s">
        <v>631</v>
      </c>
      <c r="C226" s="1385"/>
      <c r="D226" s="1386">
        <f>SUM(D222:D225)</f>
        <v>110</v>
      </c>
      <c r="E226" s="1386">
        <f>SUM(E222:E225)</f>
        <v>110</v>
      </c>
      <c r="F226" s="240">
        <f>SUM(F222:F225)</f>
        <v>0</v>
      </c>
      <c r="G226" s="914">
        <v>0</v>
      </c>
      <c r="H226" s="604">
        <f>SUM(H222:H225)</f>
        <v>110</v>
      </c>
    </row>
    <row r="227" spans="1:8" x14ac:dyDescent="0.2">
      <c r="A227" s="915">
        <v>4379</v>
      </c>
      <c r="B227" s="277">
        <v>5221</v>
      </c>
      <c r="C227" s="180" t="s">
        <v>207</v>
      </c>
      <c r="D227" s="1131">
        <v>150</v>
      </c>
      <c r="E227" s="1131">
        <v>150</v>
      </c>
      <c r="F227" s="177"/>
      <c r="G227" s="913">
        <f t="shared" ref="G227:G231" si="4">F227/E227*100</f>
        <v>0</v>
      </c>
      <c r="H227" s="178">
        <v>150</v>
      </c>
    </row>
    <row r="228" spans="1:8" x14ac:dyDescent="0.2">
      <c r="A228" s="916"/>
      <c r="B228" s="1122">
        <v>5222</v>
      </c>
      <c r="C228" s="180" t="s">
        <v>197</v>
      </c>
      <c r="D228" s="1207">
        <v>350</v>
      </c>
      <c r="E228" s="1207">
        <v>350</v>
      </c>
      <c r="F228" s="260"/>
      <c r="G228" s="913">
        <f t="shared" si="4"/>
        <v>0</v>
      </c>
      <c r="H228" s="261">
        <v>350</v>
      </c>
    </row>
    <row r="229" spans="1:8" x14ac:dyDescent="0.2">
      <c r="A229" s="916"/>
      <c r="B229" s="1122">
        <v>5223</v>
      </c>
      <c r="C229" s="180" t="s">
        <v>213</v>
      </c>
      <c r="D229" s="1132">
        <v>200</v>
      </c>
      <c r="E229" s="1132">
        <v>200</v>
      </c>
      <c r="F229" s="905"/>
      <c r="G229" s="913">
        <f t="shared" si="4"/>
        <v>0</v>
      </c>
      <c r="H229" s="906">
        <v>200</v>
      </c>
    </row>
    <row r="230" spans="1:8" x14ac:dyDescent="0.2">
      <c r="A230" s="916"/>
      <c r="B230" s="1122">
        <v>5229</v>
      </c>
      <c r="C230" s="180" t="s">
        <v>217</v>
      </c>
      <c r="D230" s="1212">
        <v>300</v>
      </c>
      <c r="E230" s="1212">
        <v>300</v>
      </c>
      <c r="F230" s="909"/>
      <c r="G230" s="913">
        <f t="shared" si="4"/>
        <v>0</v>
      </c>
      <c r="H230" s="910">
        <v>300</v>
      </c>
    </row>
    <row r="231" spans="1:8" ht="14.25" thickBot="1" x14ac:dyDescent="0.3">
      <c r="A231" s="607"/>
      <c r="B231" s="603" t="s">
        <v>631</v>
      </c>
      <c r="C231" s="1385"/>
      <c r="D231" s="1386">
        <f>SUM(D227:D230)</f>
        <v>1000</v>
      </c>
      <c r="E231" s="1386">
        <f>SUM(E227:E230)</f>
        <v>1000</v>
      </c>
      <c r="F231" s="240">
        <f>SUM(F227:F230)</f>
        <v>0</v>
      </c>
      <c r="G231" s="914">
        <f t="shared" si="4"/>
        <v>0</v>
      </c>
      <c r="H231" s="604">
        <f>SUM(H227:H230)</f>
        <v>1000</v>
      </c>
    </row>
    <row r="232" spans="1:8" ht="16.5" thickBot="1" x14ac:dyDescent="0.3">
      <c r="A232" s="383" t="s">
        <v>666</v>
      </c>
      <c r="B232" s="568"/>
      <c r="C232" s="539"/>
      <c r="D232" s="1135">
        <f>D231+D226+D218+D215+D208+D196+D186+D181+D178+D170+D164+D162+D149+D125+D119+D114+D95+D221+D155+D152+D74+D70+D67+D138</f>
        <v>34084</v>
      </c>
      <c r="E232" s="1135">
        <f t="shared" ref="E232:H232" si="5">E231+E226+E218+E215+E208+E196+E186+E181+E178+E170+E164+E162+E149+E125+E119+E114+E95+E221+E155+E152+E74+E70+E67+E138</f>
        <v>34084</v>
      </c>
      <c r="F232" s="1135">
        <f t="shared" si="5"/>
        <v>0</v>
      </c>
      <c r="G232" s="1135">
        <f t="shared" si="5"/>
        <v>0</v>
      </c>
      <c r="H232" s="1135">
        <f t="shared" si="5"/>
        <v>32334</v>
      </c>
    </row>
    <row r="233" spans="1:8" ht="15.75" x14ac:dyDescent="0.25">
      <c r="A233" s="250"/>
      <c r="B233" s="526"/>
      <c r="C233" s="324"/>
      <c r="D233" s="251"/>
      <c r="E233" s="251"/>
      <c r="F233" s="251"/>
      <c r="G233" s="327"/>
      <c r="H233" s="251"/>
    </row>
    <row r="234" spans="1:8" ht="15.75" x14ac:dyDescent="0.25">
      <c r="A234" s="250"/>
      <c r="B234" s="526"/>
      <c r="C234" s="324"/>
      <c r="D234" s="251"/>
      <c r="E234" s="251"/>
      <c r="F234" s="251"/>
      <c r="G234" s="327"/>
      <c r="H234" s="251"/>
    </row>
    <row r="235" spans="1:8" ht="15.75" x14ac:dyDescent="0.25">
      <c r="A235" s="250"/>
      <c r="B235" s="526"/>
      <c r="C235" s="324"/>
      <c r="D235" s="251"/>
      <c r="E235" s="251"/>
      <c r="F235" s="251"/>
      <c r="G235" s="327"/>
      <c r="H235" s="251"/>
    </row>
    <row r="236" spans="1:8" ht="15.75" x14ac:dyDescent="0.25">
      <c r="A236" s="250"/>
      <c r="B236" s="526"/>
      <c r="C236" s="324"/>
      <c r="D236" s="251"/>
      <c r="E236" s="251"/>
      <c r="F236" s="251"/>
      <c r="G236" s="327"/>
      <c r="H236" s="251"/>
    </row>
    <row r="237" spans="1:8" ht="13.5" thickBot="1" x14ac:dyDescent="0.25"/>
    <row r="238" spans="1:8" ht="15" x14ac:dyDescent="0.25">
      <c r="A238" s="199" t="s">
        <v>630</v>
      </c>
      <c r="B238" s="570"/>
      <c r="C238" s="201"/>
      <c r="D238" s="1159" t="s">
        <v>539</v>
      </c>
      <c r="E238" s="896" t="s">
        <v>540</v>
      </c>
      <c r="F238" s="1153" t="s">
        <v>541</v>
      </c>
      <c r="G238" s="14" t="s">
        <v>542</v>
      </c>
      <c r="H238" s="15" t="s">
        <v>1285</v>
      </c>
    </row>
    <row r="239" spans="1:8" ht="14.25" thickBot="1" x14ac:dyDescent="0.3">
      <c r="A239" s="202"/>
      <c r="B239" s="571"/>
      <c r="C239" s="204"/>
      <c r="D239" s="1271">
        <v>2020</v>
      </c>
      <c r="E239" s="897">
        <v>2020</v>
      </c>
      <c r="F239" s="113"/>
      <c r="G239" s="114" t="s">
        <v>544</v>
      </c>
      <c r="H239" s="115" t="s">
        <v>1284</v>
      </c>
    </row>
    <row r="240" spans="1:8" x14ac:dyDescent="0.2">
      <c r="A240" s="611"/>
      <c r="B240" s="861"/>
      <c r="C240" s="175"/>
      <c r="D240" s="1162">
        <v>0</v>
      </c>
      <c r="E240" s="1136">
        <v>0</v>
      </c>
      <c r="F240" s="267">
        <v>0</v>
      </c>
      <c r="G240" s="358">
        <v>0</v>
      </c>
      <c r="H240" s="205">
        <v>0</v>
      </c>
    </row>
    <row r="241" spans="1:8" ht="13.5" thickBot="1" x14ac:dyDescent="0.25">
      <c r="A241" s="233"/>
      <c r="B241" s="603" t="s">
        <v>631</v>
      </c>
      <c r="C241" s="1385"/>
      <c r="D241" s="1382">
        <v>0</v>
      </c>
      <c r="E241" s="1380">
        <v>0</v>
      </c>
      <c r="F241" s="1264">
        <v>0</v>
      </c>
      <c r="G241" s="914">
        <v>0</v>
      </c>
      <c r="H241" s="604">
        <f>SUM(H240)</f>
        <v>0</v>
      </c>
    </row>
    <row r="242" spans="1:8" ht="16.5" thickBot="1" x14ac:dyDescent="0.3">
      <c r="A242" s="194" t="s">
        <v>670</v>
      </c>
      <c r="B242" s="573"/>
      <c r="C242" s="196"/>
      <c r="D242" s="1185">
        <f>SUM(D240:D240)</f>
        <v>0</v>
      </c>
      <c r="E242" s="1135">
        <f>SUM(E240:E240)</f>
        <v>0</v>
      </c>
      <c r="F242" s="1193">
        <f>SUM(F240:F240)</f>
        <v>0</v>
      </c>
      <c r="G242" s="546">
        <v>0</v>
      </c>
      <c r="H242" s="168">
        <f>SUM(H240:H240)</f>
        <v>0</v>
      </c>
    </row>
    <row r="243" spans="1:8" x14ac:dyDescent="0.2">
      <c r="A243" s="7"/>
      <c r="B243" s="569"/>
      <c r="C243" s="4"/>
      <c r="D243" s="8"/>
      <c r="E243" s="8"/>
      <c r="F243" s="8"/>
      <c r="G243" s="8"/>
      <c r="H243" s="8"/>
    </row>
    <row r="244" spans="1:8" ht="15" thickBot="1" x14ac:dyDescent="0.25">
      <c r="A244" s="208" t="s">
        <v>671</v>
      </c>
      <c r="B244" s="569"/>
      <c r="C244" s="4"/>
      <c r="D244" s="8"/>
      <c r="E244" s="8"/>
      <c r="F244" s="9"/>
      <c r="G244" s="9"/>
      <c r="H244" s="8"/>
    </row>
    <row r="245" spans="1:8" ht="13.5" x14ac:dyDescent="0.25">
      <c r="A245" s="309" t="s">
        <v>672</v>
      </c>
      <c r="B245" s="574"/>
      <c r="C245" s="212" t="s">
        <v>673</v>
      </c>
      <c r="D245" s="1159" t="s">
        <v>539</v>
      </c>
      <c r="E245" s="896" t="s">
        <v>540</v>
      </c>
      <c r="F245" s="1153" t="s">
        <v>541</v>
      </c>
      <c r="G245" s="14" t="s">
        <v>542</v>
      </c>
      <c r="H245" s="15" t="s">
        <v>1285</v>
      </c>
    </row>
    <row r="246" spans="1:8" ht="14.25" thickBot="1" x14ac:dyDescent="0.3">
      <c r="A246" s="213"/>
      <c r="B246" s="575" t="s">
        <v>674</v>
      </c>
      <c r="C246" s="215"/>
      <c r="D246" s="1271">
        <v>2020</v>
      </c>
      <c r="E246" s="897">
        <v>2020</v>
      </c>
      <c r="F246" s="113"/>
      <c r="G246" s="114" t="s">
        <v>544</v>
      </c>
      <c r="H246" s="115" t="s">
        <v>1284</v>
      </c>
    </row>
    <row r="247" spans="1:8" x14ac:dyDescent="0.2">
      <c r="A247" s="1646"/>
      <c r="B247" s="1647"/>
      <c r="C247" s="642"/>
      <c r="D247" s="1162">
        <v>0</v>
      </c>
      <c r="E247" s="1136">
        <v>0</v>
      </c>
      <c r="F247" s="267">
        <v>0</v>
      </c>
      <c r="G247" s="358">
        <v>0</v>
      </c>
      <c r="H247" s="205">
        <v>0</v>
      </c>
    </row>
    <row r="248" spans="1:8" ht="15" thickBot="1" x14ac:dyDescent="0.25">
      <c r="A248" s="1619"/>
      <c r="B248" s="1620"/>
      <c r="C248" s="882" t="s">
        <v>509</v>
      </c>
      <c r="D248" s="1178">
        <f>SUM(D247)</f>
        <v>0</v>
      </c>
      <c r="E248" s="1171">
        <f>SUM(E247)</f>
        <v>0</v>
      </c>
      <c r="F248" s="281">
        <f>SUM(F247)</f>
        <v>0</v>
      </c>
      <c r="G248" s="273">
        <v>0</v>
      </c>
      <c r="H248" s="282">
        <f>SUM(H247)</f>
        <v>0</v>
      </c>
    </row>
    <row r="249" spans="1:8" ht="16.5" thickBot="1" x14ac:dyDescent="0.3">
      <c r="A249" s="229"/>
      <c r="B249" s="578"/>
      <c r="C249" s="579" t="s">
        <v>631</v>
      </c>
      <c r="D249" s="1185">
        <f>D248</f>
        <v>0</v>
      </c>
      <c r="E249" s="1135">
        <f>E248</f>
        <v>0</v>
      </c>
      <c r="F249" s="1193">
        <v>0</v>
      </c>
      <c r="G249" s="197">
        <v>0</v>
      </c>
      <c r="H249" s="168">
        <f>SUM(H247:H247)</f>
        <v>0</v>
      </c>
    </row>
    <row r="250" spans="1:8" ht="15" x14ac:dyDescent="0.25">
      <c r="A250" s="591"/>
      <c r="B250" s="580"/>
      <c r="C250" s="352"/>
      <c r="D250" s="592"/>
      <c r="E250" s="592"/>
      <c r="F250" s="592"/>
      <c r="G250" s="592"/>
      <c r="H250" s="592"/>
    </row>
    <row r="251" spans="1:8" x14ac:dyDescent="0.2">
      <c r="A251" s="355"/>
      <c r="B251" s="355"/>
      <c r="C251" s="355"/>
      <c r="D251" s="355"/>
      <c r="E251" s="355"/>
      <c r="F251" s="355"/>
      <c r="G251" s="355"/>
      <c r="H251" s="355"/>
    </row>
    <row r="252" spans="1:8" ht="19.5" thickBot="1" x14ac:dyDescent="0.35">
      <c r="A252" s="6" t="s">
        <v>218</v>
      </c>
      <c r="B252" s="569"/>
      <c r="C252" s="4"/>
      <c r="D252" s="8"/>
      <c r="E252" s="8"/>
      <c r="F252" s="9"/>
      <c r="G252" s="9"/>
      <c r="H252" s="8"/>
    </row>
    <row r="253" spans="1:8" ht="13.5" x14ac:dyDescent="0.25">
      <c r="A253" s="232"/>
      <c r="B253" s="570"/>
      <c r="C253" s="24"/>
      <c r="D253" s="1159" t="s">
        <v>539</v>
      </c>
      <c r="E253" s="896" t="s">
        <v>540</v>
      </c>
      <c r="F253" s="1153" t="s">
        <v>541</v>
      </c>
      <c r="G253" s="14" t="s">
        <v>542</v>
      </c>
      <c r="H253" s="15" t="s">
        <v>1052</v>
      </c>
    </row>
    <row r="254" spans="1:8" ht="14.25" thickBot="1" x14ac:dyDescent="0.3">
      <c r="A254" s="233"/>
      <c r="B254" s="580"/>
      <c r="C254" s="135"/>
      <c r="D254" s="1143">
        <v>2020</v>
      </c>
      <c r="E254" s="1130">
        <v>2020</v>
      </c>
      <c r="F254" s="19" t="s">
        <v>1156</v>
      </c>
      <c r="G254" s="20" t="s">
        <v>544</v>
      </c>
      <c r="H254" s="115">
        <v>2020</v>
      </c>
    </row>
    <row r="255" spans="1:8" x14ac:dyDescent="0.2">
      <c r="A255" s="353" t="s">
        <v>645</v>
      </c>
      <c r="B255" s="581"/>
      <c r="C255" s="819"/>
      <c r="D255" s="1160">
        <f>D232</f>
        <v>34084</v>
      </c>
      <c r="E255" s="1131">
        <f>E232</f>
        <v>34084</v>
      </c>
      <c r="F255" s="265">
        <f>F232</f>
        <v>0</v>
      </c>
      <c r="G255" s="612">
        <f>F255/E255*100</f>
        <v>0</v>
      </c>
      <c r="H255" s="178">
        <f>H232</f>
        <v>32334</v>
      </c>
    </row>
    <row r="256" spans="1:8" ht="13.5" thickBot="1" x14ac:dyDescent="0.25">
      <c r="A256" s="306" t="s">
        <v>630</v>
      </c>
      <c r="B256" s="613"/>
      <c r="C256" s="654"/>
      <c r="D256" s="1388">
        <f>D242</f>
        <v>0</v>
      </c>
      <c r="E256" s="1390">
        <f>E242</f>
        <v>0</v>
      </c>
      <c r="F256" s="1389">
        <f>F242</f>
        <v>0</v>
      </c>
      <c r="G256" s="46">
        <v>0</v>
      </c>
      <c r="H256" s="614">
        <f>H242</f>
        <v>0</v>
      </c>
    </row>
    <row r="257" spans="1:8" ht="16.5" thickBot="1" x14ac:dyDescent="0.3">
      <c r="A257" s="430" t="s">
        <v>682</v>
      </c>
      <c r="B257" s="575"/>
      <c r="C257" s="337"/>
      <c r="D257" s="1287">
        <f>SUM(D255:D256)</f>
        <v>34084</v>
      </c>
      <c r="E257" s="1293">
        <f>SUM(E255:E256)</f>
        <v>34084</v>
      </c>
      <c r="F257" s="1319">
        <f>SUM(F255:F256)</f>
        <v>0</v>
      </c>
      <c r="G257" s="546">
        <f>F257/E257*100</f>
        <v>0</v>
      </c>
      <c r="H257" s="525">
        <f>SUM(H255:H256)</f>
        <v>32334</v>
      </c>
    </row>
    <row r="259" spans="1:8" x14ac:dyDescent="0.2">
      <c r="H259" s="880"/>
    </row>
    <row r="261" spans="1:8" x14ac:dyDescent="0.2">
      <c r="H261" s="880"/>
    </row>
    <row r="265" spans="1:8" ht="15" x14ac:dyDescent="0.25">
      <c r="A265" s="1609" t="s">
        <v>1115</v>
      </c>
      <c r="B265" s="1609"/>
      <c r="C265" s="1609"/>
      <c r="D265" s="1609"/>
      <c r="E265" s="1609"/>
      <c r="F265" s="1609"/>
      <c r="G265" s="1609"/>
      <c r="H265" s="1609"/>
    </row>
  </sheetData>
  <mergeCells count="6">
    <mergeCell ref="A80:H80"/>
    <mergeCell ref="A265:H265"/>
    <mergeCell ref="A247:B247"/>
    <mergeCell ref="A248:B248"/>
    <mergeCell ref="A143:H143"/>
    <mergeCell ref="A213:H213"/>
  </mergeCells>
  <phoneticPr fontId="0" type="noConversion"/>
  <printOptions horizontalCentered="1"/>
  <pageMargins left="0.78740157480314965" right="0.78740157480314965" top="0.98425196850393704" bottom="0.9842519685039370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78"/>
  <sheetViews>
    <sheetView zoomScaleNormal="100" workbookViewId="0">
      <selection activeCell="Z1" sqref="Z1"/>
    </sheetView>
  </sheetViews>
  <sheetFormatPr defaultRowHeight="12.75" x14ac:dyDescent="0.2"/>
  <cols>
    <col min="1" max="1" width="5" customWidth="1"/>
    <col min="2" max="2" width="5.140625" customWidth="1"/>
    <col min="3" max="3" width="28.140625" customWidth="1"/>
    <col min="4" max="5" width="7.85546875" customWidth="1"/>
    <col min="6" max="6" width="0" hidden="1" customWidth="1"/>
    <col min="7" max="7" width="7.5703125" hidden="1" customWidth="1"/>
    <col min="8" max="8" width="13.7109375" customWidth="1"/>
    <col min="10" max="14" width="9.140625" style="900"/>
  </cols>
  <sheetData>
    <row r="1" spans="1:8" ht="15" x14ac:dyDescent="0.25">
      <c r="H1" s="5"/>
    </row>
    <row r="2" spans="1:8" ht="19.5" thickBot="1" x14ac:dyDescent="0.35">
      <c r="A2" s="6" t="s">
        <v>1154</v>
      </c>
      <c r="H2" s="10" t="s">
        <v>537</v>
      </c>
    </row>
    <row r="3" spans="1:8" ht="13.5" x14ac:dyDescent="0.25">
      <c r="A3" s="11" t="s">
        <v>538</v>
      </c>
      <c r="B3" s="12"/>
      <c r="C3" s="13"/>
      <c r="D3" s="896" t="s">
        <v>539</v>
      </c>
      <c r="E3" s="1543" t="s">
        <v>540</v>
      </c>
      <c r="F3" s="1153" t="s">
        <v>541</v>
      </c>
      <c r="G3" s="14" t="s">
        <v>542</v>
      </c>
      <c r="H3" s="15" t="s">
        <v>1285</v>
      </c>
    </row>
    <row r="4" spans="1:8" ht="11.25" customHeight="1" x14ac:dyDescent="0.25">
      <c r="A4" s="71">
        <v>3111</v>
      </c>
      <c r="B4" s="108" t="s">
        <v>603</v>
      </c>
      <c r="C4" s="191"/>
      <c r="D4" s="1130">
        <v>2020</v>
      </c>
      <c r="E4" s="1544">
        <v>2020</v>
      </c>
      <c r="F4" s="19"/>
      <c r="G4" s="20"/>
      <c r="H4" s="21" t="s">
        <v>1284</v>
      </c>
    </row>
    <row r="5" spans="1:8" ht="13.5" x14ac:dyDescent="0.25">
      <c r="A5" s="71">
        <v>3113</v>
      </c>
      <c r="B5" s="108" t="s">
        <v>604</v>
      </c>
      <c r="C5" s="191"/>
      <c r="D5" s="1130"/>
      <c r="E5" s="1544"/>
      <c r="F5" s="19"/>
      <c r="G5" s="20"/>
      <c r="H5" s="21"/>
    </row>
    <row r="6" spans="1:8" ht="12" customHeight="1" x14ac:dyDescent="0.25">
      <c r="A6" s="179">
        <v>3141</v>
      </c>
      <c r="B6" s="50" t="s">
        <v>793</v>
      </c>
      <c r="C6" s="180"/>
      <c r="D6" s="1130"/>
      <c r="E6" s="1544"/>
      <c r="F6" s="19"/>
      <c r="G6" s="20"/>
      <c r="H6" s="21"/>
    </row>
    <row r="7" spans="1:8" ht="13.5" hidden="1" x14ac:dyDescent="0.25">
      <c r="A7" s="16">
        <v>3149</v>
      </c>
      <c r="B7" s="17" t="s">
        <v>605</v>
      </c>
      <c r="C7" s="175"/>
      <c r="D7" s="1130"/>
      <c r="E7" s="1544"/>
      <c r="F7" s="19"/>
      <c r="G7" s="20"/>
      <c r="H7" s="21"/>
    </row>
    <row r="8" spans="1:8" ht="13.5" hidden="1" x14ac:dyDescent="0.25">
      <c r="A8" s="16">
        <v>3211</v>
      </c>
      <c r="B8" s="17" t="s">
        <v>606</v>
      </c>
      <c r="C8" s="175"/>
      <c r="D8" s="1130"/>
      <c r="E8" s="1544"/>
      <c r="F8" s="19"/>
      <c r="G8" s="20"/>
      <c r="H8" s="21"/>
    </row>
    <row r="9" spans="1:8" s="900" customFormat="1" ht="12" customHeight="1" x14ac:dyDescent="0.25">
      <c r="A9" s="16">
        <v>3299</v>
      </c>
      <c r="B9" s="17" t="s">
        <v>33</v>
      </c>
      <c r="C9" s="175"/>
      <c r="D9" s="1130"/>
      <c r="E9" s="1544"/>
      <c r="F9" s="19"/>
      <c r="G9" s="20"/>
      <c r="H9" s="21"/>
    </row>
    <row r="10" spans="1:8" ht="13.5" x14ac:dyDescent="0.25">
      <c r="A10" s="16">
        <v>3419</v>
      </c>
      <c r="B10" s="17" t="s">
        <v>1199</v>
      </c>
      <c r="C10" s="175"/>
      <c r="D10" s="1130"/>
      <c r="E10" s="1544"/>
      <c r="F10" s="19"/>
      <c r="G10" s="20"/>
      <c r="H10" s="21"/>
    </row>
    <row r="11" spans="1:8" ht="13.5" x14ac:dyDescent="0.25">
      <c r="A11" s="16">
        <v>3421</v>
      </c>
      <c r="B11" s="17" t="s">
        <v>607</v>
      </c>
      <c r="C11" s="175"/>
      <c r="D11" s="1130"/>
      <c r="E11" s="1544"/>
      <c r="F11" s="19"/>
      <c r="G11" s="20"/>
      <c r="H11" s="21"/>
    </row>
    <row r="12" spans="1:8" ht="13.5" x14ac:dyDescent="0.25">
      <c r="A12" s="16">
        <v>3429</v>
      </c>
      <c r="B12" s="17" t="s">
        <v>608</v>
      </c>
      <c r="C12" s="175"/>
      <c r="D12" s="1130"/>
      <c r="E12" s="1544"/>
      <c r="F12" s="19"/>
      <c r="G12" s="20"/>
      <c r="H12" s="21"/>
    </row>
    <row r="13" spans="1:8" ht="13.5" x14ac:dyDescent="0.25">
      <c r="A13" s="16">
        <v>3524</v>
      </c>
      <c r="B13" s="17" t="s">
        <v>609</v>
      </c>
      <c r="C13" s="175"/>
      <c r="D13" s="1130"/>
      <c r="E13" s="1544"/>
      <c r="F13" s="19"/>
      <c r="G13" s="20"/>
      <c r="H13" s="21"/>
    </row>
    <row r="14" spans="1:8" ht="13.5" x14ac:dyDescent="0.25">
      <c r="A14" s="16">
        <v>3541</v>
      </c>
      <c r="B14" s="17" t="s">
        <v>610</v>
      </c>
      <c r="C14" s="175"/>
      <c r="D14" s="1130"/>
      <c r="E14" s="1544"/>
      <c r="F14" s="19"/>
      <c r="G14" s="20"/>
      <c r="H14" s="21"/>
    </row>
    <row r="15" spans="1:8" ht="13.5" x14ac:dyDescent="0.25">
      <c r="A15" s="16">
        <v>3632</v>
      </c>
      <c r="B15" s="17" t="s">
        <v>611</v>
      </c>
      <c r="C15" s="175"/>
      <c r="D15" s="1130"/>
      <c r="E15" s="1544"/>
      <c r="F15" s="19"/>
      <c r="G15" s="20"/>
      <c r="H15" s="21"/>
    </row>
    <row r="16" spans="1:8" ht="13.5" x14ac:dyDescent="0.25">
      <c r="A16" s="16">
        <v>3639</v>
      </c>
      <c r="B16" s="17" t="s">
        <v>612</v>
      </c>
      <c r="C16" s="175"/>
      <c r="D16" s="1130"/>
      <c r="E16" s="1544"/>
      <c r="F16" s="19"/>
      <c r="G16" s="20"/>
      <c r="H16" s="21"/>
    </row>
    <row r="17" spans="1:9" ht="13.5" x14ac:dyDescent="0.25">
      <c r="A17" s="16">
        <v>3741</v>
      </c>
      <c r="B17" s="17" t="s">
        <v>613</v>
      </c>
      <c r="C17" s="175"/>
      <c r="D17" s="1130"/>
      <c r="E17" s="1544"/>
      <c r="F17" s="19"/>
      <c r="G17" s="20"/>
      <c r="H17" s="21"/>
    </row>
    <row r="18" spans="1:9" ht="13.5" x14ac:dyDescent="0.25">
      <c r="A18" s="16">
        <v>3745</v>
      </c>
      <c r="B18" s="17" t="s">
        <v>614</v>
      </c>
      <c r="C18" s="175"/>
      <c r="D18" s="1130"/>
      <c r="E18" s="1544"/>
      <c r="F18" s="19"/>
      <c r="G18" s="20"/>
      <c r="H18" s="21"/>
    </row>
    <row r="19" spans="1:9" ht="13.5" hidden="1" x14ac:dyDescent="0.25">
      <c r="A19" s="16">
        <v>4227</v>
      </c>
      <c r="B19" s="17" t="s">
        <v>615</v>
      </c>
      <c r="C19" s="175"/>
      <c r="D19" s="1130"/>
      <c r="E19" s="1544"/>
      <c r="F19" s="19"/>
      <c r="G19" s="20"/>
      <c r="H19" s="21"/>
    </row>
    <row r="20" spans="1:9" ht="13.5" hidden="1" x14ac:dyDescent="0.25">
      <c r="A20" s="16">
        <v>4359</v>
      </c>
      <c r="B20" s="17" t="s">
        <v>616</v>
      </c>
      <c r="C20" s="175"/>
      <c r="D20" s="1130"/>
      <c r="E20" s="1544"/>
      <c r="F20" s="19"/>
      <c r="G20" s="20"/>
      <c r="H20" s="21"/>
    </row>
    <row r="21" spans="1:9" s="900" customFormat="1" ht="13.5" x14ac:dyDescent="0.25">
      <c r="A21" s="16">
        <v>4351</v>
      </c>
      <c r="B21" s="17" t="s">
        <v>1138</v>
      </c>
      <c r="C21" s="175"/>
      <c r="D21" s="1130"/>
      <c r="E21" s="1544"/>
      <c r="F21" s="19"/>
      <c r="G21" s="20"/>
      <c r="H21" s="21"/>
    </row>
    <row r="22" spans="1:9" s="900" customFormat="1" ht="13.5" x14ac:dyDescent="0.25">
      <c r="A22" s="16">
        <v>4359</v>
      </c>
      <c r="B22" s="17" t="s">
        <v>1200</v>
      </c>
      <c r="C22" s="175"/>
      <c r="D22" s="1130"/>
      <c r="E22" s="1544"/>
      <c r="F22" s="19"/>
      <c r="G22" s="20"/>
      <c r="H22" s="21"/>
    </row>
    <row r="23" spans="1:9" s="900" customFormat="1" ht="13.5" x14ac:dyDescent="0.25">
      <c r="A23" s="16">
        <v>4371</v>
      </c>
      <c r="B23" s="17" t="s">
        <v>1202</v>
      </c>
      <c r="C23" s="175"/>
      <c r="D23" s="1130"/>
      <c r="E23" s="1544"/>
      <c r="F23" s="19"/>
      <c r="G23" s="20"/>
      <c r="H23" s="21"/>
    </row>
    <row r="24" spans="1:9" ht="13.5" hidden="1" x14ac:dyDescent="0.25">
      <c r="A24" s="16">
        <v>4376</v>
      </c>
      <c r="B24" s="17" t="s">
        <v>617</v>
      </c>
      <c r="C24" s="175"/>
      <c r="D24" s="1130"/>
      <c r="E24" s="1544"/>
      <c r="F24" s="19"/>
      <c r="G24" s="20"/>
      <c r="H24" s="21"/>
    </row>
    <row r="25" spans="1:9" ht="12" customHeight="1" x14ac:dyDescent="0.25">
      <c r="A25" s="16">
        <v>4379</v>
      </c>
      <c r="B25" s="17" t="s">
        <v>618</v>
      </c>
      <c r="C25" s="175"/>
      <c r="D25" s="1130"/>
      <c r="E25" s="1544"/>
      <c r="F25" s="19"/>
      <c r="G25" s="20"/>
      <c r="H25" s="21"/>
    </row>
    <row r="26" spans="1:9" ht="12" customHeight="1" x14ac:dyDescent="0.2">
      <c r="A26" s="16">
        <v>6171</v>
      </c>
      <c r="B26" s="17" t="s">
        <v>619</v>
      </c>
      <c r="C26" s="175"/>
      <c r="D26" s="1360"/>
      <c r="E26" s="1545"/>
      <c r="F26" s="110"/>
      <c r="G26" s="52"/>
      <c r="H26" s="109"/>
    </row>
    <row r="27" spans="1:9" ht="11.25" customHeight="1" x14ac:dyDescent="0.25">
      <c r="A27" s="16">
        <v>6310</v>
      </c>
      <c r="B27" s="17" t="s">
        <v>620</v>
      </c>
      <c r="C27" s="175"/>
      <c r="D27" s="1130"/>
      <c r="E27" s="1544"/>
      <c r="F27" s="19"/>
      <c r="G27" s="20"/>
      <c r="H27" s="21"/>
    </row>
    <row r="28" spans="1:9" ht="13.5" hidden="1" x14ac:dyDescent="0.25">
      <c r="A28" s="31">
        <v>6320</v>
      </c>
      <c r="B28" s="104" t="s">
        <v>621</v>
      </c>
      <c r="C28" s="135"/>
      <c r="D28" s="1130"/>
      <c r="E28" s="1544"/>
      <c r="F28" s="19"/>
      <c r="G28" s="20"/>
      <c r="H28" s="21"/>
    </row>
    <row r="29" spans="1:9" ht="12" customHeight="1" thickBot="1" x14ac:dyDescent="0.3">
      <c r="A29" s="103">
        <v>6409</v>
      </c>
      <c r="B29" s="111" t="s">
        <v>622</v>
      </c>
      <c r="C29" s="559"/>
      <c r="D29" s="897"/>
      <c r="E29" s="1546"/>
      <c r="F29" s="113"/>
      <c r="G29" s="114"/>
      <c r="H29" s="115"/>
    </row>
    <row r="30" spans="1:9" x14ac:dyDescent="0.2">
      <c r="A30" s="97"/>
      <c r="B30" s="61"/>
      <c r="C30" s="819" t="s">
        <v>557</v>
      </c>
      <c r="D30" s="1198">
        <f>SUM(D31:D76)</f>
        <v>9425</v>
      </c>
      <c r="E30" s="1196">
        <f>SUM(E35:E76)</f>
        <v>742972</v>
      </c>
      <c r="F30" s="820">
        <f>SUM(F31:F76)</f>
        <v>0</v>
      </c>
      <c r="G30" s="334">
        <f>F30/E30*100</f>
        <v>0</v>
      </c>
      <c r="H30" s="65">
        <f>SUM(H31:H76)</f>
        <v>16270</v>
      </c>
    </row>
    <row r="31" spans="1:9" hidden="1" x14ac:dyDescent="0.2">
      <c r="A31" s="16">
        <v>2212</v>
      </c>
      <c r="B31" s="17">
        <v>2324</v>
      </c>
      <c r="C31" s="180" t="s">
        <v>567</v>
      </c>
      <c r="D31" s="1132">
        <v>0</v>
      </c>
      <c r="E31" s="181">
        <v>0</v>
      </c>
      <c r="F31" s="905">
        <v>0</v>
      </c>
      <c r="G31" s="913">
        <v>0</v>
      </c>
      <c r="H31" s="35">
        <v>0</v>
      </c>
      <c r="I31" s="845"/>
    </row>
    <row r="32" spans="1:9" hidden="1" x14ac:dyDescent="0.2">
      <c r="A32" s="605"/>
      <c r="B32" s="17">
        <v>2123</v>
      </c>
      <c r="C32" s="642" t="s">
        <v>561</v>
      </c>
      <c r="D32" s="1132">
        <v>0</v>
      </c>
      <c r="E32" s="181">
        <v>0</v>
      </c>
      <c r="F32" s="905">
        <v>0</v>
      </c>
      <c r="G32" s="913">
        <v>0</v>
      </c>
      <c r="H32" s="35">
        <v>0</v>
      </c>
    </row>
    <row r="33" spans="1:8" s="900" customFormat="1" x14ac:dyDescent="0.2">
      <c r="A33" s="16">
        <v>3111</v>
      </c>
      <c r="B33" s="1033">
        <v>2122</v>
      </c>
      <c r="C33" s="642" t="s">
        <v>560</v>
      </c>
      <c r="D33" s="1423">
        <v>800</v>
      </c>
      <c r="E33" s="1465">
        <v>800</v>
      </c>
      <c r="F33" s="35"/>
      <c r="G33" s="913">
        <v>0</v>
      </c>
      <c r="H33" s="35">
        <v>800</v>
      </c>
    </row>
    <row r="34" spans="1:8" x14ac:dyDescent="0.2">
      <c r="A34" s="1015"/>
      <c r="B34" s="1016">
        <v>2229</v>
      </c>
      <c r="C34" s="1541" t="s">
        <v>564</v>
      </c>
      <c r="D34" s="1423">
        <v>0</v>
      </c>
      <c r="E34" s="1465">
        <v>0</v>
      </c>
      <c r="F34" s="35"/>
      <c r="G34" s="913">
        <v>0</v>
      </c>
      <c r="H34" s="35">
        <v>0</v>
      </c>
    </row>
    <row r="35" spans="1:8" x14ac:dyDescent="0.2">
      <c r="A35" s="1015">
        <v>3113</v>
      </c>
      <c r="B35" s="1016">
        <v>2229</v>
      </c>
      <c r="C35" s="1541" t="s">
        <v>564</v>
      </c>
      <c r="D35" s="1423">
        <v>10</v>
      </c>
      <c r="E35" s="1465">
        <v>10</v>
      </c>
      <c r="F35" s="35"/>
      <c r="G35" s="913">
        <f>F35/E35*100</f>
        <v>0</v>
      </c>
      <c r="H35" s="35">
        <v>10</v>
      </c>
    </row>
    <row r="36" spans="1:8" hidden="1" x14ac:dyDescent="0.2">
      <c r="A36" s="1015">
        <v>3149</v>
      </c>
      <c r="B36" s="1016">
        <v>2324</v>
      </c>
      <c r="C36" s="1542" t="s">
        <v>567</v>
      </c>
      <c r="D36" s="1423">
        <v>0</v>
      </c>
      <c r="E36" s="1465">
        <v>0</v>
      </c>
      <c r="F36" s="35"/>
      <c r="G36" s="913" t="e">
        <f t="shared" ref="G36:G76" si="0">F36/E36*100</f>
        <v>#DIV/0!</v>
      </c>
      <c r="H36" s="35">
        <v>0</v>
      </c>
    </row>
    <row r="37" spans="1:8" s="900" customFormat="1" x14ac:dyDescent="0.2">
      <c r="A37" s="1015"/>
      <c r="B37" s="1033">
        <v>2122</v>
      </c>
      <c r="C37" s="1541" t="s">
        <v>560</v>
      </c>
      <c r="D37" s="1423">
        <v>700</v>
      </c>
      <c r="E37" s="1465">
        <v>700</v>
      </c>
      <c r="F37" s="35"/>
      <c r="G37" s="913">
        <v>0</v>
      </c>
      <c r="H37" s="35">
        <f>700+500</f>
        <v>1200</v>
      </c>
    </row>
    <row r="38" spans="1:8" s="900" customFormat="1" x14ac:dyDescent="0.2">
      <c r="A38" s="1015">
        <v>3141</v>
      </c>
      <c r="B38" s="1033">
        <v>2122</v>
      </c>
      <c r="C38" s="1541" t="s">
        <v>560</v>
      </c>
      <c r="D38" s="1423">
        <v>0</v>
      </c>
      <c r="E38" s="1465">
        <v>0</v>
      </c>
      <c r="F38" s="35"/>
      <c r="G38" s="913">
        <v>0</v>
      </c>
      <c r="H38" s="35">
        <v>0</v>
      </c>
    </row>
    <row r="39" spans="1:8" hidden="1" x14ac:dyDescent="0.2">
      <c r="A39" s="1015">
        <v>3211</v>
      </c>
      <c r="B39" s="1016">
        <v>2324</v>
      </c>
      <c r="C39" s="1542" t="s">
        <v>567</v>
      </c>
      <c r="D39" s="1423">
        <v>0</v>
      </c>
      <c r="E39" s="1465">
        <v>0</v>
      </c>
      <c r="F39" s="35"/>
      <c r="G39" s="913">
        <v>0</v>
      </c>
      <c r="H39" s="35">
        <v>0</v>
      </c>
    </row>
    <row r="40" spans="1:8" x14ac:dyDescent="0.2">
      <c r="A40" s="1015">
        <v>3299</v>
      </c>
      <c r="B40" s="1016">
        <v>2212</v>
      </c>
      <c r="C40" s="1541" t="s">
        <v>563</v>
      </c>
      <c r="D40" s="1423">
        <v>0</v>
      </c>
      <c r="E40" s="1465">
        <v>0</v>
      </c>
      <c r="F40" s="35"/>
      <c r="G40" s="913">
        <v>0</v>
      </c>
      <c r="H40" s="35">
        <v>0</v>
      </c>
    </row>
    <row r="41" spans="1:8" x14ac:dyDescent="0.2">
      <c r="A41" s="1015"/>
      <c r="B41" s="1016">
        <v>2229</v>
      </c>
      <c r="C41" s="1541" t="s">
        <v>564</v>
      </c>
      <c r="D41" s="1423">
        <v>0</v>
      </c>
      <c r="E41" s="1465">
        <v>0</v>
      </c>
      <c r="F41" s="35"/>
      <c r="G41" s="913">
        <v>0</v>
      </c>
      <c r="H41" s="35">
        <v>0</v>
      </c>
    </row>
    <row r="42" spans="1:8" x14ac:dyDescent="0.2">
      <c r="A42" s="1015">
        <v>3419</v>
      </c>
      <c r="B42" s="1016">
        <v>2212</v>
      </c>
      <c r="C42" s="1541" t="s">
        <v>563</v>
      </c>
      <c r="D42" s="1423">
        <v>10</v>
      </c>
      <c r="E42" s="1465">
        <v>10</v>
      </c>
      <c r="F42" s="35"/>
      <c r="G42" s="913">
        <f>F42/E42*100</f>
        <v>0</v>
      </c>
      <c r="H42" s="35">
        <v>10</v>
      </c>
    </row>
    <row r="43" spans="1:8" x14ac:dyDescent="0.2">
      <c r="A43" s="1015"/>
      <c r="B43" s="1016">
        <v>2229</v>
      </c>
      <c r="C43" s="1541" t="s">
        <v>564</v>
      </c>
      <c r="D43" s="1423">
        <v>0</v>
      </c>
      <c r="E43" s="1465">
        <v>0</v>
      </c>
      <c r="F43" s="35"/>
      <c r="G43" s="913">
        <v>0</v>
      </c>
      <c r="H43" s="35">
        <v>0</v>
      </c>
    </row>
    <row r="44" spans="1:8" ht="13.5" hidden="1" customHeight="1" x14ac:dyDescent="0.2">
      <c r="A44" s="605"/>
      <c r="B44" s="1016">
        <v>2229</v>
      </c>
      <c r="C44" s="1541" t="s">
        <v>564</v>
      </c>
      <c r="D44" s="1423">
        <v>0</v>
      </c>
      <c r="E44" s="1465">
        <v>0</v>
      </c>
      <c r="F44" s="35"/>
      <c r="G44" s="913">
        <v>0</v>
      </c>
      <c r="H44" s="35">
        <v>0</v>
      </c>
    </row>
    <row r="45" spans="1:8" s="900" customFormat="1" ht="13.5" customHeight="1" x14ac:dyDescent="0.2">
      <c r="A45" s="1015">
        <v>3421</v>
      </c>
      <c r="B45" s="1016">
        <v>2212</v>
      </c>
      <c r="C45" s="1541" t="s">
        <v>1201</v>
      </c>
      <c r="D45" s="1423">
        <v>0</v>
      </c>
      <c r="E45" s="1465">
        <v>0</v>
      </c>
      <c r="F45" s="35"/>
      <c r="G45" s="913">
        <v>0</v>
      </c>
      <c r="H45" s="35">
        <v>0</v>
      </c>
    </row>
    <row r="46" spans="1:8" x14ac:dyDescent="0.2">
      <c r="A46" s="1015">
        <v>3429</v>
      </c>
      <c r="B46" s="1016">
        <v>2119</v>
      </c>
      <c r="C46" s="1541" t="s">
        <v>559</v>
      </c>
      <c r="D46" s="1423">
        <v>25</v>
      </c>
      <c r="E46" s="1465">
        <v>25</v>
      </c>
      <c r="F46" s="35"/>
      <c r="G46" s="913">
        <f t="shared" si="0"/>
        <v>0</v>
      </c>
      <c r="H46" s="35">
        <v>25</v>
      </c>
    </row>
    <row r="47" spans="1:8" x14ac:dyDescent="0.2">
      <c r="A47" s="1015">
        <v>3524</v>
      </c>
      <c r="B47" s="1016">
        <v>2122</v>
      </c>
      <c r="C47" s="1541" t="s">
        <v>560</v>
      </c>
      <c r="D47" s="1423">
        <v>0</v>
      </c>
      <c r="E47" s="1465">
        <v>0</v>
      </c>
      <c r="F47" s="35"/>
      <c r="G47" s="913">
        <v>0</v>
      </c>
      <c r="H47" s="35">
        <v>0</v>
      </c>
    </row>
    <row r="48" spans="1:8" ht="12.75" customHeight="1" x14ac:dyDescent="0.2">
      <c r="A48" s="1015">
        <v>3541</v>
      </c>
      <c r="B48" s="1016">
        <v>2212</v>
      </c>
      <c r="C48" s="1541" t="s">
        <v>563</v>
      </c>
      <c r="D48" s="1423">
        <v>0</v>
      </c>
      <c r="E48" s="1465">
        <v>0</v>
      </c>
      <c r="F48" s="35"/>
      <c r="G48" s="913">
        <v>0</v>
      </c>
      <c r="H48" s="35">
        <v>0</v>
      </c>
    </row>
    <row r="49" spans="1:8" x14ac:dyDescent="0.2">
      <c r="A49" s="1017">
        <v>3632</v>
      </c>
      <c r="B49" s="1016">
        <v>2324</v>
      </c>
      <c r="C49" s="1542" t="s">
        <v>567</v>
      </c>
      <c r="D49" s="1423">
        <v>65</v>
      </c>
      <c r="E49" s="1465">
        <v>65</v>
      </c>
      <c r="F49" s="35"/>
      <c r="G49" s="913">
        <f t="shared" si="0"/>
        <v>0</v>
      </c>
      <c r="H49" s="35">
        <v>65</v>
      </c>
    </row>
    <row r="50" spans="1:8" x14ac:dyDescent="0.2">
      <c r="A50" s="1015">
        <v>3639</v>
      </c>
      <c r="B50" s="1016">
        <v>2324</v>
      </c>
      <c r="C50" s="1542" t="s">
        <v>567</v>
      </c>
      <c r="D50" s="1423">
        <v>0</v>
      </c>
      <c r="E50" s="1465">
        <v>0</v>
      </c>
      <c r="F50" s="35"/>
      <c r="G50" s="913">
        <v>0</v>
      </c>
      <c r="H50" s="35">
        <v>0</v>
      </c>
    </row>
    <row r="51" spans="1:8" ht="12.75" customHeight="1" x14ac:dyDescent="0.2">
      <c r="A51" s="1015">
        <v>3741</v>
      </c>
      <c r="B51" s="1016">
        <v>2324</v>
      </c>
      <c r="C51" s="1542" t="s">
        <v>567</v>
      </c>
      <c r="D51" s="1423">
        <v>20</v>
      </c>
      <c r="E51" s="1465">
        <v>20</v>
      </c>
      <c r="F51" s="35"/>
      <c r="G51" s="913">
        <f t="shared" si="0"/>
        <v>0</v>
      </c>
      <c r="H51" s="35">
        <v>20</v>
      </c>
    </row>
    <row r="52" spans="1:8" ht="12.75" hidden="1" customHeight="1" x14ac:dyDescent="0.2">
      <c r="A52" s="1034"/>
      <c r="B52" s="1033">
        <v>2321</v>
      </c>
      <c r="C52" s="1542" t="s">
        <v>565</v>
      </c>
      <c r="D52" s="1444">
        <v>0</v>
      </c>
      <c r="E52" s="1468">
        <v>0</v>
      </c>
      <c r="F52" s="69"/>
      <c r="G52" s="913">
        <v>0</v>
      </c>
      <c r="H52" s="69">
        <v>0</v>
      </c>
    </row>
    <row r="53" spans="1:8" s="900" customFormat="1" ht="15" customHeight="1" x14ac:dyDescent="0.2">
      <c r="A53" s="1015">
        <v>3745</v>
      </c>
      <c r="B53" s="1016">
        <v>2324</v>
      </c>
      <c r="C53" s="1541" t="s">
        <v>567</v>
      </c>
      <c r="D53" s="1423">
        <v>0</v>
      </c>
      <c r="E53" s="1465">
        <v>0</v>
      </c>
      <c r="F53" s="35"/>
      <c r="G53" s="913">
        <v>0</v>
      </c>
      <c r="H53" s="35">
        <v>0</v>
      </c>
    </row>
    <row r="54" spans="1:8" s="900" customFormat="1" ht="15" hidden="1" customHeight="1" x14ac:dyDescent="0.2">
      <c r="A54" s="1015">
        <v>4227</v>
      </c>
      <c r="B54" s="1016">
        <v>2229</v>
      </c>
      <c r="C54" s="1541" t="s">
        <v>564</v>
      </c>
      <c r="D54" s="1423">
        <v>0</v>
      </c>
      <c r="E54" s="1465">
        <f>'Výdaje 4-5'!C90</f>
        <v>424972</v>
      </c>
      <c r="F54" s="35"/>
      <c r="G54" s="913">
        <v>0</v>
      </c>
      <c r="H54" s="35">
        <v>0</v>
      </c>
    </row>
    <row r="55" spans="1:8" s="900" customFormat="1" ht="15" hidden="1" customHeight="1" x14ac:dyDescent="0.2">
      <c r="A55" s="1015"/>
      <c r="B55" s="1016">
        <v>2324</v>
      </c>
      <c r="C55" s="1541" t="s">
        <v>567</v>
      </c>
      <c r="D55" s="1423">
        <v>0</v>
      </c>
      <c r="E55" s="1465">
        <v>0</v>
      </c>
      <c r="F55" s="35"/>
      <c r="G55" s="913">
        <v>0</v>
      </c>
      <c r="H55" s="35">
        <v>0</v>
      </c>
    </row>
    <row r="56" spans="1:8" s="900" customFormat="1" ht="12.75" customHeight="1" x14ac:dyDescent="0.2">
      <c r="A56" s="1015">
        <v>4351</v>
      </c>
      <c r="B56" s="1016">
        <v>2122</v>
      </c>
      <c r="C56" s="1541" t="s">
        <v>560</v>
      </c>
      <c r="D56" s="1423">
        <v>3655</v>
      </c>
      <c r="E56" s="1465">
        <f>SUM(E52,-E55)</f>
        <v>0</v>
      </c>
      <c r="F56" s="35"/>
      <c r="G56" s="913">
        <v>0</v>
      </c>
      <c r="H56" s="35">
        <f>3655+6345</f>
        <v>10000</v>
      </c>
    </row>
    <row r="57" spans="1:8" x14ac:dyDescent="0.2">
      <c r="A57" s="1017">
        <v>4359</v>
      </c>
      <c r="B57" s="1016">
        <v>2229</v>
      </c>
      <c r="C57" s="1541" t="s">
        <v>564</v>
      </c>
      <c r="D57" s="1444">
        <v>0</v>
      </c>
      <c r="E57" s="1468">
        <v>302459</v>
      </c>
      <c r="F57" s="69"/>
      <c r="G57" s="913">
        <v>0</v>
      </c>
      <c r="H57" s="69">
        <v>0</v>
      </c>
    </row>
    <row r="58" spans="1:8" hidden="1" x14ac:dyDescent="0.2">
      <c r="A58" s="1017">
        <v>4376</v>
      </c>
      <c r="B58" s="1016">
        <v>2212</v>
      </c>
      <c r="C58" s="1541" t="s">
        <v>563</v>
      </c>
      <c r="D58" s="1444">
        <v>0</v>
      </c>
      <c r="E58" s="1468">
        <v>9315</v>
      </c>
      <c r="F58" s="69"/>
      <c r="G58" s="913">
        <f t="shared" si="0"/>
        <v>0</v>
      </c>
      <c r="H58" s="69">
        <v>0</v>
      </c>
    </row>
    <row r="59" spans="1:8" ht="13.5" customHeight="1" x14ac:dyDescent="0.2">
      <c r="A59" s="1017"/>
      <c r="B59" s="1016">
        <v>2212</v>
      </c>
      <c r="C59" s="1541" t="s">
        <v>563</v>
      </c>
      <c r="D59" s="1444">
        <v>0</v>
      </c>
      <c r="E59" s="1468">
        <v>1256</v>
      </c>
      <c r="F59" s="69"/>
      <c r="G59" s="913">
        <v>0</v>
      </c>
      <c r="H59" s="69">
        <v>0</v>
      </c>
    </row>
    <row r="60" spans="1:8" s="900" customFormat="1" ht="13.5" customHeight="1" x14ac:dyDescent="0.2">
      <c r="A60" s="1017">
        <v>4371</v>
      </c>
      <c r="B60" s="1016">
        <v>2212</v>
      </c>
      <c r="C60" s="1541" t="s">
        <v>1201</v>
      </c>
      <c r="D60" s="1444">
        <v>0</v>
      </c>
      <c r="E60" s="1468">
        <v>0</v>
      </c>
      <c r="F60" s="69"/>
      <c r="G60" s="913">
        <v>0</v>
      </c>
      <c r="H60" s="69">
        <v>0</v>
      </c>
    </row>
    <row r="61" spans="1:8" x14ac:dyDescent="0.2">
      <c r="A61" s="1017">
        <v>4379</v>
      </c>
      <c r="B61" s="1016">
        <v>2212</v>
      </c>
      <c r="C61" s="1541" t="s">
        <v>563</v>
      </c>
      <c r="D61" s="1444">
        <v>5</v>
      </c>
      <c r="E61" s="1468">
        <v>5</v>
      </c>
      <c r="F61" s="69"/>
      <c r="G61" s="913">
        <f t="shared" si="0"/>
        <v>0</v>
      </c>
      <c r="H61" s="69">
        <v>5</v>
      </c>
    </row>
    <row r="62" spans="1:8" hidden="1" x14ac:dyDescent="0.2">
      <c r="A62" s="1017"/>
      <c r="B62" s="1016">
        <v>2229</v>
      </c>
      <c r="C62" s="1541" t="s">
        <v>564</v>
      </c>
      <c r="D62" s="1444">
        <v>0</v>
      </c>
      <c r="E62" s="1468">
        <v>0</v>
      </c>
      <c r="F62" s="69"/>
      <c r="G62" s="913" t="e">
        <f t="shared" si="0"/>
        <v>#DIV/0!</v>
      </c>
      <c r="H62" s="69">
        <v>0</v>
      </c>
    </row>
    <row r="63" spans="1:8" s="355" customFormat="1" x14ac:dyDescent="0.2">
      <c r="A63" s="1017">
        <v>6171</v>
      </c>
      <c r="B63" s="1016">
        <v>2111</v>
      </c>
      <c r="C63" s="1541" t="s">
        <v>558</v>
      </c>
      <c r="D63" s="1444">
        <v>50</v>
      </c>
      <c r="E63" s="1468">
        <v>50</v>
      </c>
      <c r="F63" s="69"/>
      <c r="G63" s="913">
        <f t="shared" si="0"/>
        <v>0</v>
      </c>
      <c r="H63" s="69">
        <v>50</v>
      </c>
    </row>
    <row r="64" spans="1:8" hidden="1" x14ac:dyDescent="0.2">
      <c r="A64" s="1599" t="s">
        <v>975</v>
      </c>
      <c r="B64" s="1600"/>
      <c r="C64" s="1541" t="s">
        <v>558</v>
      </c>
      <c r="D64" s="1444">
        <v>0</v>
      </c>
      <c r="E64" s="1468">
        <v>0</v>
      </c>
      <c r="F64" s="69"/>
      <c r="G64" s="913">
        <v>0</v>
      </c>
      <c r="H64" s="69">
        <v>0</v>
      </c>
    </row>
    <row r="65" spans="1:8" ht="11.25" customHeight="1" x14ac:dyDescent="0.2">
      <c r="A65" s="1018"/>
      <c r="B65" s="1016">
        <v>2212</v>
      </c>
      <c r="C65" s="1541" t="s">
        <v>563</v>
      </c>
      <c r="D65" s="1423">
        <v>2485</v>
      </c>
      <c r="E65" s="1465">
        <v>2485</v>
      </c>
      <c r="F65" s="35"/>
      <c r="G65" s="913">
        <f t="shared" si="0"/>
        <v>0</v>
      </c>
      <c r="H65" s="35">
        <v>2485</v>
      </c>
    </row>
    <row r="66" spans="1:8" ht="12" customHeight="1" x14ac:dyDescent="0.2">
      <c r="A66" s="1018"/>
      <c r="B66" s="1016">
        <v>2322</v>
      </c>
      <c r="C66" s="1541" t="s">
        <v>566</v>
      </c>
      <c r="D66" s="1423">
        <v>520</v>
      </c>
      <c r="E66" s="1465">
        <v>520</v>
      </c>
      <c r="F66" s="35"/>
      <c r="G66" s="913">
        <f t="shared" si="0"/>
        <v>0</v>
      </c>
      <c r="H66" s="35">
        <v>520</v>
      </c>
    </row>
    <row r="67" spans="1:8" ht="11.25" customHeight="1" x14ac:dyDescent="0.2">
      <c r="A67" s="1018"/>
      <c r="B67" s="1016">
        <v>2324</v>
      </c>
      <c r="C67" s="1542" t="s">
        <v>567</v>
      </c>
      <c r="D67" s="1445">
        <v>340</v>
      </c>
      <c r="E67" s="1466">
        <v>340</v>
      </c>
      <c r="F67" s="118"/>
      <c r="G67" s="913">
        <f t="shared" si="0"/>
        <v>0</v>
      </c>
      <c r="H67" s="118">
        <v>340</v>
      </c>
    </row>
    <row r="68" spans="1:8" ht="10.5" customHeight="1" x14ac:dyDescent="0.2">
      <c r="A68" s="1018"/>
      <c r="B68" s="1016">
        <v>2324</v>
      </c>
      <c r="C68" s="1542" t="s">
        <v>974</v>
      </c>
      <c r="D68" s="1445">
        <v>0</v>
      </c>
      <c r="E68" s="1466">
        <v>0</v>
      </c>
      <c r="F68" s="118"/>
      <c r="G68" s="913">
        <v>0</v>
      </c>
      <c r="H68" s="118">
        <v>0</v>
      </c>
    </row>
    <row r="69" spans="1:8" ht="11.25" customHeight="1" x14ac:dyDescent="0.2">
      <c r="A69" s="1018"/>
      <c r="B69" s="1016">
        <v>2328</v>
      </c>
      <c r="C69" s="1542" t="s">
        <v>568</v>
      </c>
      <c r="D69" s="1445">
        <v>0</v>
      </c>
      <c r="E69" s="1466">
        <v>0</v>
      </c>
      <c r="F69" s="118"/>
      <c r="G69" s="913">
        <v>0</v>
      </c>
      <c r="H69" s="118">
        <v>0</v>
      </c>
    </row>
    <row r="70" spans="1:8" x14ac:dyDescent="0.2">
      <c r="A70" s="1018"/>
      <c r="B70" s="1019">
        <v>2329</v>
      </c>
      <c r="C70" s="1542" t="s">
        <v>569</v>
      </c>
      <c r="D70" s="1423">
        <v>5</v>
      </c>
      <c r="E70" s="1465">
        <v>5</v>
      </c>
      <c r="F70" s="35"/>
      <c r="G70" s="913">
        <f t="shared" si="0"/>
        <v>0</v>
      </c>
      <c r="H70" s="35">
        <v>5</v>
      </c>
    </row>
    <row r="71" spans="1:8" x14ac:dyDescent="0.2">
      <c r="A71" s="1017">
        <v>6310</v>
      </c>
      <c r="B71" s="1020">
        <v>2141</v>
      </c>
      <c r="C71" s="1541" t="s">
        <v>562</v>
      </c>
      <c r="D71" s="1423">
        <v>700</v>
      </c>
      <c r="E71" s="1465">
        <v>700</v>
      </c>
      <c r="F71" s="35"/>
      <c r="G71" s="913">
        <f t="shared" si="0"/>
        <v>0</v>
      </c>
      <c r="H71" s="35">
        <v>700</v>
      </c>
    </row>
    <row r="72" spans="1:8" ht="12.75" hidden="1" customHeight="1" x14ac:dyDescent="0.2">
      <c r="A72" s="1017">
        <v>6320</v>
      </c>
      <c r="B72" s="1016">
        <v>2324</v>
      </c>
      <c r="C72" s="1542" t="s">
        <v>567</v>
      </c>
      <c r="D72" s="1423">
        <v>0</v>
      </c>
      <c r="E72" s="1465">
        <v>0</v>
      </c>
      <c r="F72" s="35"/>
      <c r="G72" s="913">
        <v>0</v>
      </c>
      <c r="H72" s="35">
        <v>0</v>
      </c>
    </row>
    <row r="73" spans="1:8" x14ac:dyDescent="0.2">
      <c r="A73" s="1017">
        <v>6409</v>
      </c>
      <c r="B73" s="1016">
        <v>2324</v>
      </c>
      <c r="C73" s="1542" t="s">
        <v>567</v>
      </c>
      <c r="D73" s="1423">
        <v>10</v>
      </c>
      <c r="E73" s="1465">
        <v>10</v>
      </c>
      <c r="F73" s="35"/>
      <c r="G73" s="913">
        <f t="shared" si="0"/>
        <v>0</v>
      </c>
      <c r="H73" s="35">
        <v>10</v>
      </c>
    </row>
    <row r="74" spans="1:8" x14ac:dyDescent="0.2">
      <c r="A74" s="1035"/>
      <c r="B74" s="1033">
        <v>2328</v>
      </c>
      <c r="C74" s="1542" t="s">
        <v>568</v>
      </c>
      <c r="D74" s="1423">
        <v>20</v>
      </c>
      <c r="E74" s="1465">
        <v>20</v>
      </c>
      <c r="F74" s="35"/>
      <c r="G74" s="913">
        <f t="shared" si="0"/>
        <v>0</v>
      </c>
      <c r="H74" s="35">
        <v>20</v>
      </c>
    </row>
    <row r="75" spans="1:8" hidden="1" x14ac:dyDescent="0.2">
      <c r="A75" s="1601" t="s">
        <v>976</v>
      </c>
      <c r="B75" s="1602"/>
      <c r="C75" s="1542" t="s">
        <v>568</v>
      </c>
      <c r="D75" s="1423">
        <v>0</v>
      </c>
      <c r="E75" s="1465">
        <v>0</v>
      </c>
      <c r="F75" s="35"/>
      <c r="G75" s="913">
        <v>0</v>
      </c>
      <c r="H75" s="35">
        <v>0</v>
      </c>
    </row>
    <row r="76" spans="1:8" ht="13.5" thickBot="1" x14ac:dyDescent="0.25">
      <c r="A76" s="1036"/>
      <c r="B76" s="1037">
        <v>2329</v>
      </c>
      <c r="C76" s="1498" t="s">
        <v>569</v>
      </c>
      <c r="D76" s="1548">
        <v>5</v>
      </c>
      <c r="E76" s="1547">
        <v>5</v>
      </c>
      <c r="F76" s="47"/>
      <c r="G76" s="70">
        <f t="shared" si="0"/>
        <v>0</v>
      </c>
      <c r="H76" s="47">
        <v>5</v>
      </c>
    </row>
    <row r="77" spans="1:8" ht="13.5" hidden="1" thickBot="1" x14ac:dyDescent="0.25">
      <c r="A77" s="42"/>
      <c r="B77" s="520">
        <v>2460</v>
      </c>
      <c r="C77" s="44" t="s">
        <v>570</v>
      </c>
      <c r="D77" s="53">
        <v>0</v>
      </c>
      <c r="E77" s="53">
        <v>0</v>
      </c>
      <c r="F77" s="53">
        <v>0</v>
      </c>
      <c r="G77" s="53">
        <v>0</v>
      </c>
      <c r="H77" s="119">
        <v>0</v>
      </c>
    </row>
    <row r="78" spans="1:8" ht="15" x14ac:dyDescent="0.25">
      <c r="A78" s="1598" t="s">
        <v>623</v>
      </c>
      <c r="B78" s="1598"/>
      <c r="C78" s="1598"/>
      <c r="D78" s="1598"/>
      <c r="E78" s="1598"/>
      <c r="F78" s="1598"/>
      <c r="G78" s="1598"/>
      <c r="H78" s="1598"/>
    </row>
  </sheetData>
  <mergeCells count="3">
    <mergeCell ref="A78:H78"/>
    <mergeCell ref="A64:B64"/>
    <mergeCell ref="A75:B7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H76"/>
  <sheetViews>
    <sheetView zoomScaleNormal="100" workbookViewId="0">
      <selection activeCell="Z1" sqref="Z1"/>
    </sheetView>
  </sheetViews>
  <sheetFormatPr defaultRowHeight="12.75" x14ac:dyDescent="0.2"/>
  <cols>
    <col min="1" max="1" width="6.42578125" customWidth="1"/>
    <col min="2" max="2" width="5.42578125" customWidth="1"/>
    <col min="3" max="3" width="31.140625" customWidth="1"/>
    <col min="4" max="4" width="14.5703125" customWidth="1"/>
    <col min="5" max="5" width="14.42578125" customWidth="1"/>
    <col min="6" max="6" width="10.140625" hidden="1" customWidth="1"/>
    <col min="7" max="7" width="8.5703125" hidden="1" customWidth="1"/>
    <col min="8" max="8" width="14.42578125" customWidth="1"/>
  </cols>
  <sheetData>
    <row r="1" spans="1:8" ht="15" x14ac:dyDescent="0.25">
      <c r="E1" s="169" t="s">
        <v>1376</v>
      </c>
      <c r="H1" s="1529">
        <v>12</v>
      </c>
    </row>
    <row r="2" spans="1:8" ht="18.75" x14ac:dyDescent="0.3">
      <c r="A2" s="6" t="s">
        <v>219</v>
      </c>
      <c r="B2" s="7"/>
      <c r="C2" s="4"/>
      <c r="D2" s="132"/>
      <c r="E2" s="132"/>
      <c r="F2" s="4"/>
      <c r="G2" s="4"/>
      <c r="H2" s="4"/>
    </row>
    <row r="3" spans="1:8" x14ac:dyDescent="0.2">
      <c r="A3" s="171"/>
      <c r="B3" s="7"/>
      <c r="C3" s="4"/>
      <c r="D3" s="4"/>
      <c r="E3" s="4"/>
      <c r="F3" s="4"/>
      <c r="G3" s="4"/>
      <c r="H3" s="4"/>
    </row>
    <row r="4" spans="1:8" ht="16.5" thickBot="1" x14ac:dyDescent="0.3">
      <c r="A4" s="254" t="s">
        <v>645</v>
      </c>
      <c r="B4" s="7"/>
      <c r="C4" s="4"/>
      <c r="D4" s="4"/>
      <c r="E4" s="4"/>
      <c r="F4" s="8"/>
      <c r="G4" s="9"/>
      <c r="H4" s="10" t="s">
        <v>537</v>
      </c>
    </row>
    <row r="5" spans="1:8" ht="13.5" x14ac:dyDescent="0.25">
      <c r="A5" s="173" t="s">
        <v>538</v>
      </c>
      <c r="B5" s="243"/>
      <c r="C5" s="13"/>
      <c r="D5" s="1159" t="s">
        <v>539</v>
      </c>
      <c r="E5" s="896" t="s">
        <v>540</v>
      </c>
      <c r="F5" s="1153" t="s">
        <v>541</v>
      </c>
      <c r="G5" s="14" t="s">
        <v>542</v>
      </c>
      <c r="H5" s="15" t="s">
        <v>1285</v>
      </c>
    </row>
    <row r="6" spans="1:8" ht="13.5" x14ac:dyDescent="0.25">
      <c r="A6" s="1129">
        <v>3313</v>
      </c>
      <c r="B6" s="615" t="s">
        <v>1249</v>
      </c>
      <c r="C6" s="191"/>
      <c r="D6" s="1143">
        <v>2020</v>
      </c>
      <c r="E6" s="1130">
        <v>2020</v>
      </c>
      <c r="F6" s="19"/>
      <c r="G6" s="20" t="s">
        <v>544</v>
      </c>
      <c r="H6" s="21" t="s">
        <v>1284</v>
      </c>
    </row>
    <row r="7" spans="1:8" ht="13.5" x14ac:dyDescent="0.25">
      <c r="A7" s="1129">
        <v>3317</v>
      </c>
      <c r="B7" s="615" t="s">
        <v>1248</v>
      </c>
      <c r="C7" s="191"/>
      <c r="D7" s="1143"/>
      <c r="E7" s="1130"/>
      <c r="F7" s="19"/>
      <c r="G7" s="20"/>
      <c r="H7" s="21"/>
    </row>
    <row r="8" spans="1:8" ht="13.5" hidden="1" customHeight="1" x14ac:dyDescent="0.25">
      <c r="A8" s="1129">
        <v>3319</v>
      </c>
      <c r="B8" s="615" t="s">
        <v>220</v>
      </c>
      <c r="C8" s="191"/>
      <c r="D8" s="1143"/>
      <c r="E8" s="1130"/>
      <c r="F8" s="19"/>
      <c r="G8" s="20"/>
      <c r="H8" s="21"/>
    </row>
    <row r="9" spans="1:8" ht="13.5" x14ac:dyDescent="0.25">
      <c r="A9" s="1129">
        <v>3322</v>
      </c>
      <c r="B9" s="413" t="s">
        <v>149</v>
      </c>
      <c r="C9" s="175"/>
      <c r="D9" s="1143"/>
      <c r="E9" s="1130"/>
      <c r="F9" s="19"/>
      <c r="G9" s="20"/>
      <c r="H9" s="21"/>
    </row>
    <row r="10" spans="1:8" ht="13.5" thickBot="1" x14ac:dyDescent="0.25">
      <c r="A10" s="306">
        <v>3326</v>
      </c>
      <c r="B10" s="203" t="s">
        <v>221</v>
      </c>
      <c r="C10" s="234"/>
      <c r="D10" s="1384"/>
      <c r="E10" s="1370"/>
      <c r="F10" s="616"/>
      <c r="G10" s="616"/>
      <c r="H10" s="617"/>
    </row>
    <row r="11" spans="1:8" ht="13.5" x14ac:dyDescent="0.25">
      <c r="A11" s="176"/>
      <c r="B11" s="243" t="s">
        <v>545</v>
      </c>
      <c r="C11" s="13"/>
      <c r="D11" s="1160"/>
      <c r="E11" s="1131"/>
      <c r="F11" s="265"/>
      <c r="G11" s="177"/>
      <c r="H11" s="178"/>
    </row>
    <row r="12" spans="1:8" x14ac:dyDescent="0.2">
      <c r="A12" s="611">
        <v>3313</v>
      </c>
      <c r="B12" s="116">
        <v>5169</v>
      </c>
      <c r="C12" s="642" t="s">
        <v>800</v>
      </c>
      <c r="D12" s="1162">
        <v>150</v>
      </c>
      <c r="E12" s="1136">
        <v>150</v>
      </c>
      <c r="F12" s="267"/>
      <c r="G12" s="89">
        <f>F12/E12*100</f>
        <v>0</v>
      </c>
      <c r="H12" s="205">
        <v>150</v>
      </c>
    </row>
    <row r="13" spans="1:8" ht="13.5" thickBot="1" x14ac:dyDescent="0.25">
      <c r="A13" s="618"/>
      <c r="B13" s="619" t="s">
        <v>631</v>
      </c>
      <c r="C13" s="601"/>
      <c r="D13" s="1398">
        <f>D12</f>
        <v>150</v>
      </c>
      <c r="E13" s="1394">
        <f>E12</f>
        <v>150</v>
      </c>
      <c r="F13" s="1402">
        <f>F12</f>
        <v>0</v>
      </c>
      <c r="G13" s="914">
        <f>G12</f>
        <v>0</v>
      </c>
      <c r="H13" s="620">
        <f>H12</f>
        <v>150</v>
      </c>
    </row>
    <row r="14" spans="1:8" hidden="1" x14ac:dyDescent="0.2">
      <c r="A14" s="605"/>
      <c r="B14" s="1122">
        <v>5041</v>
      </c>
      <c r="C14" s="13" t="s">
        <v>222</v>
      </c>
      <c r="D14" s="1162">
        <v>0</v>
      </c>
      <c r="E14" s="1136">
        <v>0</v>
      </c>
      <c r="F14" s="267">
        <v>0</v>
      </c>
      <c r="G14" s="89">
        <v>0</v>
      </c>
      <c r="H14" s="205">
        <v>0</v>
      </c>
    </row>
    <row r="15" spans="1:8" hidden="1" x14ac:dyDescent="0.2">
      <c r="A15" s="611">
        <v>3317</v>
      </c>
      <c r="B15" s="1122">
        <v>5139</v>
      </c>
      <c r="C15" s="180" t="s">
        <v>656</v>
      </c>
      <c r="D15" s="1163">
        <v>0</v>
      </c>
      <c r="E15" s="1132">
        <v>0</v>
      </c>
      <c r="F15" s="181">
        <v>0</v>
      </c>
      <c r="G15" s="913">
        <v>0</v>
      </c>
      <c r="H15" s="906">
        <v>0</v>
      </c>
    </row>
    <row r="16" spans="1:8" hidden="1" x14ac:dyDescent="0.2">
      <c r="A16" s="916"/>
      <c r="B16" s="1122">
        <v>5169</v>
      </c>
      <c r="C16" s="180" t="s">
        <v>800</v>
      </c>
      <c r="D16" s="1201">
        <v>0</v>
      </c>
      <c r="E16" s="1207">
        <v>0</v>
      </c>
      <c r="F16" s="1204">
        <v>0</v>
      </c>
      <c r="G16" s="89">
        <v>0</v>
      </c>
      <c r="H16" s="261">
        <v>0</v>
      </c>
    </row>
    <row r="17" spans="1:8" ht="13.5" hidden="1" thickBot="1" x14ac:dyDescent="0.25">
      <c r="A17" s="553"/>
      <c r="B17" s="619" t="s">
        <v>631</v>
      </c>
      <c r="C17" s="601"/>
      <c r="D17" s="1398">
        <f>SUM(D14:D16)</f>
        <v>0</v>
      </c>
      <c r="E17" s="1394">
        <f>SUM(E14:E16)</f>
        <v>0</v>
      </c>
      <c r="F17" s="1402">
        <f>SUM(F15:F16)</f>
        <v>0</v>
      </c>
      <c r="G17" s="914">
        <v>0</v>
      </c>
      <c r="H17" s="620">
        <f>SUM(H14:H16)</f>
        <v>0</v>
      </c>
    </row>
    <row r="18" spans="1:8" ht="12.75" customHeight="1" x14ac:dyDescent="0.2">
      <c r="A18" s="611">
        <v>3322</v>
      </c>
      <c r="B18" s="1122">
        <v>5139</v>
      </c>
      <c r="C18" s="180" t="s">
        <v>754</v>
      </c>
      <c r="D18" s="1162">
        <v>0</v>
      </c>
      <c r="E18" s="1136">
        <v>0</v>
      </c>
      <c r="F18" s="267"/>
      <c r="G18" s="89">
        <v>0</v>
      </c>
      <c r="H18" s="205">
        <v>0</v>
      </c>
    </row>
    <row r="19" spans="1:8" hidden="1" x14ac:dyDescent="0.2">
      <c r="A19" s="605"/>
      <c r="B19" s="1122">
        <v>5151</v>
      </c>
      <c r="C19" s="191" t="s">
        <v>707</v>
      </c>
      <c r="D19" s="1163">
        <v>0</v>
      </c>
      <c r="E19" s="1132">
        <v>0</v>
      </c>
      <c r="F19" s="181"/>
      <c r="G19" s="913">
        <v>0</v>
      </c>
      <c r="H19" s="906">
        <v>0</v>
      </c>
    </row>
    <row r="20" spans="1:8" hidden="1" x14ac:dyDescent="0.2">
      <c r="A20" s="605"/>
      <c r="B20" s="1122">
        <v>5153</v>
      </c>
      <c r="C20" s="180" t="s">
        <v>224</v>
      </c>
      <c r="D20" s="1163">
        <v>0</v>
      </c>
      <c r="E20" s="1132">
        <v>0</v>
      </c>
      <c r="F20" s="181"/>
      <c r="G20" s="913">
        <v>0</v>
      </c>
      <c r="H20" s="906">
        <v>0</v>
      </c>
    </row>
    <row r="21" spans="1:8" hidden="1" x14ac:dyDescent="0.2">
      <c r="A21" s="233"/>
      <c r="B21" s="1122">
        <v>5154</v>
      </c>
      <c r="C21" s="180" t="s">
        <v>708</v>
      </c>
      <c r="D21" s="1163">
        <v>0</v>
      </c>
      <c r="E21" s="1132">
        <v>0</v>
      </c>
      <c r="F21" s="181"/>
      <c r="G21" s="913">
        <v>0</v>
      </c>
      <c r="H21" s="906">
        <v>0</v>
      </c>
    </row>
    <row r="22" spans="1:8" x14ac:dyDescent="0.2">
      <c r="A22" s="1579" t="s">
        <v>223</v>
      </c>
      <c r="B22" s="1122">
        <v>5163</v>
      </c>
      <c r="C22" s="180" t="s">
        <v>37</v>
      </c>
      <c r="D22" s="1163">
        <v>0</v>
      </c>
      <c r="E22" s="1132">
        <v>0</v>
      </c>
      <c r="F22" s="181"/>
      <c r="G22" s="913" t="e">
        <f>F22/E22*100</f>
        <v>#DIV/0!</v>
      </c>
      <c r="H22" s="906">
        <v>0</v>
      </c>
    </row>
    <row r="23" spans="1:8" x14ac:dyDescent="0.2">
      <c r="A23" s="1579" t="s">
        <v>223</v>
      </c>
      <c r="B23" s="1122">
        <v>5164</v>
      </c>
      <c r="C23" s="180" t="s">
        <v>83</v>
      </c>
      <c r="D23" s="1163">
        <v>150</v>
      </c>
      <c r="E23" s="1132">
        <v>150</v>
      </c>
      <c r="F23" s="181"/>
      <c r="G23" s="913">
        <f>F23/E23*100</f>
        <v>0</v>
      </c>
      <c r="H23" s="906">
        <v>150</v>
      </c>
    </row>
    <row r="24" spans="1:8" x14ac:dyDescent="0.2">
      <c r="A24" s="1579" t="s">
        <v>223</v>
      </c>
      <c r="B24" s="1122">
        <v>5166</v>
      </c>
      <c r="C24" s="180" t="s">
        <v>38</v>
      </c>
      <c r="D24" s="1163">
        <v>0</v>
      </c>
      <c r="E24" s="1132">
        <v>0</v>
      </c>
      <c r="F24" s="181"/>
      <c r="G24" s="913">
        <v>0</v>
      </c>
      <c r="H24" s="906">
        <v>0</v>
      </c>
    </row>
    <row r="25" spans="1:8" s="900" customFormat="1" x14ac:dyDescent="0.2">
      <c r="A25" s="1579"/>
      <c r="B25" s="1122">
        <v>5169</v>
      </c>
      <c r="C25" s="180" t="s">
        <v>800</v>
      </c>
      <c r="D25" s="1163">
        <v>500</v>
      </c>
      <c r="E25" s="1132">
        <v>500</v>
      </c>
      <c r="F25" s="181"/>
      <c r="G25" s="913">
        <f t="shared" ref="G25:G26" si="0">F25/E25*100</f>
        <v>0</v>
      </c>
      <c r="H25" s="906">
        <v>500</v>
      </c>
    </row>
    <row r="26" spans="1:8" s="900" customFormat="1" x14ac:dyDescent="0.2">
      <c r="A26" s="1579" t="s">
        <v>223</v>
      </c>
      <c r="B26" s="1122">
        <v>5169</v>
      </c>
      <c r="C26" s="180" t="s">
        <v>800</v>
      </c>
      <c r="D26" s="1163">
        <v>50</v>
      </c>
      <c r="E26" s="1132">
        <v>50</v>
      </c>
      <c r="F26" s="181"/>
      <c r="G26" s="913">
        <f t="shared" si="0"/>
        <v>0</v>
      </c>
      <c r="H26" s="906">
        <v>50</v>
      </c>
    </row>
    <row r="27" spans="1:8" s="900" customFormat="1" x14ac:dyDescent="0.2">
      <c r="A27" s="1579" t="s">
        <v>223</v>
      </c>
      <c r="B27" s="1122">
        <v>5171</v>
      </c>
      <c r="C27" s="180" t="s">
        <v>752</v>
      </c>
      <c r="D27" s="1163">
        <v>900</v>
      </c>
      <c r="E27" s="1132">
        <v>900</v>
      </c>
      <c r="F27" s="181"/>
      <c r="G27" s="913">
        <f>F27/E27*100</f>
        <v>0</v>
      </c>
      <c r="H27" s="906">
        <v>900</v>
      </c>
    </row>
    <row r="28" spans="1:8" s="900" customFormat="1" x14ac:dyDescent="0.2">
      <c r="A28" s="1579"/>
      <c r="B28" s="1122">
        <v>5171</v>
      </c>
      <c r="C28" s="180" t="s">
        <v>752</v>
      </c>
      <c r="D28" s="1286">
        <v>250</v>
      </c>
      <c r="E28" s="1212">
        <v>250</v>
      </c>
      <c r="F28" s="1213"/>
      <c r="G28" s="312">
        <v>0</v>
      </c>
      <c r="H28" s="910">
        <v>250</v>
      </c>
    </row>
    <row r="29" spans="1:8" ht="13.5" thickBot="1" x14ac:dyDescent="0.25">
      <c r="A29" s="379"/>
      <c r="B29" s="918" t="s">
        <v>1066</v>
      </c>
      <c r="C29" s="601"/>
      <c r="D29" s="1398">
        <f>SUM(D18:D28)</f>
        <v>1850</v>
      </c>
      <c r="E29" s="1394">
        <f>SUM(E18:E28)</f>
        <v>1850</v>
      </c>
      <c r="F29" s="1402">
        <f>SUM(F18:F28)</f>
        <v>0</v>
      </c>
      <c r="G29" s="914">
        <f>F29/E29*100</f>
        <v>0</v>
      </c>
      <c r="H29" s="620">
        <f>SUM(H18:H28)</f>
        <v>1850</v>
      </c>
    </row>
    <row r="30" spans="1:8" s="900" customFormat="1" ht="12.75" customHeight="1" x14ac:dyDescent="0.2">
      <c r="A30" s="611">
        <v>3326</v>
      </c>
      <c r="B30" s="1122">
        <v>5139</v>
      </c>
      <c r="C30" s="180" t="s">
        <v>656</v>
      </c>
      <c r="D30" s="1162">
        <v>0</v>
      </c>
      <c r="E30" s="1136">
        <v>0</v>
      </c>
      <c r="F30" s="267"/>
      <c r="G30" s="89" t="e">
        <f>F30/E30*100</f>
        <v>#DIV/0!</v>
      </c>
      <c r="H30" s="205">
        <v>0</v>
      </c>
    </row>
    <row r="31" spans="1:8" s="900" customFormat="1" x14ac:dyDescent="0.2">
      <c r="A31" s="233"/>
      <c r="B31" s="1122">
        <v>5166</v>
      </c>
      <c r="C31" s="180" t="s">
        <v>38</v>
      </c>
      <c r="D31" s="1163">
        <v>100</v>
      </c>
      <c r="E31" s="1132">
        <v>100</v>
      </c>
      <c r="F31" s="181"/>
      <c r="G31" s="913">
        <f>F31/E31*100</f>
        <v>0</v>
      </c>
      <c r="H31" s="906">
        <v>100</v>
      </c>
    </row>
    <row r="32" spans="1:8" x14ac:dyDescent="0.2">
      <c r="A32" s="916"/>
      <c r="B32" s="1122">
        <v>5169</v>
      </c>
      <c r="C32" s="180" t="s">
        <v>1065</v>
      </c>
      <c r="D32" s="1163">
        <v>100</v>
      </c>
      <c r="E32" s="1132">
        <v>100</v>
      </c>
      <c r="F32" s="181"/>
      <c r="G32" s="913">
        <v>0</v>
      </c>
      <c r="H32" s="906">
        <v>100</v>
      </c>
    </row>
    <row r="33" spans="1:8" x14ac:dyDescent="0.2">
      <c r="A33" s="916"/>
      <c r="B33" s="1122">
        <v>5171</v>
      </c>
      <c r="C33" s="180" t="s">
        <v>752</v>
      </c>
      <c r="D33" s="1163">
        <v>250</v>
      </c>
      <c r="E33" s="1132">
        <v>250</v>
      </c>
      <c r="F33" s="181"/>
      <c r="G33" s="913">
        <f>F33/E33*100</f>
        <v>0</v>
      </c>
      <c r="H33" s="906">
        <v>250</v>
      </c>
    </row>
    <row r="34" spans="1:8" x14ac:dyDescent="0.2">
      <c r="A34" s="916"/>
      <c r="B34" s="1122">
        <v>5229</v>
      </c>
      <c r="C34" s="180" t="s">
        <v>665</v>
      </c>
      <c r="D34" s="1163">
        <v>100</v>
      </c>
      <c r="E34" s="1132">
        <v>100</v>
      </c>
      <c r="F34" s="181"/>
      <c r="G34" s="913">
        <f>F34/E34*100</f>
        <v>0</v>
      </c>
      <c r="H34" s="906">
        <v>100</v>
      </c>
    </row>
    <row r="35" spans="1:8" ht="13.5" thickBot="1" x14ac:dyDescent="0.25">
      <c r="A35" s="306"/>
      <c r="B35" s="337" t="s">
        <v>1387</v>
      </c>
      <c r="C35" s="621"/>
      <c r="D35" s="1399">
        <f>SUM(D30:D34)</f>
        <v>550</v>
      </c>
      <c r="E35" s="1395">
        <f>SUM(E30:E34)</f>
        <v>550</v>
      </c>
      <c r="F35" s="1403">
        <f>SUM(F30:F34)</f>
        <v>0</v>
      </c>
      <c r="G35" s="369">
        <f>F35/E35*100</f>
        <v>0</v>
      </c>
      <c r="H35" s="841">
        <f>SUM(H30:H34)</f>
        <v>550</v>
      </c>
    </row>
    <row r="36" spans="1:8" hidden="1" x14ac:dyDescent="0.2">
      <c r="A36" s="915">
        <v>3326</v>
      </c>
      <c r="B36" s="382">
        <v>5139</v>
      </c>
      <c r="C36" s="13" t="s">
        <v>656</v>
      </c>
      <c r="D36" s="1160">
        <v>0</v>
      </c>
      <c r="E36" s="1131">
        <v>0</v>
      </c>
      <c r="F36" s="265">
        <v>0</v>
      </c>
      <c r="G36" s="150">
        <v>0</v>
      </c>
      <c r="H36" s="178">
        <v>0</v>
      </c>
    </row>
    <row r="37" spans="1:8" hidden="1" x14ac:dyDescent="0.2">
      <c r="A37" s="346"/>
      <c r="B37" s="1122">
        <v>5166</v>
      </c>
      <c r="C37" s="191" t="s">
        <v>38</v>
      </c>
      <c r="D37" s="1162">
        <v>0</v>
      </c>
      <c r="E37" s="1136">
        <v>0</v>
      </c>
      <c r="F37" s="267">
        <v>0</v>
      </c>
      <c r="G37" s="89">
        <v>0</v>
      </c>
      <c r="H37" s="205">
        <v>0</v>
      </c>
    </row>
    <row r="38" spans="1:8" ht="12.75" hidden="1" customHeight="1" x14ac:dyDescent="0.2">
      <c r="A38" s="916"/>
      <c r="B38" s="1120">
        <v>5171</v>
      </c>
      <c r="C38" s="191" t="s">
        <v>752</v>
      </c>
      <c r="D38" s="1163">
        <v>0</v>
      </c>
      <c r="E38" s="1132">
        <v>0</v>
      </c>
      <c r="F38" s="181">
        <v>0</v>
      </c>
      <c r="G38" s="913">
        <v>0</v>
      </c>
      <c r="H38" s="906">
        <v>0</v>
      </c>
    </row>
    <row r="39" spans="1:8" ht="12.75" hidden="1" customHeight="1" x14ac:dyDescent="0.2">
      <c r="A39" s="622"/>
      <c r="B39" s="623">
        <v>5229</v>
      </c>
      <c r="C39" s="1391" t="s">
        <v>665</v>
      </c>
      <c r="D39" s="1182">
        <v>0</v>
      </c>
      <c r="E39" s="1175">
        <v>0</v>
      </c>
      <c r="F39" s="1190">
        <v>0</v>
      </c>
      <c r="G39" s="41">
        <v>0</v>
      </c>
      <c r="H39" s="90">
        <v>0</v>
      </c>
    </row>
    <row r="40" spans="1:8" ht="13.5" hidden="1" thickBot="1" x14ac:dyDescent="0.25">
      <c r="A40" s="379"/>
      <c r="B40" s="918" t="s">
        <v>631</v>
      </c>
      <c r="C40" s="1392"/>
      <c r="D40" s="1398">
        <f>SUM(D36:D39)</f>
        <v>0</v>
      </c>
      <c r="E40" s="1394">
        <f>SUM(E36:E39)</f>
        <v>0</v>
      </c>
      <c r="F40" s="1402">
        <f>SUM(F36:F39)</f>
        <v>0</v>
      </c>
      <c r="G40" s="914">
        <v>0</v>
      </c>
      <c r="H40" s="620">
        <f>SUM(H36:H39)</f>
        <v>0</v>
      </c>
    </row>
    <row r="41" spans="1:8" ht="12.75" customHeight="1" x14ac:dyDescent="0.2">
      <c r="A41" s="332">
        <v>6409</v>
      </c>
      <c r="B41" s="62"/>
      <c r="C41" s="293"/>
      <c r="D41" s="1400"/>
      <c r="E41" s="1396"/>
      <c r="F41" s="1404"/>
      <c r="G41" s="334"/>
      <c r="H41" s="65"/>
    </row>
    <row r="42" spans="1:8" ht="12.75" customHeight="1" x14ac:dyDescent="0.2">
      <c r="A42" s="907" t="s">
        <v>1168</v>
      </c>
      <c r="B42" s="279">
        <v>5901</v>
      </c>
      <c r="C42" s="180" t="s">
        <v>104</v>
      </c>
      <c r="D42" s="1182">
        <v>0</v>
      </c>
      <c r="E42" s="1175">
        <v>1570</v>
      </c>
      <c r="F42" s="1190">
        <v>0</v>
      </c>
      <c r="G42" s="41">
        <v>0</v>
      </c>
      <c r="H42" s="90">
        <v>1570</v>
      </c>
    </row>
    <row r="43" spans="1:8" ht="13.5" customHeight="1" thickBot="1" x14ac:dyDescent="0.25">
      <c r="A43" s="306"/>
      <c r="B43" s="619" t="s">
        <v>1387</v>
      </c>
      <c r="C43" s="1393"/>
      <c r="D43" s="1398">
        <f>D42</f>
        <v>0</v>
      </c>
      <c r="E43" s="1394">
        <f>E42</f>
        <v>1570</v>
      </c>
      <c r="F43" s="1402">
        <f>F42</f>
        <v>0</v>
      </c>
      <c r="G43" s="914">
        <v>0</v>
      </c>
      <c r="H43" s="620">
        <f>H42</f>
        <v>1570</v>
      </c>
    </row>
    <row r="44" spans="1:8" ht="15.75" thickBot="1" x14ac:dyDescent="0.3">
      <c r="A44" s="295" t="s">
        <v>666</v>
      </c>
      <c r="B44" s="432"/>
      <c r="C44" s="297"/>
      <c r="D44" s="1401">
        <f>D35+D29+D43+D40+D17+D13</f>
        <v>2550</v>
      </c>
      <c r="E44" s="1397">
        <f>E35+E29+E43+E40+E17+E13</f>
        <v>4120</v>
      </c>
      <c r="F44" s="1405">
        <f>F35+F29+F43+F40+F13+F17</f>
        <v>0</v>
      </c>
      <c r="G44" s="299">
        <f>F44/E44*100</f>
        <v>0</v>
      </c>
      <c r="H44" s="308">
        <f>H35+H29+H43+H40+H17+H13</f>
        <v>4120</v>
      </c>
    </row>
    <row r="45" spans="1:8" ht="12.75" customHeight="1" thickBot="1" x14ac:dyDescent="0.3">
      <c r="A45" s="198"/>
      <c r="B45" s="410"/>
      <c r="C45" s="625"/>
      <c r="D45" s="380"/>
      <c r="E45" s="380"/>
      <c r="F45" s="380"/>
      <c r="G45" s="381"/>
      <c r="H45" s="380"/>
    </row>
    <row r="46" spans="1:8" ht="15" x14ac:dyDescent="0.25">
      <c r="A46" s="199" t="s">
        <v>630</v>
      </c>
      <c r="B46" s="570"/>
      <c r="C46" s="201"/>
      <c r="D46" s="1159" t="s">
        <v>539</v>
      </c>
      <c r="E46" s="896" t="s">
        <v>540</v>
      </c>
      <c r="F46" s="1153" t="s">
        <v>541</v>
      </c>
      <c r="G46" s="894" t="s">
        <v>542</v>
      </c>
      <c r="H46" s="896" t="s">
        <v>1285</v>
      </c>
    </row>
    <row r="47" spans="1:8" ht="14.25" thickBot="1" x14ac:dyDescent="0.3">
      <c r="A47" s="202"/>
      <c r="B47" s="571"/>
      <c r="C47" s="204"/>
      <c r="D47" s="1271">
        <v>2020</v>
      </c>
      <c r="E47" s="897">
        <v>2020</v>
      </c>
      <c r="F47" s="113" t="s">
        <v>1156</v>
      </c>
      <c r="G47" s="895" t="s">
        <v>544</v>
      </c>
      <c r="H47" s="897" t="s">
        <v>1284</v>
      </c>
    </row>
    <row r="48" spans="1:8" ht="12.75" hidden="1" customHeight="1" x14ac:dyDescent="0.2">
      <c r="A48" s="1129">
        <v>3319</v>
      </c>
      <c r="B48" s="1122">
        <v>6121</v>
      </c>
      <c r="C48" s="180" t="s">
        <v>129</v>
      </c>
      <c r="D48" s="1160">
        <v>0</v>
      </c>
      <c r="E48" s="1131">
        <v>0</v>
      </c>
      <c r="F48" s="265">
        <v>0</v>
      </c>
      <c r="G48" s="41">
        <v>0</v>
      </c>
      <c r="H48" s="205">
        <v>0</v>
      </c>
    </row>
    <row r="49" spans="1:8" ht="13.5" thickBot="1" x14ac:dyDescent="0.25">
      <c r="A49" s="1129"/>
      <c r="B49" s="1122"/>
      <c r="C49" s="180"/>
      <c r="D49" s="1163">
        <v>0</v>
      </c>
      <c r="E49" s="1132">
        <v>0</v>
      </c>
      <c r="F49" s="181">
        <v>0</v>
      </c>
      <c r="G49" s="41">
        <v>0</v>
      </c>
      <c r="H49" s="906">
        <v>0</v>
      </c>
    </row>
    <row r="50" spans="1:8" hidden="1" x14ac:dyDescent="0.2">
      <c r="A50" s="1129">
        <v>3326</v>
      </c>
      <c r="B50" s="1122">
        <v>6121</v>
      </c>
      <c r="C50" s="180" t="s">
        <v>129</v>
      </c>
      <c r="D50" s="1163">
        <v>0</v>
      </c>
      <c r="E50" s="1132">
        <v>0</v>
      </c>
      <c r="F50" s="181">
        <v>0</v>
      </c>
      <c r="G50" s="41">
        <v>0</v>
      </c>
      <c r="H50" s="906">
        <v>0</v>
      </c>
    </row>
    <row r="51" spans="1:8" ht="13.5" hidden="1" thickBot="1" x14ac:dyDescent="0.25">
      <c r="A51" s="306">
        <v>3326</v>
      </c>
      <c r="B51" s="347">
        <v>6329</v>
      </c>
      <c r="C51" s="601" t="s">
        <v>226</v>
      </c>
      <c r="D51" s="1164">
        <v>0</v>
      </c>
      <c r="E51" s="1158">
        <v>0</v>
      </c>
      <c r="F51" s="1167">
        <v>0</v>
      </c>
      <c r="G51" s="46">
        <v>0</v>
      </c>
      <c r="H51" s="348">
        <v>0</v>
      </c>
    </row>
    <row r="52" spans="1:8" ht="16.5" thickBot="1" x14ac:dyDescent="0.3">
      <c r="A52" s="194" t="s">
        <v>670</v>
      </c>
      <c r="B52" s="573"/>
      <c r="C52" s="196"/>
      <c r="D52" s="1185">
        <f>SUM(D48:D51)</f>
        <v>0</v>
      </c>
      <c r="E52" s="1135">
        <f>SUM(E48:E51)</f>
        <v>0</v>
      </c>
      <c r="F52" s="1193">
        <f>SUM(F49:F49)</f>
        <v>0</v>
      </c>
      <c r="G52" s="197">
        <v>0</v>
      </c>
      <c r="H52" s="168">
        <f>SUM(H48:H51)</f>
        <v>0</v>
      </c>
    </row>
    <row r="53" spans="1:8" x14ac:dyDescent="0.2">
      <c r="A53" s="206"/>
      <c r="B53" s="104"/>
      <c r="C53" s="135"/>
      <c r="D53" s="207"/>
      <c r="E53" s="207"/>
      <c r="F53" s="207"/>
      <c r="G53" s="300"/>
      <c r="H53" s="207"/>
    </row>
    <row r="54" spans="1:8" ht="15" thickBot="1" x14ac:dyDescent="0.25">
      <c r="A54" s="208" t="s">
        <v>671</v>
      </c>
      <c r="B54" s="569"/>
      <c r="C54" s="4"/>
      <c r="D54" s="8"/>
      <c r="E54" s="8"/>
      <c r="F54" s="8"/>
      <c r="G54" s="9"/>
      <c r="H54" s="8"/>
    </row>
    <row r="55" spans="1:8" ht="13.5" x14ac:dyDescent="0.25">
      <c r="A55" s="309" t="s">
        <v>672</v>
      </c>
      <c r="B55" s="574"/>
      <c r="C55" s="212" t="s">
        <v>673</v>
      </c>
      <c r="D55" s="1159" t="s">
        <v>539</v>
      </c>
      <c r="E55" s="896" t="s">
        <v>540</v>
      </c>
      <c r="F55" s="1153" t="s">
        <v>541</v>
      </c>
      <c r="G55" s="14" t="s">
        <v>542</v>
      </c>
      <c r="H55" s="15" t="s">
        <v>1285</v>
      </c>
    </row>
    <row r="56" spans="1:8" ht="14.25" thickBot="1" x14ac:dyDescent="0.3">
      <c r="A56" s="213"/>
      <c r="B56" s="575" t="s">
        <v>674</v>
      </c>
      <c r="C56" s="215"/>
      <c r="D56" s="1271">
        <v>2020</v>
      </c>
      <c r="E56" s="897">
        <v>2020</v>
      </c>
      <c r="F56" s="113" t="s">
        <v>1156</v>
      </c>
      <c r="G56" s="114" t="s">
        <v>544</v>
      </c>
      <c r="H56" s="21" t="s">
        <v>1284</v>
      </c>
    </row>
    <row r="57" spans="1:8" hidden="1" x14ac:dyDescent="0.2">
      <c r="A57" s="1610" t="s">
        <v>227</v>
      </c>
      <c r="B57" s="1611"/>
      <c r="C57" s="293" t="s">
        <v>228</v>
      </c>
      <c r="D57" s="1160">
        <v>0</v>
      </c>
      <c r="E57" s="1131">
        <v>0</v>
      </c>
      <c r="F57" s="265">
        <v>0</v>
      </c>
      <c r="G57" s="153">
        <v>0</v>
      </c>
      <c r="H57" s="178">
        <v>0</v>
      </c>
    </row>
    <row r="58" spans="1:8" ht="14.25" hidden="1" x14ac:dyDescent="0.2">
      <c r="A58" s="1648"/>
      <c r="B58" s="1649"/>
      <c r="C58" s="1406" t="s">
        <v>229</v>
      </c>
      <c r="D58" s="1407">
        <f>SUM(D57)</f>
        <v>0</v>
      </c>
      <c r="E58" s="1409">
        <f>SUM(E57)</f>
        <v>0</v>
      </c>
      <c r="F58" s="1408">
        <f>SUM(F57)</f>
        <v>0</v>
      </c>
      <c r="G58" s="237">
        <v>0</v>
      </c>
      <c r="H58" s="815">
        <f>SUM(H57)</f>
        <v>0</v>
      </c>
    </row>
    <row r="59" spans="1:8" x14ac:dyDescent="0.2">
      <c r="A59" s="1644"/>
      <c r="B59" s="1645"/>
      <c r="C59" s="293"/>
      <c r="D59" s="1160">
        <v>0</v>
      </c>
      <c r="E59" s="1131">
        <v>0</v>
      </c>
      <c r="F59" s="265">
        <v>0</v>
      </c>
      <c r="G59" s="153">
        <v>0</v>
      </c>
      <c r="H59" s="178">
        <v>0</v>
      </c>
    </row>
    <row r="60" spans="1:8" hidden="1" x14ac:dyDescent="0.2">
      <c r="A60" s="1652" t="s">
        <v>737</v>
      </c>
      <c r="B60" s="1653"/>
      <c r="C60" s="175" t="s">
        <v>230</v>
      </c>
      <c r="D60" s="1163">
        <v>0</v>
      </c>
      <c r="E60" s="1132">
        <v>0</v>
      </c>
      <c r="F60" s="181">
        <v>0</v>
      </c>
      <c r="G60" s="41">
        <v>0</v>
      </c>
      <c r="H60" s="800">
        <v>0</v>
      </c>
    </row>
    <row r="61" spans="1:8" ht="15" thickBot="1" x14ac:dyDescent="0.25">
      <c r="A61" s="576"/>
      <c r="B61" s="816"/>
      <c r="C61" s="375"/>
      <c r="D61" s="1178">
        <f>SUM(D59:D59)</f>
        <v>0</v>
      </c>
      <c r="E61" s="1171">
        <f>SUM(E59:E59)</f>
        <v>0</v>
      </c>
      <c r="F61" s="281">
        <f>SUM(F59)</f>
        <v>0</v>
      </c>
      <c r="G61" s="914">
        <v>0</v>
      </c>
      <c r="H61" s="282">
        <f>SUM(H59:H60)</f>
        <v>0</v>
      </c>
    </row>
    <row r="62" spans="1:8" hidden="1" x14ac:dyDescent="0.2">
      <c r="A62" s="1633" t="s">
        <v>232</v>
      </c>
      <c r="B62" s="1634"/>
      <c r="C62" s="32" t="s">
        <v>233</v>
      </c>
      <c r="D62" s="68">
        <v>0</v>
      </c>
      <c r="E62" s="68">
        <v>0</v>
      </c>
      <c r="F62" s="68">
        <v>0</v>
      </c>
      <c r="G62" s="358">
        <v>0</v>
      </c>
      <c r="H62" s="205">
        <v>0</v>
      </c>
    </row>
    <row r="63" spans="1:8" hidden="1" x14ac:dyDescent="0.2">
      <c r="A63" s="1612" t="s">
        <v>234</v>
      </c>
      <c r="B63" s="1613"/>
      <c r="C63" s="191" t="s">
        <v>235</v>
      </c>
      <c r="D63" s="33">
        <v>0</v>
      </c>
      <c r="E63" s="33">
        <v>0</v>
      </c>
      <c r="F63" s="33">
        <v>0</v>
      </c>
      <c r="G63" s="41">
        <v>0</v>
      </c>
      <c r="H63" s="182">
        <v>0</v>
      </c>
    </row>
    <row r="64" spans="1:8" hidden="1" x14ac:dyDescent="0.2">
      <c r="A64" s="1652">
        <v>217026</v>
      </c>
      <c r="B64" s="1653"/>
      <c r="C64" s="49" t="s">
        <v>236</v>
      </c>
      <c r="D64" s="33">
        <v>0</v>
      </c>
      <c r="E64" s="33">
        <v>0</v>
      </c>
      <c r="F64" s="33">
        <v>0</v>
      </c>
      <c r="G64" s="41">
        <v>0</v>
      </c>
      <c r="H64" s="182">
        <v>0</v>
      </c>
    </row>
    <row r="65" spans="1:8" ht="14.25" hidden="1" x14ac:dyDescent="0.2">
      <c r="A65" s="159"/>
      <c r="B65" s="220"/>
      <c r="C65" s="221" t="s">
        <v>237</v>
      </c>
      <c r="D65" s="222">
        <f>SUM(D62:D64)</f>
        <v>0</v>
      </c>
      <c r="E65" s="222">
        <f>SUM(E62:E64)</f>
        <v>0</v>
      </c>
      <c r="F65" s="222">
        <f>SUM(F63:F64)</f>
        <v>0</v>
      </c>
      <c r="G65" s="394">
        <v>0</v>
      </c>
      <c r="H65" s="225">
        <f>SUM(H62:H64)</f>
        <v>0</v>
      </c>
    </row>
    <row r="66" spans="1:8" ht="12.75" hidden="1" customHeight="1" x14ac:dyDescent="0.2">
      <c r="A66" s="1612">
        <v>213002</v>
      </c>
      <c r="B66" s="1613"/>
      <c r="C66" s="49" t="s">
        <v>238</v>
      </c>
      <c r="D66" s="33">
        <v>0</v>
      </c>
      <c r="E66" s="33">
        <v>0</v>
      </c>
      <c r="F66" s="33">
        <v>0</v>
      </c>
      <c r="G66" s="41">
        <v>0</v>
      </c>
      <c r="H66" s="800">
        <v>0</v>
      </c>
    </row>
    <row r="67" spans="1:8" ht="15" hidden="1" customHeight="1" thickBot="1" x14ac:dyDescent="0.25">
      <c r="A67" s="1650"/>
      <c r="B67" s="1651"/>
      <c r="C67" s="363" t="s">
        <v>239</v>
      </c>
      <c r="D67" s="228">
        <f>SUM(D66)</f>
        <v>0</v>
      </c>
      <c r="E67" s="228">
        <f>SUM(E66)</f>
        <v>0</v>
      </c>
      <c r="F67" s="228">
        <f>SUM(F66)</f>
        <v>0</v>
      </c>
      <c r="G67" s="241">
        <v>0</v>
      </c>
      <c r="H67" s="282">
        <f>SUM(H66)</f>
        <v>0</v>
      </c>
    </row>
    <row r="68" spans="1:8" ht="16.5" hidden="1" thickBot="1" x14ac:dyDescent="0.3">
      <c r="A68" s="577"/>
      <c r="B68" s="578"/>
      <c r="C68" s="579" t="s">
        <v>631</v>
      </c>
      <c r="D68" s="167">
        <f>D65+D61+D58+D67</f>
        <v>0</v>
      </c>
      <c r="E68" s="167">
        <f>E65+E61+E58+E67</f>
        <v>0</v>
      </c>
      <c r="F68" s="167">
        <f>SUM(F61,F59)</f>
        <v>0</v>
      </c>
      <c r="G68" s="546" t="e">
        <f>F68/E68*100</f>
        <v>#DIV/0!</v>
      </c>
      <c r="H68" s="168">
        <f>H61+H67+H65+H58</f>
        <v>0</v>
      </c>
    </row>
    <row r="69" spans="1:8" ht="12.75" customHeight="1" x14ac:dyDescent="0.2"/>
    <row r="70" spans="1:8" ht="19.5" thickBot="1" x14ac:dyDescent="0.35">
      <c r="A70" s="6" t="s">
        <v>240</v>
      </c>
      <c r="B70" s="569"/>
      <c r="C70" s="4"/>
      <c r="D70" s="8"/>
      <c r="E70" s="8"/>
      <c r="F70" s="8"/>
      <c r="G70" s="9"/>
      <c r="H70" s="8"/>
    </row>
    <row r="71" spans="1:8" ht="13.5" x14ac:dyDescent="0.25">
      <c r="A71" s="232"/>
      <c r="B71" s="570"/>
      <c r="C71" s="24"/>
      <c r="D71" s="1159" t="s">
        <v>539</v>
      </c>
      <c r="E71" s="896" t="s">
        <v>540</v>
      </c>
      <c r="F71" s="1153" t="s">
        <v>541</v>
      </c>
      <c r="G71" s="14" t="s">
        <v>542</v>
      </c>
      <c r="H71" s="15" t="s">
        <v>1285</v>
      </c>
    </row>
    <row r="72" spans="1:8" ht="14.25" thickBot="1" x14ac:dyDescent="0.3">
      <c r="A72" s="233"/>
      <c r="B72" s="580"/>
      <c r="C72" s="135"/>
      <c r="D72" s="1271">
        <v>2020</v>
      </c>
      <c r="E72" s="897">
        <v>2020</v>
      </c>
      <c r="F72" s="113" t="s">
        <v>1156</v>
      </c>
      <c r="G72" s="114" t="s">
        <v>544</v>
      </c>
      <c r="H72" s="21" t="s">
        <v>1284</v>
      </c>
    </row>
    <row r="73" spans="1:8" x14ac:dyDescent="0.2">
      <c r="A73" s="353" t="s">
        <v>645</v>
      </c>
      <c r="B73" s="581"/>
      <c r="C73" s="819"/>
      <c r="D73" s="1194">
        <f>D44</f>
        <v>2550</v>
      </c>
      <c r="E73" s="1198">
        <f>E44</f>
        <v>4120</v>
      </c>
      <c r="F73" s="1196">
        <f>F44</f>
        <v>0</v>
      </c>
      <c r="G73" s="334">
        <f>F73/E73*100</f>
        <v>0</v>
      </c>
      <c r="H73" s="335">
        <f>H44</f>
        <v>4120</v>
      </c>
    </row>
    <row r="74" spans="1:8" ht="13.5" thickBot="1" x14ac:dyDescent="0.25">
      <c r="A74" s="306" t="s">
        <v>630</v>
      </c>
      <c r="B74" s="582"/>
      <c r="C74" s="619"/>
      <c r="D74" s="1265">
        <f>D68</f>
        <v>0</v>
      </c>
      <c r="E74" s="1142">
        <f>E68</f>
        <v>0</v>
      </c>
      <c r="F74" s="1264">
        <f>F61</f>
        <v>0</v>
      </c>
      <c r="G74" s="914">
        <v>0</v>
      </c>
      <c r="H74" s="920">
        <f>H68</f>
        <v>0</v>
      </c>
    </row>
    <row r="75" spans="1:8" ht="16.5" thickBot="1" x14ac:dyDescent="0.3">
      <c r="A75" s="194" t="s">
        <v>682</v>
      </c>
      <c r="B75" s="583"/>
      <c r="C75" s="584"/>
      <c r="D75" s="1185">
        <f>SUM(D73:D74)</f>
        <v>2550</v>
      </c>
      <c r="E75" s="1135">
        <f>SUM(E73:E74)</f>
        <v>4120</v>
      </c>
      <c r="F75" s="1193">
        <f>SUM(F73:F74)</f>
        <v>0</v>
      </c>
      <c r="G75" s="546">
        <f>F75/E75*100</f>
        <v>0</v>
      </c>
      <c r="H75" s="168">
        <f>SUM(H73:H74)</f>
        <v>4120</v>
      </c>
    </row>
    <row r="76" spans="1:8" ht="15" x14ac:dyDescent="0.25">
      <c r="A76" s="1598" t="s">
        <v>1116</v>
      </c>
      <c r="B76" s="1598"/>
      <c r="C76" s="1598"/>
      <c r="D76" s="1598"/>
      <c r="E76" s="1598"/>
      <c r="F76" s="1598"/>
      <c r="G76" s="1598"/>
      <c r="H76" s="1598"/>
    </row>
  </sheetData>
  <mergeCells count="10">
    <mergeCell ref="A76:H76"/>
    <mergeCell ref="A57:B57"/>
    <mergeCell ref="A58:B58"/>
    <mergeCell ref="A59:B59"/>
    <mergeCell ref="A66:B66"/>
    <mergeCell ref="A67:B67"/>
    <mergeCell ref="A62:B62"/>
    <mergeCell ref="A60:B60"/>
    <mergeCell ref="A63:B63"/>
    <mergeCell ref="A64:B64"/>
  </mergeCells>
  <phoneticPr fontId="0" type="noConversion"/>
  <printOptions horizontalCentered="1"/>
  <pageMargins left="0.78740157480314965" right="0.78740157480314965" top="0.98425196850393704" bottom="0.98425196850393704" header="0.31496062992125984" footer="0.31496062992125984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162"/>
  <sheetViews>
    <sheetView zoomScaleNormal="100" workbookViewId="0">
      <selection activeCell="Z1" sqref="Z1"/>
    </sheetView>
  </sheetViews>
  <sheetFormatPr defaultColWidth="9.28515625" defaultRowHeight="12.75" x14ac:dyDescent="0.2"/>
  <cols>
    <col min="1" max="1" width="5.28515625" style="4" customWidth="1"/>
    <col min="2" max="2" width="5.28515625" style="409" customWidth="1"/>
    <col min="3" max="3" width="32.28515625" style="4" customWidth="1"/>
    <col min="4" max="4" width="10.5703125" style="4" customWidth="1"/>
    <col min="5" max="5" width="10.7109375" style="4" customWidth="1"/>
    <col min="6" max="6" width="10.28515625" style="4" hidden="1" customWidth="1"/>
    <col min="7" max="7" width="8.5703125" style="4" hidden="1" customWidth="1"/>
    <col min="8" max="8" width="13" style="4" customWidth="1"/>
    <col min="9" max="9" width="7.5703125" style="8" customWidth="1"/>
    <col min="10" max="16384" width="9.28515625" style="4"/>
  </cols>
  <sheetData>
    <row r="1" spans="1:9" ht="15" x14ac:dyDescent="0.25">
      <c r="E1" s="169" t="s">
        <v>1376</v>
      </c>
      <c r="H1" s="1529">
        <v>13</v>
      </c>
    </row>
    <row r="2" spans="1:9" ht="18.75" x14ac:dyDescent="0.3">
      <c r="A2" s="6" t="s">
        <v>241</v>
      </c>
      <c r="I2" s="4"/>
    </row>
    <row r="3" spans="1:9" ht="9" customHeight="1" x14ac:dyDescent="0.2">
      <c r="A3" s="171"/>
      <c r="I3" s="4"/>
    </row>
    <row r="4" spans="1:9" ht="15" thickBot="1" x14ac:dyDescent="0.25">
      <c r="A4" s="172" t="s">
        <v>645</v>
      </c>
      <c r="F4" s="8"/>
      <c r="G4" s="9"/>
      <c r="H4" s="10" t="s">
        <v>537</v>
      </c>
    </row>
    <row r="5" spans="1:9" ht="13.5" x14ac:dyDescent="0.25">
      <c r="A5" s="173" t="s">
        <v>538</v>
      </c>
      <c r="B5" s="626"/>
      <c r="C5" s="13"/>
      <c r="D5" s="896" t="s">
        <v>539</v>
      </c>
      <c r="E5" s="1153" t="s">
        <v>540</v>
      </c>
      <c r="F5" s="14" t="s">
        <v>541</v>
      </c>
      <c r="G5" s="894" t="s">
        <v>542</v>
      </c>
      <c r="H5" s="896" t="s">
        <v>1285</v>
      </c>
    </row>
    <row r="6" spans="1:9" ht="13.5" x14ac:dyDescent="0.25">
      <c r="A6" s="174">
        <v>3599</v>
      </c>
      <c r="B6" s="386" t="s">
        <v>242</v>
      </c>
      <c r="C6" s="175"/>
      <c r="D6" s="1130">
        <v>2020</v>
      </c>
      <c r="E6" s="19">
        <v>2020</v>
      </c>
      <c r="F6" s="20"/>
      <c r="G6" s="1228" t="s">
        <v>544</v>
      </c>
      <c r="H6" s="1130" t="s">
        <v>1284</v>
      </c>
    </row>
    <row r="7" spans="1:9" ht="13.5" x14ac:dyDescent="0.25">
      <c r="A7" s="174">
        <v>3612</v>
      </c>
      <c r="B7" s="386" t="s">
        <v>243</v>
      </c>
      <c r="C7" s="175"/>
      <c r="D7" s="1130"/>
      <c r="E7" s="19"/>
      <c r="F7" s="20"/>
      <c r="G7" s="1228"/>
      <c r="H7" s="1130"/>
    </row>
    <row r="8" spans="1:9" ht="13.5" x14ac:dyDescent="0.25">
      <c r="A8" s="1129">
        <v>3639</v>
      </c>
      <c r="B8" s="627" t="s">
        <v>244</v>
      </c>
      <c r="C8" s="191"/>
      <c r="D8" s="1130"/>
      <c r="E8" s="19"/>
      <c r="F8" s="20"/>
      <c r="G8" s="1228"/>
      <c r="H8" s="1130"/>
    </row>
    <row r="9" spans="1:9" ht="13.5" x14ac:dyDescent="0.25">
      <c r="A9" s="174">
        <v>3669</v>
      </c>
      <c r="B9" s="386" t="s">
        <v>245</v>
      </c>
      <c r="C9" s="175"/>
      <c r="D9" s="1130"/>
      <c r="E9" s="19"/>
      <c r="F9" s="20"/>
      <c r="G9" s="1228"/>
      <c r="H9" s="1130"/>
    </row>
    <row r="10" spans="1:9" ht="13.5" x14ac:dyDescent="0.25">
      <c r="A10" s="174">
        <v>3713</v>
      </c>
      <c r="B10" s="386" t="s">
        <v>246</v>
      </c>
      <c r="C10" s="175"/>
      <c r="D10" s="1130"/>
      <c r="E10" s="19"/>
      <c r="F10" s="20"/>
      <c r="G10" s="1228"/>
      <c r="H10" s="1130"/>
    </row>
    <row r="11" spans="1:9" ht="13.5" x14ac:dyDescent="0.25">
      <c r="A11" s="174">
        <v>6171</v>
      </c>
      <c r="B11" s="386" t="s">
        <v>619</v>
      </c>
      <c r="C11" s="175"/>
      <c r="D11" s="1130"/>
      <c r="E11" s="19"/>
      <c r="F11" s="20"/>
      <c r="G11" s="1228"/>
      <c r="H11" s="1130"/>
    </row>
    <row r="12" spans="1:9" ht="14.25" thickBot="1" x14ac:dyDescent="0.3">
      <c r="A12" s="379">
        <v>6320</v>
      </c>
      <c r="B12" s="203" t="s">
        <v>247</v>
      </c>
      <c r="C12" s="175"/>
      <c r="D12" s="1130"/>
      <c r="E12" s="19"/>
      <c r="F12" s="20"/>
      <c r="G12" s="1228"/>
      <c r="H12" s="1130"/>
      <c r="I12" s="4"/>
    </row>
    <row r="13" spans="1:9" x14ac:dyDescent="0.2">
      <c r="A13" s="176"/>
      <c r="B13" s="399" t="s">
        <v>545</v>
      </c>
      <c r="C13" s="293"/>
      <c r="D13" s="1131"/>
      <c r="E13" s="265"/>
      <c r="F13" s="177"/>
      <c r="G13" s="1262"/>
      <c r="H13" s="1131"/>
      <c r="I13" s="4"/>
    </row>
    <row r="14" spans="1:9" x14ac:dyDescent="0.2">
      <c r="A14" s="174">
        <v>3421</v>
      </c>
      <c r="B14" s="1122">
        <v>5137</v>
      </c>
      <c r="C14" s="180" t="s">
        <v>753</v>
      </c>
      <c r="D14" s="1132">
        <v>0</v>
      </c>
      <c r="E14" s="968">
        <v>399</v>
      </c>
      <c r="F14" s="906"/>
      <c r="G14" s="1416"/>
      <c r="H14" s="1132">
        <v>399</v>
      </c>
      <c r="I14" s="4"/>
    </row>
    <row r="15" spans="1:9" x14ac:dyDescent="0.2">
      <c r="A15" s="346"/>
      <c r="B15" s="1122">
        <v>5139</v>
      </c>
      <c r="C15" s="180" t="s">
        <v>36</v>
      </c>
      <c r="D15" s="1132">
        <v>0</v>
      </c>
      <c r="E15" s="968">
        <v>8</v>
      </c>
      <c r="F15" s="905"/>
      <c r="G15" s="1230"/>
      <c r="H15" s="1132">
        <v>8</v>
      </c>
    </row>
    <row r="16" spans="1:9" ht="13.5" thickBot="1" x14ac:dyDescent="0.25">
      <c r="A16" s="916"/>
      <c r="B16" s="1126" t="s">
        <v>249</v>
      </c>
      <c r="C16" s="672"/>
      <c r="D16" s="1386">
        <f>D15</f>
        <v>0</v>
      </c>
      <c r="E16" s="1411">
        <f>E15+E14</f>
        <v>407</v>
      </c>
      <c r="F16" s="604">
        <f t="shared" ref="F16:H16" si="0">F15+F14</f>
        <v>0</v>
      </c>
      <c r="G16" s="1417">
        <f t="shared" si="0"/>
        <v>0</v>
      </c>
      <c r="H16" s="1386">
        <f t="shared" si="0"/>
        <v>407</v>
      </c>
      <c r="I16" s="4"/>
    </row>
    <row r="17" spans="1:9" x14ac:dyDescent="0.2">
      <c r="A17" s="1129">
        <v>3599</v>
      </c>
      <c r="B17" s="1122">
        <v>5429</v>
      </c>
      <c r="C17" s="180" t="s">
        <v>248</v>
      </c>
      <c r="D17" s="1132">
        <v>500</v>
      </c>
      <c r="E17" s="968">
        <v>4700</v>
      </c>
      <c r="F17" s="905"/>
      <c r="G17" s="1230">
        <v>0</v>
      </c>
      <c r="H17" s="1132">
        <v>4700</v>
      </c>
      <c r="I17" s="4"/>
    </row>
    <row r="18" spans="1:9" ht="13.5" thickBot="1" x14ac:dyDescent="0.25">
      <c r="A18" s="306"/>
      <c r="B18" s="1126" t="s">
        <v>249</v>
      </c>
      <c r="C18" s="672"/>
      <c r="D18" s="1386">
        <f>D17</f>
        <v>500</v>
      </c>
      <c r="E18" s="1411">
        <f>E17</f>
        <v>4700</v>
      </c>
      <c r="F18" s="628">
        <f>F17</f>
        <v>0</v>
      </c>
      <c r="G18" s="1418">
        <f>G17</f>
        <v>0</v>
      </c>
      <c r="H18" s="1386">
        <f>H17</f>
        <v>4700</v>
      </c>
      <c r="I18" s="4"/>
    </row>
    <row r="19" spans="1:9" x14ac:dyDescent="0.2">
      <c r="A19" s="174">
        <v>3612</v>
      </c>
      <c r="B19" s="1122">
        <v>5171</v>
      </c>
      <c r="C19" s="180" t="s">
        <v>752</v>
      </c>
      <c r="D19" s="1132">
        <f>D20+D21</f>
        <v>5450</v>
      </c>
      <c r="E19" s="968">
        <f t="shared" ref="E19:H19" si="1">E20+E21</f>
        <v>5043</v>
      </c>
      <c r="F19" s="906">
        <f t="shared" si="1"/>
        <v>0</v>
      </c>
      <c r="G19" s="1416">
        <f t="shared" si="1"/>
        <v>0</v>
      </c>
      <c r="H19" s="1132">
        <f t="shared" si="1"/>
        <v>5043</v>
      </c>
      <c r="I19" s="4"/>
    </row>
    <row r="20" spans="1:9" x14ac:dyDescent="0.2">
      <c r="A20" s="346"/>
      <c r="B20" s="283"/>
      <c r="C20" s="1410" t="s">
        <v>250</v>
      </c>
      <c r="D20" s="1415">
        <v>450</v>
      </c>
      <c r="E20" s="1412">
        <v>50</v>
      </c>
      <c r="F20" s="76"/>
      <c r="G20" s="1230"/>
      <c r="H20" s="1415">
        <v>50</v>
      </c>
      <c r="I20" s="4"/>
    </row>
    <row r="21" spans="1:9" x14ac:dyDescent="0.2">
      <c r="A21" s="916"/>
      <c r="B21" s="286"/>
      <c r="C21" s="1410" t="s">
        <v>1123</v>
      </c>
      <c r="D21" s="1415">
        <v>5000</v>
      </c>
      <c r="E21" s="1412">
        <v>4993</v>
      </c>
      <c r="F21" s="76"/>
      <c r="G21" s="1419">
        <v>0</v>
      </c>
      <c r="H21" s="1415">
        <v>4993</v>
      </c>
    </row>
    <row r="22" spans="1:9" hidden="1" x14ac:dyDescent="0.2">
      <c r="A22" s="916"/>
      <c r="B22" s="1122">
        <v>5492</v>
      </c>
      <c r="C22" s="180" t="s">
        <v>808</v>
      </c>
      <c r="D22" s="1132">
        <v>0</v>
      </c>
      <c r="E22" s="968">
        <v>0</v>
      </c>
      <c r="F22" s="905">
        <v>0</v>
      </c>
      <c r="G22" s="1230">
        <v>0</v>
      </c>
      <c r="H22" s="1132">
        <v>0</v>
      </c>
    </row>
    <row r="23" spans="1:9" ht="13.5" thickBot="1" x14ac:dyDescent="0.25">
      <c r="A23" s="916"/>
      <c r="B23" s="1126" t="s">
        <v>249</v>
      </c>
      <c r="C23" s="672"/>
      <c r="D23" s="1386">
        <f>D19+D22</f>
        <v>5450</v>
      </c>
      <c r="E23" s="1411">
        <f>E19+E22</f>
        <v>5043</v>
      </c>
      <c r="F23" s="628">
        <f>F19+F22</f>
        <v>0</v>
      </c>
      <c r="G23" s="1418">
        <f>F23/E23*100</f>
        <v>0</v>
      </c>
      <c r="H23" s="1386">
        <f>H19+H22</f>
        <v>5043</v>
      </c>
    </row>
    <row r="24" spans="1:9" x14ac:dyDescent="0.2">
      <c r="A24" s="915">
        <v>3639</v>
      </c>
      <c r="B24" s="277">
        <v>5151</v>
      </c>
      <c r="C24" s="293" t="s">
        <v>707</v>
      </c>
      <c r="D24" s="1131">
        <v>60</v>
      </c>
      <c r="E24" s="1225">
        <v>60</v>
      </c>
      <c r="F24" s="177"/>
      <c r="G24" s="1233">
        <f>F24/E24*100</f>
        <v>0</v>
      </c>
      <c r="H24" s="1131">
        <v>60</v>
      </c>
    </row>
    <row r="25" spans="1:9" x14ac:dyDescent="0.2">
      <c r="A25" s="346"/>
      <c r="B25" s="1122">
        <v>5152</v>
      </c>
      <c r="C25" s="180" t="s">
        <v>251</v>
      </c>
      <c r="D25" s="1132">
        <v>100</v>
      </c>
      <c r="E25" s="968">
        <v>100</v>
      </c>
      <c r="F25" s="905"/>
      <c r="G25" s="1230">
        <f>F25/E25*100</f>
        <v>0</v>
      </c>
      <c r="H25" s="1132">
        <v>100</v>
      </c>
    </row>
    <row r="26" spans="1:9" x14ac:dyDescent="0.2">
      <c r="A26" s="916"/>
      <c r="B26" s="1122">
        <v>5153</v>
      </c>
      <c r="C26" s="180" t="s">
        <v>224</v>
      </c>
      <c r="D26" s="1132">
        <v>20</v>
      </c>
      <c r="E26" s="968">
        <v>20</v>
      </c>
      <c r="F26" s="905"/>
      <c r="G26" s="1230">
        <v>0</v>
      </c>
      <c r="H26" s="1132">
        <v>20</v>
      </c>
    </row>
    <row r="27" spans="1:9" x14ac:dyDescent="0.2">
      <c r="A27" s="916"/>
      <c r="B27" s="1122">
        <v>5154</v>
      </c>
      <c r="C27" s="180" t="s">
        <v>708</v>
      </c>
      <c r="D27" s="1132">
        <v>50</v>
      </c>
      <c r="E27" s="968">
        <v>50</v>
      </c>
      <c r="F27" s="905"/>
      <c r="G27" s="1230">
        <f>F27/E27*100</f>
        <v>0</v>
      </c>
      <c r="H27" s="1132">
        <v>50</v>
      </c>
    </row>
    <row r="28" spans="1:9" x14ac:dyDescent="0.2">
      <c r="A28" s="921"/>
      <c r="B28" s="1122">
        <v>5169</v>
      </c>
      <c r="C28" s="180" t="s">
        <v>799</v>
      </c>
      <c r="D28" s="1132">
        <v>150</v>
      </c>
      <c r="E28" s="968">
        <v>150</v>
      </c>
      <c r="F28" s="905"/>
      <c r="G28" s="1230">
        <f>F28/E28*100</f>
        <v>0</v>
      </c>
      <c r="H28" s="1132">
        <v>150</v>
      </c>
    </row>
    <row r="29" spans="1:9" x14ac:dyDescent="0.2">
      <c r="A29" s="916"/>
      <c r="B29" s="1122">
        <v>5171</v>
      </c>
      <c r="C29" s="180" t="s">
        <v>752</v>
      </c>
      <c r="D29" s="1132">
        <v>62</v>
      </c>
      <c r="E29" s="968">
        <v>62</v>
      </c>
      <c r="F29" s="905"/>
      <c r="G29" s="1230">
        <f>F29/E29*100</f>
        <v>0</v>
      </c>
      <c r="H29" s="1132">
        <v>62</v>
      </c>
    </row>
    <row r="30" spans="1:9" ht="13.5" thickBot="1" x14ac:dyDescent="0.25">
      <c r="A30" s="379"/>
      <c r="B30" s="1126" t="s">
        <v>249</v>
      </c>
      <c r="C30" s="672"/>
      <c r="D30" s="1386">
        <f>SUM(D24:D29)</f>
        <v>442</v>
      </c>
      <c r="E30" s="1411">
        <f>SUM(E24:E29)</f>
        <v>442</v>
      </c>
      <c r="F30" s="628">
        <f>SUM(F24:F29)</f>
        <v>0</v>
      </c>
      <c r="G30" s="1418">
        <f>F30/E30*100</f>
        <v>0</v>
      </c>
      <c r="H30" s="1386">
        <f>SUM(H24:H29)</f>
        <v>442</v>
      </c>
    </row>
    <row r="31" spans="1:9" hidden="1" x14ac:dyDescent="0.2">
      <c r="A31" s="915">
        <v>3669</v>
      </c>
      <c r="B31" s="277">
        <v>5169</v>
      </c>
      <c r="C31" s="293" t="s">
        <v>252</v>
      </c>
      <c r="D31" s="1131">
        <v>0</v>
      </c>
      <c r="E31" s="1225">
        <v>0</v>
      </c>
      <c r="F31" s="177">
        <v>0</v>
      </c>
      <c r="G31" s="1233">
        <v>0</v>
      </c>
      <c r="H31" s="1131">
        <v>0</v>
      </c>
    </row>
    <row r="32" spans="1:9" hidden="1" x14ac:dyDescent="0.2">
      <c r="A32" s="346"/>
      <c r="B32" s="608">
        <v>5189</v>
      </c>
      <c r="C32" s="344" t="s">
        <v>253</v>
      </c>
      <c r="D32" s="1207">
        <v>0</v>
      </c>
      <c r="E32" s="1413">
        <v>0</v>
      </c>
      <c r="F32" s="260">
        <v>0</v>
      </c>
      <c r="G32" s="1072">
        <v>0</v>
      </c>
      <c r="H32" s="1207">
        <v>0</v>
      </c>
    </row>
    <row r="33" spans="1:8" ht="13.5" hidden="1" thickBot="1" x14ac:dyDescent="0.25">
      <c r="A33" s="306"/>
      <c r="B33" s="1654" t="s">
        <v>631</v>
      </c>
      <c r="C33" s="1655"/>
      <c r="D33" s="1386">
        <f>SUM(D31:D32)</f>
        <v>0</v>
      </c>
      <c r="E33" s="1411">
        <f>SUM(E31:E32)</f>
        <v>0</v>
      </c>
      <c r="F33" s="628">
        <f>SUM(F31:F32)</f>
        <v>0</v>
      </c>
      <c r="G33" s="1418">
        <v>0</v>
      </c>
      <c r="H33" s="1386">
        <f>SUM(H31:H32)</f>
        <v>0</v>
      </c>
    </row>
    <row r="34" spans="1:8" x14ac:dyDescent="0.2">
      <c r="A34" s="915">
        <v>6171</v>
      </c>
      <c r="B34" s="277">
        <v>5189</v>
      </c>
      <c r="C34" s="293" t="s">
        <v>1253</v>
      </c>
      <c r="D34" s="1131">
        <v>0</v>
      </c>
      <c r="E34" s="1225">
        <v>0</v>
      </c>
      <c r="F34" s="177"/>
      <c r="G34" s="1233"/>
      <c r="H34" s="1131">
        <v>0</v>
      </c>
    </row>
    <row r="35" spans="1:8" hidden="1" x14ac:dyDescent="0.2">
      <c r="A35" s="346"/>
      <c r="B35" s="608"/>
      <c r="C35" s="344"/>
      <c r="D35" s="1207"/>
      <c r="E35" s="1413"/>
      <c r="F35" s="260"/>
      <c r="G35" s="1072"/>
      <c r="H35" s="1207"/>
    </row>
    <row r="36" spans="1:8" ht="13.5" thickBot="1" x14ac:dyDescent="0.25">
      <c r="A36" s="306"/>
      <c r="B36" s="1654" t="s">
        <v>249</v>
      </c>
      <c r="C36" s="1655"/>
      <c r="D36" s="1386">
        <v>0</v>
      </c>
      <c r="E36" s="1411">
        <v>0</v>
      </c>
      <c r="F36" s="628">
        <f>SUM(F34)</f>
        <v>0</v>
      </c>
      <c r="G36" s="1418"/>
      <c r="H36" s="1386">
        <v>0</v>
      </c>
    </row>
    <row r="37" spans="1:8" x14ac:dyDescent="0.2">
      <c r="A37" s="915">
        <v>6320</v>
      </c>
      <c r="B37" s="277">
        <v>5163</v>
      </c>
      <c r="C37" s="293" t="s">
        <v>37</v>
      </c>
      <c r="D37" s="1131">
        <v>4500</v>
      </c>
      <c r="E37" s="1225">
        <v>4500</v>
      </c>
      <c r="F37" s="177"/>
      <c r="G37" s="1233">
        <f>F37/E37*100</f>
        <v>0</v>
      </c>
      <c r="H37" s="1131">
        <v>4500</v>
      </c>
    </row>
    <row r="38" spans="1:8" ht="13.5" thickBot="1" x14ac:dyDescent="0.25">
      <c r="A38" s="306"/>
      <c r="B38" s="1126" t="s">
        <v>249</v>
      </c>
      <c r="C38" s="672"/>
      <c r="D38" s="1386">
        <f>D37</f>
        <v>4500</v>
      </c>
      <c r="E38" s="1411">
        <f>E37</f>
        <v>4500</v>
      </c>
      <c r="F38" s="628">
        <f>F37</f>
        <v>0</v>
      </c>
      <c r="G38" s="1418">
        <f>G37</f>
        <v>0</v>
      </c>
      <c r="H38" s="1386">
        <f>H37</f>
        <v>4500</v>
      </c>
    </row>
    <row r="39" spans="1:8" ht="13.5" thickBot="1" x14ac:dyDescent="0.25">
      <c r="A39" s="630" t="s">
        <v>666</v>
      </c>
      <c r="B39" s="631"/>
      <c r="C39" s="196"/>
      <c r="D39" s="1325">
        <f>D18+D23+D30+D33+D36+D38+D16</f>
        <v>10892</v>
      </c>
      <c r="E39" s="1414">
        <f t="shared" ref="E39:H39" si="2">E18+E23+E30+E33+E36+E38+E16</f>
        <v>15092</v>
      </c>
      <c r="F39" s="633">
        <f t="shared" si="2"/>
        <v>0</v>
      </c>
      <c r="G39" s="1420">
        <f t="shared" si="2"/>
        <v>0</v>
      </c>
      <c r="H39" s="1325">
        <f t="shared" si="2"/>
        <v>15092</v>
      </c>
    </row>
    <row r="40" spans="1:8" hidden="1" x14ac:dyDescent="0.2">
      <c r="A40" s="206"/>
      <c r="B40" s="634"/>
      <c r="C40" s="135"/>
      <c r="D40" s="207"/>
      <c r="E40" s="207"/>
      <c r="F40" s="207"/>
      <c r="G40" s="300"/>
      <c r="H40" s="207"/>
    </row>
    <row r="41" spans="1:8" x14ac:dyDescent="0.2">
      <c r="A41" s="206"/>
      <c r="B41" s="634"/>
      <c r="C41" s="135"/>
      <c r="D41" s="207"/>
      <c r="E41" s="207"/>
      <c r="F41" s="207"/>
      <c r="G41" s="300"/>
      <c r="H41" s="207"/>
    </row>
    <row r="42" spans="1:8" x14ac:dyDescent="0.2">
      <c r="A42" s="206"/>
      <c r="B42" s="634"/>
      <c r="C42" s="135"/>
      <c r="D42" s="207"/>
      <c r="E42" s="207"/>
      <c r="F42" s="207"/>
      <c r="G42" s="300"/>
      <c r="H42" s="207"/>
    </row>
    <row r="43" spans="1:8" x14ac:dyDescent="0.2">
      <c r="A43" s="206"/>
      <c r="B43" s="634"/>
      <c r="C43" s="135"/>
      <c r="D43" s="207"/>
      <c r="E43" s="207"/>
      <c r="F43" s="207"/>
      <c r="G43" s="300"/>
      <c r="H43" s="207"/>
    </row>
    <row r="44" spans="1:8" x14ac:dyDescent="0.2">
      <c r="A44" s="206"/>
      <c r="B44" s="634"/>
      <c r="C44" s="135"/>
      <c r="D44" s="207"/>
      <c r="E44" s="207"/>
      <c r="F44" s="207"/>
      <c r="G44" s="300"/>
      <c r="H44" s="207"/>
    </row>
    <row r="45" spans="1:8" x14ac:dyDescent="0.2">
      <c r="A45" s="206"/>
      <c r="B45" s="634"/>
      <c r="C45" s="135"/>
      <c r="D45" s="207"/>
      <c r="E45" s="207"/>
      <c r="F45" s="207"/>
      <c r="G45" s="300"/>
      <c r="H45" s="207"/>
    </row>
    <row r="46" spans="1:8" x14ac:dyDescent="0.2">
      <c r="A46" s="206"/>
      <c r="B46" s="634"/>
      <c r="C46" s="135"/>
      <c r="D46" s="207"/>
      <c r="E46" s="207"/>
      <c r="F46" s="207"/>
      <c r="G46" s="300"/>
      <c r="H46" s="207"/>
    </row>
    <row r="47" spans="1:8" x14ac:dyDescent="0.2">
      <c r="A47" s="206"/>
      <c r="B47" s="634"/>
      <c r="C47" s="135"/>
      <c r="D47" s="207"/>
      <c r="E47" s="207"/>
      <c r="F47" s="207"/>
      <c r="G47" s="300"/>
      <c r="H47" s="207"/>
    </row>
    <row r="48" spans="1:8" x14ac:dyDescent="0.2">
      <c r="A48" s="206"/>
      <c r="B48" s="634"/>
      <c r="C48" s="135"/>
      <c r="D48" s="207"/>
      <c r="E48" s="207"/>
      <c r="F48" s="207"/>
      <c r="G48" s="300"/>
      <c r="H48" s="207"/>
    </row>
    <row r="49" spans="1:8" x14ac:dyDescent="0.2">
      <c r="A49" s="206"/>
      <c r="B49" s="634"/>
      <c r="C49" s="135"/>
      <c r="D49" s="207"/>
      <c r="E49" s="207"/>
      <c r="F49" s="207"/>
      <c r="G49" s="300"/>
      <c r="H49" s="207"/>
    </row>
    <row r="50" spans="1:8" x14ac:dyDescent="0.2">
      <c r="A50" s="206"/>
      <c r="B50" s="634"/>
      <c r="C50" s="135"/>
      <c r="D50" s="207"/>
      <c r="E50" s="207"/>
      <c r="F50" s="207"/>
      <c r="G50" s="300"/>
      <c r="H50" s="207"/>
    </row>
    <row r="51" spans="1:8" x14ac:dyDescent="0.2">
      <c r="A51" s="206"/>
      <c r="B51" s="634"/>
      <c r="C51" s="135"/>
      <c r="D51" s="207"/>
      <c r="E51" s="207"/>
      <c r="F51" s="207"/>
      <c r="G51" s="300"/>
      <c r="H51" s="207"/>
    </row>
    <row r="52" spans="1:8" x14ac:dyDescent="0.2">
      <c r="A52" s="206"/>
      <c r="B52" s="634"/>
      <c r="C52" s="135"/>
      <c r="D52" s="207"/>
      <c r="E52" s="207"/>
      <c r="F52" s="207"/>
      <c r="G52" s="300"/>
      <c r="H52" s="207"/>
    </row>
    <row r="53" spans="1:8" x14ac:dyDescent="0.2">
      <c r="A53" s="206"/>
      <c r="B53" s="634"/>
      <c r="C53" s="135"/>
      <c r="D53" s="207"/>
      <c r="E53" s="207"/>
      <c r="F53" s="207"/>
      <c r="G53" s="300"/>
      <c r="H53" s="207"/>
    </row>
    <row r="54" spans="1:8" x14ac:dyDescent="0.2">
      <c r="A54" s="206"/>
      <c r="B54" s="634"/>
      <c r="C54" s="135"/>
      <c r="D54" s="207"/>
      <c r="E54" s="207"/>
      <c r="F54" s="207"/>
      <c r="G54" s="300"/>
      <c r="H54" s="207"/>
    </row>
    <row r="55" spans="1:8" x14ac:dyDescent="0.2">
      <c r="A55" s="206"/>
      <c r="B55" s="634"/>
      <c r="C55" s="135"/>
      <c r="D55" s="207"/>
      <c r="E55" s="207"/>
      <c r="F55" s="207"/>
      <c r="G55" s="300"/>
      <c r="H55" s="207"/>
    </row>
    <row r="56" spans="1:8" x14ac:dyDescent="0.2">
      <c r="A56" s="206"/>
      <c r="B56" s="634"/>
      <c r="C56" s="135"/>
      <c r="D56" s="207"/>
      <c r="E56" s="207"/>
      <c r="F56" s="207"/>
      <c r="G56" s="300"/>
      <c r="H56" s="207"/>
    </row>
    <row r="57" spans="1:8" x14ac:dyDescent="0.2">
      <c r="A57" s="206"/>
      <c r="B57" s="634"/>
      <c r="C57" s="135"/>
      <c r="D57" s="207"/>
      <c r="E57" s="207"/>
      <c r="F57" s="207"/>
      <c r="G57" s="300"/>
      <c r="H57" s="207"/>
    </row>
    <row r="58" spans="1:8" x14ac:dyDescent="0.2">
      <c r="A58" s="206"/>
      <c r="B58" s="634"/>
      <c r="C58" s="135"/>
      <c r="D58" s="207"/>
      <c r="E58" s="207"/>
      <c r="F58" s="207"/>
      <c r="G58" s="300"/>
      <c r="H58" s="207"/>
    </row>
    <row r="60" spans="1:8" ht="15" x14ac:dyDescent="0.25">
      <c r="A60" s="1598" t="s">
        <v>1261</v>
      </c>
      <c r="B60" s="1598"/>
      <c r="C60" s="1598"/>
      <c r="D60" s="1598"/>
      <c r="E60" s="1598"/>
      <c r="F60" s="1598"/>
      <c r="G60" s="1598"/>
      <c r="H60" s="1598"/>
    </row>
    <row r="62" spans="1:8" x14ac:dyDescent="0.2">
      <c r="A62" s="206"/>
      <c r="B62" s="634"/>
      <c r="C62" s="135"/>
      <c r="D62" s="207"/>
      <c r="E62" s="207"/>
      <c r="F62" s="207"/>
      <c r="G62" s="300"/>
      <c r="H62" s="207"/>
    </row>
    <row r="64" spans="1:8" x14ac:dyDescent="0.2">
      <c r="B64" s="4"/>
    </row>
    <row r="65" spans="1:9" ht="13.5" thickBot="1" x14ac:dyDescent="0.25">
      <c r="B65" s="4"/>
      <c r="H65" s="10" t="s">
        <v>537</v>
      </c>
    </row>
    <row r="66" spans="1:9" ht="13.5" x14ac:dyDescent="0.25">
      <c r="A66" s="136" t="s">
        <v>630</v>
      </c>
      <c r="B66" s="23"/>
      <c r="C66" s="24"/>
      <c r="D66" s="1159" t="s">
        <v>539</v>
      </c>
      <c r="E66" s="896" t="s">
        <v>540</v>
      </c>
      <c r="F66" s="1153" t="s">
        <v>541</v>
      </c>
      <c r="G66" s="14" t="s">
        <v>542</v>
      </c>
      <c r="H66" s="15" t="s">
        <v>1285</v>
      </c>
      <c r="I66" s="4"/>
    </row>
    <row r="67" spans="1:9" ht="14.25" thickBot="1" x14ac:dyDescent="0.3">
      <c r="A67" s="577"/>
      <c r="B67" s="135"/>
      <c r="C67" s="135"/>
      <c r="D67" s="1271">
        <v>2020</v>
      </c>
      <c r="E67" s="897">
        <v>2020</v>
      </c>
      <c r="F67" s="113"/>
      <c r="G67" s="114" t="s">
        <v>544</v>
      </c>
      <c r="H67" s="21" t="s">
        <v>1284</v>
      </c>
      <c r="I67" s="4"/>
    </row>
    <row r="68" spans="1:9" x14ac:dyDescent="0.2">
      <c r="A68" s="176"/>
      <c r="B68" s="626" t="s">
        <v>545</v>
      </c>
      <c r="C68" s="13"/>
      <c r="D68" s="1160"/>
      <c r="E68" s="1131"/>
      <c r="F68" s="265"/>
      <c r="G68" s="177"/>
      <c r="H68" s="178"/>
      <c r="I68" s="4"/>
    </row>
    <row r="69" spans="1:9" x14ac:dyDescent="0.2">
      <c r="A69" s="1540">
        <v>3421</v>
      </c>
      <c r="B69" s="1122">
        <v>6121</v>
      </c>
      <c r="C69" s="180" t="s">
        <v>1067</v>
      </c>
      <c r="D69" s="1163">
        <v>0</v>
      </c>
      <c r="E69" s="1132">
        <v>27</v>
      </c>
      <c r="F69" s="181">
        <v>0</v>
      </c>
      <c r="G69" s="913">
        <v>0</v>
      </c>
      <c r="H69" s="906">
        <v>27</v>
      </c>
    </row>
    <row r="70" spans="1:9" x14ac:dyDescent="0.2">
      <c r="A70" s="71">
        <v>3612</v>
      </c>
      <c r="B70" s="1122">
        <v>6121</v>
      </c>
      <c r="C70" s="180" t="s">
        <v>1067</v>
      </c>
      <c r="D70" s="1163">
        <v>5250</v>
      </c>
      <c r="E70" s="1132">
        <v>5223</v>
      </c>
      <c r="F70" s="181">
        <v>0</v>
      </c>
      <c r="G70" s="913">
        <v>0</v>
      </c>
      <c r="H70" s="906">
        <v>5223</v>
      </c>
    </row>
    <row r="71" spans="1:9" ht="13.5" thickBot="1" x14ac:dyDescent="0.25">
      <c r="A71" s="916">
        <v>3713</v>
      </c>
      <c r="B71" s="1122">
        <v>6121</v>
      </c>
      <c r="C71" s="180" t="s">
        <v>1067</v>
      </c>
      <c r="D71" s="1163">
        <v>250</v>
      </c>
      <c r="E71" s="1132">
        <v>250</v>
      </c>
      <c r="F71" s="181">
        <v>0</v>
      </c>
      <c r="G71" s="913">
        <v>0</v>
      </c>
      <c r="H71" s="906">
        <v>250</v>
      </c>
    </row>
    <row r="72" spans="1:9" ht="13.5" thickBot="1" x14ac:dyDescent="0.25">
      <c r="A72" s="630" t="s">
        <v>670</v>
      </c>
      <c r="B72" s="631"/>
      <c r="C72" s="196"/>
      <c r="D72" s="1324">
        <f>SUM(D70:D71)</f>
        <v>5500</v>
      </c>
      <c r="E72" s="1325">
        <f>SUM(E70:E71)</f>
        <v>5473</v>
      </c>
      <c r="F72" s="1326">
        <f>SUM(F69:F69)</f>
        <v>0</v>
      </c>
      <c r="G72" s="632">
        <v>0</v>
      </c>
      <c r="H72" s="633">
        <f>SUM(H70:H71)</f>
        <v>5473</v>
      </c>
      <c r="I72" s="4"/>
    </row>
    <row r="73" spans="1:9" x14ac:dyDescent="0.2">
      <c r="A73" s="206"/>
      <c r="B73" s="634"/>
      <c r="C73" s="135"/>
      <c r="D73" s="207"/>
      <c r="E73" s="207"/>
      <c r="F73" s="207"/>
      <c r="G73" s="300"/>
      <c r="H73" s="207"/>
      <c r="I73" s="4"/>
    </row>
    <row r="74" spans="1:9" x14ac:dyDescent="0.2">
      <c r="A74" s="206"/>
      <c r="B74" s="634"/>
      <c r="C74" s="135"/>
      <c r="D74" s="207"/>
      <c r="E74" s="207"/>
      <c r="F74" s="207"/>
      <c r="G74" s="300"/>
      <c r="H74" s="207"/>
      <c r="I74" s="4"/>
    </row>
    <row r="75" spans="1:9" x14ac:dyDescent="0.2">
      <c r="A75" s="206"/>
      <c r="B75" s="634"/>
      <c r="C75" s="135"/>
      <c r="D75" s="207"/>
      <c r="E75" s="207"/>
      <c r="F75" s="207"/>
      <c r="G75" s="300"/>
      <c r="H75" s="207"/>
      <c r="I75" s="4"/>
    </row>
    <row r="76" spans="1:9" x14ac:dyDescent="0.2">
      <c r="A76" s="206"/>
      <c r="B76" s="634"/>
      <c r="C76" s="135"/>
      <c r="D76" s="207"/>
      <c r="E76" s="207"/>
      <c r="F76" s="207"/>
      <c r="G76" s="300"/>
      <c r="H76" s="207"/>
      <c r="I76" s="4"/>
    </row>
    <row r="77" spans="1:9" ht="13.5" thickBot="1" x14ac:dyDescent="0.25">
      <c r="A77" s="329" t="s">
        <v>671</v>
      </c>
      <c r="B77" s="635"/>
      <c r="D77" s="10"/>
      <c r="E77" s="10"/>
      <c r="F77" s="8"/>
      <c r="G77" s="9"/>
      <c r="H77" s="8"/>
      <c r="I77" s="4"/>
    </row>
    <row r="78" spans="1:9" ht="13.5" x14ac:dyDescent="0.25">
      <c r="A78" s="210" t="s">
        <v>672</v>
      </c>
      <c r="B78" s="636"/>
      <c r="C78" s="212" t="s">
        <v>673</v>
      </c>
      <c r="D78" s="1159" t="s">
        <v>539</v>
      </c>
      <c r="E78" s="896" t="s">
        <v>540</v>
      </c>
      <c r="F78" s="1153" t="s">
        <v>541</v>
      </c>
      <c r="G78" s="14" t="s">
        <v>542</v>
      </c>
      <c r="H78" s="15" t="s">
        <v>1285</v>
      </c>
      <c r="I78" s="4"/>
    </row>
    <row r="79" spans="1:9" ht="14.25" thickBot="1" x14ac:dyDescent="0.3">
      <c r="A79" s="213"/>
      <c r="B79" s="637" t="s">
        <v>674</v>
      </c>
      <c r="C79" s="215"/>
      <c r="D79" s="1271">
        <v>2020</v>
      </c>
      <c r="E79" s="897">
        <v>2020</v>
      </c>
      <c r="F79" s="113"/>
      <c r="G79" s="114" t="s">
        <v>544</v>
      </c>
      <c r="H79" s="21" t="s">
        <v>1284</v>
      </c>
    </row>
    <row r="80" spans="1:9" x14ac:dyDescent="0.2">
      <c r="A80" s="1644">
        <v>220018</v>
      </c>
      <c r="B80" s="1645"/>
      <c r="C80" s="678" t="s">
        <v>1313</v>
      </c>
      <c r="D80" s="1425">
        <v>0</v>
      </c>
      <c r="E80" s="1421">
        <v>27</v>
      </c>
      <c r="F80" s="1429">
        <v>0</v>
      </c>
      <c r="G80" s="150">
        <v>0</v>
      </c>
      <c r="H80" s="677">
        <v>27</v>
      </c>
      <c r="I80" s="4"/>
    </row>
    <row r="81" spans="1:9" ht="13.5" thickBot="1" x14ac:dyDescent="0.25">
      <c r="A81" s="1580"/>
      <c r="B81" s="816"/>
      <c r="C81" s="662" t="s">
        <v>744</v>
      </c>
      <c r="D81" s="1426">
        <f>SUM(D80)</f>
        <v>0</v>
      </c>
      <c r="E81" s="1422">
        <f>SUM(E80)</f>
        <v>27</v>
      </c>
      <c r="F81" s="1430">
        <f>SUM(F80)</f>
        <v>0</v>
      </c>
      <c r="G81" s="925">
        <v>0</v>
      </c>
      <c r="H81" s="674">
        <f>SUM(H80)</f>
        <v>27</v>
      </c>
      <c r="I81" s="4"/>
    </row>
    <row r="82" spans="1:9" x14ac:dyDescent="0.2">
      <c r="A82" s="1644">
        <v>220006</v>
      </c>
      <c r="B82" s="1645"/>
      <c r="C82" s="678" t="s">
        <v>1068</v>
      </c>
      <c r="D82" s="1425">
        <v>5250</v>
      </c>
      <c r="E82" s="1421">
        <v>5223</v>
      </c>
      <c r="F82" s="1429">
        <v>0</v>
      </c>
      <c r="G82" s="150">
        <v>0</v>
      </c>
      <c r="H82" s="677">
        <v>5223</v>
      </c>
      <c r="I82" s="4"/>
    </row>
    <row r="83" spans="1:9" ht="13.5" thickBot="1" x14ac:dyDescent="0.25">
      <c r="A83" s="1580"/>
      <c r="B83" s="816"/>
      <c r="C83" s="662" t="s">
        <v>316</v>
      </c>
      <c r="D83" s="1426">
        <f>SUM(D82)</f>
        <v>5250</v>
      </c>
      <c r="E83" s="1422">
        <f>SUM(E82)</f>
        <v>5223</v>
      </c>
      <c r="F83" s="1430">
        <f t="shared" ref="F83:F85" si="3">SUM(F82)</f>
        <v>0</v>
      </c>
      <c r="G83" s="925">
        <v>0</v>
      </c>
      <c r="H83" s="674">
        <f>SUM(H82)</f>
        <v>5223</v>
      </c>
      <c r="I83" s="4"/>
    </row>
    <row r="84" spans="1:9" x14ac:dyDescent="0.2">
      <c r="A84" s="1612" t="s">
        <v>1312</v>
      </c>
      <c r="B84" s="1613"/>
      <c r="C84" s="180" t="s">
        <v>254</v>
      </c>
      <c r="D84" s="1427">
        <v>250</v>
      </c>
      <c r="E84" s="1423">
        <v>250</v>
      </c>
      <c r="F84" s="1431">
        <v>0</v>
      </c>
      <c r="G84" s="913">
        <v>0</v>
      </c>
      <c r="H84" s="35">
        <v>250</v>
      </c>
      <c r="I84" s="4"/>
    </row>
    <row r="85" spans="1:9" ht="13.5" thickBot="1" x14ac:dyDescent="0.25">
      <c r="A85" s="1580"/>
      <c r="B85" s="816"/>
      <c r="C85" s="662" t="s">
        <v>1186</v>
      </c>
      <c r="D85" s="1426">
        <f>SUM(D84)</f>
        <v>250</v>
      </c>
      <c r="E85" s="1422">
        <f>SUM(E84)</f>
        <v>250</v>
      </c>
      <c r="F85" s="1430">
        <f t="shared" si="3"/>
        <v>0</v>
      </c>
      <c r="G85" s="925">
        <v>0</v>
      </c>
      <c r="H85" s="674">
        <f>SUM(H84)</f>
        <v>250</v>
      </c>
      <c r="I85" s="4"/>
    </row>
    <row r="86" spans="1:9" s="648" customFormat="1" ht="13.5" thickBot="1" x14ac:dyDescent="0.25">
      <c r="A86" s="959"/>
      <c r="B86" s="960"/>
      <c r="C86" s="961" t="s">
        <v>631</v>
      </c>
      <c r="D86" s="1428">
        <f>D81+D83+D85</f>
        <v>5500</v>
      </c>
      <c r="E86" s="1424">
        <f t="shared" ref="E86:H86" si="4">E81+E83+E85</f>
        <v>5500</v>
      </c>
      <c r="F86" s="1432">
        <f t="shared" si="4"/>
        <v>0</v>
      </c>
      <c r="G86" s="962">
        <f t="shared" si="4"/>
        <v>0</v>
      </c>
      <c r="H86" s="962">
        <f t="shared" si="4"/>
        <v>5500</v>
      </c>
    </row>
    <row r="87" spans="1:9" s="648" customFormat="1" x14ac:dyDescent="0.2">
      <c r="A87" s="585"/>
      <c r="B87" s="1043"/>
      <c r="C87" s="1044"/>
      <c r="D87" s="1045"/>
      <c r="E87" s="1045"/>
      <c r="F87" s="1045"/>
      <c r="G87" s="1046"/>
      <c r="H87" s="1045"/>
    </row>
    <row r="88" spans="1:9" s="648" customFormat="1" x14ac:dyDescent="0.2">
      <c r="A88" s="585"/>
      <c r="B88" s="1043"/>
      <c r="C88" s="1044"/>
      <c r="D88" s="1045"/>
      <c r="E88" s="1045"/>
      <c r="F88" s="1045"/>
      <c r="G88" s="1046"/>
      <c r="H88" s="1045"/>
    </row>
    <row r="89" spans="1:9" s="648" customFormat="1" x14ac:dyDescent="0.2">
      <c r="A89" s="585"/>
      <c r="B89" s="1043"/>
      <c r="C89" s="1044"/>
      <c r="D89" s="1045"/>
      <c r="E89" s="1045"/>
      <c r="F89" s="1045"/>
      <c r="G89" s="1046"/>
      <c r="H89" s="1045"/>
    </row>
    <row r="90" spans="1:9" ht="19.5" thickBot="1" x14ac:dyDescent="0.35">
      <c r="A90" s="6" t="s">
        <v>256</v>
      </c>
      <c r="B90" s="4"/>
      <c r="D90" s="8"/>
      <c r="E90" s="8"/>
      <c r="F90" s="8"/>
      <c r="G90" s="9"/>
      <c r="H90" s="8"/>
      <c r="I90" s="4"/>
    </row>
    <row r="91" spans="1:9" ht="13.5" x14ac:dyDescent="0.25">
      <c r="A91" s="136"/>
      <c r="B91" s="366"/>
      <c r="C91" s="24"/>
      <c r="D91" s="1159" t="s">
        <v>539</v>
      </c>
      <c r="E91" s="896" t="s">
        <v>540</v>
      </c>
      <c r="F91" s="1153" t="s">
        <v>541</v>
      </c>
      <c r="G91" s="14" t="s">
        <v>542</v>
      </c>
      <c r="H91" s="15" t="s">
        <v>1285</v>
      </c>
      <c r="I91" s="4"/>
    </row>
    <row r="92" spans="1:9" ht="14.25" thickBot="1" x14ac:dyDescent="0.3">
      <c r="A92" s="233"/>
      <c r="B92" s="367"/>
      <c r="C92" s="234"/>
      <c r="D92" s="1271">
        <v>2020</v>
      </c>
      <c r="E92" s="897">
        <v>2020</v>
      </c>
      <c r="F92" s="113"/>
      <c r="G92" s="114" t="s">
        <v>544</v>
      </c>
      <c r="H92" s="21" t="s">
        <v>1284</v>
      </c>
      <c r="I92" s="4"/>
    </row>
    <row r="93" spans="1:9" x14ac:dyDescent="0.2">
      <c r="A93" s="235" t="s">
        <v>629</v>
      </c>
      <c r="B93" s="368"/>
      <c r="C93" s="175"/>
      <c r="D93" s="1433">
        <f>D39</f>
        <v>10892</v>
      </c>
      <c r="E93" s="1141">
        <f>E39</f>
        <v>15092</v>
      </c>
      <c r="F93" s="1434">
        <f>F39</f>
        <v>0</v>
      </c>
      <c r="G93" s="64">
        <f>F93/E93*100</f>
        <v>0</v>
      </c>
      <c r="H93" s="238">
        <f>H39</f>
        <v>15092</v>
      </c>
      <c r="I93" s="4"/>
    </row>
    <row r="94" spans="1:9" s="218" customFormat="1" ht="13.5" thickBot="1" x14ac:dyDescent="0.25">
      <c r="A94" s="239" t="s">
        <v>630</v>
      </c>
      <c r="B94" s="367"/>
      <c r="C94" s="234"/>
      <c r="D94" s="1265">
        <f>D86</f>
        <v>5500</v>
      </c>
      <c r="E94" s="1142">
        <f>E86</f>
        <v>5500</v>
      </c>
      <c r="F94" s="1264">
        <f>F86</f>
        <v>0</v>
      </c>
      <c r="G94" s="394">
        <v>0</v>
      </c>
      <c r="H94" s="920">
        <f>H86</f>
        <v>5500</v>
      </c>
    </row>
    <row r="95" spans="1:9" s="218" customFormat="1" ht="13.5" thickBot="1" x14ac:dyDescent="0.25">
      <c r="A95" s="638" t="s">
        <v>682</v>
      </c>
      <c r="B95" s="639"/>
      <c r="C95" s="196"/>
      <c r="D95" s="1324">
        <f>SUM(D93:D94)</f>
        <v>16392</v>
      </c>
      <c r="E95" s="1325">
        <f>SUM(E93:E94)</f>
        <v>20592</v>
      </c>
      <c r="F95" s="1326">
        <f>SUM(F93:F94)</f>
        <v>0</v>
      </c>
      <c r="G95" s="632">
        <v>0</v>
      </c>
      <c r="H95" s="633">
        <f>SUM(H93:H94)</f>
        <v>20592</v>
      </c>
    </row>
    <row r="96" spans="1:9" s="218" customFormat="1" x14ac:dyDescent="0.2"/>
    <row r="97" spans="1:9" s="218" customFormat="1" x14ac:dyDescent="0.2"/>
    <row r="98" spans="1:9" s="218" customFormat="1" x14ac:dyDescent="0.2">
      <c r="A98" s="4"/>
      <c r="B98" s="409"/>
      <c r="C98" s="4"/>
      <c r="D98" s="4"/>
      <c r="E98" s="4"/>
      <c r="F98" s="4"/>
      <c r="G98" s="4"/>
      <c r="H98" s="4"/>
    </row>
    <row r="99" spans="1:9" s="218" customFormat="1" x14ac:dyDescent="0.2">
      <c r="A99" s="4"/>
      <c r="B99" s="409"/>
      <c r="C99" s="4"/>
      <c r="D99" s="4"/>
      <c r="E99" s="4"/>
      <c r="F99" s="4"/>
      <c r="G99" s="4"/>
      <c r="H99" s="4"/>
    </row>
    <row r="100" spans="1:9" s="218" customFormat="1" x14ac:dyDescent="0.2">
      <c r="A100" s="4"/>
      <c r="B100" s="409"/>
      <c r="C100" s="4"/>
      <c r="D100" s="4"/>
      <c r="E100" s="4"/>
      <c r="F100" s="4"/>
      <c r="G100" s="4"/>
      <c r="H100" s="4"/>
    </row>
    <row r="101" spans="1:9" s="218" customFormat="1" x14ac:dyDescent="0.2">
      <c r="A101" s="4"/>
      <c r="B101" s="409"/>
      <c r="C101" s="4"/>
      <c r="D101" s="4"/>
      <c r="E101" s="4"/>
      <c r="F101" s="4"/>
      <c r="G101" s="4"/>
      <c r="H101" s="4"/>
    </row>
    <row r="102" spans="1:9" s="218" customFormat="1" x14ac:dyDescent="0.2">
      <c r="A102" s="4"/>
      <c r="B102" s="409"/>
      <c r="C102" s="4"/>
      <c r="D102" s="4"/>
      <c r="E102" s="4"/>
      <c r="F102" s="4"/>
      <c r="G102" s="4"/>
      <c r="H102" s="4"/>
    </row>
    <row r="103" spans="1:9" s="218" customFormat="1" x14ac:dyDescent="0.2"/>
    <row r="104" spans="1:9" s="218" customFormat="1" x14ac:dyDescent="0.2">
      <c r="A104" s="4"/>
      <c r="B104" s="409"/>
      <c r="C104" s="4"/>
      <c r="D104" s="4"/>
      <c r="E104" s="4"/>
      <c r="F104" s="4"/>
      <c r="G104" s="4"/>
      <c r="H104" s="4"/>
    </row>
    <row r="105" spans="1:9" s="218" customFormat="1" x14ac:dyDescent="0.2">
      <c r="A105" s="4"/>
      <c r="B105" s="409"/>
      <c r="C105" s="4"/>
      <c r="D105" s="4"/>
      <c r="E105" s="4"/>
      <c r="F105" s="4"/>
      <c r="G105" s="4"/>
      <c r="H105" s="4"/>
    </row>
    <row r="106" spans="1:9" s="218" customFormat="1" x14ac:dyDescent="0.2">
      <c r="A106" s="4"/>
      <c r="B106" s="409"/>
      <c r="C106" s="4"/>
      <c r="D106" s="4"/>
      <c r="E106" s="4"/>
      <c r="F106" s="4"/>
      <c r="G106" s="4"/>
      <c r="H106" s="4"/>
    </row>
    <row r="107" spans="1:9" s="218" customFormat="1" x14ac:dyDescent="0.2">
      <c r="A107" s="4"/>
      <c r="B107" s="409"/>
      <c r="C107" s="4"/>
      <c r="D107" s="4"/>
      <c r="E107" s="4"/>
      <c r="F107" s="4"/>
      <c r="G107" s="4"/>
      <c r="H107" s="4"/>
    </row>
    <row r="108" spans="1:9" x14ac:dyDescent="0.2">
      <c r="I108" s="4"/>
    </row>
    <row r="109" spans="1:9" x14ac:dyDescent="0.2">
      <c r="I109" s="4"/>
    </row>
    <row r="110" spans="1:9" x14ac:dyDescent="0.2">
      <c r="I110" s="4"/>
    </row>
    <row r="111" spans="1:9" x14ac:dyDescent="0.2">
      <c r="I111" s="4"/>
    </row>
    <row r="112" spans="1:9" x14ac:dyDescent="0.2">
      <c r="I112" s="4"/>
    </row>
    <row r="113" spans="1:9" x14ac:dyDescent="0.2">
      <c r="I113" s="4"/>
    </row>
    <row r="114" spans="1:9" ht="15" x14ac:dyDescent="0.25">
      <c r="A114" s="1598" t="s">
        <v>1386</v>
      </c>
      <c r="B114" s="1598"/>
      <c r="C114" s="1598"/>
      <c r="D114" s="1598"/>
      <c r="E114" s="1598"/>
      <c r="F114" s="1598"/>
      <c r="G114" s="1598"/>
      <c r="H114" s="1598"/>
      <c r="I114" s="4"/>
    </row>
    <row r="115" spans="1:9" x14ac:dyDescent="0.2">
      <c r="I115" s="4"/>
    </row>
    <row r="116" spans="1:9" x14ac:dyDescent="0.2">
      <c r="I116" s="4"/>
    </row>
    <row r="117" spans="1:9" x14ac:dyDescent="0.2">
      <c r="B117" s="4"/>
      <c r="I117" s="4"/>
    </row>
    <row r="118" spans="1:9" x14ac:dyDescent="0.2">
      <c r="I118" s="4"/>
    </row>
    <row r="119" spans="1:9" x14ac:dyDescent="0.2">
      <c r="I119" s="4"/>
    </row>
    <row r="120" spans="1:9" x14ac:dyDescent="0.2">
      <c r="I120" s="4"/>
    </row>
    <row r="121" spans="1:9" x14ac:dyDescent="0.2">
      <c r="I121" s="4"/>
    </row>
    <row r="122" spans="1:9" x14ac:dyDescent="0.2">
      <c r="I122" s="4"/>
    </row>
    <row r="123" spans="1:9" x14ac:dyDescent="0.2">
      <c r="I123" s="4"/>
    </row>
    <row r="124" spans="1:9" x14ac:dyDescent="0.2">
      <c r="I124" s="4"/>
    </row>
    <row r="125" spans="1:9" x14ac:dyDescent="0.2">
      <c r="I125" s="4"/>
    </row>
    <row r="126" spans="1:9" x14ac:dyDescent="0.2">
      <c r="B126" s="4"/>
      <c r="I126" s="4"/>
    </row>
    <row r="127" spans="1:9" x14ac:dyDescent="0.2">
      <c r="I127" s="4"/>
    </row>
    <row r="128" spans="1:9" x14ac:dyDescent="0.2">
      <c r="I128" s="4"/>
    </row>
    <row r="129" spans="2:9" x14ac:dyDescent="0.2">
      <c r="I129" s="4"/>
    </row>
    <row r="130" spans="2:9" x14ac:dyDescent="0.2">
      <c r="I130" s="4"/>
    </row>
    <row r="131" spans="2:9" x14ac:dyDescent="0.2">
      <c r="I131" s="4"/>
    </row>
    <row r="132" spans="2:9" x14ac:dyDescent="0.2">
      <c r="B132" s="4"/>
      <c r="I132" s="4"/>
    </row>
    <row r="133" spans="2:9" x14ac:dyDescent="0.2">
      <c r="I133" s="4"/>
    </row>
    <row r="134" spans="2:9" x14ac:dyDescent="0.2">
      <c r="I134" s="4"/>
    </row>
    <row r="135" spans="2:9" x14ac:dyDescent="0.2">
      <c r="I135" s="4"/>
    </row>
    <row r="136" spans="2:9" x14ac:dyDescent="0.2">
      <c r="I136" s="4"/>
    </row>
    <row r="137" spans="2:9" x14ac:dyDescent="0.2">
      <c r="I137" s="4"/>
    </row>
    <row r="138" spans="2:9" x14ac:dyDescent="0.2">
      <c r="I138" s="4"/>
    </row>
    <row r="139" spans="2:9" x14ac:dyDescent="0.2">
      <c r="I139" s="4"/>
    </row>
    <row r="140" spans="2:9" x14ac:dyDescent="0.2">
      <c r="I140" s="4"/>
    </row>
    <row r="141" spans="2:9" x14ac:dyDescent="0.2">
      <c r="I141" s="4"/>
    </row>
    <row r="142" spans="2:9" x14ac:dyDescent="0.2">
      <c r="I142" s="4"/>
    </row>
    <row r="143" spans="2:9" x14ac:dyDescent="0.2">
      <c r="I143" s="4"/>
    </row>
    <row r="144" spans="2:9" x14ac:dyDescent="0.2">
      <c r="I144" s="4"/>
    </row>
    <row r="145" spans="9:9" x14ac:dyDescent="0.2">
      <c r="I145" s="4"/>
    </row>
    <row r="146" spans="9:9" x14ac:dyDescent="0.2">
      <c r="I146" s="4"/>
    </row>
    <row r="147" spans="9:9" x14ac:dyDescent="0.2">
      <c r="I147" s="4"/>
    </row>
    <row r="148" spans="9:9" x14ac:dyDescent="0.2">
      <c r="I148" s="4"/>
    </row>
    <row r="149" spans="9:9" x14ac:dyDescent="0.2">
      <c r="I149" s="4"/>
    </row>
    <row r="150" spans="9:9" x14ac:dyDescent="0.2">
      <c r="I150" s="4"/>
    </row>
    <row r="151" spans="9:9" x14ac:dyDescent="0.2">
      <c r="I151" s="4"/>
    </row>
    <row r="152" spans="9:9" x14ac:dyDescent="0.2">
      <c r="I152" s="4"/>
    </row>
    <row r="153" spans="9:9" x14ac:dyDescent="0.2">
      <c r="I153" s="4"/>
    </row>
    <row r="154" spans="9:9" x14ac:dyDescent="0.2">
      <c r="I154" s="4"/>
    </row>
    <row r="155" spans="9:9" x14ac:dyDescent="0.2">
      <c r="I155" s="4"/>
    </row>
    <row r="156" spans="9:9" x14ac:dyDescent="0.2">
      <c r="I156" s="4"/>
    </row>
    <row r="157" spans="9:9" x14ac:dyDescent="0.2">
      <c r="I157" s="4"/>
    </row>
    <row r="158" spans="9:9" x14ac:dyDescent="0.2">
      <c r="I158" s="4"/>
    </row>
    <row r="162" spans="2:2" x14ac:dyDescent="0.2">
      <c r="B162" s="4"/>
    </row>
  </sheetData>
  <mergeCells count="7">
    <mergeCell ref="A80:B80"/>
    <mergeCell ref="A114:H114"/>
    <mergeCell ref="B36:C36"/>
    <mergeCell ref="B33:C33"/>
    <mergeCell ref="A82:B82"/>
    <mergeCell ref="A84:B84"/>
    <mergeCell ref="A60:H60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92"/>
  <sheetViews>
    <sheetView zoomScaleNormal="100" workbookViewId="0">
      <selection activeCell="Z1" sqref="Z1"/>
    </sheetView>
  </sheetViews>
  <sheetFormatPr defaultColWidth="9.28515625" defaultRowHeight="12.75" x14ac:dyDescent="0.2"/>
  <cols>
    <col min="1" max="1" width="4.7109375" style="4" customWidth="1"/>
    <col min="2" max="2" width="5.42578125" style="4" customWidth="1"/>
    <col min="3" max="3" width="35.5703125" style="4" customWidth="1"/>
    <col min="4" max="4" width="14.5703125" style="4" customWidth="1"/>
    <col min="5" max="5" width="12.140625" style="4" customWidth="1"/>
    <col min="6" max="6" width="10.140625" style="4" hidden="1" customWidth="1"/>
    <col min="7" max="7" width="8.5703125" style="4" hidden="1" customWidth="1"/>
    <col min="8" max="8" width="17.5703125" style="4" customWidth="1"/>
    <col min="9" max="16384" width="9.28515625" style="4"/>
  </cols>
  <sheetData>
    <row r="1" spans="1:9" ht="15" x14ac:dyDescent="0.25">
      <c r="E1" s="169" t="s">
        <v>1376</v>
      </c>
      <c r="H1" s="1529">
        <v>14</v>
      </c>
      <c r="I1" s="635"/>
    </row>
    <row r="2" spans="1:9" ht="18" customHeight="1" x14ac:dyDescent="0.3">
      <c r="A2" s="6" t="s">
        <v>257</v>
      </c>
      <c r="B2" s="7"/>
      <c r="D2" s="132"/>
      <c r="E2" s="132"/>
    </row>
    <row r="3" spans="1:9" ht="12" customHeight="1" x14ac:dyDescent="0.2">
      <c r="A3" s="171"/>
      <c r="B3" s="7"/>
    </row>
    <row r="4" spans="1:9" ht="16.5" thickBot="1" x14ac:dyDescent="0.3">
      <c r="A4" s="254" t="s">
        <v>645</v>
      </c>
      <c r="B4" s="7"/>
      <c r="F4" s="8"/>
      <c r="G4" s="9"/>
      <c r="H4" s="10" t="s">
        <v>537</v>
      </c>
    </row>
    <row r="5" spans="1:9" ht="13.5" x14ac:dyDescent="0.25">
      <c r="A5" s="173" t="s">
        <v>538</v>
      </c>
      <c r="B5" s="243"/>
      <c r="C5" s="13"/>
      <c r="D5" s="1159" t="s">
        <v>539</v>
      </c>
      <c r="E5" s="896" t="s">
        <v>540</v>
      </c>
      <c r="F5" s="1153" t="s">
        <v>541</v>
      </c>
      <c r="G5" s="14" t="s">
        <v>542</v>
      </c>
      <c r="H5" s="15" t="s">
        <v>1285</v>
      </c>
    </row>
    <row r="6" spans="1:9" ht="13.5" x14ac:dyDescent="0.25">
      <c r="A6" s="1129">
        <v>3111</v>
      </c>
      <c r="B6" s="903" t="s">
        <v>603</v>
      </c>
      <c r="C6" s="180"/>
      <c r="D6" s="1143">
        <v>2020</v>
      </c>
      <c r="E6" s="1130">
        <v>2020</v>
      </c>
      <c r="F6" s="19"/>
      <c r="G6" s="20" t="s">
        <v>544</v>
      </c>
      <c r="H6" s="21" t="s">
        <v>1284</v>
      </c>
    </row>
    <row r="7" spans="1:9" ht="13.5" x14ac:dyDescent="0.25">
      <c r="A7" s="1129">
        <v>3113</v>
      </c>
      <c r="B7" s="1122" t="s">
        <v>604</v>
      </c>
      <c r="C7" s="180"/>
      <c r="D7" s="1143"/>
      <c r="E7" s="1130"/>
      <c r="F7" s="19"/>
      <c r="G7" s="20"/>
      <c r="H7" s="21"/>
    </row>
    <row r="8" spans="1:9" ht="13.5" x14ac:dyDescent="0.25">
      <c r="A8" s="1129">
        <v>3322</v>
      </c>
      <c r="B8" s="1122" t="s">
        <v>149</v>
      </c>
      <c r="C8" s="180"/>
      <c r="D8" s="1143"/>
      <c r="E8" s="1130"/>
      <c r="F8" s="19"/>
      <c r="G8" s="20"/>
      <c r="H8" s="21"/>
    </row>
    <row r="9" spans="1:9" ht="13.5" x14ac:dyDescent="0.25">
      <c r="A9" s="1129">
        <v>3326</v>
      </c>
      <c r="B9" s="1122" t="s">
        <v>221</v>
      </c>
      <c r="C9" s="180"/>
      <c r="D9" s="1143"/>
      <c r="E9" s="1130"/>
      <c r="F9" s="19"/>
      <c r="G9" s="20"/>
      <c r="H9" s="21"/>
    </row>
    <row r="10" spans="1:9" ht="13.5" x14ac:dyDescent="0.25">
      <c r="A10" s="1129">
        <v>3392</v>
      </c>
      <c r="B10" s="1122" t="s">
        <v>260</v>
      </c>
      <c r="C10" s="180"/>
      <c r="D10" s="1143"/>
      <c r="E10" s="1130"/>
      <c r="F10" s="19"/>
      <c r="G10" s="20"/>
      <c r="H10" s="21"/>
    </row>
    <row r="11" spans="1:9" ht="13.5" x14ac:dyDescent="0.25">
      <c r="A11" s="1129">
        <v>3399</v>
      </c>
      <c r="B11" s="1122" t="s">
        <v>1088</v>
      </c>
      <c r="C11" s="180"/>
      <c r="D11" s="1143"/>
      <c r="E11" s="1130"/>
      <c r="F11" s="19"/>
      <c r="G11" s="20"/>
      <c r="H11" s="21"/>
    </row>
    <row r="12" spans="1:9" ht="13.5" x14ac:dyDescent="0.25">
      <c r="A12" s="1129">
        <v>3421</v>
      </c>
      <c r="B12" s="903" t="s">
        <v>607</v>
      </c>
      <c r="C12" s="180"/>
      <c r="D12" s="1143"/>
      <c r="E12" s="1130"/>
      <c r="F12" s="19"/>
      <c r="G12" s="20"/>
      <c r="H12" s="21"/>
    </row>
    <row r="13" spans="1:9" ht="13.5" x14ac:dyDescent="0.25">
      <c r="A13" s="450">
        <v>3524</v>
      </c>
      <c r="B13" s="1124" t="s">
        <v>47</v>
      </c>
      <c r="C13" s="180"/>
      <c r="D13" s="1143"/>
      <c r="E13" s="1130"/>
      <c r="F13" s="19"/>
      <c r="G13" s="20"/>
      <c r="H13" s="21"/>
    </row>
    <row r="14" spans="1:9" ht="13.5" x14ac:dyDescent="0.25">
      <c r="A14" s="450">
        <v>3569</v>
      </c>
      <c r="B14" s="1124" t="s">
        <v>50</v>
      </c>
      <c r="C14" s="180"/>
      <c r="D14" s="1143"/>
      <c r="E14" s="1130"/>
      <c r="F14" s="19"/>
      <c r="G14" s="20"/>
      <c r="H14" s="21"/>
    </row>
    <row r="15" spans="1:9" ht="13.5" x14ac:dyDescent="0.25">
      <c r="A15" s="1129">
        <v>3612</v>
      </c>
      <c r="B15" s="1122" t="s">
        <v>243</v>
      </c>
      <c r="C15" s="180"/>
      <c r="D15" s="1143"/>
      <c r="E15" s="1130"/>
      <c r="F15" s="19"/>
      <c r="G15" s="20"/>
      <c r="H15" s="21"/>
    </row>
    <row r="16" spans="1:9" ht="13.5" x14ac:dyDescent="0.25">
      <c r="A16" s="174">
        <v>3639</v>
      </c>
      <c r="B16" s="17" t="s">
        <v>612</v>
      </c>
      <c r="C16" s="175"/>
      <c r="D16" s="1143"/>
      <c r="E16" s="1130"/>
      <c r="F16" s="19"/>
      <c r="G16" s="20"/>
      <c r="H16" s="21"/>
    </row>
    <row r="17" spans="1:9" ht="13.5" x14ac:dyDescent="0.25">
      <c r="A17" s="174">
        <v>3699</v>
      </c>
      <c r="B17" s="386" t="s">
        <v>137</v>
      </c>
      <c r="C17" s="175"/>
      <c r="D17" s="1143"/>
      <c r="E17" s="1130"/>
      <c r="F17" s="19"/>
      <c r="G17" s="20"/>
      <c r="H17" s="21"/>
    </row>
    <row r="18" spans="1:9" ht="13.5" x14ac:dyDescent="0.25">
      <c r="A18" s="450">
        <v>4329</v>
      </c>
      <c r="B18" s="1124" t="s">
        <v>258</v>
      </c>
      <c r="C18" s="180"/>
      <c r="D18" s="1143"/>
      <c r="E18" s="1130"/>
      <c r="F18" s="19"/>
      <c r="G18" s="20"/>
      <c r="H18" s="21"/>
    </row>
    <row r="19" spans="1:9" ht="13.5" x14ac:dyDescent="0.25">
      <c r="A19" s="450">
        <v>4351</v>
      </c>
      <c r="B19" s="1124" t="s">
        <v>259</v>
      </c>
      <c r="C19" s="180"/>
      <c r="D19" s="1143"/>
      <c r="E19" s="1130"/>
      <c r="F19" s="19"/>
      <c r="G19" s="20"/>
      <c r="H19" s="21"/>
    </row>
    <row r="20" spans="1:9" ht="13.5" x14ac:dyDescent="0.25">
      <c r="A20" s="450">
        <v>4359</v>
      </c>
      <c r="B20" s="1124" t="s">
        <v>1237</v>
      </c>
      <c r="C20" s="180"/>
      <c r="D20" s="1143"/>
      <c r="E20" s="1130"/>
      <c r="F20" s="19"/>
      <c r="G20" s="20"/>
      <c r="H20" s="21"/>
    </row>
    <row r="21" spans="1:9" ht="13.5" x14ac:dyDescent="0.25">
      <c r="A21" s="450">
        <v>4376</v>
      </c>
      <c r="B21" s="1124" t="s">
        <v>617</v>
      </c>
      <c r="C21" s="180"/>
      <c r="D21" s="1143"/>
      <c r="E21" s="1130"/>
      <c r="F21" s="19"/>
      <c r="G21" s="20"/>
      <c r="H21" s="21"/>
    </row>
    <row r="22" spans="1:9" ht="14.25" thickBot="1" x14ac:dyDescent="0.3">
      <c r="A22" s="306">
        <v>6171</v>
      </c>
      <c r="B22" s="347" t="s">
        <v>619</v>
      </c>
      <c r="C22" s="601"/>
      <c r="D22" s="1271"/>
      <c r="E22" s="897"/>
      <c r="F22" s="113"/>
      <c r="G22" s="114"/>
      <c r="H22" s="115"/>
    </row>
    <row r="23" spans="1:9" ht="13.5" hidden="1" x14ac:dyDescent="0.25">
      <c r="A23" s="174">
        <v>6409</v>
      </c>
      <c r="B23" s="17" t="s">
        <v>696</v>
      </c>
      <c r="C23" s="175"/>
      <c r="D23" s="20"/>
      <c r="E23" s="20"/>
      <c r="F23" s="20"/>
      <c r="G23" s="20"/>
      <c r="H23" s="21"/>
    </row>
    <row r="24" spans="1:9" ht="13.5" x14ac:dyDescent="0.25">
      <c r="A24" s="176"/>
      <c r="B24" s="243" t="s">
        <v>545</v>
      </c>
      <c r="C24" s="13"/>
      <c r="D24" s="1160"/>
      <c r="E24" s="1131"/>
      <c r="F24" s="265"/>
      <c r="G24" s="177"/>
      <c r="H24" s="178"/>
    </row>
    <row r="25" spans="1:9" x14ac:dyDescent="0.2">
      <c r="A25" s="174">
        <v>3111</v>
      </c>
      <c r="B25" s="48">
        <v>5137</v>
      </c>
      <c r="C25" s="175" t="s">
        <v>706</v>
      </c>
      <c r="D25" s="1162">
        <v>0</v>
      </c>
      <c r="E25" s="1136">
        <v>0</v>
      </c>
      <c r="F25" s="267"/>
      <c r="G25" s="89" t="e">
        <f>F25/E25*100</f>
        <v>#DIV/0!</v>
      </c>
      <c r="H25" s="205">
        <v>0</v>
      </c>
    </row>
    <row r="26" spans="1:9" x14ac:dyDescent="0.2">
      <c r="A26" s="916"/>
      <c r="B26" s="48">
        <v>5139</v>
      </c>
      <c r="C26" s="180" t="s">
        <v>656</v>
      </c>
      <c r="D26" s="1162">
        <v>0</v>
      </c>
      <c r="E26" s="1136">
        <v>0</v>
      </c>
      <c r="F26" s="267"/>
      <c r="G26" s="89">
        <v>0</v>
      </c>
      <c r="H26" s="205">
        <v>0</v>
      </c>
    </row>
    <row r="27" spans="1:9" x14ac:dyDescent="0.2">
      <c r="A27" s="916"/>
      <c r="B27" s="48">
        <v>5166</v>
      </c>
      <c r="C27" s="175" t="s">
        <v>265</v>
      </c>
      <c r="D27" s="1162">
        <v>0</v>
      </c>
      <c r="E27" s="1136">
        <v>0</v>
      </c>
      <c r="F27" s="267"/>
      <c r="G27" s="89" t="e">
        <f>F27/E27*100</f>
        <v>#DIV/0!</v>
      </c>
      <c r="H27" s="205">
        <v>0</v>
      </c>
    </row>
    <row r="28" spans="1:9" x14ac:dyDescent="0.2">
      <c r="A28" s="916"/>
      <c r="B28" s="48">
        <v>5169</v>
      </c>
      <c r="C28" s="175" t="s">
        <v>799</v>
      </c>
      <c r="D28" s="1201">
        <v>0</v>
      </c>
      <c r="E28" s="1207">
        <v>0</v>
      </c>
      <c r="F28" s="1204"/>
      <c r="G28" s="106">
        <v>0</v>
      </c>
      <c r="H28" s="261">
        <v>0</v>
      </c>
    </row>
    <row r="29" spans="1:9" ht="13.5" thickBot="1" x14ac:dyDescent="0.25">
      <c r="A29" s="379"/>
      <c r="B29" s="1126" t="s">
        <v>249</v>
      </c>
      <c r="C29" s="672"/>
      <c r="D29" s="1387">
        <f>SUM(D25:D28)</f>
        <v>0</v>
      </c>
      <c r="E29" s="1386">
        <f>SUM(E25:E28)</f>
        <v>0</v>
      </c>
      <c r="F29" s="1435">
        <f>SUM(F25:F27)</f>
        <v>0</v>
      </c>
      <c r="G29" s="629" t="e">
        <f>F29/E29*100</f>
        <v>#DIV/0!</v>
      </c>
      <c r="H29" s="604">
        <f>SUM(H25:H28)</f>
        <v>0</v>
      </c>
      <c r="I29" s="8"/>
    </row>
    <row r="30" spans="1:9" x14ac:dyDescent="0.2">
      <c r="A30" s="860">
        <v>3113</v>
      </c>
      <c r="B30" s="382">
        <v>5137</v>
      </c>
      <c r="C30" s="13" t="s">
        <v>706</v>
      </c>
      <c r="D30" s="1160">
        <v>0</v>
      </c>
      <c r="E30" s="1131">
        <v>0</v>
      </c>
      <c r="F30" s="265"/>
      <c r="G30" s="150" t="e">
        <f>F30/E30*100</f>
        <v>#DIV/0!</v>
      </c>
      <c r="H30" s="178">
        <v>0</v>
      </c>
    </row>
    <row r="31" spans="1:9" x14ac:dyDescent="0.2">
      <c r="A31" s="916"/>
      <c r="B31" s="48">
        <v>5166</v>
      </c>
      <c r="C31" s="175" t="s">
        <v>265</v>
      </c>
      <c r="D31" s="1162">
        <v>0</v>
      </c>
      <c r="E31" s="1136">
        <v>0</v>
      </c>
      <c r="F31" s="267"/>
      <c r="G31" s="89">
        <v>0</v>
      </c>
      <c r="H31" s="205">
        <v>0</v>
      </c>
    </row>
    <row r="32" spans="1:9" x14ac:dyDescent="0.2">
      <c r="A32" s="916"/>
      <c r="B32" s="48">
        <v>5169</v>
      </c>
      <c r="C32" s="175" t="s">
        <v>799</v>
      </c>
      <c r="D32" s="1201">
        <v>0</v>
      </c>
      <c r="E32" s="1207">
        <v>0</v>
      </c>
      <c r="F32" s="1204"/>
      <c r="G32" s="106">
        <v>0</v>
      </c>
      <c r="H32" s="261">
        <v>0</v>
      </c>
    </row>
    <row r="33" spans="1:9" ht="13.5" thickBot="1" x14ac:dyDescent="0.25">
      <c r="A33" s="379"/>
      <c r="B33" s="1126" t="s">
        <v>249</v>
      </c>
      <c r="C33" s="672"/>
      <c r="D33" s="1387">
        <f>SUM(D30:D32)</f>
        <v>0</v>
      </c>
      <c r="E33" s="1386">
        <f>SUM(E30:E32)</f>
        <v>0</v>
      </c>
      <c r="F33" s="1435">
        <f>SUM(F30:F32)</f>
        <v>0</v>
      </c>
      <c r="G33" s="629" t="e">
        <f t="shared" ref="G33:G42" si="0">F33/E33*100</f>
        <v>#DIV/0!</v>
      </c>
      <c r="H33" s="604">
        <f>SUM(H30:H32)</f>
        <v>0</v>
      </c>
      <c r="I33" s="8"/>
    </row>
    <row r="34" spans="1:9" x14ac:dyDescent="0.2">
      <c r="A34" s="860">
        <v>3322</v>
      </c>
      <c r="B34" s="382">
        <v>5151</v>
      </c>
      <c r="C34" s="13" t="s">
        <v>261</v>
      </c>
      <c r="D34" s="1160">
        <v>70</v>
      </c>
      <c r="E34" s="1131">
        <v>70</v>
      </c>
      <c r="F34" s="265"/>
      <c r="G34" s="150">
        <f t="shared" si="0"/>
        <v>0</v>
      </c>
      <c r="H34" s="178">
        <v>70</v>
      </c>
    </row>
    <row r="35" spans="1:9" x14ac:dyDescent="0.2">
      <c r="A35" s="346"/>
      <c r="B35" s="48">
        <v>5153</v>
      </c>
      <c r="C35" s="175" t="s">
        <v>262</v>
      </c>
      <c r="D35" s="1163">
        <v>100</v>
      </c>
      <c r="E35" s="1132">
        <v>100</v>
      </c>
      <c r="F35" s="267"/>
      <c r="G35" s="89">
        <f t="shared" si="0"/>
        <v>0</v>
      </c>
      <c r="H35" s="906">
        <v>100</v>
      </c>
    </row>
    <row r="36" spans="1:9" x14ac:dyDescent="0.2">
      <c r="A36" s="916"/>
      <c r="B36" s="48">
        <v>5154</v>
      </c>
      <c r="C36" s="175" t="s">
        <v>263</v>
      </c>
      <c r="D36" s="1163">
        <v>75</v>
      </c>
      <c r="E36" s="1132">
        <v>75</v>
      </c>
      <c r="F36" s="267"/>
      <c r="G36" s="89">
        <f t="shared" si="0"/>
        <v>0</v>
      </c>
      <c r="H36" s="906">
        <v>75</v>
      </c>
    </row>
    <row r="37" spans="1:9" x14ac:dyDescent="0.2">
      <c r="A37" s="916"/>
      <c r="B37" s="48">
        <v>5163</v>
      </c>
      <c r="C37" s="175" t="s">
        <v>264</v>
      </c>
      <c r="D37" s="1163">
        <v>100</v>
      </c>
      <c r="E37" s="1132">
        <v>100</v>
      </c>
      <c r="F37" s="267"/>
      <c r="G37" s="89">
        <f t="shared" si="0"/>
        <v>0</v>
      </c>
      <c r="H37" s="906">
        <v>100</v>
      </c>
    </row>
    <row r="38" spans="1:9" x14ac:dyDescent="0.2">
      <c r="A38" s="916"/>
      <c r="B38" s="48">
        <v>5169</v>
      </c>
      <c r="C38" s="175" t="s">
        <v>420</v>
      </c>
      <c r="D38" s="1163">
        <v>600</v>
      </c>
      <c r="E38" s="1132">
        <v>900</v>
      </c>
      <c r="F38" s="267"/>
      <c r="G38" s="89">
        <f t="shared" si="0"/>
        <v>0</v>
      </c>
      <c r="H38" s="906">
        <v>900</v>
      </c>
    </row>
    <row r="39" spans="1:9" ht="13.5" thickBot="1" x14ac:dyDescent="0.25">
      <c r="A39" s="379"/>
      <c r="B39" s="1126" t="s">
        <v>249</v>
      </c>
      <c r="C39" s="672"/>
      <c r="D39" s="1387">
        <f>SUM(D34:D38)</f>
        <v>945</v>
      </c>
      <c r="E39" s="1386">
        <f>SUM(E34:E38)</f>
        <v>1245</v>
      </c>
      <c r="F39" s="1435">
        <f>SUM(F34:F38)</f>
        <v>0</v>
      </c>
      <c r="G39" s="629">
        <f t="shared" si="0"/>
        <v>0</v>
      </c>
      <c r="H39" s="604">
        <f>SUM(H34:H38)</f>
        <v>1245</v>
      </c>
      <c r="I39" s="8"/>
    </row>
    <row r="40" spans="1:9" x14ac:dyDescent="0.2">
      <c r="A40" s="860">
        <v>3392</v>
      </c>
      <c r="B40" s="382">
        <v>5137</v>
      </c>
      <c r="C40" s="13" t="s">
        <v>706</v>
      </c>
      <c r="D40" s="1160">
        <v>0</v>
      </c>
      <c r="E40" s="1131">
        <v>0</v>
      </c>
      <c r="F40" s="265"/>
      <c r="G40" s="150" t="e">
        <f t="shared" si="0"/>
        <v>#DIV/0!</v>
      </c>
      <c r="H40" s="178">
        <v>0</v>
      </c>
    </row>
    <row r="41" spans="1:9" x14ac:dyDescent="0.2">
      <c r="A41" s="346"/>
      <c r="B41" s="48">
        <v>5166</v>
      </c>
      <c r="C41" s="175" t="s">
        <v>265</v>
      </c>
      <c r="D41" s="1162">
        <v>0</v>
      </c>
      <c r="E41" s="1136">
        <v>0</v>
      </c>
      <c r="F41" s="267"/>
      <c r="G41" s="89" t="e">
        <f t="shared" si="0"/>
        <v>#DIV/0!</v>
      </c>
      <c r="H41" s="205">
        <v>0</v>
      </c>
    </row>
    <row r="42" spans="1:9" ht="13.5" thickBot="1" x14ac:dyDescent="0.25">
      <c r="A42" s="916"/>
      <c r="B42" s="1126" t="s">
        <v>249</v>
      </c>
      <c r="C42" s="672"/>
      <c r="D42" s="1387">
        <f>D40+D41</f>
        <v>0</v>
      </c>
      <c r="E42" s="1386">
        <f>E40+E41</f>
        <v>0</v>
      </c>
      <c r="F42" s="1435">
        <f>F40+F41</f>
        <v>0</v>
      </c>
      <c r="G42" s="629" t="e">
        <f t="shared" si="0"/>
        <v>#DIV/0!</v>
      </c>
      <c r="H42" s="604">
        <f>H40+H41</f>
        <v>0</v>
      </c>
      <c r="I42" s="8"/>
    </row>
    <row r="43" spans="1:9" x14ac:dyDescent="0.2">
      <c r="A43" s="860">
        <v>3399</v>
      </c>
      <c r="B43" s="382">
        <v>5166</v>
      </c>
      <c r="C43" s="13" t="s">
        <v>265</v>
      </c>
      <c r="D43" s="1160">
        <v>50</v>
      </c>
      <c r="E43" s="1131">
        <v>50</v>
      </c>
      <c r="F43" s="265"/>
      <c r="G43" s="150">
        <v>0</v>
      </c>
      <c r="H43" s="178">
        <v>50</v>
      </c>
    </row>
    <row r="44" spans="1:9" x14ac:dyDescent="0.2">
      <c r="A44" s="346"/>
      <c r="B44" s="48">
        <v>5169</v>
      </c>
      <c r="C44" s="175" t="s">
        <v>799</v>
      </c>
      <c r="D44" s="1162">
        <v>250</v>
      </c>
      <c r="E44" s="1136">
        <v>250</v>
      </c>
      <c r="F44" s="267"/>
      <c r="G44" s="89">
        <v>0</v>
      </c>
      <c r="H44" s="205">
        <v>250</v>
      </c>
      <c r="I44" s="8"/>
    </row>
    <row r="45" spans="1:9" ht="13.5" thickBot="1" x14ac:dyDescent="0.25">
      <c r="A45" s="379"/>
      <c r="B45" s="1126" t="s">
        <v>249</v>
      </c>
      <c r="C45" s="924"/>
      <c r="D45" s="1387">
        <f>SUM(D43:D44)</f>
        <v>300</v>
      </c>
      <c r="E45" s="1386">
        <f>SUM(E43:E44)</f>
        <v>300</v>
      </c>
      <c r="F45" s="1435">
        <f>SUM(F43:F44)</f>
        <v>0</v>
      </c>
      <c r="G45" s="925">
        <v>0</v>
      </c>
      <c r="H45" s="604">
        <f>SUM(H43:H44)</f>
        <v>300</v>
      </c>
    </row>
    <row r="46" spans="1:9" x14ac:dyDescent="0.2">
      <c r="A46" s="860">
        <v>3421</v>
      </c>
      <c r="B46" s="382">
        <v>5166</v>
      </c>
      <c r="C46" s="13" t="s">
        <v>265</v>
      </c>
      <c r="D46" s="1160">
        <v>50</v>
      </c>
      <c r="E46" s="1131">
        <v>50</v>
      </c>
      <c r="F46" s="265"/>
      <c r="G46" s="150">
        <v>0</v>
      </c>
      <c r="H46" s="178">
        <v>50</v>
      </c>
    </row>
    <row r="47" spans="1:9" x14ac:dyDescent="0.2">
      <c r="A47" s="916"/>
      <c r="B47" s="48">
        <v>5169</v>
      </c>
      <c r="C47" s="175" t="s">
        <v>1135</v>
      </c>
      <c r="D47" s="1162">
        <v>590</v>
      </c>
      <c r="E47" s="1136">
        <v>590</v>
      </c>
      <c r="F47" s="267"/>
      <c r="G47" s="89">
        <f>F47/E47*100</f>
        <v>0</v>
      </c>
      <c r="H47" s="205">
        <v>590</v>
      </c>
    </row>
    <row r="48" spans="1:9" x14ac:dyDescent="0.2">
      <c r="A48" s="916"/>
      <c r="B48" s="48">
        <v>5171</v>
      </c>
      <c r="C48" s="175" t="s">
        <v>1136</v>
      </c>
      <c r="D48" s="1162">
        <v>5600</v>
      </c>
      <c r="E48" s="1136">
        <v>5600</v>
      </c>
      <c r="F48" s="267"/>
      <c r="G48" s="89">
        <f>F48/E48*100</f>
        <v>0</v>
      </c>
      <c r="H48" s="205">
        <v>5600</v>
      </c>
    </row>
    <row r="49" spans="1:9" x14ac:dyDescent="0.2">
      <c r="A49" s="916"/>
      <c r="B49" s="48">
        <v>5199</v>
      </c>
      <c r="C49" s="175" t="s">
        <v>1137</v>
      </c>
      <c r="D49" s="1162">
        <v>7260</v>
      </c>
      <c r="E49" s="1136">
        <v>7260</v>
      </c>
      <c r="F49" s="267"/>
      <c r="G49" s="89">
        <v>0</v>
      </c>
      <c r="H49" s="205">
        <v>7260</v>
      </c>
    </row>
    <row r="50" spans="1:9" ht="13.5" thickBot="1" x14ac:dyDescent="0.25">
      <c r="A50" s="916"/>
      <c r="B50" s="1126" t="s">
        <v>249</v>
      </c>
      <c r="C50" s="672"/>
      <c r="D50" s="1387">
        <f>SUM(D46:D49)</f>
        <v>13500</v>
      </c>
      <c r="E50" s="1386">
        <f>SUM(E46:E49)</f>
        <v>13500</v>
      </c>
      <c r="F50" s="1435">
        <f>SUM(F46:F49)</f>
        <v>0</v>
      </c>
      <c r="G50" s="629">
        <f>F50/E50*100</f>
        <v>0</v>
      </c>
      <c r="H50" s="604">
        <f>SUM(H46:H49)</f>
        <v>13500</v>
      </c>
    </row>
    <row r="51" spans="1:9" x14ac:dyDescent="0.2">
      <c r="A51" s="915">
        <v>3569</v>
      </c>
      <c r="B51" s="382">
        <v>5137</v>
      </c>
      <c r="C51" s="13" t="s">
        <v>706</v>
      </c>
      <c r="D51" s="1160">
        <v>600</v>
      </c>
      <c r="E51" s="1131">
        <v>600</v>
      </c>
      <c r="F51" s="265"/>
      <c r="G51" s="150">
        <f>F51/E51*100</f>
        <v>0</v>
      </c>
      <c r="H51" s="178">
        <v>600</v>
      </c>
      <c r="I51" s="8"/>
    </row>
    <row r="52" spans="1:9" x14ac:dyDescent="0.2">
      <c r="A52" s="916"/>
      <c r="B52" s="48">
        <v>5169</v>
      </c>
      <c r="C52" s="175" t="s">
        <v>799</v>
      </c>
      <c r="D52" s="1201">
        <v>100</v>
      </c>
      <c r="E52" s="1207">
        <v>100</v>
      </c>
      <c r="F52" s="1204"/>
      <c r="G52" s="106">
        <v>0</v>
      </c>
      <c r="H52" s="261">
        <v>100</v>
      </c>
    </row>
    <row r="53" spans="1:9" ht="13.5" thickBot="1" x14ac:dyDescent="0.25">
      <c r="A53" s="379"/>
      <c r="B53" s="1126" t="s">
        <v>249</v>
      </c>
      <c r="C53" s="672"/>
      <c r="D53" s="1387">
        <f>D51+D52</f>
        <v>700</v>
      </c>
      <c r="E53" s="1386">
        <f>E51+E52</f>
        <v>700</v>
      </c>
      <c r="F53" s="1435">
        <f>SUM(F51:F52)</f>
        <v>0</v>
      </c>
      <c r="G53" s="629">
        <f>F53/E53*100</f>
        <v>0</v>
      </c>
      <c r="H53" s="604">
        <f>H51+H52</f>
        <v>700</v>
      </c>
    </row>
    <row r="54" spans="1:9" ht="15.75" thickBot="1" x14ac:dyDescent="0.3">
      <c r="A54" s="1598" t="s">
        <v>1380</v>
      </c>
      <c r="B54" s="1598"/>
      <c r="C54" s="1598"/>
      <c r="D54" s="1598"/>
      <c r="E54" s="1598"/>
      <c r="F54" s="1598"/>
      <c r="G54" s="1598"/>
      <c r="H54" s="1598"/>
    </row>
    <row r="55" spans="1:9" x14ac:dyDescent="0.2">
      <c r="A55" s="860">
        <v>3612</v>
      </c>
      <c r="B55" s="277">
        <v>5123</v>
      </c>
      <c r="C55" s="13" t="s">
        <v>1011</v>
      </c>
      <c r="D55" s="1131">
        <v>200</v>
      </c>
      <c r="E55" s="1131">
        <v>200</v>
      </c>
      <c r="F55" s="177"/>
      <c r="G55" s="150">
        <f t="shared" ref="G55:G70" si="1">F55/E55*100</f>
        <v>0</v>
      </c>
      <c r="H55" s="178">
        <v>200</v>
      </c>
      <c r="I55" s="8"/>
    </row>
    <row r="56" spans="1:9" x14ac:dyDescent="0.2">
      <c r="A56" s="346"/>
      <c r="B56" s="48">
        <v>5166</v>
      </c>
      <c r="C56" s="175" t="s">
        <v>265</v>
      </c>
      <c r="D56" s="1132">
        <v>50</v>
      </c>
      <c r="E56" s="1132">
        <v>50</v>
      </c>
      <c r="F56" s="905"/>
      <c r="G56" s="89">
        <f t="shared" si="1"/>
        <v>0</v>
      </c>
      <c r="H56" s="906">
        <v>50</v>
      </c>
    </row>
    <row r="57" spans="1:9" x14ac:dyDescent="0.2">
      <c r="A57" s="916"/>
      <c r="B57" s="48">
        <v>5171</v>
      </c>
      <c r="C57" s="175" t="s">
        <v>752</v>
      </c>
      <c r="D57" s="1132">
        <v>200</v>
      </c>
      <c r="E57" s="1132">
        <v>200</v>
      </c>
      <c r="F57" s="905"/>
      <c r="G57" s="89">
        <f t="shared" si="1"/>
        <v>0</v>
      </c>
      <c r="H57" s="906">
        <v>200</v>
      </c>
    </row>
    <row r="58" spans="1:9" ht="13.5" thickBot="1" x14ac:dyDescent="0.25">
      <c r="A58" s="916"/>
      <c r="B58" s="923" t="s">
        <v>249</v>
      </c>
      <c r="C58" s="672"/>
      <c r="D58" s="1386">
        <f>D55+D57+D56</f>
        <v>450</v>
      </c>
      <c r="E58" s="1386">
        <f>E55+E57+E56</f>
        <v>450</v>
      </c>
      <c r="F58" s="628">
        <f>F55+F57+F56</f>
        <v>0</v>
      </c>
      <c r="G58" s="629">
        <f t="shared" si="1"/>
        <v>0</v>
      </c>
      <c r="H58" s="604">
        <f>H55+H57+H56</f>
        <v>450</v>
      </c>
    </row>
    <row r="59" spans="1:9" x14ac:dyDescent="0.2">
      <c r="A59" s="860">
        <v>3639</v>
      </c>
      <c r="B59" s="382">
        <v>5164</v>
      </c>
      <c r="C59" s="13" t="s">
        <v>83</v>
      </c>
      <c r="D59" s="1131">
        <v>0</v>
      </c>
      <c r="E59" s="1131">
        <v>1256</v>
      </c>
      <c r="F59" s="177"/>
      <c r="G59" s="150"/>
      <c r="H59" s="178">
        <v>1256</v>
      </c>
    </row>
    <row r="60" spans="1:9" x14ac:dyDescent="0.2">
      <c r="A60" s="346"/>
      <c r="B60" s="48">
        <v>5169</v>
      </c>
      <c r="C60" s="175" t="s">
        <v>799</v>
      </c>
      <c r="D60" s="1132">
        <v>1600</v>
      </c>
      <c r="E60" s="1132">
        <v>1600</v>
      </c>
      <c r="F60" s="68"/>
      <c r="G60" s="89">
        <f t="shared" si="1"/>
        <v>0</v>
      </c>
      <c r="H60" s="906">
        <v>1600</v>
      </c>
    </row>
    <row r="61" spans="1:9" x14ac:dyDescent="0.2">
      <c r="A61" s="916"/>
      <c r="B61" s="48">
        <v>5151</v>
      </c>
      <c r="C61" s="175" t="s">
        <v>707</v>
      </c>
      <c r="D61" s="1132">
        <v>100</v>
      </c>
      <c r="E61" s="1132">
        <v>100</v>
      </c>
      <c r="F61" s="68"/>
      <c r="G61" s="89">
        <f t="shared" si="1"/>
        <v>0</v>
      </c>
      <c r="H61" s="906">
        <v>100</v>
      </c>
      <c r="I61" s="8"/>
    </row>
    <row r="62" spans="1:9" x14ac:dyDescent="0.2">
      <c r="A62" s="916"/>
      <c r="B62" s="48">
        <v>5153</v>
      </c>
      <c r="C62" s="175" t="s">
        <v>251</v>
      </c>
      <c r="D62" s="1132">
        <v>60</v>
      </c>
      <c r="E62" s="1132">
        <v>60</v>
      </c>
      <c r="F62" s="68"/>
      <c r="G62" s="89">
        <f t="shared" si="1"/>
        <v>0</v>
      </c>
      <c r="H62" s="906">
        <v>60</v>
      </c>
    </row>
    <row r="63" spans="1:9" x14ac:dyDescent="0.2">
      <c r="A63" s="916"/>
      <c r="B63" s="48">
        <v>5154</v>
      </c>
      <c r="C63" s="175" t="s">
        <v>708</v>
      </c>
      <c r="D63" s="1132">
        <v>30</v>
      </c>
      <c r="E63" s="1132">
        <v>30</v>
      </c>
      <c r="F63" s="68"/>
      <c r="G63" s="89">
        <f t="shared" si="1"/>
        <v>0</v>
      </c>
      <c r="H63" s="906">
        <v>30</v>
      </c>
    </row>
    <row r="64" spans="1:9" ht="13.5" thickBot="1" x14ac:dyDescent="0.25">
      <c r="A64" s="379"/>
      <c r="B64" s="923" t="s">
        <v>249</v>
      </c>
      <c r="C64" s="672"/>
      <c r="D64" s="1386">
        <f>SUM(D59:D63)</f>
        <v>1790</v>
      </c>
      <c r="E64" s="1386">
        <f t="shared" ref="E64:H64" si="2">SUM(E59:E63)</f>
        <v>3046</v>
      </c>
      <c r="F64" s="604">
        <f t="shared" si="2"/>
        <v>0</v>
      </c>
      <c r="G64" s="604">
        <f t="shared" si="2"/>
        <v>0</v>
      </c>
      <c r="H64" s="604">
        <f t="shared" si="2"/>
        <v>3046</v>
      </c>
      <c r="I64" s="8"/>
    </row>
    <row r="65" spans="1:9" x14ac:dyDescent="0.2">
      <c r="A65" s="860">
        <v>3699</v>
      </c>
      <c r="B65" s="382">
        <v>5169</v>
      </c>
      <c r="C65" s="13" t="s">
        <v>252</v>
      </c>
      <c r="D65" s="1131">
        <v>800</v>
      </c>
      <c r="E65" s="1131">
        <v>800</v>
      </c>
      <c r="F65" s="177"/>
      <c r="G65" s="150">
        <f t="shared" si="1"/>
        <v>0</v>
      </c>
      <c r="H65" s="178">
        <v>800</v>
      </c>
    </row>
    <row r="66" spans="1:9" x14ac:dyDescent="0.2">
      <c r="A66" s="346"/>
      <c r="B66" s="48">
        <v>5212</v>
      </c>
      <c r="C66" s="175" t="s">
        <v>266</v>
      </c>
      <c r="D66" s="1132">
        <v>300</v>
      </c>
      <c r="E66" s="1132">
        <v>300</v>
      </c>
      <c r="F66" s="68"/>
      <c r="G66" s="89">
        <f t="shared" si="1"/>
        <v>0</v>
      </c>
      <c r="H66" s="906">
        <v>300</v>
      </c>
    </row>
    <row r="67" spans="1:9" x14ac:dyDescent="0.2">
      <c r="A67" s="916"/>
      <c r="B67" s="48">
        <v>5213</v>
      </c>
      <c r="C67" s="175" t="s">
        <v>267</v>
      </c>
      <c r="D67" s="1132">
        <v>300</v>
      </c>
      <c r="E67" s="1132">
        <v>300</v>
      </c>
      <c r="F67" s="68"/>
      <c r="G67" s="89">
        <f t="shared" si="1"/>
        <v>0</v>
      </c>
      <c r="H67" s="906">
        <v>300</v>
      </c>
      <c r="I67" s="8"/>
    </row>
    <row r="68" spans="1:9" x14ac:dyDescent="0.2">
      <c r="A68" s="916"/>
      <c r="B68" s="48">
        <v>5225</v>
      </c>
      <c r="C68" s="175" t="s">
        <v>268</v>
      </c>
      <c r="D68" s="1132">
        <v>600</v>
      </c>
      <c r="E68" s="1132">
        <v>600</v>
      </c>
      <c r="F68" s="68"/>
      <c r="G68" s="89">
        <f t="shared" si="1"/>
        <v>0</v>
      </c>
      <c r="H68" s="906">
        <v>600</v>
      </c>
    </row>
    <row r="69" spans="1:9" ht="13.5" thickBot="1" x14ac:dyDescent="0.25">
      <c r="A69" s="379"/>
      <c r="B69" s="923" t="s">
        <v>249</v>
      </c>
      <c r="C69" s="672"/>
      <c r="D69" s="1386">
        <f>SUM(D65:D68)</f>
        <v>2000</v>
      </c>
      <c r="E69" s="1386">
        <f>SUM(E65:E68)</f>
        <v>2000</v>
      </c>
      <c r="F69" s="628">
        <f>SUM(F65:F68)</f>
        <v>0</v>
      </c>
      <c r="G69" s="629">
        <f t="shared" si="1"/>
        <v>0</v>
      </c>
      <c r="H69" s="604">
        <f>SUM(H65:H68)</f>
        <v>2000</v>
      </c>
    </row>
    <row r="70" spans="1:9" x14ac:dyDescent="0.2">
      <c r="A70" s="915">
        <v>4351</v>
      </c>
      <c r="B70" s="277">
        <v>5171</v>
      </c>
      <c r="C70" s="13" t="s">
        <v>752</v>
      </c>
      <c r="D70" s="1131">
        <v>0</v>
      </c>
      <c r="E70" s="1131">
        <v>0</v>
      </c>
      <c r="F70" s="177"/>
      <c r="G70" s="150" t="e">
        <f t="shared" si="1"/>
        <v>#DIV/0!</v>
      </c>
      <c r="H70" s="178">
        <v>0</v>
      </c>
      <c r="I70" s="8"/>
    </row>
    <row r="71" spans="1:9" hidden="1" x14ac:dyDescent="0.2">
      <c r="A71" s="346"/>
      <c r="B71" s="48"/>
      <c r="C71" s="175"/>
      <c r="D71" s="1132"/>
      <c r="E71" s="1132"/>
      <c r="F71" s="905"/>
      <c r="G71" s="89"/>
      <c r="H71" s="906"/>
    </row>
    <row r="72" spans="1:9" ht="13.5" thickBot="1" x14ac:dyDescent="0.25">
      <c r="A72" s="379"/>
      <c r="B72" s="923" t="s">
        <v>249</v>
      </c>
      <c r="C72" s="672"/>
      <c r="D72" s="1386">
        <f>D71</f>
        <v>0</v>
      </c>
      <c r="E72" s="1386">
        <f>E71</f>
        <v>0</v>
      </c>
      <c r="F72" s="628">
        <f>F70</f>
        <v>0</v>
      </c>
      <c r="G72" s="629" t="e">
        <f>F72/E72*100</f>
        <v>#DIV/0!</v>
      </c>
      <c r="H72" s="604">
        <f>H71</f>
        <v>0</v>
      </c>
    </row>
    <row r="73" spans="1:9" x14ac:dyDescent="0.2">
      <c r="A73" s="915">
        <v>4359</v>
      </c>
      <c r="B73" s="277">
        <v>5169</v>
      </c>
      <c r="C73" s="13" t="s">
        <v>799</v>
      </c>
      <c r="D73" s="1131">
        <v>300</v>
      </c>
      <c r="E73" s="1131">
        <v>300</v>
      </c>
      <c r="F73" s="177"/>
      <c r="G73" s="150">
        <v>0</v>
      </c>
      <c r="H73" s="178">
        <v>300</v>
      </c>
    </row>
    <row r="74" spans="1:9" hidden="1" x14ac:dyDescent="0.2">
      <c r="A74" s="346"/>
      <c r="B74" s="48"/>
      <c r="C74" s="175"/>
      <c r="D74" s="1132"/>
      <c r="E74" s="1132"/>
      <c r="F74" s="905"/>
      <c r="G74" s="89"/>
      <c r="H74" s="906"/>
    </row>
    <row r="75" spans="1:9" ht="13.5" thickBot="1" x14ac:dyDescent="0.25">
      <c r="A75" s="379"/>
      <c r="B75" s="923" t="s">
        <v>249</v>
      </c>
      <c r="C75" s="672"/>
      <c r="D75" s="1386">
        <f>D73</f>
        <v>300</v>
      </c>
      <c r="E75" s="1386">
        <f>E73</f>
        <v>300</v>
      </c>
      <c r="F75" s="628">
        <f>F73</f>
        <v>0</v>
      </c>
      <c r="G75" s="629">
        <v>0</v>
      </c>
      <c r="H75" s="604">
        <f>H73</f>
        <v>300</v>
      </c>
    </row>
    <row r="76" spans="1:9" x14ac:dyDescent="0.2">
      <c r="A76" s="915">
        <v>4376</v>
      </c>
      <c r="B76" s="277">
        <v>5137</v>
      </c>
      <c r="C76" s="13" t="s">
        <v>706</v>
      </c>
      <c r="D76" s="1131">
        <v>0</v>
      </c>
      <c r="E76" s="1131">
        <v>705</v>
      </c>
      <c r="F76" s="177"/>
      <c r="G76" s="150"/>
      <c r="H76" s="178">
        <v>705</v>
      </c>
    </row>
    <row r="77" spans="1:9" ht="13.5" thickBot="1" x14ac:dyDescent="0.25">
      <c r="A77" s="379"/>
      <c r="B77" s="1057" t="s">
        <v>249</v>
      </c>
      <c r="C77" s="672"/>
      <c r="D77" s="1386">
        <f>D76</f>
        <v>0</v>
      </c>
      <c r="E77" s="1386">
        <f t="shared" ref="E77" si="3">E76</f>
        <v>705</v>
      </c>
      <c r="F77" s="604">
        <f t="shared" ref="F77" si="4">F76</f>
        <v>0</v>
      </c>
      <c r="G77" s="604">
        <f t="shared" ref="G77" si="5">G76</f>
        <v>0</v>
      </c>
      <c r="H77" s="604">
        <f t="shared" ref="H77" si="6">H76</f>
        <v>705</v>
      </c>
    </row>
    <row r="78" spans="1:9" x14ac:dyDescent="0.2">
      <c r="A78" s="915">
        <v>6171</v>
      </c>
      <c r="B78" s="277">
        <v>5169</v>
      </c>
      <c r="C78" s="13" t="s">
        <v>799</v>
      </c>
      <c r="D78" s="1131">
        <v>1000</v>
      </c>
      <c r="E78" s="1131">
        <v>395</v>
      </c>
      <c r="F78" s="177"/>
      <c r="G78" s="150">
        <v>0</v>
      </c>
      <c r="H78" s="178">
        <v>395</v>
      </c>
    </row>
    <row r="79" spans="1:9" x14ac:dyDescent="0.2">
      <c r="A79" s="346"/>
      <c r="B79" s="48">
        <v>5166</v>
      </c>
      <c r="C79" s="175" t="s">
        <v>38</v>
      </c>
      <c r="D79" s="1132">
        <v>0</v>
      </c>
      <c r="E79" s="1132">
        <v>605</v>
      </c>
      <c r="F79" s="68"/>
      <c r="G79" s="89">
        <f t="shared" ref="G79" si="7">F79/E79*100</f>
        <v>0</v>
      </c>
      <c r="H79" s="906">
        <v>605</v>
      </c>
    </row>
    <row r="80" spans="1:9" x14ac:dyDescent="0.2">
      <c r="A80" s="916"/>
      <c r="B80" s="48">
        <v>5171</v>
      </c>
      <c r="C80" s="175" t="s">
        <v>752</v>
      </c>
      <c r="D80" s="1132">
        <v>0</v>
      </c>
      <c r="E80" s="1132">
        <v>0</v>
      </c>
      <c r="F80" s="68"/>
      <c r="G80" s="89"/>
      <c r="H80" s="906">
        <v>1350</v>
      </c>
      <c r="I80" s="8"/>
    </row>
    <row r="81" spans="1:8" ht="13.5" thickBot="1" x14ac:dyDescent="0.25">
      <c r="A81" s="379"/>
      <c r="B81" s="923" t="s">
        <v>249</v>
      </c>
      <c r="C81" s="672"/>
      <c r="D81" s="1386">
        <f>D78+D79</f>
        <v>1000</v>
      </c>
      <c r="E81" s="1386">
        <f t="shared" ref="E81:G81" si="8">E78+E79</f>
        <v>1000</v>
      </c>
      <c r="F81" s="604">
        <f t="shared" si="8"/>
        <v>0</v>
      </c>
      <c r="G81" s="604">
        <f t="shared" si="8"/>
        <v>0</v>
      </c>
      <c r="H81" s="604">
        <f>H78+H79+H80</f>
        <v>2350</v>
      </c>
    </row>
    <row r="82" spans="1:8" ht="15.75" thickBot="1" x14ac:dyDescent="0.3">
      <c r="A82" s="295" t="s">
        <v>666</v>
      </c>
      <c r="B82" s="640"/>
      <c r="C82" s="297"/>
      <c r="D82" s="1397">
        <f>D29+D33+D39+D42+D45+D50+D53+D58+D64+D69+D72+D75+D81+D77</f>
        <v>20985</v>
      </c>
      <c r="E82" s="308">
        <f t="shared" ref="E82:H82" si="9">E29+E33+E39+E42+E45+E50+E53+E58+E64+E69+E72+E75+E81+E77</f>
        <v>23246</v>
      </c>
      <c r="F82" s="308">
        <f t="shared" si="9"/>
        <v>0</v>
      </c>
      <c r="G82" s="308" t="e">
        <f t="shared" si="9"/>
        <v>#DIV/0!</v>
      </c>
      <c r="H82" s="308">
        <f t="shared" si="9"/>
        <v>24596</v>
      </c>
    </row>
    <row r="83" spans="1:8" ht="15" x14ac:dyDescent="0.25">
      <c r="A83" s="198"/>
      <c r="B83" s="641"/>
      <c r="C83" s="625"/>
      <c r="D83" s="380"/>
      <c r="E83" s="380"/>
      <c r="F83" s="380"/>
      <c r="G83" s="381"/>
      <c r="H83" s="380"/>
    </row>
    <row r="84" spans="1:8" ht="15.75" thickBot="1" x14ac:dyDescent="0.3">
      <c r="A84" s="198"/>
      <c r="B84" s="641"/>
      <c r="C84" s="625"/>
      <c r="D84" s="380"/>
      <c r="E84" s="380"/>
      <c r="F84" s="380"/>
      <c r="G84" s="381"/>
      <c r="H84" s="380"/>
    </row>
    <row r="85" spans="1:8" ht="13.5" x14ac:dyDescent="0.25">
      <c r="A85" s="136" t="s">
        <v>630</v>
      </c>
      <c r="B85" s="23"/>
      <c r="C85" s="24"/>
      <c r="D85" s="1159" t="s">
        <v>539</v>
      </c>
      <c r="E85" s="896" t="s">
        <v>540</v>
      </c>
      <c r="F85" s="1153" t="s">
        <v>541</v>
      </c>
      <c r="G85" s="14" t="s">
        <v>542</v>
      </c>
      <c r="H85" s="15" t="s">
        <v>1285</v>
      </c>
    </row>
    <row r="86" spans="1:8" ht="14.25" thickBot="1" x14ac:dyDescent="0.3">
      <c r="A86" s="577"/>
      <c r="B86" s="135"/>
      <c r="C86" s="135"/>
      <c r="D86" s="1271">
        <v>2020</v>
      </c>
      <c r="E86" s="897">
        <v>2020</v>
      </c>
      <c r="F86" s="113"/>
      <c r="G86" s="114" t="s">
        <v>544</v>
      </c>
      <c r="H86" s="21" t="s">
        <v>1284</v>
      </c>
    </row>
    <row r="87" spans="1:8" ht="13.5" x14ac:dyDescent="0.25">
      <c r="A87" s="176"/>
      <c r="B87" s="243" t="s">
        <v>545</v>
      </c>
      <c r="C87" s="13"/>
      <c r="D87" s="1160"/>
      <c r="E87" s="1131"/>
      <c r="F87" s="265"/>
      <c r="G87" s="177"/>
      <c r="H87" s="178"/>
    </row>
    <row r="88" spans="1:8" hidden="1" x14ac:dyDescent="0.2">
      <c r="A88" s="174">
        <v>2219</v>
      </c>
      <c r="B88" s="116">
        <v>6121</v>
      </c>
      <c r="C88" s="180" t="s">
        <v>129</v>
      </c>
      <c r="D88" s="1163">
        <v>0</v>
      </c>
      <c r="E88" s="1132">
        <v>0</v>
      </c>
      <c r="F88" s="181">
        <f>'82 35-37'!F5</f>
        <v>0</v>
      </c>
      <c r="G88" s="89">
        <v>0</v>
      </c>
      <c r="H88" s="205">
        <f>'82 35-37'!H5</f>
        <v>0</v>
      </c>
    </row>
    <row r="89" spans="1:8" x14ac:dyDescent="0.2">
      <c r="A89" s="1129">
        <v>3669</v>
      </c>
      <c r="B89" s="1122">
        <v>6130</v>
      </c>
      <c r="C89" s="191" t="s">
        <v>269</v>
      </c>
      <c r="D89" s="1163">
        <f>'82 35-37'!D19</f>
        <v>110</v>
      </c>
      <c r="E89" s="1132">
        <f>'82 35-37'!E19</f>
        <v>205</v>
      </c>
      <c r="F89" s="181">
        <f>'82 35-37'!F19</f>
        <v>0</v>
      </c>
      <c r="G89" s="913">
        <f>F89/E89*100</f>
        <v>0</v>
      </c>
      <c r="H89" s="906">
        <f>'82 35-37'!H19</f>
        <v>205</v>
      </c>
    </row>
    <row r="90" spans="1:8" x14ac:dyDescent="0.2">
      <c r="A90" s="1129">
        <v>3612</v>
      </c>
      <c r="B90" s="1122">
        <v>6121</v>
      </c>
      <c r="C90" s="180" t="s">
        <v>129</v>
      </c>
      <c r="D90" s="1163">
        <f>'82 35-37'!D33</f>
        <v>3102</v>
      </c>
      <c r="E90" s="1132">
        <f>'82 35-37'!E33</f>
        <v>3102</v>
      </c>
      <c r="F90" s="181">
        <f>'82 35-37'!F33</f>
        <v>0</v>
      </c>
      <c r="G90" s="913">
        <f t="shared" ref="G90:G107" si="10">F90/E90*100</f>
        <v>0</v>
      </c>
      <c r="H90" s="906">
        <f>'82 35-37'!H33</f>
        <v>3102</v>
      </c>
    </row>
    <row r="91" spans="1:8" hidden="1" x14ac:dyDescent="0.2">
      <c r="A91" s="1129">
        <v>3111</v>
      </c>
      <c r="B91" s="1122">
        <v>6121</v>
      </c>
      <c r="C91" s="180" t="s">
        <v>668</v>
      </c>
      <c r="D91" s="1163">
        <f>'82 35-37'!D57</f>
        <v>0</v>
      </c>
      <c r="E91" s="1132">
        <f>'82 35-37'!E57</f>
        <v>0</v>
      </c>
      <c r="F91" s="181">
        <f>'82 35-37'!F57</f>
        <v>0</v>
      </c>
      <c r="G91" s="913" t="e">
        <f t="shared" si="10"/>
        <v>#DIV/0!</v>
      </c>
      <c r="H91" s="906">
        <f>'82 35-37'!H57</f>
        <v>0</v>
      </c>
    </row>
    <row r="92" spans="1:8" hidden="1" x14ac:dyDescent="0.2">
      <c r="A92" s="1129">
        <v>3111</v>
      </c>
      <c r="B92" s="17">
        <v>6122</v>
      </c>
      <c r="C92" s="642" t="s">
        <v>760</v>
      </c>
      <c r="D92" s="1162">
        <f>'82 35-37'!D61</f>
        <v>0</v>
      </c>
      <c r="E92" s="1136">
        <f>'82 35-37'!E61</f>
        <v>0</v>
      </c>
      <c r="F92" s="267">
        <f>'82 35-37'!F61</f>
        <v>0</v>
      </c>
      <c r="G92" s="913" t="e">
        <f t="shared" si="10"/>
        <v>#DIV/0!</v>
      </c>
      <c r="H92" s="205">
        <f>'82 35-37'!H61</f>
        <v>0</v>
      </c>
    </row>
    <row r="93" spans="1:8" hidden="1" x14ac:dyDescent="0.2">
      <c r="A93" s="1129">
        <v>3113</v>
      </c>
      <c r="B93" s="17">
        <v>6121</v>
      </c>
      <c r="C93" s="642" t="s">
        <v>668</v>
      </c>
      <c r="D93" s="1162">
        <f>'82 35-37'!D85</f>
        <v>0</v>
      </c>
      <c r="E93" s="1136">
        <f>'82 35-37'!E85</f>
        <v>0</v>
      </c>
      <c r="F93" s="267">
        <f>'82 35-37'!F85</f>
        <v>0</v>
      </c>
      <c r="G93" s="913" t="e">
        <f t="shared" si="10"/>
        <v>#DIV/0!</v>
      </c>
      <c r="H93" s="205">
        <f>'82 35-37'!H85</f>
        <v>0</v>
      </c>
    </row>
    <row r="94" spans="1:8" hidden="1" x14ac:dyDescent="0.2">
      <c r="A94" s="1129">
        <v>3113</v>
      </c>
      <c r="B94" s="17">
        <v>6122</v>
      </c>
      <c r="C94" s="642" t="s">
        <v>760</v>
      </c>
      <c r="D94" s="1162">
        <f>'82 35-37'!D88</f>
        <v>0</v>
      </c>
      <c r="E94" s="1136">
        <f>'82 35-37'!E88</f>
        <v>0</v>
      </c>
      <c r="F94" s="267">
        <f>'82 35-37'!F88</f>
        <v>0</v>
      </c>
      <c r="G94" s="913" t="e">
        <f t="shared" si="10"/>
        <v>#DIV/0!</v>
      </c>
      <c r="H94" s="205">
        <v>0</v>
      </c>
    </row>
    <row r="95" spans="1:8" hidden="1" x14ac:dyDescent="0.2">
      <c r="A95" s="1129">
        <v>3141</v>
      </c>
      <c r="B95" s="102">
        <v>6121</v>
      </c>
      <c r="C95" s="180" t="s">
        <v>668</v>
      </c>
      <c r="D95" s="1163">
        <f>'82 35-37'!D90</f>
        <v>0</v>
      </c>
      <c r="E95" s="1132">
        <f>'82 35-37'!E90</f>
        <v>0</v>
      </c>
      <c r="F95" s="181">
        <f>'82 35-37'!F90</f>
        <v>0</v>
      </c>
      <c r="G95" s="913">
        <v>0</v>
      </c>
      <c r="H95" s="906">
        <f>'82 35-37'!H90</f>
        <v>0</v>
      </c>
    </row>
    <row r="96" spans="1:8" x14ac:dyDescent="0.2">
      <c r="A96" s="1129">
        <v>3421</v>
      </c>
      <c r="B96" s="116">
        <v>6121</v>
      </c>
      <c r="C96" s="175" t="s">
        <v>129</v>
      </c>
      <c r="D96" s="1162">
        <f>'82 35-37'!D100</f>
        <v>1550</v>
      </c>
      <c r="E96" s="1136">
        <f>'82 35-37'!E100</f>
        <v>1795</v>
      </c>
      <c r="F96" s="267">
        <f>'82 35-37'!F100</f>
        <v>0</v>
      </c>
      <c r="G96" s="913">
        <f t="shared" si="10"/>
        <v>0</v>
      </c>
      <c r="H96" s="205">
        <f>'82 35-37'!H100</f>
        <v>1795</v>
      </c>
    </row>
    <row r="97" spans="1:8" x14ac:dyDescent="0.2">
      <c r="A97" s="1129">
        <v>3524</v>
      </c>
      <c r="B97" s="116">
        <v>6121</v>
      </c>
      <c r="C97" s="175" t="s">
        <v>129</v>
      </c>
      <c r="D97" s="1162">
        <f>'82 35-37'!D104</f>
        <v>6200</v>
      </c>
      <c r="E97" s="1136">
        <f>'82 35-37'!E104</f>
        <v>4200</v>
      </c>
      <c r="F97" s="267">
        <f>'82 35-37'!F104</f>
        <v>0</v>
      </c>
      <c r="G97" s="913">
        <f t="shared" si="10"/>
        <v>0</v>
      </c>
      <c r="H97" s="205">
        <f>'82 35-37'!H104</f>
        <v>4200</v>
      </c>
    </row>
    <row r="98" spans="1:8" x14ac:dyDescent="0.2">
      <c r="A98" s="1129">
        <v>3569</v>
      </c>
      <c r="B98" s="116">
        <v>6121</v>
      </c>
      <c r="C98" s="175" t="s">
        <v>129</v>
      </c>
      <c r="D98" s="1162">
        <f>'82 35-37'!D109</f>
        <v>125050</v>
      </c>
      <c r="E98" s="1136">
        <f>'82 35-37'!E109</f>
        <v>122550</v>
      </c>
      <c r="F98" s="267">
        <f>'82 35-37'!F109</f>
        <v>0</v>
      </c>
      <c r="G98" s="913">
        <f t="shared" si="10"/>
        <v>0</v>
      </c>
      <c r="H98" s="205">
        <f>'82 35-37'!H109</f>
        <v>122550</v>
      </c>
    </row>
    <row r="99" spans="1:8" x14ac:dyDescent="0.2">
      <c r="A99" s="1129">
        <v>3569</v>
      </c>
      <c r="B99" s="116">
        <v>6122</v>
      </c>
      <c r="C99" s="175" t="s">
        <v>760</v>
      </c>
      <c r="D99" s="1162">
        <v>0</v>
      </c>
      <c r="E99" s="1136">
        <v>2500</v>
      </c>
      <c r="F99" s="267"/>
      <c r="G99" s="913"/>
      <c r="H99" s="205">
        <v>2500</v>
      </c>
    </row>
    <row r="100" spans="1:8" x14ac:dyDescent="0.2">
      <c r="A100" s="1129">
        <v>4329</v>
      </c>
      <c r="B100" s="116">
        <v>6121</v>
      </c>
      <c r="C100" s="175" t="s">
        <v>129</v>
      </c>
      <c r="D100" s="1162">
        <f>'82 35-37'!D115</f>
        <v>10000</v>
      </c>
      <c r="E100" s="1136">
        <f>'82 35-37'!E115</f>
        <v>14300</v>
      </c>
      <c r="F100" s="267">
        <f>'82 35-37'!F115</f>
        <v>0</v>
      </c>
      <c r="G100" s="913">
        <f t="shared" si="10"/>
        <v>0</v>
      </c>
      <c r="H100" s="205">
        <f>'82 35-37'!H115</f>
        <v>14300</v>
      </c>
    </row>
    <row r="101" spans="1:8" x14ac:dyDescent="0.2">
      <c r="A101" s="1129">
        <v>4351</v>
      </c>
      <c r="B101" s="116">
        <v>6121</v>
      </c>
      <c r="C101" s="175" t="s">
        <v>129</v>
      </c>
      <c r="D101" s="1162">
        <f>'82 35-37'!D117</f>
        <v>0</v>
      </c>
      <c r="E101" s="1136">
        <f>'82 35-37'!E117</f>
        <v>0</v>
      </c>
      <c r="F101" s="267">
        <f>'82 35-37'!F117</f>
        <v>0</v>
      </c>
      <c r="G101" s="913" t="e">
        <f t="shared" si="10"/>
        <v>#DIV/0!</v>
      </c>
      <c r="H101" s="205">
        <f>'82 35-37'!H117</f>
        <v>0</v>
      </c>
    </row>
    <row r="102" spans="1:8" x14ac:dyDescent="0.2">
      <c r="A102" s="1129">
        <v>4376</v>
      </c>
      <c r="B102" s="116">
        <v>6121</v>
      </c>
      <c r="C102" s="175" t="s">
        <v>668</v>
      </c>
      <c r="D102" s="1162">
        <f>'82 35-37'!D121</f>
        <v>50000</v>
      </c>
      <c r="E102" s="1136">
        <f>'82 35-37'!E121</f>
        <v>48810</v>
      </c>
      <c r="F102" s="267">
        <f>'82 35-37'!F121</f>
        <v>0</v>
      </c>
      <c r="G102" s="913">
        <f t="shared" si="10"/>
        <v>0</v>
      </c>
      <c r="H102" s="205">
        <f>'82 35-37'!H121</f>
        <v>54310</v>
      </c>
    </row>
    <row r="103" spans="1:8" x14ac:dyDescent="0.2">
      <c r="A103" s="1129">
        <v>4376</v>
      </c>
      <c r="B103" s="116">
        <v>6122</v>
      </c>
      <c r="C103" s="175" t="s">
        <v>760</v>
      </c>
      <c r="D103" s="1162">
        <v>0</v>
      </c>
      <c r="E103" s="1136">
        <v>485</v>
      </c>
      <c r="F103" s="267"/>
      <c r="G103" s="913"/>
      <c r="H103" s="205">
        <v>485</v>
      </c>
    </row>
    <row r="104" spans="1:8" x14ac:dyDescent="0.2">
      <c r="A104" s="1129">
        <v>4379</v>
      </c>
      <c r="B104" s="116">
        <v>6121</v>
      </c>
      <c r="C104" s="175" t="s">
        <v>668</v>
      </c>
      <c r="D104" s="1162">
        <f>'82 35-37'!D125</f>
        <v>50</v>
      </c>
      <c r="E104" s="1136">
        <f>'82 35-37'!E125</f>
        <v>50</v>
      </c>
      <c r="F104" s="267">
        <f>'82 35-37'!F125</f>
        <v>0</v>
      </c>
      <c r="G104" s="913">
        <v>0</v>
      </c>
      <c r="H104" s="205">
        <f>'82 35-37'!H125</f>
        <v>50</v>
      </c>
    </row>
    <row r="105" spans="1:8" x14ac:dyDescent="0.2">
      <c r="A105" s="1129">
        <v>3322</v>
      </c>
      <c r="B105" s="116">
        <v>6121</v>
      </c>
      <c r="C105" s="175" t="s">
        <v>668</v>
      </c>
      <c r="D105" s="1162">
        <f>'82 35-37'!D127</f>
        <v>1150</v>
      </c>
      <c r="E105" s="1136">
        <f>'82 35-37'!E127</f>
        <v>1150</v>
      </c>
      <c r="F105" s="267">
        <f>'82 35-37'!F127</f>
        <v>0</v>
      </c>
      <c r="G105" s="913">
        <f t="shared" si="10"/>
        <v>0</v>
      </c>
      <c r="H105" s="205">
        <f>'82 35-37'!H127</f>
        <v>1150</v>
      </c>
    </row>
    <row r="106" spans="1:8" x14ac:dyDescent="0.2">
      <c r="A106" s="1129">
        <v>3326</v>
      </c>
      <c r="B106" s="116">
        <v>6121</v>
      </c>
      <c r="C106" s="175" t="s">
        <v>668</v>
      </c>
      <c r="D106" s="1162">
        <f>'82 35-37'!D129</f>
        <v>0</v>
      </c>
      <c r="E106" s="1136">
        <f>'82 35-37'!E129</f>
        <v>0</v>
      </c>
      <c r="F106" s="267">
        <f>'82 35-37'!F129</f>
        <v>0</v>
      </c>
      <c r="G106" s="913" t="e">
        <f t="shared" si="10"/>
        <v>#DIV/0!</v>
      </c>
      <c r="H106" s="205">
        <f>'82 35-37'!H129</f>
        <v>0</v>
      </c>
    </row>
    <row r="107" spans="1:8" x14ac:dyDescent="0.2">
      <c r="A107" s="1129">
        <v>3392</v>
      </c>
      <c r="B107" s="116">
        <v>6121</v>
      </c>
      <c r="C107" s="175" t="s">
        <v>668</v>
      </c>
      <c r="D107" s="1162">
        <f>'82 35-37'!D139</f>
        <v>3600</v>
      </c>
      <c r="E107" s="1136">
        <f>'82 35-37'!E139</f>
        <v>4548</v>
      </c>
      <c r="F107" s="267">
        <f>'82 35-37'!F139</f>
        <v>0</v>
      </c>
      <c r="G107" s="913">
        <f t="shared" si="10"/>
        <v>0</v>
      </c>
      <c r="H107" s="205">
        <f>'82 35-37'!H139</f>
        <v>6548</v>
      </c>
    </row>
    <row r="108" spans="1:8" x14ac:dyDescent="0.2">
      <c r="A108" s="1129">
        <v>3392</v>
      </c>
      <c r="B108" s="116">
        <v>6121</v>
      </c>
      <c r="C108" s="175" t="s">
        <v>760</v>
      </c>
      <c r="D108" s="1162">
        <f>'82 35-37'!D140</f>
        <v>0</v>
      </c>
      <c r="E108" s="1136">
        <f>'82 35-37'!E140</f>
        <v>52</v>
      </c>
      <c r="F108" s="267">
        <f>'82 35-37'!F140</f>
        <v>0</v>
      </c>
      <c r="G108" s="68">
        <f>'82 35-37'!G140</f>
        <v>0</v>
      </c>
      <c r="H108" s="205">
        <f>'82 35-37'!H140</f>
        <v>52</v>
      </c>
    </row>
    <row r="109" spans="1:8" x14ac:dyDescent="0.2">
      <c r="A109" s="1129">
        <v>3399</v>
      </c>
      <c r="B109" s="116">
        <v>6121</v>
      </c>
      <c r="C109" s="175" t="s">
        <v>668</v>
      </c>
      <c r="D109" s="1162">
        <f>'82 35-37'!D143</f>
        <v>50</v>
      </c>
      <c r="E109" s="1136">
        <f>'82 35-37'!E143</f>
        <v>50</v>
      </c>
      <c r="F109" s="267">
        <f>'82 35-37'!F143</f>
        <v>0</v>
      </c>
      <c r="G109" s="68">
        <f>'82 35-37'!G143</f>
        <v>0</v>
      </c>
      <c r="H109" s="205">
        <f>'82 35-37'!H143</f>
        <v>50</v>
      </c>
    </row>
    <row r="110" spans="1:8" x14ac:dyDescent="0.2">
      <c r="A110" s="1129">
        <v>6171</v>
      </c>
      <c r="B110" s="116">
        <v>6121</v>
      </c>
      <c r="C110" s="175" t="s">
        <v>668</v>
      </c>
      <c r="D110" s="1162">
        <f>'82 35-37'!D148</f>
        <v>50050</v>
      </c>
      <c r="E110" s="1136">
        <f>'82 35-37'!E148</f>
        <v>50050</v>
      </c>
      <c r="F110" s="267">
        <f>'82 35-37'!F148</f>
        <v>0</v>
      </c>
      <c r="G110" s="913">
        <f>F110/E110*100</f>
        <v>0</v>
      </c>
      <c r="H110" s="205">
        <f>'82 35-37'!H148</f>
        <v>54550</v>
      </c>
    </row>
    <row r="111" spans="1:8" ht="13.5" thickBot="1" x14ac:dyDescent="0.25">
      <c r="A111" s="1129">
        <v>6171</v>
      </c>
      <c r="B111" s="116">
        <v>6122</v>
      </c>
      <c r="C111" s="175" t="s">
        <v>760</v>
      </c>
      <c r="D111" s="1162">
        <f>'82 35-37'!D150</f>
        <v>0</v>
      </c>
      <c r="E111" s="1136">
        <f>'82 35-37'!E150</f>
        <v>0</v>
      </c>
      <c r="F111" s="267">
        <f>'82 35-37'!F150</f>
        <v>0</v>
      </c>
      <c r="G111" s="913" t="e">
        <f>F111/E111*100</f>
        <v>#DIV/0!</v>
      </c>
      <c r="H111" s="205">
        <f>'82 35-37'!H150</f>
        <v>0</v>
      </c>
    </row>
    <row r="112" spans="1:8" ht="15" thickBot="1" x14ac:dyDescent="0.25">
      <c r="A112" s="643" t="s">
        <v>670</v>
      </c>
      <c r="B112" s="644"/>
      <c r="C112" s="645"/>
      <c r="D112" s="1436">
        <f>SUM(D88:D111)</f>
        <v>250912</v>
      </c>
      <c r="E112" s="1438">
        <f>SUM(E88:E111)</f>
        <v>253847</v>
      </c>
      <c r="F112" s="1437">
        <f>SUM(F88:F111)</f>
        <v>0</v>
      </c>
      <c r="G112" s="646" t="e">
        <f>SUM(G88:G111)</f>
        <v>#DIV/0!</v>
      </c>
      <c r="H112" s="647">
        <f>SUM(H88:H111)</f>
        <v>265847</v>
      </c>
    </row>
    <row r="114" spans="1:8" x14ac:dyDescent="0.2">
      <c r="A114" s="7"/>
      <c r="B114" s="7"/>
      <c r="H114" s="8"/>
    </row>
    <row r="115" spans="1:8" x14ac:dyDescent="0.2">
      <c r="A115" s="7"/>
      <c r="B115" s="7"/>
    </row>
    <row r="116" spans="1:8" ht="15" x14ac:dyDescent="0.25">
      <c r="A116" s="1598" t="s">
        <v>1117</v>
      </c>
      <c r="B116" s="1598"/>
      <c r="C116" s="1598"/>
      <c r="D116" s="1598"/>
      <c r="E116" s="1598"/>
      <c r="F116" s="1598"/>
      <c r="G116" s="1598"/>
      <c r="H116" s="1598"/>
    </row>
    <row r="118" spans="1:8" x14ac:dyDescent="0.2">
      <c r="A118" s="7"/>
      <c r="B118" s="7"/>
    </row>
    <row r="121" spans="1:8" x14ac:dyDescent="0.2">
      <c r="A121" s="7"/>
      <c r="B121" s="7"/>
    </row>
    <row r="122" spans="1:8" x14ac:dyDescent="0.2">
      <c r="A122" s="7"/>
      <c r="B122" s="7"/>
    </row>
    <row r="123" spans="1:8" x14ac:dyDescent="0.2">
      <c r="A123" s="7"/>
      <c r="B123" s="7"/>
    </row>
    <row r="126" spans="1:8" x14ac:dyDescent="0.2">
      <c r="A126" s="7"/>
      <c r="B126" s="7"/>
    </row>
    <row r="127" spans="1:8" x14ac:dyDescent="0.2">
      <c r="A127" s="7"/>
      <c r="B127" s="7"/>
    </row>
    <row r="129" spans="1:2" x14ac:dyDescent="0.2">
      <c r="A129" s="7"/>
      <c r="B129" s="7"/>
    </row>
    <row r="130" spans="1:2" x14ac:dyDescent="0.2">
      <c r="A130" s="7"/>
      <c r="B130" s="7"/>
    </row>
    <row r="131" spans="1:2" x14ac:dyDescent="0.2">
      <c r="A131" s="7"/>
      <c r="B131" s="7"/>
    </row>
    <row r="132" spans="1:2" x14ac:dyDescent="0.2">
      <c r="A132" s="7"/>
      <c r="B132" s="7"/>
    </row>
    <row r="133" spans="1:2" x14ac:dyDescent="0.2">
      <c r="A133" s="7"/>
      <c r="B133" s="7"/>
    </row>
    <row r="134" spans="1:2" x14ac:dyDescent="0.2">
      <c r="A134" s="7"/>
      <c r="B134" s="7"/>
    </row>
    <row r="135" spans="1:2" x14ac:dyDescent="0.2">
      <c r="A135" s="7"/>
      <c r="B135" s="7"/>
    </row>
    <row r="136" spans="1:2" x14ac:dyDescent="0.2">
      <c r="A136" s="7"/>
      <c r="B136" s="7"/>
    </row>
    <row r="137" spans="1:2" x14ac:dyDescent="0.2">
      <c r="A137" s="7"/>
      <c r="B137" s="7"/>
    </row>
    <row r="138" spans="1:2" x14ac:dyDescent="0.2">
      <c r="A138" s="7"/>
      <c r="B138" s="7"/>
    </row>
    <row r="139" spans="1:2" x14ac:dyDescent="0.2">
      <c r="A139" s="7"/>
      <c r="B139" s="7"/>
    </row>
    <row r="140" spans="1:2" x14ac:dyDescent="0.2">
      <c r="A140" s="7"/>
      <c r="B140" s="7"/>
    </row>
    <row r="141" spans="1:2" x14ac:dyDescent="0.2">
      <c r="A141" s="7"/>
      <c r="B141" s="7"/>
    </row>
    <row r="142" spans="1:2" x14ac:dyDescent="0.2">
      <c r="A142" s="7"/>
      <c r="B142" s="7"/>
    </row>
    <row r="143" spans="1:2" x14ac:dyDescent="0.2">
      <c r="A143" s="7"/>
      <c r="B143" s="7"/>
    </row>
    <row r="144" spans="1:2" x14ac:dyDescent="0.2">
      <c r="A144" s="7"/>
      <c r="B144" s="7"/>
    </row>
    <row r="145" spans="1:2" x14ac:dyDescent="0.2">
      <c r="A145" s="7"/>
      <c r="B145" s="7"/>
    </row>
    <row r="146" spans="1:2" x14ac:dyDescent="0.2">
      <c r="A146" s="7"/>
      <c r="B146" s="7"/>
    </row>
    <row r="147" spans="1:2" x14ac:dyDescent="0.2">
      <c r="A147" s="7"/>
      <c r="B147" s="7"/>
    </row>
    <row r="148" spans="1:2" x14ac:dyDescent="0.2">
      <c r="A148" s="7"/>
      <c r="B148" s="7"/>
    </row>
    <row r="149" spans="1:2" x14ac:dyDescent="0.2">
      <c r="A149" s="7"/>
      <c r="B149" s="7"/>
    </row>
    <row r="150" spans="1:2" x14ac:dyDescent="0.2">
      <c r="A150" s="7"/>
      <c r="B150" s="7"/>
    </row>
    <row r="151" spans="1:2" x14ac:dyDescent="0.2">
      <c r="A151" s="7"/>
      <c r="B151" s="7"/>
    </row>
    <row r="152" spans="1:2" x14ac:dyDescent="0.2">
      <c r="A152" s="7"/>
      <c r="B152" s="7"/>
    </row>
    <row r="153" spans="1:2" x14ac:dyDescent="0.2">
      <c r="A153" s="7"/>
      <c r="B153" s="7"/>
    </row>
    <row r="154" spans="1:2" x14ac:dyDescent="0.2">
      <c r="A154" s="7"/>
      <c r="B154" s="7"/>
    </row>
    <row r="155" spans="1:2" x14ac:dyDescent="0.2">
      <c r="A155" s="7"/>
      <c r="B155" s="7"/>
    </row>
    <row r="156" spans="1:2" x14ac:dyDescent="0.2">
      <c r="A156" s="7"/>
      <c r="B156" s="7"/>
    </row>
    <row r="157" spans="1:2" x14ac:dyDescent="0.2">
      <c r="A157" s="7"/>
      <c r="B157" s="7"/>
    </row>
    <row r="158" spans="1:2" x14ac:dyDescent="0.2">
      <c r="A158" s="7"/>
      <c r="B158" s="7"/>
    </row>
    <row r="159" spans="1:2" x14ac:dyDescent="0.2">
      <c r="A159" s="7"/>
      <c r="B159" s="7"/>
    </row>
    <row r="160" spans="1:2" x14ac:dyDescent="0.2">
      <c r="A160" s="7"/>
      <c r="B160" s="7"/>
    </row>
    <row r="161" spans="1:2" x14ac:dyDescent="0.2">
      <c r="A161" s="7"/>
      <c r="B161" s="7"/>
    </row>
    <row r="162" spans="1:2" x14ac:dyDescent="0.2">
      <c r="A162" s="7"/>
      <c r="B162" s="7"/>
    </row>
    <row r="163" spans="1:2" x14ac:dyDescent="0.2">
      <c r="A163" s="7"/>
      <c r="B163" s="7"/>
    </row>
    <row r="164" spans="1:2" x14ac:dyDescent="0.2">
      <c r="A164" s="7"/>
      <c r="B164" s="7"/>
    </row>
    <row r="165" spans="1:2" x14ac:dyDescent="0.2">
      <c r="A165" s="7"/>
      <c r="B165" s="7"/>
    </row>
    <row r="166" spans="1:2" x14ac:dyDescent="0.2">
      <c r="A166" s="7"/>
      <c r="B166" s="7"/>
    </row>
    <row r="167" spans="1:2" x14ac:dyDescent="0.2">
      <c r="A167" s="7"/>
      <c r="B167" s="7"/>
    </row>
    <row r="168" spans="1:2" x14ac:dyDescent="0.2">
      <c r="A168" s="7"/>
      <c r="B168" s="7"/>
    </row>
    <row r="169" spans="1:2" x14ac:dyDescent="0.2">
      <c r="A169" s="7"/>
      <c r="B169" s="7"/>
    </row>
    <row r="170" spans="1:2" x14ac:dyDescent="0.2">
      <c r="A170" s="7"/>
      <c r="B170" s="7"/>
    </row>
    <row r="171" spans="1:2" x14ac:dyDescent="0.2">
      <c r="A171" s="7"/>
      <c r="B171" s="7"/>
    </row>
    <row r="172" spans="1:2" x14ac:dyDescent="0.2">
      <c r="A172" s="7"/>
      <c r="B172" s="7"/>
    </row>
    <row r="173" spans="1:2" x14ac:dyDescent="0.2">
      <c r="A173" s="7"/>
      <c r="B173" s="7"/>
    </row>
    <row r="174" spans="1:2" x14ac:dyDescent="0.2">
      <c r="A174" s="7"/>
      <c r="B174" s="7"/>
    </row>
    <row r="175" spans="1:2" x14ac:dyDescent="0.2">
      <c r="A175" s="7"/>
      <c r="B175" s="7"/>
    </row>
    <row r="176" spans="1:2" x14ac:dyDescent="0.2">
      <c r="A176" s="7"/>
      <c r="B176" s="7"/>
    </row>
    <row r="177" spans="1:2" x14ac:dyDescent="0.2">
      <c r="A177" s="7"/>
      <c r="B177" s="7"/>
    </row>
    <row r="178" spans="1:2" x14ac:dyDescent="0.2">
      <c r="A178" s="7"/>
      <c r="B178" s="7"/>
    </row>
    <row r="179" spans="1:2" x14ac:dyDescent="0.2">
      <c r="A179" s="7"/>
      <c r="B179" s="7"/>
    </row>
    <row r="180" spans="1:2" x14ac:dyDescent="0.2">
      <c r="A180" s="7"/>
      <c r="B180" s="7"/>
    </row>
    <row r="181" spans="1:2" x14ac:dyDescent="0.2">
      <c r="A181" s="7"/>
      <c r="B181" s="7"/>
    </row>
    <row r="182" spans="1:2" x14ac:dyDescent="0.2">
      <c r="A182" s="7"/>
      <c r="B182" s="7"/>
    </row>
    <row r="183" spans="1:2" x14ac:dyDescent="0.2">
      <c r="A183" s="7"/>
      <c r="B183" s="7"/>
    </row>
    <row r="184" spans="1:2" x14ac:dyDescent="0.2">
      <c r="A184" s="7"/>
      <c r="B184" s="7"/>
    </row>
    <row r="185" spans="1:2" x14ac:dyDescent="0.2">
      <c r="A185" s="7"/>
      <c r="B185" s="7"/>
    </row>
    <row r="186" spans="1:2" x14ac:dyDescent="0.2">
      <c r="A186" s="7"/>
      <c r="B186" s="7"/>
    </row>
    <row r="187" spans="1:2" x14ac:dyDescent="0.2">
      <c r="A187" s="7"/>
      <c r="B187" s="7"/>
    </row>
    <row r="188" spans="1:2" x14ac:dyDescent="0.2">
      <c r="A188" s="7"/>
      <c r="B188" s="7"/>
    </row>
    <row r="189" spans="1:2" x14ac:dyDescent="0.2">
      <c r="A189" s="7"/>
      <c r="B189" s="7"/>
    </row>
    <row r="190" spans="1:2" x14ac:dyDescent="0.2">
      <c r="A190" s="7"/>
      <c r="B190" s="7"/>
    </row>
    <row r="191" spans="1:2" x14ac:dyDescent="0.2">
      <c r="A191" s="7"/>
      <c r="B191" s="7"/>
    </row>
    <row r="192" spans="1:2" x14ac:dyDescent="0.2">
      <c r="A192" s="7"/>
      <c r="B192" s="7"/>
    </row>
  </sheetData>
  <mergeCells count="2">
    <mergeCell ref="A116:H116"/>
    <mergeCell ref="A54:H54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90"/>
  <sheetViews>
    <sheetView zoomScaleNormal="100" workbookViewId="0">
      <selection activeCell="Z1" sqref="Z1"/>
    </sheetView>
  </sheetViews>
  <sheetFormatPr defaultColWidth="9.28515625" defaultRowHeight="12.75" x14ac:dyDescent="0.2"/>
  <cols>
    <col min="1" max="1" width="5.7109375" style="4" customWidth="1"/>
    <col min="2" max="2" width="9" style="4" customWidth="1"/>
    <col min="3" max="3" width="41.5703125" style="4" customWidth="1"/>
    <col min="4" max="5" width="12.28515625" style="4" customWidth="1"/>
    <col min="6" max="6" width="10.28515625" style="4" hidden="1" customWidth="1"/>
    <col min="7" max="7" width="7.85546875" style="4" hidden="1" customWidth="1"/>
    <col min="8" max="8" width="13.42578125" style="4" customWidth="1"/>
    <col min="9" max="16384" width="9.28515625" style="4"/>
  </cols>
  <sheetData>
    <row r="1" spans="1:8" ht="13.5" customHeight="1" thickBot="1" x14ac:dyDescent="0.25">
      <c r="A1" s="648" t="s">
        <v>671</v>
      </c>
      <c r="B1" s="649"/>
      <c r="D1" s="10"/>
      <c r="E1" s="10"/>
      <c r="H1" s="10" t="s">
        <v>537</v>
      </c>
    </row>
    <row r="2" spans="1:8" ht="12" customHeight="1" x14ac:dyDescent="0.25">
      <c r="A2" s="650" t="s">
        <v>672</v>
      </c>
      <c r="B2" s="651"/>
      <c r="C2" s="212" t="s">
        <v>673</v>
      </c>
      <c r="D2" s="1159" t="s">
        <v>1283</v>
      </c>
      <c r="E2" s="896" t="s">
        <v>540</v>
      </c>
      <c r="F2" s="1153" t="s">
        <v>541</v>
      </c>
      <c r="G2" s="14" t="s">
        <v>542</v>
      </c>
      <c r="H2" s="15" t="s">
        <v>1285</v>
      </c>
    </row>
    <row r="3" spans="1:8" ht="14.25" thickBot="1" x14ac:dyDescent="0.3">
      <c r="A3" s="652"/>
      <c r="B3" s="653" t="s">
        <v>674</v>
      </c>
      <c r="C3" s="215"/>
      <c r="D3" s="1271">
        <v>2020</v>
      </c>
      <c r="E3" s="897">
        <v>2020</v>
      </c>
      <c r="F3" s="113"/>
      <c r="G3" s="114" t="s">
        <v>544</v>
      </c>
      <c r="H3" s="21" t="s">
        <v>1284</v>
      </c>
    </row>
    <row r="4" spans="1:8" ht="12" hidden="1" customHeight="1" x14ac:dyDescent="0.2">
      <c r="A4" s="1660" t="s">
        <v>270</v>
      </c>
      <c r="B4" s="1661"/>
      <c r="C4" s="13" t="s">
        <v>271</v>
      </c>
      <c r="D4" s="1160">
        <v>0</v>
      </c>
      <c r="E4" s="1131">
        <v>0</v>
      </c>
      <c r="F4" s="265">
        <v>0</v>
      </c>
      <c r="G4" s="150">
        <v>0</v>
      </c>
      <c r="H4" s="178">
        <v>0</v>
      </c>
    </row>
    <row r="5" spans="1:8" ht="13.5" hidden="1" thickBot="1" x14ac:dyDescent="0.25">
      <c r="A5" s="1662"/>
      <c r="B5" s="1663"/>
      <c r="C5" s="654" t="s">
        <v>741</v>
      </c>
      <c r="D5" s="1398">
        <f>SUM(D4)</f>
        <v>0</v>
      </c>
      <c r="E5" s="1394">
        <f>SUM(E4)</f>
        <v>0</v>
      </c>
      <c r="F5" s="1402">
        <f>SUM(F1:F4)</f>
        <v>0</v>
      </c>
      <c r="G5" s="914">
        <v>0</v>
      </c>
      <c r="H5" s="620">
        <f>SUM(H4)</f>
        <v>0</v>
      </c>
    </row>
    <row r="6" spans="1:8" x14ac:dyDescent="0.2">
      <c r="A6" s="1660" t="s">
        <v>272</v>
      </c>
      <c r="B6" s="1661"/>
      <c r="C6" s="1440" t="s">
        <v>273</v>
      </c>
      <c r="D6" s="1160">
        <v>1</v>
      </c>
      <c r="E6" s="1131">
        <v>1</v>
      </c>
      <c r="F6" s="265"/>
      <c r="G6" s="153">
        <f>F6/E6*100</f>
        <v>0</v>
      </c>
      <c r="H6" s="178">
        <v>1</v>
      </c>
    </row>
    <row r="7" spans="1:8" x14ac:dyDescent="0.2">
      <c r="A7" s="1656" t="s">
        <v>274</v>
      </c>
      <c r="B7" s="1657"/>
      <c r="C7" s="655" t="s">
        <v>275</v>
      </c>
      <c r="D7" s="1162">
        <v>1</v>
      </c>
      <c r="E7" s="1136">
        <v>1</v>
      </c>
      <c r="F7" s="267"/>
      <c r="G7" s="41">
        <f>F7/E7*100</f>
        <v>0</v>
      </c>
      <c r="H7" s="205">
        <v>1</v>
      </c>
    </row>
    <row r="8" spans="1:8" x14ac:dyDescent="0.2">
      <c r="A8" s="1656" t="s">
        <v>276</v>
      </c>
      <c r="B8" s="1657"/>
      <c r="C8" s="655" t="s">
        <v>277</v>
      </c>
      <c r="D8" s="1163">
        <v>1</v>
      </c>
      <c r="E8" s="1132">
        <v>1</v>
      </c>
      <c r="F8" s="181"/>
      <c r="G8" s="41">
        <f>F8/E8*100</f>
        <v>0</v>
      </c>
      <c r="H8" s="906">
        <v>1</v>
      </c>
    </row>
    <row r="9" spans="1:8" hidden="1" x14ac:dyDescent="0.2">
      <c r="A9" s="1656" t="s">
        <v>278</v>
      </c>
      <c r="B9" s="1657"/>
      <c r="C9" s="655" t="s">
        <v>279</v>
      </c>
      <c r="D9" s="1163">
        <v>0</v>
      </c>
      <c r="E9" s="1132">
        <v>0</v>
      </c>
      <c r="F9" s="181"/>
      <c r="G9" s="41">
        <v>0</v>
      </c>
      <c r="H9" s="906">
        <v>0</v>
      </c>
    </row>
    <row r="10" spans="1:8" x14ac:dyDescent="0.2">
      <c r="A10" s="1656" t="s">
        <v>280</v>
      </c>
      <c r="B10" s="1657"/>
      <c r="C10" s="655" t="s">
        <v>281</v>
      </c>
      <c r="D10" s="1163">
        <v>1</v>
      </c>
      <c r="E10" s="1132">
        <v>1</v>
      </c>
      <c r="F10" s="181"/>
      <c r="G10" s="41">
        <f>F10/E10*100</f>
        <v>0</v>
      </c>
      <c r="H10" s="906">
        <v>1</v>
      </c>
    </row>
    <row r="11" spans="1:8" hidden="1" x14ac:dyDescent="0.2">
      <c r="A11" s="1656" t="s">
        <v>282</v>
      </c>
      <c r="B11" s="1657"/>
      <c r="C11" s="655" t="s">
        <v>283</v>
      </c>
      <c r="D11" s="1286">
        <v>0</v>
      </c>
      <c r="E11" s="1212">
        <v>0</v>
      </c>
      <c r="F11" s="1213"/>
      <c r="G11" s="41">
        <v>0</v>
      </c>
      <c r="H11" s="910">
        <v>0</v>
      </c>
    </row>
    <row r="12" spans="1:8" x14ac:dyDescent="0.2">
      <c r="A12" s="1656" t="s">
        <v>284</v>
      </c>
      <c r="B12" s="1657"/>
      <c r="C12" s="655" t="s">
        <v>285</v>
      </c>
      <c r="D12" s="1286">
        <v>1</v>
      </c>
      <c r="E12" s="1212">
        <v>1</v>
      </c>
      <c r="F12" s="1213"/>
      <c r="G12" s="41">
        <v>0</v>
      </c>
      <c r="H12" s="910">
        <v>1</v>
      </c>
    </row>
    <row r="13" spans="1:8" x14ac:dyDescent="0.2">
      <c r="A13" s="1656" t="s">
        <v>286</v>
      </c>
      <c r="B13" s="1657"/>
      <c r="C13" s="655" t="s">
        <v>287</v>
      </c>
      <c r="D13" s="1286">
        <v>1</v>
      </c>
      <c r="E13" s="1212">
        <v>1</v>
      </c>
      <c r="F13" s="1213"/>
      <c r="G13" s="41">
        <v>0</v>
      </c>
      <c r="H13" s="910">
        <v>1</v>
      </c>
    </row>
    <row r="14" spans="1:8" x14ac:dyDescent="0.2">
      <c r="A14" s="1656" t="s">
        <v>288</v>
      </c>
      <c r="B14" s="1657"/>
      <c r="C14" s="655" t="s">
        <v>289</v>
      </c>
      <c r="D14" s="1286">
        <v>1</v>
      </c>
      <c r="E14" s="1212">
        <v>1</v>
      </c>
      <c r="F14" s="1213"/>
      <c r="G14" s="41">
        <v>0</v>
      </c>
      <c r="H14" s="910">
        <v>1</v>
      </c>
    </row>
    <row r="15" spans="1:8" ht="12.75" customHeight="1" x14ac:dyDescent="0.2">
      <c r="A15" s="1656" t="s">
        <v>290</v>
      </c>
      <c r="B15" s="1657"/>
      <c r="C15" s="655" t="s">
        <v>291</v>
      </c>
      <c r="D15" s="1286">
        <v>1</v>
      </c>
      <c r="E15" s="1212">
        <v>1</v>
      </c>
      <c r="F15" s="1213"/>
      <c r="G15" s="41">
        <v>0</v>
      </c>
      <c r="H15" s="910">
        <v>1</v>
      </c>
    </row>
    <row r="16" spans="1:8" x14ac:dyDescent="0.2">
      <c r="A16" s="1656" t="s">
        <v>292</v>
      </c>
      <c r="B16" s="1657"/>
      <c r="C16" s="655" t="s">
        <v>293</v>
      </c>
      <c r="D16" s="1286">
        <v>100</v>
      </c>
      <c r="E16" s="1212">
        <v>195</v>
      </c>
      <c r="F16" s="1213"/>
      <c r="G16" s="913">
        <f>F16/E16*100</f>
        <v>0</v>
      </c>
      <c r="H16" s="910">
        <v>195</v>
      </c>
    </row>
    <row r="17" spans="1:8" x14ac:dyDescent="0.2">
      <c r="A17" s="1656" t="s">
        <v>294</v>
      </c>
      <c r="B17" s="1657"/>
      <c r="C17" s="655" t="s">
        <v>295</v>
      </c>
      <c r="D17" s="1286">
        <v>1</v>
      </c>
      <c r="E17" s="1212">
        <v>1</v>
      </c>
      <c r="F17" s="1213"/>
      <c r="G17" s="41">
        <v>0</v>
      </c>
      <c r="H17" s="910">
        <v>1</v>
      </c>
    </row>
    <row r="18" spans="1:8" x14ac:dyDescent="0.2">
      <c r="A18" s="1656" t="s">
        <v>1364</v>
      </c>
      <c r="B18" s="1657"/>
      <c r="C18" s="926" t="s">
        <v>1069</v>
      </c>
      <c r="D18" s="1286">
        <v>1</v>
      </c>
      <c r="E18" s="1212">
        <v>1</v>
      </c>
      <c r="F18" s="1213"/>
      <c r="G18" s="362">
        <v>0</v>
      </c>
      <c r="H18" s="910">
        <v>1</v>
      </c>
    </row>
    <row r="19" spans="1:8" ht="13.5" thickBot="1" x14ac:dyDescent="0.25">
      <c r="A19" s="576"/>
      <c r="B19" s="656"/>
      <c r="C19" s="654" t="s">
        <v>296</v>
      </c>
      <c r="D19" s="1398">
        <f>SUM(D6:D18)</f>
        <v>110</v>
      </c>
      <c r="E19" s="1394">
        <f>SUM(E6:E18)</f>
        <v>205</v>
      </c>
      <c r="F19" s="1402">
        <f>SUM(F6:F18)</f>
        <v>0</v>
      </c>
      <c r="G19" s="914">
        <f>F19/E19*100</f>
        <v>0</v>
      </c>
      <c r="H19" s="620">
        <f>SUM(H6:H18)</f>
        <v>205</v>
      </c>
    </row>
    <row r="20" spans="1:8" x14ac:dyDescent="0.2">
      <c r="A20" s="1660" t="s">
        <v>297</v>
      </c>
      <c r="B20" s="1661"/>
      <c r="C20" s="175" t="s">
        <v>298</v>
      </c>
      <c r="D20" s="1162">
        <v>1</v>
      </c>
      <c r="E20" s="1136">
        <v>1</v>
      </c>
      <c r="F20" s="267"/>
      <c r="G20" s="89">
        <v>0</v>
      </c>
      <c r="H20" s="205">
        <v>1</v>
      </c>
    </row>
    <row r="21" spans="1:8" x14ac:dyDescent="0.2">
      <c r="A21" s="1656" t="s">
        <v>299</v>
      </c>
      <c r="B21" s="1657"/>
      <c r="C21" s="191" t="s">
        <v>300</v>
      </c>
      <c r="D21" s="1427">
        <v>1100</v>
      </c>
      <c r="E21" s="1423">
        <v>1100</v>
      </c>
      <c r="F21" s="1431"/>
      <c r="G21" s="913">
        <f>F21/E21*100</f>
        <v>0</v>
      </c>
      <c r="H21" s="35">
        <v>1100</v>
      </c>
    </row>
    <row r="22" spans="1:8" x14ac:dyDescent="0.2">
      <c r="A22" s="1656" t="s">
        <v>301</v>
      </c>
      <c r="B22" s="1657"/>
      <c r="C22" s="191" t="s">
        <v>302</v>
      </c>
      <c r="D22" s="1163">
        <v>500</v>
      </c>
      <c r="E22" s="1132">
        <v>500</v>
      </c>
      <c r="F22" s="181"/>
      <c r="G22" s="913">
        <f>F22/E22*100</f>
        <v>0</v>
      </c>
      <c r="H22" s="906">
        <v>500</v>
      </c>
    </row>
    <row r="23" spans="1:8" ht="12.75" hidden="1" customHeight="1" x14ac:dyDescent="0.2">
      <c r="A23" s="1656" t="s">
        <v>303</v>
      </c>
      <c r="B23" s="1657"/>
      <c r="C23" s="642" t="s">
        <v>304</v>
      </c>
      <c r="D23" s="1450">
        <v>0</v>
      </c>
      <c r="E23" s="1444">
        <v>0</v>
      </c>
      <c r="F23" s="1456"/>
      <c r="G23" s="913">
        <v>0</v>
      </c>
      <c r="H23" s="69">
        <v>0</v>
      </c>
    </row>
    <row r="24" spans="1:8" ht="12.75" hidden="1" customHeight="1" x14ac:dyDescent="0.2">
      <c r="A24" s="1127"/>
      <c r="B24" s="1128" t="s">
        <v>1009</v>
      </c>
      <c r="C24" s="175" t="s">
        <v>1010</v>
      </c>
      <c r="D24" s="1450">
        <v>0</v>
      </c>
      <c r="E24" s="1444">
        <v>0</v>
      </c>
      <c r="F24" s="1456"/>
      <c r="G24" s="913">
        <v>0</v>
      </c>
      <c r="H24" s="69">
        <v>0</v>
      </c>
    </row>
    <row r="25" spans="1:8" x14ac:dyDescent="0.2">
      <c r="A25" s="1656" t="s">
        <v>305</v>
      </c>
      <c r="B25" s="1657"/>
      <c r="C25" s="191" t="s">
        <v>306</v>
      </c>
      <c r="D25" s="1162">
        <v>1</v>
      </c>
      <c r="E25" s="1136">
        <v>1</v>
      </c>
      <c r="F25" s="267"/>
      <c r="G25" s="913">
        <f>F25/E25*100</f>
        <v>0</v>
      </c>
      <c r="H25" s="205">
        <v>1</v>
      </c>
    </row>
    <row r="26" spans="1:8" hidden="1" x14ac:dyDescent="0.2">
      <c r="A26" s="1656" t="s">
        <v>307</v>
      </c>
      <c r="B26" s="1657"/>
      <c r="C26" s="191" t="s">
        <v>308</v>
      </c>
      <c r="D26" s="1162">
        <v>0</v>
      </c>
      <c r="E26" s="1136">
        <v>0</v>
      </c>
      <c r="F26" s="267"/>
      <c r="G26" s="913">
        <v>0</v>
      </c>
      <c r="H26" s="205">
        <v>0</v>
      </c>
    </row>
    <row r="27" spans="1:8" x14ac:dyDescent="0.2">
      <c r="A27" s="1656" t="s">
        <v>309</v>
      </c>
      <c r="B27" s="1657"/>
      <c r="C27" s="180" t="s">
        <v>310</v>
      </c>
      <c r="D27" s="1427">
        <v>100</v>
      </c>
      <c r="E27" s="1423">
        <v>100</v>
      </c>
      <c r="F27" s="1431"/>
      <c r="G27" s="913">
        <v>0</v>
      </c>
      <c r="H27" s="35">
        <v>100</v>
      </c>
    </row>
    <row r="28" spans="1:8" hidden="1" x14ac:dyDescent="0.2">
      <c r="A28" s="1656" t="s">
        <v>311</v>
      </c>
      <c r="B28" s="1657"/>
      <c r="C28" s="180" t="s">
        <v>312</v>
      </c>
      <c r="D28" s="1427">
        <v>0</v>
      </c>
      <c r="E28" s="1423">
        <v>0</v>
      </c>
      <c r="F28" s="1431"/>
      <c r="G28" s="913">
        <v>0</v>
      </c>
      <c r="H28" s="35">
        <v>0</v>
      </c>
    </row>
    <row r="29" spans="1:8" x14ac:dyDescent="0.2">
      <c r="A29" s="1656" t="s">
        <v>313</v>
      </c>
      <c r="B29" s="1657"/>
      <c r="C29" s="344" t="s">
        <v>314</v>
      </c>
      <c r="D29" s="1451">
        <v>750</v>
      </c>
      <c r="E29" s="1445">
        <v>750</v>
      </c>
      <c r="F29" s="1457"/>
      <c r="G29" s="913">
        <f>F29/E29*100</f>
        <v>0</v>
      </c>
      <c r="H29" s="118">
        <v>750</v>
      </c>
    </row>
    <row r="30" spans="1:8" x14ac:dyDescent="0.2">
      <c r="A30" s="1656" t="s">
        <v>956</v>
      </c>
      <c r="B30" s="1657"/>
      <c r="C30" s="344" t="s">
        <v>315</v>
      </c>
      <c r="D30" s="1451">
        <v>100</v>
      </c>
      <c r="E30" s="1445">
        <v>100</v>
      </c>
      <c r="F30" s="1457"/>
      <c r="G30" s="312">
        <v>0</v>
      </c>
      <c r="H30" s="118">
        <v>100</v>
      </c>
    </row>
    <row r="31" spans="1:8" ht="12.75" customHeight="1" x14ac:dyDescent="0.2">
      <c r="A31" s="1656" t="s">
        <v>1070</v>
      </c>
      <c r="B31" s="1657"/>
      <c r="C31" s="344" t="s">
        <v>1071</v>
      </c>
      <c r="D31" s="1451">
        <v>500</v>
      </c>
      <c r="E31" s="1445">
        <v>500</v>
      </c>
      <c r="F31" s="1457"/>
      <c r="G31" s="312">
        <v>0</v>
      </c>
      <c r="H31" s="118">
        <v>500</v>
      </c>
    </row>
    <row r="32" spans="1:8" ht="12.75" customHeight="1" x14ac:dyDescent="0.2">
      <c r="A32" s="1656" t="s">
        <v>1365</v>
      </c>
      <c r="B32" s="1657"/>
      <c r="C32" s="344" t="s">
        <v>1072</v>
      </c>
      <c r="D32" s="1451">
        <v>50</v>
      </c>
      <c r="E32" s="1445">
        <v>50</v>
      </c>
      <c r="F32" s="1457"/>
      <c r="G32" s="312">
        <v>0</v>
      </c>
      <c r="H32" s="118">
        <v>50</v>
      </c>
    </row>
    <row r="33" spans="1:8" ht="13.5" thickBot="1" x14ac:dyDescent="0.25">
      <c r="A33" s="660"/>
      <c r="B33" s="661"/>
      <c r="C33" s="662" t="s">
        <v>316</v>
      </c>
      <c r="D33" s="1452">
        <f>SUM(D20:D32)</f>
        <v>3102</v>
      </c>
      <c r="E33" s="1446">
        <f>SUM(E20:E32)</f>
        <v>3102</v>
      </c>
      <c r="F33" s="1458">
        <f>SUM(F20:F32)</f>
        <v>0</v>
      </c>
      <c r="G33" s="629">
        <f>F33/E33*100</f>
        <v>0</v>
      </c>
      <c r="H33" s="664">
        <f>SUM(H20:H32)</f>
        <v>3102</v>
      </c>
    </row>
    <row r="34" spans="1:8" ht="12" hidden="1" customHeight="1" x14ac:dyDescent="0.2">
      <c r="A34" s="1666">
        <v>216017</v>
      </c>
      <c r="B34" s="1667"/>
      <c r="C34" s="13" t="s">
        <v>317</v>
      </c>
      <c r="D34" s="1453">
        <v>0</v>
      </c>
      <c r="E34" s="1447">
        <v>0</v>
      </c>
      <c r="F34" s="1459">
        <v>0</v>
      </c>
      <c r="G34" s="150">
        <v>0</v>
      </c>
      <c r="H34" s="665">
        <v>0</v>
      </c>
    </row>
    <row r="35" spans="1:8" ht="13.5" hidden="1" customHeight="1" thickBot="1" x14ac:dyDescent="0.25">
      <c r="A35" s="660"/>
      <c r="B35" s="661"/>
      <c r="C35" s="662" t="s">
        <v>255</v>
      </c>
      <c r="D35" s="1452">
        <f>SUM(D34)</f>
        <v>0</v>
      </c>
      <c r="E35" s="1446">
        <f>SUM(E34)</f>
        <v>0</v>
      </c>
      <c r="F35" s="1458">
        <f>F34</f>
        <v>0</v>
      </c>
      <c r="G35" s="629">
        <v>0</v>
      </c>
      <c r="H35" s="664">
        <f>SUM(H34)</f>
        <v>0</v>
      </c>
    </row>
    <row r="36" spans="1:8" hidden="1" x14ac:dyDescent="0.2">
      <c r="A36" s="1660" t="s">
        <v>318</v>
      </c>
      <c r="B36" s="1661"/>
      <c r="C36" s="444" t="s">
        <v>319</v>
      </c>
      <c r="D36" s="1453">
        <v>0</v>
      </c>
      <c r="E36" s="1447">
        <v>0</v>
      </c>
      <c r="F36" s="1459"/>
      <c r="G36" s="150" t="e">
        <f>F36/E36*100</f>
        <v>#DIV/0!</v>
      </c>
      <c r="H36" s="665">
        <v>0</v>
      </c>
    </row>
    <row r="37" spans="1:8" hidden="1" x14ac:dyDescent="0.2">
      <c r="A37" s="1127"/>
      <c r="B37" s="1128" t="s">
        <v>1075</v>
      </c>
      <c r="C37" s="418" t="s">
        <v>1076</v>
      </c>
      <c r="D37" s="1450">
        <v>0</v>
      </c>
      <c r="E37" s="1444">
        <v>0</v>
      </c>
      <c r="F37" s="1456"/>
      <c r="G37" s="89">
        <v>0</v>
      </c>
      <c r="H37" s="69">
        <v>0</v>
      </c>
    </row>
    <row r="38" spans="1:8" hidden="1" x14ac:dyDescent="0.2">
      <c r="A38" s="1656" t="s">
        <v>941</v>
      </c>
      <c r="B38" s="1657"/>
      <c r="C38" s="418" t="s">
        <v>942</v>
      </c>
      <c r="D38" s="1450">
        <v>0</v>
      </c>
      <c r="E38" s="1444">
        <v>0</v>
      </c>
      <c r="F38" s="1456"/>
      <c r="G38" s="913" t="e">
        <f>F38/E38*100</f>
        <v>#DIV/0!</v>
      </c>
      <c r="H38" s="69">
        <v>0</v>
      </c>
    </row>
    <row r="39" spans="1:8" hidden="1" x14ac:dyDescent="0.2">
      <c r="A39" s="1656" t="s">
        <v>323</v>
      </c>
      <c r="B39" s="1657"/>
      <c r="C39" s="180" t="s">
        <v>324</v>
      </c>
      <c r="D39" s="1450">
        <v>0</v>
      </c>
      <c r="E39" s="1444">
        <v>0</v>
      </c>
      <c r="F39" s="1456"/>
      <c r="G39" s="913" t="e">
        <f t="shared" ref="G39:G44" si="0">F39/E39*100</f>
        <v>#DIV/0!</v>
      </c>
      <c r="H39" s="69">
        <v>0</v>
      </c>
    </row>
    <row r="40" spans="1:8" hidden="1" x14ac:dyDescent="0.2">
      <c r="A40" s="1656" t="s">
        <v>943</v>
      </c>
      <c r="B40" s="1657"/>
      <c r="C40" s="180" t="s">
        <v>944</v>
      </c>
      <c r="D40" s="1450">
        <v>0</v>
      </c>
      <c r="E40" s="1444">
        <v>0</v>
      </c>
      <c r="F40" s="1456"/>
      <c r="G40" s="913" t="e">
        <f t="shared" si="0"/>
        <v>#DIV/0!</v>
      </c>
      <c r="H40" s="69">
        <v>0</v>
      </c>
    </row>
    <row r="41" spans="1:8" hidden="1" x14ac:dyDescent="0.2">
      <c r="A41" s="1656" t="s">
        <v>325</v>
      </c>
      <c r="B41" s="1657"/>
      <c r="C41" s="488" t="s">
        <v>326</v>
      </c>
      <c r="D41" s="1450">
        <v>0</v>
      </c>
      <c r="E41" s="1444">
        <v>0</v>
      </c>
      <c r="F41" s="1456"/>
      <c r="G41" s="913" t="e">
        <f t="shared" si="0"/>
        <v>#DIV/0!</v>
      </c>
      <c r="H41" s="69">
        <v>0</v>
      </c>
    </row>
    <row r="42" spans="1:8" ht="12.75" hidden="1" customHeight="1" x14ac:dyDescent="0.2">
      <c r="A42" s="1656" t="s">
        <v>327</v>
      </c>
      <c r="B42" s="1657"/>
      <c r="C42" s="418" t="s">
        <v>328</v>
      </c>
      <c r="D42" s="1450">
        <v>0</v>
      </c>
      <c r="E42" s="1444">
        <v>0</v>
      </c>
      <c r="F42" s="1456"/>
      <c r="G42" s="913" t="e">
        <f t="shared" si="0"/>
        <v>#DIV/0!</v>
      </c>
      <c r="H42" s="69">
        <v>0</v>
      </c>
    </row>
    <row r="43" spans="1:8" ht="12.75" hidden="1" customHeight="1" x14ac:dyDescent="0.2">
      <c r="A43" s="1656" t="s">
        <v>329</v>
      </c>
      <c r="B43" s="1657"/>
      <c r="C43" s="418" t="s">
        <v>330</v>
      </c>
      <c r="D43" s="1450">
        <v>0</v>
      </c>
      <c r="E43" s="1444">
        <v>0</v>
      </c>
      <c r="F43" s="1456"/>
      <c r="G43" s="913" t="e">
        <f t="shared" si="0"/>
        <v>#DIV/0!</v>
      </c>
      <c r="H43" s="69">
        <v>0</v>
      </c>
    </row>
    <row r="44" spans="1:8" hidden="1" x14ac:dyDescent="0.2">
      <c r="A44" s="1656" t="s">
        <v>331</v>
      </c>
      <c r="B44" s="1657"/>
      <c r="C44" s="418" t="s">
        <v>332</v>
      </c>
      <c r="D44" s="1450">
        <v>0</v>
      </c>
      <c r="E44" s="1444">
        <v>0</v>
      </c>
      <c r="F44" s="1456"/>
      <c r="G44" s="913" t="e">
        <f t="shared" si="0"/>
        <v>#DIV/0!</v>
      </c>
      <c r="H44" s="69">
        <v>0</v>
      </c>
    </row>
    <row r="45" spans="1:8" hidden="1" x14ac:dyDescent="0.2">
      <c r="A45" s="1656" t="s">
        <v>333</v>
      </c>
      <c r="B45" s="1657"/>
      <c r="C45" s="418" t="s">
        <v>334</v>
      </c>
      <c r="D45" s="1450">
        <v>0</v>
      </c>
      <c r="E45" s="1444">
        <v>0</v>
      </c>
      <c r="F45" s="1456"/>
      <c r="G45" s="913" t="e">
        <f>F45/E45*100</f>
        <v>#DIV/0!</v>
      </c>
      <c r="H45" s="69">
        <v>0</v>
      </c>
    </row>
    <row r="46" spans="1:8" hidden="1" x14ac:dyDescent="0.2">
      <c r="A46" s="1656" t="s">
        <v>335</v>
      </c>
      <c r="B46" s="1657"/>
      <c r="C46" s="418" t="s">
        <v>336</v>
      </c>
      <c r="D46" s="1450">
        <v>0</v>
      </c>
      <c r="E46" s="1444">
        <v>0</v>
      </c>
      <c r="F46" s="1456"/>
      <c r="G46" s="913">
        <v>0</v>
      </c>
      <c r="H46" s="69">
        <v>0</v>
      </c>
    </row>
    <row r="47" spans="1:8" hidden="1" x14ac:dyDescent="0.2">
      <c r="A47" s="1656" t="s">
        <v>337</v>
      </c>
      <c r="B47" s="1657"/>
      <c r="C47" s="448" t="s">
        <v>338</v>
      </c>
      <c r="D47" s="1427">
        <v>0</v>
      </c>
      <c r="E47" s="1423">
        <v>0</v>
      </c>
      <c r="F47" s="1431"/>
      <c r="G47" s="913" t="e">
        <f t="shared" ref="G47:G55" si="1">F47/E47*100</f>
        <v>#DIV/0!</v>
      </c>
      <c r="H47" s="35">
        <v>0</v>
      </c>
    </row>
    <row r="48" spans="1:8" hidden="1" x14ac:dyDescent="0.2">
      <c r="A48" s="1658" t="s">
        <v>320</v>
      </c>
      <c r="B48" s="1659"/>
      <c r="C48" s="418" t="s">
        <v>321</v>
      </c>
      <c r="D48" s="1450">
        <v>0</v>
      </c>
      <c r="E48" s="1444">
        <v>0</v>
      </c>
      <c r="F48" s="1456"/>
      <c r="G48" s="913" t="e">
        <f t="shared" si="1"/>
        <v>#DIV/0!</v>
      </c>
      <c r="H48" s="69">
        <v>0</v>
      </c>
    </row>
    <row r="49" spans="1:8" hidden="1" x14ac:dyDescent="0.2">
      <c r="A49" s="1658" t="s">
        <v>320</v>
      </c>
      <c r="B49" s="1659"/>
      <c r="C49" s="418" t="s">
        <v>322</v>
      </c>
      <c r="D49" s="1450">
        <v>0</v>
      </c>
      <c r="E49" s="1444">
        <v>0</v>
      </c>
      <c r="F49" s="1456"/>
      <c r="G49" s="913" t="e">
        <f t="shared" si="1"/>
        <v>#DIV/0!</v>
      </c>
      <c r="H49" s="69">
        <v>0</v>
      </c>
    </row>
    <row r="50" spans="1:8" hidden="1" x14ac:dyDescent="0.2">
      <c r="A50" s="1658" t="s">
        <v>1012</v>
      </c>
      <c r="B50" s="1659"/>
      <c r="C50" s="418" t="s">
        <v>1205</v>
      </c>
      <c r="D50" s="1450">
        <v>0</v>
      </c>
      <c r="E50" s="1444">
        <v>0</v>
      </c>
      <c r="F50" s="1456"/>
      <c r="G50" s="913" t="e">
        <f t="shared" si="1"/>
        <v>#DIV/0!</v>
      </c>
      <c r="H50" s="69">
        <v>0</v>
      </c>
    </row>
    <row r="51" spans="1:8" hidden="1" x14ac:dyDescent="0.2">
      <c r="A51" s="1658" t="s">
        <v>1012</v>
      </c>
      <c r="B51" s="1659"/>
      <c r="C51" s="418" t="s">
        <v>1013</v>
      </c>
      <c r="D51" s="1450">
        <v>0</v>
      </c>
      <c r="E51" s="1444">
        <v>0</v>
      </c>
      <c r="F51" s="1456"/>
      <c r="G51" s="913" t="e">
        <f>F51/E51*100</f>
        <v>#DIV/0!</v>
      </c>
      <c r="H51" s="69">
        <v>0</v>
      </c>
    </row>
    <row r="52" spans="1:8" hidden="1" x14ac:dyDescent="0.2">
      <c r="A52" s="1658" t="s">
        <v>1012</v>
      </c>
      <c r="B52" s="1659"/>
      <c r="C52" s="418" t="s">
        <v>1014</v>
      </c>
      <c r="D52" s="1450">
        <v>0</v>
      </c>
      <c r="E52" s="1444">
        <v>0</v>
      </c>
      <c r="F52" s="1456"/>
      <c r="G52" s="913" t="e">
        <f t="shared" si="1"/>
        <v>#DIV/0!</v>
      </c>
      <c r="H52" s="69">
        <v>0</v>
      </c>
    </row>
    <row r="53" spans="1:8" hidden="1" x14ac:dyDescent="0.2">
      <c r="A53" s="1658" t="s">
        <v>1015</v>
      </c>
      <c r="B53" s="1659"/>
      <c r="C53" s="418" t="s">
        <v>1016</v>
      </c>
      <c r="D53" s="1450">
        <v>0</v>
      </c>
      <c r="E53" s="1444">
        <v>0</v>
      </c>
      <c r="F53" s="1456"/>
      <c r="G53" s="913" t="e">
        <f t="shared" si="1"/>
        <v>#DIV/0!</v>
      </c>
      <c r="H53" s="69">
        <v>0</v>
      </c>
    </row>
    <row r="54" spans="1:8" hidden="1" x14ac:dyDescent="0.2">
      <c r="A54" s="1658" t="s">
        <v>1015</v>
      </c>
      <c r="B54" s="1659"/>
      <c r="C54" s="418" t="s">
        <v>1187</v>
      </c>
      <c r="D54" s="1450">
        <v>0</v>
      </c>
      <c r="E54" s="1444">
        <v>0</v>
      </c>
      <c r="F54" s="1456"/>
      <c r="G54" s="89" t="e">
        <f t="shared" si="1"/>
        <v>#DIV/0!</v>
      </c>
      <c r="H54" s="69">
        <v>0</v>
      </c>
    </row>
    <row r="55" spans="1:8" hidden="1" x14ac:dyDescent="0.2">
      <c r="A55" s="1439" t="s">
        <v>1073</v>
      </c>
      <c r="B55" s="135"/>
      <c r="C55" s="418" t="s">
        <v>1206</v>
      </c>
      <c r="D55" s="1450">
        <v>0</v>
      </c>
      <c r="E55" s="1444">
        <v>0</v>
      </c>
      <c r="F55" s="1456"/>
      <c r="G55" s="89" t="e">
        <f t="shared" si="1"/>
        <v>#DIV/0!</v>
      </c>
      <c r="H55" s="69">
        <v>0</v>
      </c>
    </row>
    <row r="56" spans="1:8" hidden="1" x14ac:dyDescent="0.2">
      <c r="A56" s="1658" t="s">
        <v>737</v>
      </c>
      <c r="B56" s="1659"/>
      <c r="C56" s="180" t="s">
        <v>1087</v>
      </c>
      <c r="D56" s="1451">
        <v>0</v>
      </c>
      <c r="E56" s="1445">
        <v>0</v>
      </c>
      <c r="F56" s="1457"/>
      <c r="G56" s="312">
        <v>0</v>
      </c>
      <c r="H56" s="118">
        <v>0</v>
      </c>
    </row>
    <row r="57" spans="1:8" ht="13.5" hidden="1" thickBot="1" x14ac:dyDescent="0.25">
      <c r="A57" s="667"/>
      <c r="B57" s="661"/>
      <c r="C57" s="662" t="s">
        <v>339</v>
      </c>
      <c r="D57" s="1452">
        <f>SUM(D36:D56)</f>
        <v>0</v>
      </c>
      <c r="E57" s="1446">
        <f>SUM(E36:E56)</f>
        <v>0</v>
      </c>
      <c r="F57" s="1458">
        <f>SUM(F36:F56)</f>
        <v>0</v>
      </c>
      <c r="G57" s="629" t="e">
        <f>F57/E57*100</f>
        <v>#DIV/0!</v>
      </c>
      <c r="H57" s="664">
        <f>SUM(H36:H56)</f>
        <v>0</v>
      </c>
    </row>
    <row r="58" spans="1:8" hidden="1" x14ac:dyDescent="0.2">
      <c r="A58" s="1666" t="s">
        <v>1017</v>
      </c>
      <c r="B58" s="1667"/>
      <c r="C58" s="457" t="s">
        <v>1018</v>
      </c>
      <c r="D58" s="1454">
        <v>0</v>
      </c>
      <c r="E58" s="1448">
        <v>0</v>
      </c>
      <c r="F58" s="1460"/>
      <c r="G58" s="150" t="e">
        <f>F58/E58*100</f>
        <v>#DIV/0!</v>
      </c>
      <c r="H58" s="1021">
        <v>0</v>
      </c>
    </row>
    <row r="59" spans="1:8" hidden="1" x14ac:dyDescent="0.2">
      <c r="A59" s="1656" t="s">
        <v>1017</v>
      </c>
      <c r="B59" s="1657"/>
      <c r="C59" s="666" t="s">
        <v>1207</v>
      </c>
      <c r="D59" s="1451">
        <v>0</v>
      </c>
      <c r="E59" s="1445">
        <v>0</v>
      </c>
      <c r="F59" s="1457"/>
      <c r="G59" s="89" t="e">
        <f t="shared" ref="G59:G60" si="2">F59/E59*100</f>
        <v>#DIV/0!</v>
      </c>
      <c r="H59" s="118">
        <v>0</v>
      </c>
    </row>
    <row r="60" spans="1:8" hidden="1" x14ac:dyDescent="0.2">
      <c r="A60" s="1656" t="s">
        <v>957</v>
      </c>
      <c r="B60" s="1657"/>
      <c r="C60" s="666" t="s">
        <v>340</v>
      </c>
      <c r="D60" s="1451">
        <v>0</v>
      </c>
      <c r="E60" s="1445">
        <v>0</v>
      </c>
      <c r="F60" s="1457"/>
      <c r="G60" s="89" t="e">
        <f t="shared" si="2"/>
        <v>#DIV/0!</v>
      </c>
      <c r="H60" s="118">
        <v>0</v>
      </c>
    </row>
    <row r="61" spans="1:8" ht="13.5" hidden="1" thickBot="1" x14ac:dyDescent="0.25">
      <c r="A61" s="660"/>
      <c r="B61" s="661"/>
      <c r="C61" s="662" t="s">
        <v>341</v>
      </c>
      <c r="D61" s="1452">
        <f>SUM(D58:D60)</f>
        <v>0</v>
      </c>
      <c r="E61" s="1446">
        <f>SUM(E58:E60)</f>
        <v>0</v>
      </c>
      <c r="F61" s="1458">
        <f>SUM(F58:F60)</f>
        <v>0</v>
      </c>
      <c r="G61" s="629">
        <v>0</v>
      </c>
      <c r="H61" s="664">
        <f>SUM(H58:H60)</f>
        <v>0</v>
      </c>
    </row>
    <row r="62" spans="1:8" hidden="1" x14ac:dyDescent="0.2">
      <c r="A62" s="1668" t="s">
        <v>342</v>
      </c>
      <c r="B62" s="1669"/>
      <c r="C62" s="293" t="s">
        <v>343</v>
      </c>
      <c r="D62" s="1453">
        <v>0</v>
      </c>
      <c r="E62" s="1447">
        <v>0</v>
      </c>
      <c r="F62" s="1459"/>
      <c r="G62" s="150" t="e">
        <f>F62/E62*100</f>
        <v>#DIV/0!</v>
      </c>
      <c r="H62" s="665">
        <v>0</v>
      </c>
    </row>
    <row r="63" spans="1:8" hidden="1" x14ac:dyDescent="0.2">
      <c r="A63" s="1664" t="s">
        <v>344</v>
      </c>
      <c r="B63" s="1665"/>
      <c r="C63" s="180" t="s">
        <v>345</v>
      </c>
      <c r="D63" s="1427">
        <v>0</v>
      </c>
      <c r="E63" s="1423">
        <v>0</v>
      </c>
      <c r="F63" s="1431"/>
      <c r="G63" s="913" t="e">
        <f>F63/E63*100</f>
        <v>#DIV/0!</v>
      </c>
      <c r="H63" s="35">
        <v>0</v>
      </c>
    </row>
    <row r="64" spans="1:8" hidden="1" x14ac:dyDescent="0.2">
      <c r="A64" s="1664" t="s">
        <v>945</v>
      </c>
      <c r="B64" s="1665"/>
      <c r="C64" s="180" t="s">
        <v>946</v>
      </c>
      <c r="D64" s="1427">
        <v>0</v>
      </c>
      <c r="E64" s="1423">
        <v>0</v>
      </c>
      <c r="F64" s="1431"/>
      <c r="G64" s="913" t="e">
        <f>F64/E64*100</f>
        <v>#DIV/0!</v>
      </c>
      <c r="H64" s="35">
        <v>0</v>
      </c>
    </row>
    <row r="65" spans="1:8" hidden="1" x14ac:dyDescent="0.2">
      <c r="A65" s="1664" t="s">
        <v>346</v>
      </c>
      <c r="B65" s="1665"/>
      <c r="C65" s="180" t="s">
        <v>347</v>
      </c>
      <c r="D65" s="1427">
        <v>0</v>
      </c>
      <c r="E65" s="1423">
        <v>0</v>
      </c>
      <c r="F65" s="1431"/>
      <c r="G65" s="913">
        <v>0</v>
      </c>
      <c r="H65" s="35">
        <v>0</v>
      </c>
    </row>
    <row r="66" spans="1:8" hidden="1" x14ac:dyDescent="0.2">
      <c r="A66" s="1664" t="s">
        <v>348</v>
      </c>
      <c r="B66" s="1665"/>
      <c r="C66" s="180" t="s">
        <v>349</v>
      </c>
      <c r="D66" s="1427">
        <v>0</v>
      </c>
      <c r="E66" s="1423">
        <v>0</v>
      </c>
      <c r="F66" s="1431"/>
      <c r="G66" s="913" t="e">
        <f>F66/E66*100</f>
        <v>#DIV/0!</v>
      </c>
      <c r="H66" s="35">
        <v>0</v>
      </c>
    </row>
    <row r="67" spans="1:8" hidden="1" x14ac:dyDescent="0.2">
      <c r="A67" s="1664" t="s">
        <v>350</v>
      </c>
      <c r="B67" s="1665"/>
      <c r="C67" s="180" t="s">
        <v>351</v>
      </c>
      <c r="D67" s="1427">
        <v>0</v>
      </c>
      <c r="E67" s="1423">
        <v>0</v>
      </c>
      <c r="F67" s="1431"/>
      <c r="G67" s="913" t="e">
        <f>F67/E67*100</f>
        <v>#DIV/0!</v>
      </c>
      <c r="H67" s="35">
        <v>0</v>
      </c>
    </row>
    <row r="68" spans="1:8" hidden="1" x14ac:dyDescent="0.2">
      <c r="A68" s="1664" t="s">
        <v>355</v>
      </c>
      <c r="B68" s="1665"/>
      <c r="C68" s="180" t="s">
        <v>356</v>
      </c>
      <c r="D68" s="1427">
        <v>0</v>
      </c>
      <c r="E68" s="1423">
        <v>0</v>
      </c>
      <c r="F68" s="1431"/>
      <c r="G68" s="913" t="e">
        <f>F68/E68*100</f>
        <v>#DIV/0!</v>
      </c>
      <c r="H68" s="35">
        <v>0</v>
      </c>
    </row>
    <row r="69" spans="1:8" hidden="1" x14ac:dyDescent="0.2">
      <c r="A69" s="1664" t="s">
        <v>1079</v>
      </c>
      <c r="B69" s="1665"/>
      <c r="C69" s="180" t="s">
        <v>1080</v>
      </c>
      <c r="D69" s="1427">
        <v>0</v>
      </c>
      <c r="E69" s="1423">
        <v>0</v>
      </c>
      <c r="F69" s="1431"/>
      <c r="G69" s="913">
        <v>0</v>
      </c>
      <c r="H69" s="35">
        <v>0</v>
      </c>
    </row>
    <row r="70" spans="1:8" hidden="1" x14ac:dyDescent="0.2">
      <c r="A70" s="1664" t="s">
        <v>357</v>
      </c>
      <c r="B70" s="1665"/>
      <c r="C70" s="180" t="s">
        <v>358</v>
      </c>
      <c r="D70" s="1427">
        <v>0</v>
      </c>
      <c r="E70" s="1423">
        <v>0</v>
      </c>
      <c r="F70" s="1431"/>
      <c r="G70" s="913" t="e">
        <f>F70/E70*100</f>
        <v>#DIV/0!</v>
      </c>
      <c r="H70" s="35">
        <v>0</v>
      </c>
    </row>
    <row r="71" spans="1:8" hidden="1" x14ac:dyDescent="0.2">
      <c r="A71" s="1664" t="s">
        <v>359</v>
      </c>
      <c r="B71" s="1665"/>
      <c r="C71" s="180" t="s">
        <v>360</v>
      </c>
      <c r="D71" s="1427">
        <v>0</v>
      </c>
      <c r="E71" s="1423">
        <v>0</v>
      </c>
      <c r="F71" s="1431"/>
      <c r="G71" s="913">
        <v>0</v>
      </c>
      <c r="H71" s="35">
        <v>0</v>
      </c>
    </row>
    <row r="72" spans="1:8" hidden="1" x14ac:dyDescent="0.2">
      <c r="A72" s="1664" t="s">
        <v>361</v>
      </c>
      <c r="B72" s="1665"/>
      <c r="C72" s="180" t="s">
        <v>1081</v>
      </c>
      <c r="D72" s="1427">
        <v>0</v>
      </c>
      <c r="E72" s="1423">
        <v>0</v>
      </c>
      <c r="F72" s="1431"/>
      <c r="G72" s="913">
        <v>0</v>
      </c>
      <c r="H72" s="35">
        <v>0</v>
      </c>
    </row>
    <row r="73" spans="1:8" hidden="1" x14ac:dyDescent="0.2">
      <c r="A73" s="1664" t="s">
        <v>362</v>
      </c>
      <c r="B73" s="1665"/>
      <c r="C73" s="180" t="s">
        <v>363</v>
      </c>
      <c r="D73" s="1427">
        <v>0</v>
      </c>
      <c r="E73" s="1423">
        <v>0</v>
      </c>
      <c r="F73" s="1431"/>
      <c r="G73" s="913" t="e">
        <f>F73/E73*100</f>
        <v>#DIV/0!</v>
      </c>
      <c r="H73" s="35">
        <v>0</v>
      </c>
    </row>
    <row r="74" spans="1:8" hidden="1" x14ac:dyDescent="0.2">
      <c r="A74" s="1664" t="s">
        <v>958</v>
      </c>
      <c r="B74" s="1665"/>
      <c r="C74" s="180" t="s">
        <v>366</v>
      </c>
      <c r="D74" s="1427">
        <v>0</v>
      </c>
      <c r="E74" s="1423">
        <v>0</v>
      </c>
      <c r="F74" s="1431"/>
      <c r="G74" s="913" t="e">
        <f>F74/E74*100</f>
        <v>#DIV/0!</v>
      </c>
      <c r="H74" s="35">
        <v>0</v>
      </c>
    </row>
    <row r="75" spans="1:8" hidden="1" x14ac:dyDescent="0.2">
      <c r="A75" s="1664" t="s">
        <v>1022</v>
      </c>
      <c r="B75" s="1665"/>
      <c r="C75" s="180" t="s">
        <v>367</v>
      </c>
      <c r="D75" s="1427">
        <v>0</v>
      </c>
      <c r="E75" s="1423">
        <v>0</v>
      </c>
      <c r="F75" s="1431"/>
      <c r="G75" s="913">
        <v>0</v>
      </c>
      <c r="H75" s="35">
        <v>0</v>
      </c>
    </row>
    <row r="76" spans="1:8" hidden="1" x14ac:dyDescent="0.2">
      <c r="A76" s="1664" t="s">
        <v>1023</v>
      </c>
      <c r="B76" s="1665"/>
      <c r="C76" s="180" t="s">
        <v>1024</v>
      </c>
      <c r="D76" s="1427">
        <v>0</v>
      </c>
      <c r="E76" s="1423">
        <v>0</v>
      </c>
      <c r="F76" s="1431"/>
      <c r="G76" s="913" t="e">
        <f>F76/E76*100</f>
        <v>#DIV/0!</v>
      </c>
      <c r="H76" s="35">
        <v>0</v>
      </c>
    </row>
    <row r="77" spans="1:8" hidden="1" x14ac:dyDescent="0.2">
      <c r="A77" s="1664" t="s">
        <v>354</v>
      </c>
      <c r="B77" s="1665"/>
      <c r="C77" s="180" t="s">
        <v>1082</v>
      </c>
      <c r="D77" s="1427">
        <v>0</v>
      </c>
      <c r="E77" s="1423">
        <v>0</v>
      </c>
      <c r="F77" s="1431"/>
      <c r="G77" s="913">
        <v>0</v>
      </c>
      <c r="H77" s="35">
        <v>0</v>
      </c>
    </row>
    <row r="78" spans="1:8" hidden="1" x14ac:dyDescent="0.2">
      <c r="A78" s="1664" t="s">
        <v>364</v>
      </c>
      <c r="B78" s="1665"/>
      <c r="C78" s="180" t="s">
        <v>365</v>
      </c>
      <c r="D78" s="1427">
        <v>0</v>
      </c>
      <c r="E78" s="1423">
        <v>0</v>
      </c>
      <c r="F78" s="1431"/>
      <c r="G78" s="913" t="e">
        <f>F78/E78*100</f>
        <v>#DIV/0!</v>
      </c>
      <c r="H78" s="35">
        <v>0</v>
      </c>
    </row>
    <row r="79" spans="1:8" hidden="1" x14ac:dyDescent="0.2">
      <c r="A79" s="1664" t="s">
        <v>364</v>
      </c>
      <c r="B79" s="1665"/>
      <c r="C79" s="180" t="s">
        <v>1209</v>
      </c>
      <c r="D79" s="1427">
        <v>0</v>
      </c>
      <c r="E79" s="1423">
        <v>0</v>
      </c>
      <c r="F79" s="1431"/>
      <c r="G79" s="913">
        <v>0</v>
      </c>
      <c r="H79" s="35">
        <v>0</v>
      </c>
    </row>
    <row r="80" spans="1:8" hidden="1" x14ac:dyDescent="0.2">
      <c r="A80" s="1664" t="s">
        <v>1019</v>
      </c>
      <c r="B80" s="1665"/>
      <c r="C80" s="180" t="s">
        <v>1020</v>
      </c>
      <c r="D80" s="1427">
        <v>0</v>
      </c>
      <c r="E80" s="1423">
        <v>0</v>
      </c>
      <c r="F80" s="1431"/>
      <c r="G80" s="913" t="e">
        <f>F80/E80*100</f>
        <v>#DIV/0!</v>
      </c>
      <c r="H80" s="35">
        <v>0</v>
      </c>
    </row>
    <row r="81" spans="1:8" hidden="1" x14ac:dyDescent="0.2">
      <c r="A81" s="1664" t="s">
        <v>1019</v>
      </c>
      <c r="B81" s="1665"/>
      <c r="C81" s="180" t="s">
        <v>1021</v>
      </c>
      <c r="D81" s="1427">
        <v>0</v>
      </c>
      <c r="E81" s="1423">
        <v>0</v>
      </c>
      <c r="F81" s="1431"/>
      <c r="G81" s="913" t="e">
        <f>F81/E81*100</f>
        <v>#DIV/0!</v>
      </c>
      <c r="H81" s="35">
        <v>0</v>
      </c>
    </row>
    <row r="82" spans="1:8" hidden="1" x14ac:dyDescent="0.2">
      <c r="A82" s="1664" t="s">
        <v>1077</v>
      </c>
      <c r="B82" s="1665"/>
      <c r="C82" s="180" t="s">
        <v>1208</v>
      </c>
      <c r="D82" s="1427">
        <v>0</v>
      </c>
      <c r="E82" s="1423">
        <v>0</v>
      </c>
      <c r="F82" s="1431"/>
      <c r="G82" s="913">
        <v>0</v>
      </c>
      <c r="H82" s="35">
        <v>0</v>
      </c>
    </row>
    <row r="83" spans="1:8" hidden="1" x14ac:dyDescent="0.2">
      <c r="A83" s="1664" t="s">
        <v>737</v>
      </c>
      <c r="B83" s="1665" t="s">
        <v>737</v>
      </c>
      <c r="C83" s="180" t="s">
        <v>1083</v>
      </c>
      <c r="D83" s="1427">
        <v>0</v>
      </c>
      <c r="E83" s="1423">
        <v>0</v>
      </c>
      <c r="F83" s="1431"/>
      <c r="G83" s="913">
        <v>0</v>
      </c>
      <c r="H83" s="35">
        <v>0</v>
      </c>
    </row>
    <row r="84" spans="1:8" hidden="1" x14ac:dyDescent="0.2">
      <c r="A84" s="1664" t="s">
        <v>352</v>
      </c>
      <c r="B84" s="1665"/>
      <c r="C84" s="316" t="s">
        <v>353</v>
      </c>
      <c r="D84" s="1427">
        <v>0</v>
      </c>
      <c r="E84" s="1423">
        <v>0</v>
      </c>
      <c r="F84" s="1431">
        <v>0</v>
      </c>
      <c r="G84" s="913">
        <v>0</v>
      </c>
      <c r="H84" s="35">
        <v>0</v>
      </c>
    </row>
    <row r="85" spans="1:8" ht="13.5" hidden="1" thickBot="1" x14ac:dyDescent="0.25">
      <c r="A85" s="667"/>
      <c r="B85" s="661"/>
      <c r="C85" s="662" t="s">
        <v>368</v>
      </c>
      <c r="D85" s="1452">
        <f>SUM(D62:D83)</f>
        <v>0</v>
      </c>
      <c r="E85" s="1446">
        <f>SUM(E62:E83)</f>
        <v>0</v>
      </c>
      <c r="F85" s="1458">
        <f>SUM(F62:F83)</f>
        <v>0</v>
      </c>
      <c r="G85" s="629" t="e">
        <f>F85/E85*100</f>
        <v>#DIV/0!</v>
      </c>
      <c r="H85" s="664">
        <f>SUM(H62:H83)</f>
        <v>0</v>
      </c>
    </row>
    <row r="86" spans="1:8" hidden="1" x14ac:dyDescent="0.2">
      <c r="A86" s="1660" t="s">
        <v>959</v>
      </c>
      <c r="B86" s="1661"/>
      <c r="C86" s="1441" t="s">
        <v>369</v>
      </c>
      <c r="D86" s="1425">
        <v>0</v>
      </c>
      <c r="E86" s="1421">
        <v>0</v>
      </c>
      <c r="F86" s="1461"/>
      <c r="G86" s="862" t="e">
        <f>F86/E86*100</f>
        <v>#DIV/0!</v>
      </c>
      <c r="H86" s="863">
        <v>0</v>
      </c>
    </row>
    <row r="87" spans="1:8" hidden="1" x14ac:dyDescent="0.2">
      <c r="A87" s="1656" t="s">
        <v>1019</v>
      </c>
      <c r="B87" s="1657"/>
      <c r="C87" s="316" t="s">
        <v>1021</v>
      </c>
      <c r="D87" s="1182">
        <v>0</v>
      </c>
      <c r="E87" s="1175">
        <v>0</v>
      </c>
      <c r="F87" s="1190"/>
      <c r="G87" s="864">
        <v>0</v>
      </c>
      <c r="H87" s="90">
        <v>0</v>
      </c>
    </row>
    <row r="88" spans="1:8" ht="13.5" hidden="1" thickBot="1" x14ac:dyDescent="0.25">
      <c r="A88" s="660"/>
      <c r="B88" s="661"/>
      <c r="C88" s="662" t="s">
        <v>370</v>
      </c>
      <c r="D88" s="1455">
        <f>SUM(D86:D87)</f>
        <v>0</v>
      </c>
      <c r="E88" s="1449">
        <f>SUM(E86:E87)</f>
        <v>0</v>
      </c>
      <c r="F88" s="1462">
        <f>SUM(F86:F87)</f>
        <v>0</v>
      </c>
      <c r="G88" s="865">
        <v>0</v>
      </c>
      <c r="H88" s="866">
        <f>SUM(H86:H87)</f>
        <v>0</v>
      </c>
    </row>
    <row r="89" spans="1:8" ht="13.5" hidden="1" thickBot="1" x14ac:dyDescent="0.25">
      <c r="A89" s="1660" t="s">
        <v>371</v>
      </c>
      <c r="B89" s="1661"/>
      <c r="C89" s="1442" t="s">
        <v>372</v>
      </c>
      <c r="D89" s="1453">
        <v>0</v>
      </c>
      <c r="E89" s="1447">
        <v>0</v>
      </c>
      <c r="F89" s="1459">
        <v>0</v>
      </c>
      <c r="G89" s="150">
        <v>0</v>
      </c>
      <c r="H89" s="665">
        <v>0</v>
      </c>
    </row>
    <row r="90" spans="1:8" ht="13.5" hidden="1" thickBot="1" x14ac:dyDescent="0.25">
      <c r="A90" s="660"/>
      <c r="B90" s="661"/>
      <c r="C90" s="662" t="s">
        <v>373</v>
      </c>
      <c r="D90" s="1452">
        <f>SUM(D89)</f>
        <v>0</v>
      </c>
      <c r="E90" s="1446">
        <f>SUM(E89)</f>
        <v>0</v>
      </c>
      <c r="F90" s="1458">
        <f>SUM(F89:F89)</f>
        <v>0</v>
      </c>
      <c r="G90" s="629">
        <v>0</v>
      </c>
      <c r="H90" s="664">
        <f>SUM(H89)</f>
        <v>0</v>
      </c>
    </row>
    <row r="91" spans="1:8" hidden="1" x14ac:dyDescent="0.2">
      <c r="A91" s="1660" t="s">
        <v>374</v>
      </c>
      <c r="B91" s="1661"/>
      <c r="C91" s="1443" t="s">
        <v>375</v>
      </c>
      <c r="D91" s="1453">
        <v>0</v>
      </c>
      <c r="E91" s="1447">
        <v>0</v>
      </c>
      <c r="F91" s="1459"/>
      <c r="G91" s="150" t="e">
        <f>F91/E91*100</f>
        <v>#DIV/0!</v>
      </c>
      <c r="H91" s="665">
        <v>0</v>
      </c>
    </row>
    <row r="92" spans="1:8" hidden="1" x14ac:dyDescent="0.2">
      <c r="A92" s="1656" t="s">
        <v>376</v>
      </c>
      <c r="B92" s="1657"/>
      <c r="C92" s="668" t="s">
        <v>377</v>
      </c>
      <c r="D92" s="1427">
        <v>0</v>
      </c>
      <c r="E92" s="1423">
        <v>0</v>
      </c>
      <c r="F92" s="1431"/>
      <c r="G92" s="913">
        <v>0</v>
      </c>
      <c r="H92" s="35">
        <v>0</v>
      </c>
    </row>
    <row r="93" spans="1:8" hidden="1" x14ac:dyDescent="0.2">
      <c r="A93" s="1656" t="s">
        <v>378</v>
      </c>
      <c r="B93" s="1657"/>
      <c r="C93" s="669" t="s">
        <v>379</v>
      </c>
      <c r="D93" s="1451">
        <v>0</v>
      </c>
      <c r="E93" s="1445">
        <v>0</v>
      </c>
      <c r="F93" s="1457"/>
      <c r="G93" s="312">
        <v>0</v>
      </c>
      <c r="H93" s="118">
        <v>0</v>
      </c>
    </row>
    <row r="94" spans="1:8" hidden="1" x14ac:dyDescent="0.2">
      <c r="A94" s="1656" t="s">
        <v>378</v>
      </c>
      <c r="B94" s="1657"/>
      <c r="C94" s="669" t="s">
        <v>380</v>
      </c>
      <c r="D94" s="1451">
        <v>0</v>
      </c>
      <c r="E94" s="1445">
        <v>0</v>
      </c>
      <c r="F94" s="1457"/>
      <c r="G94" s="312">
        <v>0</v>
      </c>
      <c r="H94" s="118">
        <v>0</v>
      </c>
    </row>
    <row r="95" spans="1:8" hidden="1" x14ac:dyDescent="0.2">
      <c r="A95" s="1656" t="s">
        <v>381</v>
      </c>
      <c r="B95" s="1657"/>
      <c r="C95" s="669" t="s">
        <v>382</v>
      </c>
      <c r="D95" s="1451">
        <v>0</v>
      </c>
      <c r="E95" s="1445">
        <v>0</v>
      </c>
      <c r="F95" s="1457"/>
      <c r="G95" s="312" t="e">
        <f>F95/E95*100</f>
        <v>#DIV/0!</v>
      </c>
      <c r="H95" s="118">
        <v>0</v>
      </c>
    </row>
    <row r="96" spans="1:8" hidden="1" x14ac:dyDescent="0.2">
      <c r="A96" s="1656" t="s">
        <v>381</v>
      </c>
      <c r="B96" s="1657"/>
      <c r="C96" s="669" t="s">
        <v>383</v>
      </c>
      <c r="D96" s="1451">
        <v>0</v>
      </c>
      <c r="E96" s="1445">
        <v>0</v>
      </c>
      <c r="F96" s="1457"/>
      <c r="G96" s="312" t="e">
        <f>F96/E96*100</f>
        <v>#DIV/0!</v>
      </c>
      <c r="H96" s="118">
        <v>0</v>
      </c>
    </row>
    <row r="97" spans="1:8" x14ac:dyDescent="0.2">
      <c r="A97" s="1656" t="s">
        <v>384</v>
      </c>
      <c r="B97" s="1657"/>
      <c r="C97" s="668" t="s">
        <v>385</v>
      </c>
      <c r="D97" s="1427">
        <v>1500</v>
      </c>
      <c r="E97" s="1423">
        <v>1500</v>
      </c>
      <c r="F97" s="1431"/>
      <c r="G97" s="913">
        <v>0</v>
      </c>
      <c r="H97" s="35">
        <v>1500</v>
      </c>
    </row>
    <row r="98" spans="1:8" x14ac:dyDescent="0.2">
      <c r="A98" s="1664" t="s">
        <v>1366</v>
      </c>
      <c r="B98" s="1665" t="s">
        <v>737</v>
      </c>
      <c r="C98" s="180" t="s">
        <v>1238</v>
      </c>
      <c r="D98" s="1427">
        <v>50</v>
      </c>
      <c r="E98" s="1423">
        <v>50</v>
      </c>
      <c r="F98" s="1431"/>
      <c r="G98" s="913">
        <v>0</v>
      </c>
      <c r="H98" s="35">
        <v>50</v>
      </c>
    </row>
    <row r="99" spans="1:8" x14ac:dyDescent="0.2">
      <c r="A99" s="1656" t="s">
        <v>1314</v>
      </c>
      <c r="B99" s="1657"/>
      <c r="C99" s="680" t="s">
        <v>1315</v>
      </c>
      <c r="D99" s="1451">
        <v>0</v>
      </c>
      <c r="E99" s="1445">
        <v>245</v>
      </c>
      <c r="F99" s="1457"/>
      <c r="G99" s="312"/>
      <c r="H99" s="118">
        <v>245</v>
      </c>
    </row>
    <row r="100" spans="1:8" ht="13.5" thickBot="1" x14ac:dyDescent="0.25">
      <c r="A100" s="670"/>
      <c r="B100" s="671"/>
      <c r="C100" s="672" t="s">
        <v>744</v>
      </c>
      <c r="D100" s="1387">
        <f>SUM(D91:D99)</f>
        <v>1550</v>
      </c>
      <c r="E100" s="1386">
        <f>SUM(E91:E99)</f>
        <v>1795</v>
      </c>
      <c r="F100" s="1435">
        <f>SUM(F91:F98)</f>
        <v>0</v>
      </c>
      <c r="G100" s="629">
        <f>F100/E100*100</f>
        <v>0</v>
      </c>
      <c r="H100" s="604">
        <f>SUM(H91:H99)</f>
        <v>1795</v>
      </c>
    </row>
    <row r="101" spans="1:8" x14ac:dyDescent="0.2">
      <c r="A101" s="1666">
        <v>40968205055</v>
      </c>
      <c r="B101" s="1667"/>
      <c r="C101" s="13" t="s">
        <v>386</v>
      </c>
      <c r="D101" s="1160">
        <v>6200</v>
      </c>
      <c r="E101" s="1131">
        <v>4200</v>
      </c>
      <c r="F101" s="265"/>
      <c r="G101" s="150">
        <f>F101/E101*100</f>
        <v>0</v>
      </c>
      <c r="H101" s="178">
        <v>4200</v>
      </c>
    </row>
    <row r="102" spans="1:8" hidden="1" x14ac:dyDescent="0.2">
      <c r="A102" s="1670" t="s">
        <v>737</v>
      </c>
      <c r="B102" s="1671"/>
      <c r="C102" s="191" t="s">
        <v>387</v>
      </c>
      <c r="D102" s="1163">
        <v>0</v>
      </c>
      <c r="E102" s="1132">
        <v>0</v>
      </c>
      <c r="F102" s="181">
        <v>0</v>
      </c>
      <c r="G102" s="913">
        <v>0</v>
      </c>
      <c r="H102" s="906">
        <v>0</v>
      </c>
    </row>
    <row r="103" spans="1:8" hidden="1" x14ac:dyDescent="0.2">
      <c r="A103" s="1670" t="s">
        <v>737</v>
      </c>
      <c r="B103" s="1671"/>
      <c r="C103" s="191" t="s">
        <v>388</v>
      </c>
      <c r="D103" s="1163">
        <v>0</v>
      </c>
      <c r="E103" s="1132">
        <v>0</v>
      </c>
      <c r="F103" s="181">
        <v>0</v>
      </c>
      <c r="G103" s="913">
        <v>0</v>
      </c>
      <c r="H103" s="906">
        <v>0</v>
      </c>
    </row>
    <row r="104" spans="1:8" ht="13.5" thickBot="1" x14ac:dyDescent="0.25">
      <c r="A104" s="660"/>
      <c r="B104" s="661"/>
      <c r="C104" s="662" t="s">
        <v>389</v>
      </c>
      <c r="D104" s="1452">
        <f>SUM(D101:D103)</f>
        <v>6200</v>
      </c>
      <c r="E104" s="1446">
        <f>SUM(E101:E103)</f>
        <v>4200</v>
      </c>
      <c r="F104" s="1458">
        <f>SUM(F101:F101)</f>
        <v>0</v>
      </c>
      <c r="G104" s="629">
        <f>F104/E104*100</f>
        <v>0</v>
      </c>
      <c r="H104" s="664">
        <f>SUM(H101:H103)</f>
        <v>4200</v>
      </c>
    </row>
    <row r="105" spans="1:8" x14ac:dyDescent="0.2">
      <c r="A105" s="1666" t="s">
        <v>390</v>
      </c>
      <c r="B105" s="1667"/>
      <c r="C105" s="1443" t="s">
        <v>391</v>
      </c>
      <c r="D105" s="1453">
        <v>0</v>
      </c>
      <c r="E105" s="1447">
        <v>0</v>
      </c>
      <c r="F105" s="1459"/>
      <c r="G105" s="150">
        <v>0</v>
      </c>
      <c r="H105" s="665">
        <v>0</v>
      </c>
    </row>
    <row r="106" spans="1:8" x14ac:dyDescent="0.2">
      <c r="A106" s="1656" t="s">
        <v>392</v>
      </c>
      <c r="B106" s="1657"/>
      <c r="C106" s="668" t="s">
        <v>1025</v>
      </c>
      <c r="D106" s="1451">
        <v>0</v>
      </c>
      <c r="E106" s="1445">
        <v>0</v>
      </c>
      <c r="F106" s="1457"/>
      <c r="G106" s="312" t="e">
        <f>F106/E106*100</f>
        <v>#DIV/0!</v>
      </c>
      <c r="H106" s="118">
        <v>0</v>
      </c>
    </row>
    <row r="107" spans="1:8" x14ac:dyDescent="0.2">
      <c r="A107" s="1656" t="s">
        <v>392</v>
      </c>
      <c r="B107" s="1657"/>
      <c r="C107" s="675" t="s">
        <v>1026</v>
      </c>
      <c r="D107" s="1451">
        <v>125000</v>
      </c>
      <c r="E107" s="1445">
        <v>122500</v>
      </c>
      <c r="F107" s="1457"/>
      <c r="G107" s="312">
        <f>F107/E107*100</f>
        <v>0</v>
      </c>
      <c r="H107" s="118">
        <v>122500</v>
      </c>
    </row>
    <row r="108" spans="1:8" x14ac:dyDescent="0.2">
      <c r="A108" s="1664" t="s">
        <v>1368</v>
      </c>
      <c r="B108" s="1665" t="s">
        <v>737</v>
      </c>
      <c r="C108" s="180" t="s">
        <v>1084</v>
      </c>
      <c r="D108" s="1427">
        <v>50</v>
      </c>
      <c r="E108" s="1423">
        <v>50</v>
      </c>
      <c r="F108" s="1431"/>
      <c r="G108" s="913">
        <v>0</v>
      </c>
      <c r="H108" s="35">
        <v>50</v>
      </c>
    </row>
    <row r="109" spans="1:8" ht="13.5" thickBot="1" x14ac:dyDescent="0.25">
      <c r="A109" s="660"/>
      <c r="B109" s="661"/>
      <c r="C109" s="662" t="s">
        <v>393</v>
      </c>
      <c r="D109" s="1452">
        <f>SUM(D105:D108)</f>
        <v>125050</v>
      </c>
      <c r="E109" s="1446">
        <f>SUM(E105:E108)</f>
        <v>122550</v>
      </c>
      <c r="F109" s="1458">
        <f>SUM(F105:F108)</f>
        <v>0</v>
      </c>
      <c r="G109" s="629">
        <f>F109/E109*100</f>
        <v>0</v>
      </c>
      <c r="H109" s="664">
        <f>SUM(H105:H108)</f>
        <v>122550</v>
      </c>
    </row>
    <row r="110" spans="1:8" x14ac:dyDescent="0.2">
      <c r="A110" s="1660" t="s">
        <v>392</v>
      </c>
      <c r="B110" s="1661"/>
      <c r="C110" s="180" t="s">
        <v>1367</v>
      </c>
      <c r="D110" s="1427">
        <v>0</v>
      </c>
      <c r="E110" s="1423">
        <v>2500</v>
      </c>
      <c r="F110" s="1431"/>
      <c r="G110" s="913"/>
      <c r="H110" s="35">
        <v>2500</v>
      </c>
    </row>
    <row r="111" spans="1:8" ht="13.5" thickBot="1" x14ac:dyDescent="0.25">
      <c r="A111" s="660"/>
      <c r="B111" s="661"/>
      <c r="C111" s="662" t="s">
        <v>1316</v>
      </c>
      <c r="D111" s="1452">
        <f>SUM(D110)</f>
        <v>0</v>
      </c>
      <c r="E111" s="1446">
        <f t="shared" ref="E111:H111" si="3">SUM(E110)</f>
        <v>2500</v>
      </c>
      <c r="F111" s="1463">
        <f t="shared" si="3"/>
        <v>0</v>
      </c>
      <c r="G111" s="664">
        <f t="shared" si="3"/>
        <v>0</v>
      </c>
      <c r="H111" s="664">
        <f t="shared" si="3"/>
        <v>2500</v>
      </c>
    </row>
    <row r="112" spans="1:8" x14ac:dyDescent="0.2">
      <c r="A112" s="1666" t="s">
        <v>394</v>
      </c>
      <c r="B112" s="1667"/>
      <c r="C112" s="1443" t="s">
        <v>395</v>
      </c>
      <c r="D112" s="1453">
        <v>10000</v>
      </c>
      <c r="E112" s="1447">
        <v>14200</v>
      </c>
      <c r="F112" s="1459"/>
      <c r="G112" s="150">
        <v>0</v>
      </c>
      <c r="H112" s="665">
        <v>14200</v>
      </c>
    </row>
    <row r="113" spans="1:8" x14ac:dyDescent="0.2">
      <c r="A113" s="1656" t="s">
        <v>394</v>
      </c>
      <c r="B113" s="1657"/>
      <c r="C113" s="668" t="s">
        <v>395</v>
      </c>
      <c r="D113" s="1451">
        <v>0</v>
      </c>
      <c r="E113" s="1445">
        <v>100</v>
      </c>
      <c r="F113" s="1457"/>
      <c r="G113" s="913">
        <f>F113/E113*100</f>
        <v>0</v>
      </c>
      <c r="H113" s="118">
        <v>100</v>
      </c>
    </row>
    <row r="114" spans="1:8" x14ac:dyDescent="0.2">
      <c r="A114" s="1656" t="s">
        <v>396</v>
      </c>
      <c r="B114" s="1657"/>
      <c r="C114" s="675" t="s">
        <v>397</v>
      </c>
      <c r="D114" s="1451">
        <v>0</v>
      </c>
      <c r="E114" s="1445">
        <v>0</v>
      </c>
      <c r="F114" s="1457"/>
      <c r="G114" s="312">
        <v>0</v>
      </c>
      <c r="H114" s="118">
        <v>0</v>
      </c>
    </row>
    <row r="115" spans="1:8" ht="13.5" thickBot="1" x14ac:dyDescent="0.25">
      <c r="A115" s="660"/>
      <c r="B115" s="661"/>
      <c r="C115" s="662" t="s">
        <v>398</v>
      </c>
      <c r="D115" s="1452">
        <f>SUM(D112:D114)</f>
        <v>10000</v>
      </c>
      <c r="E115" s="1446">
        <f>SUM(E112:E114)</f>
        <v>14300</v>
      </c>
      <c r="F115" s="1458">
        <f>SUM(F112:F114)</f>
        <v>0</v>
      </c>
      <c r="G115" s="629">
        <f>F115/E115*100</f>
        <v>0</v>
      </c>
      <c r="H115" s="664">
        <f>SUM(H112:H114)</f>
        <v>14300</v>
      </c>
    </row>
    <row r="116" spans="1:8" hidden="1" x14ac:dyDescent="0.2">
      <c r="A116" s="1666">
        <v>219023</v>
      </c>
      <c r="B116" s="1667">
        <v>219023</v>
      </c>
      <c r="C116" s="1443"/>
      <c r="D116" s="1453">
        <v>0</v>
      </c>
      <c r="E116" s="1447">
        <v>0</v>
      </c>
      <c r="F116" s="1459"/>
      <c r="G116" s="150">
        <v>0</v>
      </c>
      <c r="H116" s="665">
        <v>0</v>
      </c>
    </row>
    <row r="117" spans="1:8" ht="13.5" hidden="1" thickBot="1" x14ac:dyDescent="0.25">
      <c r="A117" s="660"/>
      <c r="B117" s="661"/>
      <c r="C117" s="662" t="s">
        <v>1210</v>
      </c>
      <c r="D117" s="1452">
        <f>SUM(D116)</f>
        <v>0</v>
      </c>
      <c r="E117" s="1446">
        <f>SUM(E116)</f>
        <v>0</v>
      </c>
      <c r="F117" s="1458">
        <f t="shared" ref="F117" si="4">SUM(F116)</f>
        <v>0</v>
      </c>
      <c r="G117" s="629" t="e">
        <f>F117/E117*100</f>
        <v>#DIV/0!</v>
      </c>
      <c r="H117" s="664">
        <f>SUM(H116)</f>
        <v>0</v>
      </c>
    </row>
    <row r="118" spans="1:8" x14ac:dyDescent="0.2">
      <c r="A118" s="1666">
        <v>213020</v>
      </c>
      <c r="B118" s="1667"/>
      <c r="C118" s="1443" t="s">
        <v>1086</v>
      </c>
      <c r="D118" s="1453">
        <v>50000</v>
      </c>
      <c r="E118" s="1447">
        <v>48810</v>
      </c>
      <c r="F118" s="1459"/>
      <c r="G118" s="150">
        <f>F118/E118*100</f>
        <v>0</v>
      </c>
      <c r="H118" s="665">
        <f>48810+5500</f>
        <v>54310</v>
      </c>
    </row>
    <row r="119" spans="1:8" hidden="1" x14ac:dyDescent="0.2">
      <c r="A119" s="1656" t="s">
        <v>399</v>
      </c>
      <c r="B119" s="1657"/>
      <c r="C119" s="668" t="s">
        <v>400</v>
      </c>
      <c r="D119" s="1427">
        <v>0</v>
      </c>
      <c r="E119" s="1423">
        <v>0</v>
      </c>
      <c r="F119" s="1431">
        <v>0</v>
      </c>
      <c r="G119" s="913">
        <v>0</v>
      </c>
      <c r="H119" s="35">
        <v>0</v>
      </c>
    </row>
    <row r="120" spans="1:8" hidden="1" x14ac:dyDescent="0.2">
      <c r="A120" s="1656" t="s">
        <v>399</v>
      </c>
      <c r="B120" s="1657"/>
      <c r="C120" s="669" t="s">
        <v>401</v>
      </c>
      <c r="D120" s="1427">
        <v>0</v>
      </c>
      <c r="E120" s="1423">
        <v>0</v>
      </c>
      <c r="F120" s="1431">
        <v>0</v>
      </c>
      <c r="G120" s="913">
        <v>0</v>
      </c>
      <c r="H120" s="35">
        <v>0</v>
      </c>
    </row>
    <row r="121" spans="1:8" ht="13.5" thickBot="1" x14ac:dyDescent="0.25">
      <c r="A121" s="660"/>
      <c r="B121" s="661"/>
      <c r="C121" s="662" t="s">
        <v>940</v>
      </c>
      <c r="D121" s="1452">
        <f>SUM(D118:D120)</f>
        <v>50000</v>
      </c>
      <c r="E121" s="1446">
        <f>SUM(E118:E120)</f>
        <v>48810</v>
      </c>
      <c r="F121" s="1458">
        <f>SUM(F118:F120)</f>
        <v>0</v>
      </c>
      <c r="G121" s="629">
        <f>F121/E121*100</f>
        <v>0</v>
      </c>
      <c r="H121" s="664">
        <f>SUM(H118:H120)</f>
        <v>54310</v>
      </c>
    </row>
    <row r="122" spans="1:8" x14ac:dyDescent="0.2">
      <c r="A122" s="1666"/>
      <c r="B122" s="1667">
        <v>213020</v>
      </c>
      <c r="C122" s="1443" t="s">
        <v>1086</v>
      </c>
      <c r="D122" s="1453">
        <v>0</v>
      </c>
      <c r="E122" s="1447">
        <v>485</v>
      </c>
      <c r="F122" s="1459"/>
      <c r="G122" s="150"/>
      <c r="H122" s="665">
        <v>485</v>
      </c>
    </row>
    <row r="123" spans="1:8" ht="13.5" thickBot="1" x14ac:dyDescent="0.25">
      <c r="A123" s="660"/>
      <c r="B123" s="661"/>
      <c r="C123" s="662" t="s">
        <v>1317</v>
      </c>
      <c r="D123" s="1452">
        <f>SUM(D122)</f>
        <v>0</v>
      </c>
      <c r="E123" s="1446">
        <f t="shared" ref="E123:H123" si="5">SUM(E122)</f>
        <v>485</v>
      </c>
      <c r="F123" s="1458">
        <f t="shared" si="5"/>
        <v>0</v>
      </c>
      <c r="G123" s="629">
        <f t="shared" si="5"/>
        <v>0</v>
      </c>
      <c r="H123" s="664">
        <f t="shared" si="5"/>
        <v>485</v>
      </c>
    </row>
    <row r="124" spans="1:8" x14ac:dyDescent="0.2">
      <c r="A124" s="1664" t="s">
        <v>1318</v>
      </c>
      <c r="B124" s="1665" t="s">
        <v>737</v>
      </c>
      <c r="C124" s="180" t="s">
        <v>1254</v>
      </c>
      <c r="D124" s="1450">
        <v>50</v>
      </c>
      <c r="E124" s="1444">
        <v>50</v>
      </c>
      <c r="F124" s="1456"/>
      <c r="G124" s="913">
        <v>0</v>
      </c>
      <c r="H124" s="69">
        <v>50</v>
      </c>
    </row>
    <row r="125" spans="1:8" ht="13.5" thickBot="1" x14ac:dyDescent="0.25">
      <c r="A125" s="660"/>
      <c r="B125" s="661"/>
      <c r="C125" s="662" t="s">
        <v>1085</v>
      </c>
      <c r="D125" s="1452">
        <f>SUM(D124:D124)</f>
        <v>50</v>
      </c>
      <c r="E125" s="1446">
        <f>SUM(E124:E124)</f>
        <v>50</v>
      </c>
      <c r="F125" s="1458">
        <f>SUM(F124:F124)</f>
        <v>0</v>
      </c>
      <c r="G125" s="629">
        <v>0</v>
      </c>
      <c r="H125" s="664">
        <f>SUM(H124:H124)</f>
        <v>50</v>
      </c>
    </row>
    <row r="126" spans="1:8" x14ac:dyDescent="0.2">
      <c r="A126" s="1666">
        <v>216025</v>
      </c>
      <c r="B126" s="1667"/>
      <c r="C126" s="293" t="s">
        <v>965</v>
      </c>
      <c r="D126" s="1425">
        <v>1150</v>
      </c>
      <c r="E126" s="1421">
        <v>1150</v>
      </c>
      <c r="F126" s="1429"/>
      <c r="G126" s="913">
        <f>F126/E126*100</f>
        <v>0</v>
      </c>
      <c r="H126" s="677">
        <v>1150</v>
      </c>
    </row>
    <row r="127" spans="1:8" ht="13.5" thickBot="1" x14ac:dyDescent="0.25">
      <c r="A127" s="660"/>
      <c r="B127" s="661"/>
      <c r="C127" s="662" t="s">
        <v>231</v>
      </c>
      <c r="D127" s="1426">
        <f>SUM(D126)</f>
        <v>1150</v>
      </c>
      <c r="E127" s="1422">
        <f>SUM(E126)</f>
        <v>1150</v>
      </c>
      <c r="F127" s="1430">
        <f>SUM(F126)</f>
        <v>0</v>
      </c>
      <c r="G127" s="629">
        <v>0</v>
      </c>
      <c r="H127" s="674">
        <f>SUM(H126)</f>
        <v>1150</v>
      </c>
    </row>
    <row r="128" spans="1:8" x14ac:dyDescent="0.2">
      <c r="A128" s="1666">
        <v>218026</v>
      </c>
      <c r="B128" s="1667"/>
      <c r="C128" s="293" t="s">
        <v>402</v>
      </c>
      <c r="D128" s="1425">
        <v>0</v>
      </c>
      <c r="E128" s="1421">
        <v>0</v>
      </c>
      <c r="F128" s="1429"/>
      <c r="G128" s="913" t="e">
        <f>F128/E128*100</f>
        <v>#DIV/0!</v>
      </c>
      <c r="H128" s="677">
        <v>0</v>
      </c>
    </row>
    <row r="129" spans="1:8" ht="13.5" thickBot="1" x14ac:dyDescent="0.25">
      <c r="A129" s="660"/>
      <c r="B129" s="661"/>
      <c r="C129" s="662" t="s">
        <v>237</v>
      </c>
      <c r="D129" s="1426">
        <f>SUM(D128)</f>
        <v>0</v>
      </c>
      <c r="E129" s="1422">
        <f>SUM(E128)</f>
        <v>0</v>
      </c>
      <c r="F129" s="1430">
        <f>SUM(F128)</f>
        <v>0</v>
      </c>
      <c r="G129" s="629" t="e">
        <f>F129/E129*100</f>
        <v>#DIV/0!</v>
      </c>
      <c r="H129" s="674">
        <f>SUM(H128)</f>
        <v>0</v>
      </c>
    </row>
    <row r="130" spans="1:8" x14ac:dyDescent="0.2">
      <c r="A130" s="1073"/>
      <c r="B130" s="1074"/>
      <c r="C130" s="1044"/>
      <c r="D130" s="1075"/>
      <c r="E130" s="1075"/>
      <c r="F130" s="1075"/>
      <c r="G130" s="1046"/>
      <c r="H130" s="1075"/>
    </row>
    <row r="132" spans="1:8" ht="15.75" thickBot="1" x14ac:dyDescent="0.3">
      <c r="A132" s="1598" t="s">
        <v>1118</v>
      </c>
      <c r="B132" s="1598"/>
      <c r="C132" s="1598"/>
      <c r="D132" s="1598"/>
      <c r="E132" s="1598"/>
      <c r="F132" s="1598"/>
      <c r="G132" s="1598"/>
      <c r="H132" s="1598"/>
    </row>
    <row r="133" spans="1:8" x14ac:dyDescent="0.2">
      <c r="A133" s="1666">
        <v>212056</v>
      </c>
      <c r="B133" s="1667"/>
      <c r="C133" s="678" t="s">
        <v>403</v>
      </c>
      <c r="D133" s="1421">
        <v>0</v>
      </c>
      <c r="E133" s="863">
        <v>1000</v>
      </c>
      <c r="F133" s="676"/>
      <c r="G133" s="1233">
        <f>F133/E133*100</f>
        <v>0</v>
      </c>
      <c r="H133" s="1421">
        <f>1000+2000</f>
        <v>3000</v>
      </c>
    </row>
    <row r="134" spans="1:8" x14ac:dyDescent="0.2">
      <c r="A134" s="1656" t="s">
        <v>404</v>
      </c>
      <c r="B134" s="1657"/>
      <c r="C134" s="189" t="s">
        <v>405</v>
      </c>
      <c r="D134" s="1470">
        <v>1000</v>
      </c>
      <c r="E134" s="1464">
        <v>1000</v>
      </c>
      <c r="F134" s="679"/>
      <c r="G134" s="1230">
        <f>F134/E134*100</f>
        <v>0</v>
      </c>
      <c r="H134" s="1470">
        <v>1000</v>
      </c>
    </row>
    <row r="135" spans="1:8" x14ac:dyDescent="0.2">
      <c r="A135" s="1656" t="s">
        <v>406</v>
      </c>
      <c r="B135" s="1657"/>
      <c r="C135" s="180" t="s">
        <v>407</v>
      </c>
      <c r="D135" s="1423">
        <v>0</v>
      </c>
      <c r="E135" s="1465">
        <v>0</v>
      </c>
      <c r="F135" s="657"/>
      <c r="G135" s="1230" t="e">
        <f>F135/E135*100</f>
        <v>#DIV/0!</v>
      </c>
      <c r="H135" s="1423">
        <v>0</v>
      </c>
    </row>
    <row r="136" spans="1:8" x14ac:dyDescent="0.2">
      <c r="A136" s="1656" t="s">
        <v>408</v>
      </c>
      <c r="B136" s="1657"/>
      <c r="C136" s="680" t="s">
        <v>409</v>
      </c>
      <c r="D136" s="1445">
        <v>2000</v>
      </c>
      <c r="E136" s="1466">
        <v>2000</v>
      </c>
      <c r="F136" s="659"/>
      <c r="G136" s="1472">
        <f>F136/E136*100</f>
        <v>0</v>
      </c>
      <c r="H136" s="1445">
        <v>2000</v>
      </c>
    </row>
    <row r="137" spans="1:8" hidden="1" x14ac:dyDescent="0.2">
      <c r="A137" s="1656" t="s">
        <v>737</v>
      </c>
      <c r="B137" s="1657"/>
      <c r="C137" s="680" t="s">
        <v>410</v>
      </c>
      <c r="D137" s="1445">
        <v>0</v>
      </c>
      <c r="E137" s="1466">
        <v>0</v>
      </c>
      <c r="F137" s="659"/>
      <c r="G137" s="1472">
        <v>0</v>
      </c>
      <c r="H137" s="1445">
        <v>0</v>
      </c>
    </row>
    <row r="138" spans="1:8" x14ac:dyDescent="0.2">
      <c r="A138" s="1656" t="s">
        <v>411</v>
      </c>
      <c r="B138" s="1657"/>
      <c r="C138" s="680" t="s">
        <v>412</v>
      </c>
      <c r="D138" s="1423">
        <v>600</v>
      </c>
      <c r="E138" s="1465">
        <v>548</v>
      </c>
      <c r="F138" s="657"/>
      <c r="G138" s="1230">
        <f>F138/E138*100</f>
        <v>0</v>
      </c>
      <c r="H138" s="1423">
        <v>548</v>
      </c>
    </row>
    <row r="139" spans="1:8" ht="13.5" thickBot="1" x14ac:dyDescent="0.25">
      <c r="A139" s="660"/>
      <c r="B139" s="661"/>
      <c r="C139" s="662" t="s">
        <v>413</v>
      </c>
      <c r="D139" s="1422">
        <f>SUM(D133:D138)</f>
        <v>3600</v>
      </c>
      <c r="E139" s="1467">
        <f>SUM(E133:E138)</f>
        <v>4548</v>
      </c>
      <c r="F139" s="673">
        <f>SUM(F133:F138)</f>
        <v>0</v>
      </c>
      <c r="G139" s="1473">
        <f>F139/E139*100</f>
        <v>0</v>
      </c>
      <c r="H139" s="1422">
        <f>SUM(H133:H138)</f>
        <v>6548</v>
      </c>
    </row>
    <row r="140" spans="1:8" x14ac:dyDescent="0.2">
      <c r="A140" s="1656" t="s">
        <v>411</v>
      </c>
      <c r="B140" s="1657" t="s">
        <v>737</v>
      </c>
      <c r="C140" s="180" t="s">
        <v>412</v>
      </c>
      <c r="D140" s="1423">
        <v>0</v>
      </c>
      <c r="E140" s="1465">
        <v>52</v>
      </c>
      <c r="F140" s="657"/>
      <c r="G140" s="1230">
        <v>0</v>
      </c>
      <c r="H140" s="1423">
        <v>52</v>
      </c>
    </row>
    <row r="141" spans="1:8" ht="13.5" thickBot="1" x14ac:dyDescent="0.25">
      <c r="A141" s="660"/>
      <c r="B141" s="661"/>
      <c r="C141" s="662" t="s">
        <v>1320</v>
      </c>
      <c r="D141" s="1422">
        <f>SUM(D140)</f>
        <v>0</v>
      </c>
      <c r="E141" s="1467">
        <f>SUM(E140)</f>
        <v>52</v>
      </c>
      <c r="F141" s="673">
        <f>SUM(F140)</f>
        <v>0</v>
      </c>
      <c r="G141" s="1418">
        <v>0</v>
      </c>
      <c r="H141" s="1422">
        <f>SUM(H140)</f>
        <v>52</v>
      </c>
    </row>
    <row r="142" spans="1:8" x14ac:dyDescent="0.2">
      <c r="A142" s="1656" t="s">
        <v>1319</v>
      </c>
      <c r="B142" s="1657" t="s">
        <v>737</v>
      </c>
      <c r="C142" s="180" t="s">
        <v>1239</v>
      </c>
      <c r="D142" s="1423">
        <v>50</v>
      </c>
      <c r="E142" s="1465">
        <v>50</v>
      </c>
      <c r="F142" s="657"/>
      <c r="G142" s="1230">
        <v>0</v>
      </c>
      <c r="H142" s="1423">
        <v>50</v>
      </c>
    </row>
    <row r="143" spans="1:8" ht="13.5" thickBot="1" x14ac:dyDescent="0.25">
      <c r="A143" s="660"/>
      <c r="B143" s="661"/>
      <c r="C143" s="662" t="s">
        <v>130</v>
      </c>
      <c r="D143" s="1422">
        <f>SUM(D142)</f>
        <v>50</v>
      </c>
      <c r="E143" s="1467">
        <f>SUM(E142)</f>
        <v>50</v>
      </c>
      <c r="F143" s="673">
        <f>SUM(F142)</f>
        <v>0</v>
      </c>
      <c r="G143" s="1418">
        <v>0</v>
      </c>
      <c r="H143" s="1422">
        <f>SUM(H142)</f>
        <v>50</v>
      </c>
    </row>
    <row r="144" spans="1:8" hidden="1" x14ac:dyDescent="0.2">
      <c r="A144" s="128"/>
      <c r="B144" s="135"/>
      <c r="C144" s="135"/>
      <c r="D144" s="1360"/>
      <c r="E144" s="135"/>
      <c r="F144" s="135"/>
      <c r="G144" s="135"/>
      <c r="H144" s="1360"/>
    </row>
    <row r="145" spans="1:8" hidden="1" x14ac:dyDescent="0.2">
      <c r="A145" s="128"/>
      <c r="B145" s="135"/>
      <c r="C145" s="135"/>
      <c r="D145" s="1360"/>
      <c r="E145" s="135"/>
      <c r="F145" s="135"/>
      <c r="G145" s="135"/>
      <c r="H145" s="1360"/>
    </row>
    <row r="146" spans="1:8" x14ac:dyDescent="0.2">
      <c r="A146" s="1672">
        <v>216023</v>
      </c>
      <c r="B146" s="1673"/>
      <c r="C146" s="642" t="s">
        <v>414</v>
      </c>
      <c r="D146" s="1444">
        <v>50000</v>
      </c>
      <c r="E146" s="1468">
        <v>50000</v>
      </c>
      <c r="F146" s="658"/>
      <c r="G146" s="1268">
        <f>F146/E146*100</f>
        <v>0</v>
      </c>
      <c r="H146" s="1444">
        <f>50000+4500</f>
        <v>54500</v>
      </c>
    </row>
    <row r="147" spans="1:8" x14ac:dyDescent="0.2">
      <c r="A147" s="1664" t="s">
        <v>1321</v>
      </c>
      <c r="B147" s="1665" t="s">
        <v>737</v>
      </c>
      <c r="C147" s="180" t="s">
        <v>1240</v>
      </c>
      <c r="D147" s="1423">
        <v>50</v>
      </c>
      <c r="E147" s="1465">
        <v>50</v>
      </c>
      <c r="F147" s="657"/>
      <c r="G147" s="1230">
        <v>0</v>
      </c>
      <c r="H147" s="1423">
        <v>50</v>
      </c>
    </row>
    <row r="148" spans="1:8" ht="13.5" thickBot="1" x14ac:dyDescent="0.25">
      <c r="A148" s="660"/>
      <c r="B148" s="661"/>
      <c r="C148" s="662" t="s">
        <v>415</v>
      </c>
      <c r="D148" s="1422">
        <f>SUM(D146:D147)</f>
        <v>50050</v>
      </c>
      <c r="E148" s="1467">
        <f>SUM(E146:E147)</f>
        <v>50050</v>
      </c>
      <c r="F148" s="673">
        <f>SUM(F146:F147)</f>
        <v>0</v>
      </c>
      <c r="G148" s="1473">
        <f>F148/E148*100</f>
        <v>0</v>
      </c>
      <c r="H148" s="1422">
        <f>SUM(H146:H147)</f>
        <v>54550</v>
      </c>
    </row>
    <row r="149" spans="1:8" hidden="1" x14ac:dyDescent="0.2">
      <c r="A149" s="1666">
        <v>212056</v>
      </c>
      <c r="B149" s="1667"/>
      <c r="C149" s="678" t="s">
        <v>403</v>
      </c>
      <c r="D149" s="1444">
        <v>0</v>
      </c>
      <c r="E149" s="1468">
        <v>0</v>
      </c>
      <c r="F149" s="658"/>
      <c r="G149" s="1268" t="e">
        <f>F149/E149*100</f>
        <v>#DIV/0!</v>
      </c>
      <c r="H149" s="1444">
        <v>0</v>
      </c>
    </row>
    <row r="150" spans="1:8" ht="13.5" hidden="1" thickBot="1" x14ac:dyDescent="0.25">
      <c r="A150" s="660"/>
      <c r="B150" s="661"/>
      <c r="C150" s="662" t="s">
        <v>478</v>
      </c>
      <c r="D150" s="1422">
        <f>SUM(D149:D149)</f>
        <v>0</v>
      </c>
      <c r="E150" s="1467">
        <f>SUM(E149:E149)</f>
        <v>0</v>
      </c>
      <c r="F150" s="673">
        <f>F149</f>
        <v>0</v>
      </c>
      <c r="G150" s="1418" t="e">
        <f>F150/E150*100</f>
        <v>#DIV/0!</v>
      </c>
      <c r="H150" s="1422">
        <f>SUM(H149:H149)</f>
        <v>0</v>
      </c>
    </row>
    <row r="151" spans="1:8" ht="16.5" thickBot="1" x14ac:dyDescent="0.3">
      <c r="A151" s="681"/>
      <c r="B151" s="682"/>
      <c r="C151" s="683" t="s">
        <v>631</v>
      </c>
      <c r="D151" s="1471">
        <f>D19+D33+D57+D85+D100+D104+D109+D115+D121+D125+D127+D129+D139+D141+D148+D111+D123+D143</f>
        <v>250912</v>
      </c>
      <c r="E151" s="1469">
        <f>E19+E33+E57+E85+E100+E104+E109+E115+E121+E125+E127+E129+E139+E141+E148+E111+E123+E143</f>
        <v>253847</v>
      </c>
      <c r="F151" s="963">
        <f>F19+F33+F57+F85+F100+F104+F109+F115+F121+F125+F127+F129+F139+F141+F148+F111+F123+F143</f>
        <v>0</v>
      </c>
      <c r="G151" s="1474" t="e">
        <f>G19+G33+G57+G85+G100+G104+G109+G115+G121+G125+G127+G129+G139+G141+G148+G111+G123+G143</f>
        <v>#DIV/0!</v>
      </c>
      <c r="H151" s="1471">
        <f>H19+H33+H57+H85+H100+H104+H109+H115+H121+H125+H127+H129+H139+H141+H148+H111+H123+H143</f>
        <v>265847</v>
      </c>
    </row>
    <row r="152" spans="1:8" ht="15.75" x14ac:dyDescent="0.25">
      <c r="A152" s="325"/>
      <c r="B152" s="827"/>
      <c r="C152" s="828"/>
      <c r="D152" s="829"/>
      <c r="E152" s="829"/>
      <c r="F152" s="829"/>
      <c r="G152" s="830"/>
      <c r="H152" s="829"/>
    </row>
    <row r="153" spans="1:8" ht="15.75" x14ac:dyDescent="0.25">
      <c r="A153" s="325"/>
      <c r="B153" s="827"/>
      <c r="C153" s="828"/>
      <c r="D153" s="829"/>
      <c r="E153" s="829"/>
      <c r="F153" s="829"/>
      <c r="G153" s="830"/>
      <c r="H153" s="829"/>
    </row>
    <row r="154" spans="1:8" ht="15.75" x14ac:dyDescent="0.25">
      <c r="A154" s="325"/>
      <c r="B154" s="827"/>
      <c r="C154" s="828"/>
      <c r="D154" s="829"/>
      <c r="E154" s="829"/>
      <c r="F154" s="829"/>
      <c r="G154" s="830"/>
      <c r="H154" s="829"/>
    </row>
    <row r="155" spans="1:8" ht="15.75" x14ac:dyDescent="0.25">
      <c r="A155" s="325"/>
      <c r="B155" s="827"/>
      <c r="C155" s="828"/>
      <c r="D155" s="829"/>
      <c r="E155" s="829"/>
      <c r="F155" s="829"/>
      <c r="G155" s="830"/>
      <c r="H155" s="829"/>
    </row>
    <row r="156" spans="1:8" x14ac:dyDescent="0.2">
      <c r="A156" s="684"/>
      <c r="B156" s="7"/>
    </row>
    <row r="157" spans="1:8" ht="19.5" thickBot="1" x14ac:dyDescent="0.35">
      <c r="A157" s="6" t="s">
        <v>416</v>
      </c>
      <c r="D157" s="8"/>
      <c r="E157" s="8"/>
      <c r="F157" s="8"/>
      <c r="G157" s="9"/>
      <c r="H157" s="8"/>
    </row>
    <row r="158" spans="1:8" ht="13.5" x14ac:dyDescent="0.25">
      <c r="A158" s="136"/>
      <c r="B158" s="366"/>
      <c r="C158" s="24"/>
      <c r="D158" s="896" t="s">
        <v>539</v>
      </c>
      <c r="E158" s="1153" t="s">
        <v>540</v>
      </c>
      <c r="F158" s="14" t="s">
        <v>541</v>
      </c>
      <c r="G158" s="894" t="s">
        <v>542</v>
      </c>
      <c r="H158" s="896" t="s">
        <v>1285</v>
      </c>
    </row>
    <row r="159" spans="1:8" ht="17.25" customHeight="1" thickBot="1" x14ac:dyDescent="0.3">
      <c r="A159" s="233"/>
      <c r="B159" s="367"/>
      <c r="C159" s="234"/>
      <c r="D159" s="897">
        <v>2020</v>
      </c>
      <c r="E159" s="113">
        <v>2020</v>
      </c>
      <c r="F159" s="114"/>
      <c r="G159" s="895" t="s">
        <v>544</v>
      </c>
      <c r="H159" s="1130" t="s">
        <v>1284</v>
      </c>
    </row>
    <row r="160" spans="1:8" x14ac:dyDescent="0.2">
      <c r="A160" s="235" t="s">
        <v>629</v>
      </c>
      <c r="B160" s="685"/>
      <c r="C160" s="13"/>
      <c r="D160" s="1198">
        <f>'82 33-34'!D82</f>
        <v>20985</v>
      </c>
      <c r="E160" s="1320">
        <f>'82 33-34'!E82</f>
        <v>23246</v>
      </c>
      <c r="F160" s="63">
        <f>'82 33-34'!F82</f>
        <v>0</v>
      </c>
      <c r="G160" s="1476">
        <f>F160/E160*100</f>
        <v>0</v>
      </c>
      <c r="H160" s="1198">
        <f>'82 33-34'!H82</f>
        <v>24596</v>
      </c>
    </row>
    <row r="161" spans="1:8" ht="13.5" thickBot="1" x14ac:dyDescent="0.25">
      <c r="A161" s="686" t="s">
        <v>630</v>
      </c>
      <c r="B161" s="687"/>
      <c r="C161" s="559"/>
      <c r="D161" s="1142">
        <f>D151</f>
        <v>250912</v>
      </c>
      <c r="E161" s="1321">
        <f>E151</f>
        <v>253847</v>
      </c>
      <c r="F161" s="240">
        <f>F151</f>
        <v>0</v>
      </c>
      <c r="G161" s="1267">
        <f>F161/E161*100</f>
        <v>0</v>
      </c>
      <c r="H161" s="1142">
        <f>H151</f>
        <v>265847</v>
      </c>
    </row>
    <row r="162" spans="1:8" ht="16.5" thickBot="1" x14ac:dyDescent="0.3">
      <c r="A162" s="688" t="s">
        <v>682</v>
      </c>
      <c r="B162" s="367"/>
      <c r="C162" s="234"/>
      <c r="D162" s="1293">
        <f>SUM(D160:D161)</f>
        <v>271897</v>
      </c>
      <c r="E162" s="1475">
        <f>SUM(E160:E161)</f>
        <v>277093</v>
      </c>
      <c r="F162" s="524">
        <f>SUM(F160:F161)</f>
        <v>0</v>
      </c>
      <c r="G162" s="1291">
        <f>F162/E162*100</f>
        <v>0</v>
      </c>
      <c r="H162" s="1293">
        <f>SUM(H160:H161)</f>
        <v>290443</v>
      </c>
    </row>
    <row r="163" spans="1:8" ht="13.5" customHeight="1" x14ac:dyDescent="0.2"/>
    <row r="165" spans="1:8" x14ac:dyDescent="0.2">
      <c r="A165" s="684"/>
      <c r="B165" s="7"/>
      <c r="H165" s="8"/>
    </row>
    <row r="166" spans="1:8" x14ac:dyDescent="0.2">
      <c r="A166" s="684"/>
      <c r="B166" s="7"/>
    </row>
    <row r="168" spans="1:8" x14ac:dyDescent="0.2">
      <c r="A168" s="684"/>
      <c r="B168" s="7"/>
    </row>
    <row r="169" spans="1:8" x14ac:dyDescent="0.2">
      <c r="A169" s="684"/>
      <c r="B169" s="7"/>
    </row>
    <row r="170" spans="1:8" x14ac:dyDescent="0.2">
      <c r="A170" s="684"/>
      <c r="B170" s="7"/>
    </row>
    <row r="171" spans="1:8" x14ac:dyDescent="0.2">
      <c r="A171" s="684"/>
      <c r="B171" s="7"/>
    </row>
    <row r="172" spans="1:8" x14ac:dyDescent="0.2">
      <c r="A172" s="684"/>
      <c r="B172" s="7"/>
    </row>
    <row r="173" spans="1:8" x14ac:dyDescent="0.2">
      <c r="A173" s="684"/>
      <c r="B173" s="7"/>
    </row>
    <row r="174" spans="1:8" x14ac:dyDescent="0.2">
      <c r="A174" s="684"/>
      <c r="B174" s="7"/>
    </row>
    <row r="176" spans="1:8" x14ac:dyDescent="0.2">
      <c r="A176" s="684"/>
      <c r="B176" s="7"/>
    </row>
    <row r="177" spans="1:8" x14ac:dyDescent="0.2">
      <c r="A177" s="684"/>
      <c r="B177" s="7"/>
    </row>
    <row r="178" spans="1:8" x14ac:dyDescent="0.2">
      <c r="A178" s="684"/>
      <c r="B178" s="7"/>
    </row>
    <row r="179" spans="1:8" x14ac:dyDescent="0.2">
      <c r="A179" s="684"/>
      <c r="B179" s="7"/>
    </row>
    <row r="190" spans="1:8" ht="15" x14ac:dyDescent="0.25">
      <c r="A190" s="1598" t="s">
        <v>1104</v>
      </c>
      <c r="B190" s="1598"/>
      <c r="C190" s="1598"/>
      <c r="D190" s="1598"/>
      <c r="E190" s="1598"/>
      <c r="F190" s="1598"/>
      <c r="G190" s="1598"/>
      <c r="H190" s="1598"/>
    </row>
  </sheetData>
  <mergeCells count="117">
    <mergeCell ref="A122:B122"/>
    <mergeCell ref="A142:B142"/>
    <mergeCell ref="A140:B140"/>
    <mergeCell ref="A147:B147"/>
    <mergeCell ref="A190:H190"/>
    <mergeCell ref="A120:B120"/>
    <mergeCell ref="A107:B107"/>
    <mergeCell ref="A138:B138"/>
    <mergeCell ref="A146:B146"/>
    <mergeCell ref="A136:B136"/>
    <mergeCell ref="A124:B124"/>
    <mergeCell ref="A134:B134"/>
    <mergeCell ref="A135:B135"/>
    <mergeCell ref="A126:B126"/>
    <mergeCell ref="A128:B128"/>
    <mergeCell ref="A133:B133"/>
    <mergeCell ref="A137:B137"/>
    <mergeCell ref="A149:B149"/>
    <mergeCell ref="A132:H132"/>
    <mergeCell ref="A113:B113"/>
    <mergeCell ref="A114:B114"/>
    <mergeCell ref="A118:B118"/>
    <mergeCell ref="A112:B112"/>
    <mergeCell ref="A119:B119"/>
    <mergeCell ref="A116:B116"/>
    <mergeCell ref="A110:B110"/>
    <mergeCell ref="A96:B96"/>
    <mergeCell ref="A97:B97"/>
    <mergeCell ref="A98:B98"/>
    <mergeCell ref="A108:B108"/>
    <mergeCell ref="A102:B102"/>
    <mergeCell ref="A101:B101"/>
    <mergeCell ref="A103:B103"/>
    <mergeCell ref="A105:B105"/>
    <mergeCell ref="A106:B106"/>
    <mergeCell ref="A99:B99"/>
    <mergeCell ref="A93:B93"/>
    <mergeCell ref="A94:B94"/>
    <mergeCell ref="A95:B95"/>
    <mergeCell ref="A86:B86"/>
    <mergeCell ref="A79:B79"/>
    <mergeCell ref="A84:B84"/>
    <mergeCell ref="A83:B83"/>
    <mergeCell ref="A82:B82"/>
    <mergeCell ref="A81:B81"/>
    <mergeCell ref="A49:B49"/>
    <mergeCell ref="A56:B56"/>
    <mergeCell ref="A54:B54"/>
    <mergeCell ref="A50:B50"/>
    <mergeCell ref="A59:B59"/>
    <mergeCell ref="A87:B87"/>
    <mergeCell ref="A89:B89"/>
    <mergeCell ref="A91:B91"/>
    <mergeCell ref="A92:B92"/>
    <mergeCell ref="A80:B80"/>
    <mergeCell ref="A70:B70"/>
    <mergeCell ref="A63:B63"/>
    <mergeCell ref="A65:B65"/>
    <mergeCell ref="A58:B58"/>
    <mergeCell ref="A60:B60"/>
    <mergeCell ref="A62:B62"/>
    <mergeCell ref="A68:B68"/>
    <mergeCell ref="A74:B74"/>
    <mergeCell ref="A75:B75"/>
    <mergeCell ref="A66:B66"/>
    <mergeCell ref="A67:B67"/>
    <mergeCell ref="A69:B69"/>
    <mergeCell ref="A73:B73"/>
    <mergeCell ref="A78:B78"/>
    <mergeCell ref="A76:B76"/>
    <mergeCell ref="A77:B77"/>
    <mergeCell ref="A64:B64"/>
    <mergeCell ref="A13:B13"/>
    <mergeCell ref="A14:B14"/>
    <mergeCell ref="A15:B15"/>
    <mergeCell ref="A16:B16"/>
    <mergeCell ref="A30:B30"/>
    <mergeCell ref="A31:B31"/>
    <mergeCell ref="A71:B71"/>
    <mergeCell ref="A72:B72"/>
    <mergeCell ref="A53:B53"/>
    <mergeCell ref="A46:B46"/>
    <mergeCell ref="A34:B34"/>
    <mergeCell ref="A39:B39"/>
    <mergeCell ref="A41:B41"/>
    <mergeCell ref="A36:B36"/>
    <mergeCell ref="A38:B38"/>
    <mergeCell ref="A51:B51"/>
    <mergeCell ref="A52:B52"/>
    <mergeCell ref="A40:B40"/>
    <mergeCell ref="A42:B42"/>
    <mergeCell ref="A44:B44"/>
    <mergeCell ref="A45:B45"/>
    <mergeCell ref="A43:B43"/>
    <mergeCell ref="A47:B47"/>
    <mergeCell ref="A48:B48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22:B22"/>
    <mergeCell ref="A23:B23"/>
    <mergeCell ref="A25:B25"/>
    <mergeCell ref="A26:B26"/>
    <mergeCell ref="A27:B27"/>
    <mergeCell ref="A28:B28"/>
    <mergeCell ref="A29:B29"/>
    <mergeCell ref="A21:B21"/>
    <mergeCell ref="A17:B17"/>
    <mergeCell ref="A20:B20"/>
    <mergeCell ref="A18:B18"/>
    <mergeCell ref="A32:B32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33"/>
  <sheetViews>
    <sheetView zoomScaleNormal="100" workbookViewId="0">
      <selection activeCell="Z1" sqref="Z1"/>
    </sheetView>
  </sheetViews>
  <sheetFormatPr defaultColWidth="9.28515625" defaultRowHeight="12.75" x14ac:dyDescent="0.2"/>
  <cols>
    <col min="1" max="1" width="4.7109375" style="4" customWidth="1"/>
    <col min="2" max="2" width="7.28515625" style="4" customWidth="1"/>
    <col min="3" max="3" width="40.42578125" style="4" customWidth="1"/>
    <col min="4" max="5" width="11.5703125" style="4" customWidth="1"/>
    <col min="6" max="6" width="10.140625" style="4" hidden="1" customWidth="1"/>
    <col min="7" max="7" width="8.5703125" style="4" hidden="1" customWidth="1"/>
    <col min="8" max="8" width="11.42578125" style="4" customWidth="1"/>
    <col min="9" max="16384" width="9.28515625" style="4"/>
  </cols>
  <sheetData>
    <row r="1" spans="1:9" ht="15" x14ac:dyDescent="0.25">
      <c r="D1" s="169"/>
      <c r="E1" s="169" t="s">
        <v>1376</v>
      </c>
      <c r="H1" s="1529">
        <v>15</v>
      </c>
      <c r="I1" s="635"/>
    </row>
    <row r="2" spans="1:9" ht="18" customHeight="1" x14ac:dyDescent="0.3">
      <c r="A2" s="899" t="s">
        <v>1149</v>
      </c>
      <c r="B2" s="7"/>
    </row>
    <row r="3" spans="1:9" ht="12" customHeight="1" x14ac:dyDescent="0.2">
      <c r="A3" s="171"/>
      <c r="B3" s="7"/>
    </row>
    <row r="4" spans="1:9" ht="16.5" thickBot="1" x14ac:dyDescent="0.3">
      <c r="A4" s="254" t="s">
        <v>645</v>
      </c>
      <c r="B4" s="7"/>
      <c r="D4" s="10"/>
      <c r="E4" s="10"/>
      <c r="F4" s="8"/>
      <c r="G4" s="9"/>
      <c r="H4" s="10" t="s">
        <v>537</v>
      </c>
    </row>
    <row r="5" spans="1:9" s="900" customFormat="1" ht="13.5" x14ac:dyDescent="0.25">
      <c r="A5" s="173" t="s">
        <v>538</v>
      </c>
      <c r="B5" s="243"/>
      <c r="C5" s="13"/>
      <c r="D5" s="896" t="s">
        <v>1283</v>
      </c>
      <c r="E5" s="1153" t="s">
        <v>540</v>
      </c>
      <c r="F5" s="14" t="s">
        <v>541</v>
      </c>
      <c r="G5" s="894" t="s">
        <v>542</v>
      </c>
      <c r="H5" s="896" t="s">
        <v>1285</v>
      </c>
    </row>
    <row r="6" spans="1:9" s="900" customFormat="1" ht="13.5" x14ac:dyDescent="0.25">
      <c r="A6" s="1540">
        <v>3111</v>
      </c>
      <c r="B6" s="615" t="s">
        <v>603</v>
      </c>
      <c r="C6" s="191"/>
      <c r="D6" s="1130">
        <v>2020</v>
      </c>
      <c r="E6" s="19">
        <v>2020</v>
      </c>
      <c r="F6" s="20"/>
      <c r="G6" s="1228" t="s">
        <v>544</v>
      </c>
      <c r="H6" s="1130" t="s">
        <v>1284</v>
      </c>
    </row>
    <row r="7" spans="1:9" s="900" customFormat="1" ht="14.25" thickBot="1" x14ac:dyDescent="0.3">
      <c r="A7" s="306">
        <v>3113</v>
      </c>
      <c r="B7" s="1581" t="s">
        <v>604</v>
      </c>
      <c r="C7" s="559"/>
      <c r="D7" s="897"/>
      <c r="E7" s="113"/>
      <c r="F7" s="114"/>
      <c r="G7" s="895"/>
      <c r="H7" s="897"/>
    </row>
    <row r="8" spans="1:9" s="648" customFormat="1" x14ac:dyDescent="0.2">
      <c r="A8" s="31"/>
      <c r="B8" s="1582" t="s">
        <v>545</v>
      </c>
      <c r="C8" s="1583"/>
      <c r="D8" s="1584"/>
      <c r="E8" s="1585"/>
      <c r="F8" s="1586"/>
      <c r="G8" s="1587"/>
      <c r="H8" s="1584"/>
    </row>
    <row r="9" spans="1:9" x14ac:dyDescent="0.2">
      <c r="A9" s="174">
        <v>3111</v>
      </c>
      <c r="B9" s="48">
        <v>5137</v>
      </c>
      <c r="C9" s="175" t="s">
        <v>706</v>
      </c>
      <c r="D9" s="1136">
        <v>1500</v>
      </c>
      <c r="E9" s="1210">
        <v>1500</v>
      </c>
      <c r="F9" s="68">
        <v>0</v>
      </c>
      <c r="G9" s="1268">
        <v>0</v>
      </c>
      <c r="H9" s="1136">
        <v>1500</v>
      </c>
    </row>
    <row r="10" spans="1:9" x14ac:dyDescent="0.2">
      <c r="A10" s="916"/>
      <c r="B10" s="48">
        <v>5166</v>
      </c>
      <c r="C10" s="175" t="s">
        <v>265</v>
      </c>
      <c r="D10" s="1136">
        <v>50</v>
      </c>
      <c r="E10" s="1210">
        <v>50</v>
      </c>
      <c r="F10" s="68">
        <v>0</v>
      </c>
      <c r="G10" s="1268">
        <v>0</v>
      </c>
      <c r="H10" s="1136">
        <v>50</v>
      </c>
    </row>
    <row r="11" spans="1:9" x14ac:dyDescent="0.2">
      <c r="A11" s="916"/>
      <c r="B11" s="48">
        <v>5166</v>
      </c>
      <c r="C11" s="175" t="s">
        <v>1322</v>
      </c>
      <c r="D11" s="1136">
        <v>0</v>
      </c>
      <c r="E11" s="1210">
        <v>40</v>
      </c>
      <c r="F11" s="68">
        <v>0</v>
      </c>
      <c r="G11" s="1268">
        <v>0</v>
      </c>
      <c r="H11" s="1136">
        <v>40</v>
      </c>
    </row>
    <row r="12" spans="1:9" x14ac:dyDescent="0.2">
      <c r="A12" s="916"/>
      <c r="B12" s="48">
        <v>5166</v>
      </c>
      <c r="C12" s="175" t="s">
        <v>1157</v>
      </c>
      <c r="D12" s="1136">
        <v>250</v>
      </c>
      <c r="E12" s="1210">
        <v>250</v>
      </c>
      <c r="F12" s="68">
        <v>0</v>
      </c>
      <c r="G12" s="1268">
        <v>0</v>
      </c>
      <c r="H12" s="1136">
        <v>250</v>
      </c>
    </row>
    <row r="13" spans="1:9" ht="13.5" thickBot="1" x14ac:dyDescent="0.25">
      <c r="A13" s="379"/>
      <c r="B13" s="1126" t="s">
        <v>249</v>
      </c>
      <c r="C13" s="672"/>
      <c r="D13" s="1386">
        <f>SUM(D9:D12)</f>
        <v>1800</v>
      </c>
      <c r="E13" s="1411">
        <f t="shared" ref="E13:H13" si="0">SUM(E9:E12)</f>
        <v>1840</v>
      </c>
      <c r="F13" s="604">
        <f t="shared" si="0"/>
        <v>0</v>
      </c>
      <c r="G13" s="1417">
        <f t="shared" si="0"/>
        <v>0</v>
      </c>
      <c r="H13" s="1386">
        <f t="shared" si="0"/>
        <v>1840</v>
      </c>
      <c r="I13" s="8"/>
    </row>
    <row r="14" spans="1:9" x14ac:dyDescent="0.2">
      <c r="A14" s="860">
        <v>3113</v>
      </c>
      <c r="B14" s="382">
        <v>5137</v>
      </c>
      <c r="C14" s="13" t="s">
        <v>706</v>
      </c>
      <c r="D14" s="1131">
        <v>50</v>
      </c>
      <c r="E14" s="1225">
        <v>50</v>
      </c>
      <c r="F14" s="177">
        <v>0</v>
      </c>
      <c r="G14" s="1233">
        <v>0</v>
      </c>
      <c r="H14" s="1131">
        <v>50</v>
      </c>
    </row>
    <row r="15" spans="1:9" x14ac:dyDescent="0.2">
      <c r="A15" s="916"/>
      <c r="B15" s="48">
        <v>5166</v>
      </c>
      <c r="C15" s="175" t="s">
        <v>265</v>
      </c>
      <c r="D15" s="1136">
        <v>50</v>
      </c>
      <c r="E15" s="1210">
        <v>50</v>
      </c>
      <c r="F15" s="68">
        <v>0</v>
      </c>
      <c r="G15" s="1268">
        <v>0</v>
      </c>
      <c r="H15" s="1136">
        <v>50</v>
      </c>
    </row>
    <row r="16" spans="1:9" x14ac:dyDescent="0.2">
      <c r="A16" s="916"/>
      <c r="B16" s="48">
        <v>5166</v>
      </c>
      <c r="C16" s="175" t="s">
        <v>1322</v>
      </c>
      <c r="D16" s="1136">
        <v>0</v>
      </c>
      <c r="E16" s="1210">
        <v>35</v>
      </c>
      <c r="F16" s="68">
        <v>0</v>
      </c>
      <c r="G16" s="1268">
        <v>0</v>
      </c>
      <c r="H16" s="1136">
        <v>35</v>
      </c>
    </row>
    <row r="17" spans="1:9" x14ac:dyDescent="0.2">
      <c r="A17" s="916"/>
      <c r="B17" s="48">
        <v>5169</v>
      </c>
      <c r="C17" s="175" t="s">
        <v>799</v>
      </c>
      <c r="D17" s="1207">
        <v>200</v>
      </c>
      <c r="E17" s="1413">
        <v>200</v>
      </c>
      <c r="F17" s="260">
        <v>0</v>
      </c>
      <c r="G17" s="1072">
        <v>0</v>
      </c>
      <c r="H17" s="1207">
        <v>200</v>
      </c>
    </row>
    <row r="18" spans="1:9" ht="13.5" thickBot="1" x14ac:dyDescent="0.25">
      <c r="A18" s="379"/>
      <c r="B18" s="1126" t="s">
        <v>249</v>
      </c>
      <c r="C18" s="672"/>
      <c r="D18" s="1386">
        <f>SUM(D14:D17)</f>
        <v>300</v>
      </c>
      <c r="E18" s="1411">
        <f>SUM(E14:E17)</f>
        <v>335</v>
      </c>
      <c r="F18" s="628">
        <f>SUM(F14:F17)</f>
        <v>0</v>
      </c>
      <c r="G18" s="1418">
        <v>0</v>
      </c>
      <c r="H18" s="1386">
        <f>SUM(H14:H17)</f>
        <v>335</v>
      </c>
      <c r="I18" s="8"/>
    </row>
    <row r="19" spans="1:9" ht="15.75" thickBot="1" x14ac:dyDescent="0.3">
      <c r="A19" s="295" t="s">
        <v>666</v>
      </c>
      <c r="B19" s="640"/>
      <c r="C19" s="297"/>
      <c r="D19" s="1397">
        <f>D13+D18</f>
        <v>2100</v>
      </c>
      <c r="E19" s="1477">
        <f>E13+E18</f>
        <v>2175</v>
      </c>
      <c r="F19" s="298">
        <f>F13+F18</f>
        <v>0</v>
      </c>
      <c r="G19" s="1478">
        <f>G13+G18</f>
        <v>0</v>
      </c>
      <c r="H19" s="1397">
        <f>H13+H18</f>
        <v>2175</v>
      </c>
    </row>
    <row r="20" spans="1:9" ht="15" x14ac:dyDescent="0.25">
      <c r="A20" s="198"/>
      <c r="B20" s="641"/>
      <c r="C20" s="625"/>
      <c r="D20" s="380"/>
      <c r="E20" s="380"/>
      <c r="F20" s="380"/>
      <c r="G20" s="381"/>
      <c r="H20" s="380"/>
    </row>
    <row r="21" spans="1:9" ht="13.5" thickBot="1" x14ac:dyDescent="0.25"/>
    <row r="22" spans="1:9" ht="13.5" x14ac:dyDescent="0.25">
      <c r="A22" s="136" t="s">
        <v>630</v>
      </c>
      <c r="B22" s="23"/>
      <c r="C22" s="24"/>
      <c r="D22" s="896" t="s">
        <v>1283</v>
      </c>
      <c r="E22" s="896" t="s">
        <v>540</v>
      </c>
      <c r="F22" s="1153" t="s">
        <v>541</v>
      </c>
      <c r="G22" s="14" t="s">
        <v>542</v>
      </c>
      <c r="H22" s="15" t="s">
        <v>1285</v>
      </c>
    </row>
    <row r="23" spans="1:9" ht="14.25" thickBot="1" x14ac:dyDescent="0.3">
      <c r="A23" s="577"/>
      <c r="B23" s="135"/>
      <c r="C23" s="135"/>
      <c r="D23" s="1130">
        <v>2020</v>
      </c>
      <c r="E23" s="1130">
        <v>2020</v>
      </c>
      <c r="F23" s="19"/>
      <c r="G23" s="20" t="s">
        <v>544</v>
      </c>
      <c r="H23" s="21" t="s">
        <v>1284</v>
      </c>
    </row>
    <row r="24" spans="1:9" ht="13.5" x14ac:dyDescent="0.25">
      <c r="A24" s="176"/>
      <c r="B24" s="243" t="s">
        <v>545</v>
      </c>
      <c r="C24" s="13"/>
      <c r="D24" s="1131"/>
      <c r="E24" s="1131"/>
      <c r="F24" s="265"/>
      <c r="G24" s="177"/>
      <c r="H24" s="178"/>
    </row>
    <row r="25" spans="1:9" x14ac:dyDescent="0.2">
      <c r="A25" s="978">
        <v>3111</v>
      </c>
      <c r="B25" s="977">
        <v>6121</v>
      </c>
      <c r="C25" s="180" t="s">
        <v>668</v>
      </c>
      <c r="D25" s="1132">
        <f>D59</f>
        <v>24900</v>
      </c>
      <c r="E25" s="1132">
        <f>E59</f>
        <v>77628</v>
      </c>
      <c r="F25" s="181">
        <v>0</v>
      </c>
      <c r="G25" s="913">
        <v>0</v>
      </c>
      <c r="H25" s="906">
        <f>H59</f>
        <v>77628</v>
      </c>
    </row>
    <row r="26" spans="1:9" x14ac:dyDescent="0.2">
      <c r="A26" s="978">
        <v>3111</v>
      </c>
      <c r="B26" s="17">
        <v>6122</v>
      </c>
      <c r="C26" s="642" t="s">
        <v>760</v>
      </c>
      <c r="D26" s="1132">
        <f>D62</f>
        <v>0</v>
      </c>
      <c r="E26" s="1132">
        <f>E62</f>
        <v>0</v>
      </c>
      <c r="F26" s="267">
        <v>0</v>
      </c>
      <c r="G26" s="913">
        <v>0</v>
      </c>
      <c r="H26" s="906">
        <f>H62</f>
        <v>0</v>
      </c>
    </row>
    <row r="27" spans="1:9" x14ac:dyDescent="0.2">
      <c r="A27" s="978">
        <v>3113</v>
      </c>
      <c r="B27" s="17">
        <v>6121</v>
      </c>
      <c r="C27" s="642" t="s">
        <v>668</v>
      </c>
      <c r="D27" s="1132">
        <f>D95</f>
        <v>28000</v>
      </c>
      <c r="E27" s="1132">
        <f>E95</f>
        <v>39373</v>
      </c>
      <c r="F27" s="267">
        <v>0</v>
      </c>
      <c r="G27" s="913">
        <v>0</v>
      </c>
      <c r="H27" s="906">
        <f>H95</f>
        <v>43433</v>
      </c>
    </row>
    <row r="28" spans="1:9" ht="13.5" thickBot="1" x14ac:dyDescent="0.25">
      <c r="A28" s="978">
        <v>3113</v>
      </c>
      <c r="B28" s="17">
        <v>6122</v>
      </c>
      <c r="C28" s="642" t="s">
        <v>760</v>
      </c>
      <c r="D28" s="1136">
        <f>D98</f>
        <v>0</v>
      </c>
      <c r="E28" s="1136">
        <f>E98</f>
        <v>50</v>
      </c>
      <c r="F28" s="267">
        <v>0</v>
      </c>
      <c r="G28" s="913">
        <v>0</v>
      </c>
      <c r="H28" s="205">
        <f>H98</f>
        <v>50</v>
      </c>
    </row>
    <row r="29" spans="1:9" ht="13.5" hidden="1" thickBot="1" x14ac:dyDescent="0.25">
      <c r="A29" s="978">
        <v>3141</v>
      </c>
      <c r="B29" s="102">
        <v>6121</v>
      </c>
      <c r="C29" s="180" t="s">
        <v>668</v>
      </c>
      <c r="D29" s="1132">
        <f>'82 35-37'!D90</f>
        <v>0</v>
      </c>
      <c r="E29" s="1132">
        <f>'82 35-37'!E90</f>
        <v>0</v>
      </c>
      <c r="F29" s="181">
        <f>'82 35-37'!F90</f>
        <v>0</v>
      </c>
      <c r="G29" s="913">
        <v>0</v>
      </c>
      <c r="H29" s="906">
        <f>'82 35-37'!H90</f>
        <v>0</v>
      </c>
    </row>
    <row r="30" spans="1:9" ht="15" thickBot="1" x14ac:dyDescent="0.25">
      <c r="A30" s="643" t="s">
        <v>670</v>
      </c>
      <c r="B30" s="644"/>
      <c r="C30" s="645"/>
      <c r="D30" s="1438">
        <f>SUM(D25:D29)</f>
        <v>52900</v>
      </c>
      <c r="E30" s="1438">
        <f>SUM(E25:E29)</f>
        <v>117051</v>
      </c>
      <c r="F30" s="1437">
        <f>SUM(F25:F29)</f>
        <v>0</v>
      </c>
      <c r="G30" s="299">
        <v>0</v>
      </c>
      <c r="H30" s="647">
        <f>SUM(H25:H29)</f>
        <v>121111</v>
      </c>
    </row>
    <row r="32" spans="1:9" ht="13.5" thickBot="1" x14ac:dyDescent="0.25">
      <c r="A32" s="7"/>
      <c r="B32" s="7"/>
    </row>
    <row r="33" spans="1:8" x14ac:dyDescent="0.2">
      <c r="A33" s="1660" t="s">
        <v>318</v>
      </c>
      <c r="B33" s="1661"/>
      <c r="C33" s="444" t="s">
        <v>1335</v>
      </c>
      <c r="D33" s="1076">
        <v>3200</v>
      </c>
      <c r="E33" s="1077">
        <v>1600</v>
      </c>
      <c r="F33" s="610">
        <v>0</v>
      </c>
      <c r="G33" s="150">
        <v>0</v>
      </c>
      <c r="H33" s="665">
        <v>1600</v>
      </c>
    </row>
    <row r="34" spans="1:8" hidden="1" x14ac:dyDescent="0.2">
      <c r="A34" s="1127"/>
      <c r="B34" s="1128" t="s">
        <v>1075</v>
      </c>
      <c r="C34" s="418" t="s">
        <v>1076</v>
      </c>
      <c r="D34" s="69">
        <v>0</v>
      </c>
      <c r="E34" s="1078">
        <v>0</v>
      </c>
      <c r="F34" s="658">
        <v>0</v>
      </c>
      <c r="G34" s="89">
        <v>0</v>
      </c>
      <c r="H34" s="69">
        <v>0</v>
      </c>
    </row>
    <row r="35" spans="1:8" x14ac:dyDescent="0.2">
      <c r="A35" s="1656" t="s">
        <v>941</v>
      </c>
      <c r="B35" s="1657"/>
      <c r="C35" s="418" t="s">
        <v>942</v>
      </c>
      <c r="D35" s="69">
        <v>1000</v>
      </c>
      <c r="E35" s="1078">
        <v>1000</v>
      </c>
      <c r="F35" s="658">
        <v>0</v>
      </c>
      <c r="G35" s="89">
        <v>0</v>
      </c>
      <c r="H35" s="69">
        <v>1000</v>
      </c>
    </row>
    <row r="36" spans="1:8" x14ac:dyDescent="0.2">
      <c r="A36" s="1656" t="s">
        <v>323</v>
      </c>
      <c r="B36" s="1657"/>
      <c r="C36" s="903" t="s">
        <v>324</v>
      </c>
      <c r="D36" s="69">
        <v>1450</v>
      </c>
      <c r="E36" s="1078">
        <v>1450</v>
      </c>
      <c r="F36" s="658">
        <v>0</v>
      </c>
      <c r="G36" s="913">
        <v>0</v>
      </c>
      <c r="H36" s="69">
        <v>1450</v>
      </c>
    </row>
    <row r="37" spans="1:8" x14ac:dyDescent="0.2">
      <c r="A37" s="1656" t="s">
        <v>943</v>
      </c>
      <c r="B37" s="1657"/>
      <c r="C37" s="903" t="s">
        <v>944</v>
      </c>
      <c r="D37" s="69">
        <v>200</v>
      </c>
      <c r="E37" s="1078">
        <v>200</v>
      </c>
      <c r="F37" s="658">
        <v>0</v>
      </c>
      <c r="G37" s="913">
        <v>0</v>
      </c>
      <c r="H37" s="69">
        <v>200</v>
      </c>
    </row>
    <row r="38" spans="1:8" hidden="1" x14ac:dyDescent="0.2">
      <c r="A38" s="1656" t="s">
        <v>325</v>
      </c>
      <c r="B38" s="1657"/>
      <c r="C38" s="461" t="s">
        <v>326</v>
      </c>
      <c r="D38" s="69">
        <v>0</v>
      </c>
      <c r="E38" s="1078">
        <v>0</v>
      </c>
      <c r="F38" s="658">
        <v>0</v>
      </c>
      <c r="G38" s="913">
        <v>0</v>
      </c>
      <c r="H38" s="69">
        <v>0</v>
      </c>
    </row>
    <row r="39" spans="1:8" ht="12.75" hidden="1" customHeight="1" x14ac:dyDescent="0.2">
      <c r="A39" s="1656" t="s">
        <v>327</v>
      </c>
      <c r="B39" s="1657"/>
      <c r="C39" s="418" t="s">
        <v>328</v>
      </c>
      <c r="D39" s="69">
        <v>0</v>
      </c>
      <c r="E39" s="1078">
        <v>0</v>
      </c>
      <c r="F39" s="658">
        <v>0</v>
      </c>
      <c r="G39" s="913">
        <v>0</v>
      </c>
      <c r="H39" s="69">
        <v>0</v>
      </c>
    </row>
    <row r="40" spans="1:8" ht="12.75" hidden="1" customHeight="1" x14ac:dyDescent="0.2">
      <c r="A40" s="1656" t="s">
        <v>329</v>
      </c>
      <c r="B40" s="1657"/>
      <c r="C40" s="418" t="s">
        <v>330</v>
      </c>
      <c r="D40" s="69">
        <v>0</v>
      </c>
      <c r="E40" s="1078">
        <v>0</v>
      </c>
      <c r="F40" s="658">
        <v>0</v>
      </c>
      <c r="G40" s="913">
        <v>0</v>
      </c>
      <c r="H40" s="69">
        <v>0</v>
      </c>
    </row>
    <row r="41" spans="1:8" hidden="1" x14ac:dyDescent="0.2">
      <c r="A41" s="1656" t="s">
        <v>331</v>
      </c>
      <c r="B41" s="1657"/>
      <c r="C41" s="418" t="s">
        <v>332</v>
      </c>
      <c r="D41" s="69">
        <v>0</v>
      </c>
      <c r="E41" s="1078">
        <v>0</v>
      </c>
      <c r="F41" s="658">
        <v>0</v>
      </c>
      <c r="G41" s="913">
        <v>0</v>
      </c>
      <c r="H41" s="69">
        <v>0</v>
      </c>
    </row>
    <row r="42" spans="1:8" hidden="1" x14ac:dyDescent="0.2">
      <c r="A42" s="1656" t="s">
        <v>333</v>
      </c>
      <c r="B42" s="1657"/>
      <c r="C42" s="418" t="s">
        <v>334</v>
      </c>
      <c r="D42" s="69">
        <v>0</v>
      </c>
      <c r="E42" s="1078">
        <v>0</v>
      </c>
      <c r="F42" s="658">
        <v>0</v>
      </c>
      <c r="G42" s="913">
        <v>0</v>
      </c>
      <c r="H42" s="69">
        <v>0</v>
      </c>
    </row>
    <row r="43" spans="1:8" hidden="1" x14ac:dyDescent="0.2">
      <c r="A43" s="1656" t="s">
        <v>335</v>
      </c>
      <c r="B43" s="1657"/>
      <c r="C43" s="418" t="s">
        <v>336</v>
      </c>
      <c r="D43" s="69">
        <v>0</v>
      </c>
      <c r="E43" s="1078">
        <v>0</v>
      </c>
      <c r="F43" s="658">
        <v>0</v>
      </c>
      <c r="G43" s="913">
        <v>0</v>
      </c>
      <c r="H43" s="69">
        <v>0</v>
      </c>
    </row>
    <row r="44" spans="1:8" x14ac:dyDescent="0.2">
      <c r="A44" s="1656" t="s">
        <v>337</v>
      </c>
      <c r="B44" s="1657"/>
      <c r="C44" s="448" t="s">
        <v>338</v>
      </c>
      <c r="D44" s="35">
        <v>6000</v>
      </c>
      <c r="E44" s="1079">
        <v>124</v>
      </c>
      <c r="F44" s="657">
        <v>0</v>
      </c>
      <c r="G44" s="913">
        <v>0</v>
      </c>
      <c r="H44" s="35">
        <v>124</v>
      </c>
    </row>
    <row r="45" spans="1:8" x14ac:dyDescent="0.2">
      <c r="A45" s="1656" t="s">
        <v>1323</v>
      </c>
      <c r="B45" s="1657"/>
      <c r="C45" s="448" t="s">
        <v>1087</v>
      </c>
      <c r="D45" s="35">
        <v>50</v>
      </c>
      <c r="E45" s="1079">
        <v>50</v>
      </c>
      <c r="F45" s="657">
        <v>0</v>
      </c>
      <c r="G45" s="913">
        <v>0</v>
      </c>
      <c r="H45" s="35">
        <v>50</v>
      </c>
    </row>
    <row r="46" spans="1:8" x14ac:dyDescent="0.2">
      <c r="A46" s="1656" t="s">
        <v>1324</v>
      </c>
      <c r="B46" s="1657"/>
      <c r="C46" s="418" t="s">
        <v>1325</v>
      </c>
      <c r="D46" s="69">
        <v>0</v>
      </c>
      <c r="E46" s="1078">
        <v>1600</v>
      </c>
      <c r="F46" s="658"/>
      <c r="G46" s="913"/>
      <c r="H46" s="69">
        <v>1600</v>
      </c>
    </row>
    <row r="47" spans="1:8" x14ac:dyDescent="0.2">
      <c r="A47" s="1656" t="s">
        <v>320</v>
      </c>
      <c r="B47" s="1657"/>
      <c r="C47" s="418" t="s">
        <v>321</v>
      </c>
      <c r="D47" s="69">
        <v>8000</v>
      </c>
      <c r="E47" s="1078">
        <v>3700</v>
      </c>
      <c r="F47" s="658">
        <v>0</v>
      </c>
      <c r="G47" s="913">
        <v>0</v>
      </c>
      <c r="H47" s="69">
        <v>3700</v>
      </c>
    </row>
    <row r="48" spans="1:8" hidden="1" x14ac:dyDescent="0.2">
      <c r="A48" s="1656" t="s">
        <v>320</v>
      </c>
      <c r="B48" s="1657"/>
      <c r="C48" s="418" t="s">
        <v>322</v>
      </c>
      <c r="D48" s="69">
        <v>0</v>
      </c>
      <c r="E48" s="1078">
        <v>0</v>
      </c>
      <c r="F48" s="658">
        <v>0</v>
      </c>
      <c r="G48" s="913">
        <v>0</v>
      </c>
      <c r="H48" s="69">
        <v>0</v>
      </c>
    </row>
    <row r="49" spans="1:8" hidden="1" x14ac:dyDescent="0.2">
      <c r="A49" s="1656" t="s">
        <v>1012</v>
      </c>
      <c r="B49" s="1657"/>
      <c r="C49" s="418" t="s">
        <v>1332</v>
      </c>
      <c r="D49" s="69">
        <v>0</v>
      </c>
      <c r="E49" s="1078">
        <v>0</v>
      </c>
      <c r="F49" s="658">
        <v>0</v>
      </c>
      <c r="G49" s="913">
        <v>0</v>
      </c>
      <c r="H49" s="69">
        <v>0</v>
      </c>
    </row>
    <row r="50" spans="1:8" hidden="1" x14ac:dyDescent="0.2">
      <c r="A50" s="1656" t="s">
        <v>1012</v>
      </c>
      <c r="B50" s="1657"/>
      <c r="C50" s="418" t="s">
        <v>1014</v>
      </c>
      <c r="D50" s="69">
        <v>0</v>
      </c>
      <c r="E50" s="1078">
        <v>0</v>
      </c>
      <c r="F50" s="658">
        <v>0</v>
      </c>
      <c r="G50" s="913">
        <v>0</v>
      </c>
      <c r="H50" s="69">
        <v>0</v>
      </c>
    </row>
    <row r="51" spans="1:8" hidden="1" x14ac:dyDescent="0.2">
      <c r="A51" s="1656" t="s">
        <v>1015</v>
      </c>
      <c r="B51" s="1657"/>
      <c r="C51" s="418" t="s">
        <v>1016</v>
      </c>
      <c r="D51" s="69">
        <v>0</v>
      </c>
      <c r="E51" s="1078">
        <v>0</v>
      </c>
      <c r="F51" s="658">
        <v>0</v>
      </c>
      <c r="G51" s="913">
        <v>0</v>
      </c>
      <c r="H51" s="69">
        <v>0</v>
      </c>
    </row>
    <row r="52" spans="1:8" x14ac:dyDescent="0.2">
      <c r="A52" s="1588"/>
      <c r="B52" s="1589" t="s">
        <v>1073</v>
      </c>
      <c r="C52" s="418" t="s">
        <v>1074</v>
      </c>
      <c r="D52" s="69">
        <v>5000</v>
      </c>
      <c r="E52" s="69">
        <v>5000</v>
      </c>
      <c r="F52" s="658">
        <v>0</v>
      </c>
      <c r="G52" s="89">
        <v>0</v>
      </c>
      <c r="H52" s="69">
        <v>5000</v>
      </c>
    </row>
    <row r="53" spans="1:8" x14ac:dyDescent="0.2">
      <c r="A53" s="1588"/>
      <c r="B53" s="1589" t="s">
        <v>1073</v>
      </c>
      <c r="C53" s="418" t="s">
        <v>1326</v>
      </c>
      <c r="D53" s="69">
        <v>0</v>
      </c>
      <c r="E53" s="69">
        <v>38503</v>
      </c>
      <c r="F53" s="69">
        <v>38503</v>
      </c>
      <c r="G53" s="69">
        <v>38503</v>
      </c>
      <c r="H53" s="69">
        <v>38503</v>
      </c>
    </row>
    <row r="54" spans="1:8" x14ac:dyDescent="0.2">
      <c r="A54" s="1656" t="s">
        <v>1327</v>
      </c>
      <c r="B54" s="1657"/>
      <c r="C54" s="418" t="s">
        <v>1328</v>
      </c>
      <c r="D54" s="69">
        <v>0</v>
      </c>
      <c r="E54" s="69">
        <v>150</v>
      </c>
      <c r="F54" s="658"/>
      <c r="G54" s="89"/>
      <c r="H54" s="69">
        <v>150</v>
      </c>
    </row>
    <row r="55" spans="1:8" x14ac:dyDescent="0.2">
      <c r="A55" s="1656" t="s">
        <v>1329</v>
      </c>
      <c r="B55" s="1657"/>
      <c r="C55" s="418" t="s">
        <v>1333</v>
      </c>
      <c r="D55" s="69">
        <v>0</v>
      </c>
      <c r="E55" s="69">
        <v>5876</v>
      </c>
      <c r="F55" s="658"/>
      <c r="G55" s="89"/>
      <c r="H55" s="69">
        <v>5876</v>
      </c>
    </row>
    <row r="56" spans="1:8" x14ac:dyDescent="0.2">
      <c r="A56" s="1656" t="s">
        <v>1329</v>
      </c>
      <c r="B56" s="1657"/>
      <c r="C56" s="418" t="s">
        <v>1334</v>
      </c>
      <c r="D56" s="69">
        <v>0</v>
      </c>
      <c r="E56" s="69">
        <v>15000</v>
      </c>
      <c r="F56" s="658"/>
      <c r="G56" s="89"/>
      <c r="H56" s="69">
        <v>15000</v>
      </c>
    </row>
    <row r="57" spans="1:8" x14ac:dyDescent="0.2">
      <c r="A57" s="1656" t="s">
        <v>1012</v>
      </c>
      <c r="B57" s="1657"/>
      <c r="C57" s="418" t="s">
        <v>1330</v>
      </c>
      <c r="D57" s="69">
        <v>0</v>
      </c>
      <c r="E57" s="69">
        <v>1500</v>
      </c>
      <c r="F57" s="658"/>
      <c r="G57" s="89"/>
      <c r="H57" s="69">
        <v>1500</v>
      </c>
    </row>
    <row r="58" spans="1:8" x14ac:dyDescent="0.2">
      <c r="A58" s="1656" t="s">
        <v>1012</v>
      </c>
      <c r="B58" s="1657"/>
      <c r="C58" s="418" t="s">
        <v>1331</v>
      </c>
      <c r="D58" s="69">
        <v>0</v>
      </c>
      <c r="E58" s="69">
        <v>1875</v>
      </c>
      <c r="F58" s="658"/>
      <c r="G58" s="89"/>
      <c r="H58" s="69">
        <v>1875</v>
      </c>
    </row>
    <row r="59" spans="1:8" ht="13.5" thickBot="1" x14ac:dyDescent="0.25">
      <c r="A59" s="667"/>
      <c r="B59" s="661"/>
      <c r="C59" s="662" t="s">
        <v>339</v>
      </c>
      <c r="D59" s="664">
        <f>SUM(D33:D58)</f>
        <v>24900</v>
      </c>
      <c r="E59" s="664">
        <f>SUM(E33:E58)</f>
        <v>77628</v>
      </c>
      <c r="F59" s="664">
        <f>SUM(F33:F58)</f>
        <v>38503</v>
      </c>
      <c r="G59" s="664">
        <f>SUM(G33:G58)</f>
        <v>38503</v>
      </c>
      <c r="H59" s="664">
        <f>SUM(H33:H58)</f>
        <v>77628</v>
      </c>
    </row>
    <row r="60" spans="1:8" hidden="1" x14ac:dyDescent="0.2">
      <c r="A60" s="1666" t="s">
        <v>1017</v>
      </c>
      <c r="B60" s="1667"/>
      <c r="C60" s="457" t="s">
        <v>1018</v>
      </c>
      <c r="D60" s="665">
        <v>0</v>
      </c>
      <c r="E60" s="665">
        <v>0</v>
      </c>
      <c r="F60" s="610">
        <v>0</v>
      </c>
      <c r="G60" s="150">
        <v>0</v>
      </c>
      <c r="H60" s="665">
        <v>0</v>
      </c>
    </row>
    <row r="61" spans="1:8" hidden="1" x14ac:dyDescent="0.2">
      <c r="A61" s="1656" t="s">
        <v>957</v>
      </c>
      <c r="B61" s="1657"/>
      <c r="C61" s="666" t="s">
        <v>340</v>
      </c>
      <c r="D61" s="118">
        <v>0</v>
      </c>
      <c r="E61" s="118">
        <v>0</v>
      </c>
      <c r="F61" s="659">
        <v>0</v>
      </c>
      <c r="G61" s="312">
        <v>0</v>
      </c>
      <c r="H61" s="118">
        <v>0</v>
      </c>
    </row>
    <row r="62" spans="1:8" ht="13.5" hidden="1" thickBot="1" x14ac:dyDescent="0.25">
      <c r="A62" s="660"/>
      <c r="B62" s="661"/>
      <c r="C62" s="662" t="s">
        <v>341</v>
      </c>
      <c r="D62" s="664">
        <f>SUM(D60:D61)</f>
        <v>0</v>
      </c>
      <c r="E62" s="664">
        <f>SUM(E60:E61)</f>
        <v>0</v>
      </c>
      <c r="F62" s="663">
        <f>SUM(F60:F61)</f>
        <v>0</v>
      </c>
      <c r="G62" s="629">
        <v>0</v>
      </c>
      <c r="H62" s="664">
        <f>SUM(H60:H61)</f>
        <v>0</v>
      </c>
    </row>
    <row r="63" spans="1:8" x14ac:dyDescent="0.2">
      <c r="A63" s="1073"/>
      <c r="B63" s="1074"/>
      <c r="C63" s="1044"/>
      <c r="D63" s="1075"/>
      <c r="E63" s="1075"/>
      <c r="F63" s="1075"/>
      <c r="G63" s="1046"/>
      <c r="H63" s="1075"/>
    </row>
    <row r="64" spans="1:8" x14ac:dyDescent="0.2">
      <c r="A64" s="1073"/>
      <c r="B64" s="1074"/>
      <c r="C64" s="1044"/>
      <c r="D64" s="1075"/>
      <c r="E64" s="1075"/>
      <c r="F64" s="1075"/>
      <c r="G64" s="1046"/>
      <c r="H64" s="1075"/>
    </row>
    <row r="65" spans="1:8" x14ac:dyDescent="0.2">
      <c r="A65" s="1073"/>
      <c r="B65" s="1074"/>
      <c r="C65" s="1044"/>
      <c r="D65" s="1075"/>
      <c r="E65" s="1075"/>
      <c r="F65" s="1075"/>
      <c r="G65" s="1046"/>
      <c r="H65" s="1075"/>
    </row>
    <row r="66" spans="1:8" x14ac:dyDescent="0.2">
      <c r="A66" s="1073"/>
      <c r="B66" s="1074"/>
      <c r="C66" s="1044"/>
      <c r="D66" s="1075"/>
      <c r="E66" s="1075"/>
      <c r="F66" s="1075"/>
      <c r="G66" s="1046"/>
      <c r="H66" s="1075"/>
    </row>
    <row r="67" spans="1:8" x14ac:dyDescent="0.2">
      <c r="A67" s="1073"/>
      <c r="B67" s="1074"/>
      <c r="C67" s="1044"/>
      <c r="D67" s="1075"/>
      <c r="E67" s="1075"/>
      <c r="F67" s="1075"/>
      <c r="G67" s="1046"/>
      <c r="H67" s="1075"/>
    </row>
    <row r="68" spans="1:8" x14ac:dyDescent="0.2">
      <c r="A68" s="1073"/>
      <c r="B68" s="1074"/>
      <c r="C68" s="1044"/>
      <c r="D68" s="1075"/>
      <c r="E68" s="1075"/>
      <c r="F68" s="1075"/>
      <c r="G68" s="1046"/>
      <c r="H68" s="1075"/>
    </row>
    <row r="69" spans="1:8" ht="15.75" thickBot="1" x14ac:dyDescent="0.3">
      <c r="A69" s="1598" t="s">
        <v>1381</v>
      </c>
      <c r="B69" s="1598"/>
      <c r="C69" s="1598"/>
      <c r="D69" s="1598"/>
      <c r="E69" s="1598"/>
      <c r="F69" s="1598"/>
      <c r="G69" s="1598"/>
      <c r="H69" s="1598"/>
    </row>
    <row r="70" spans="1:8" x14ac:dyDescent="0.2">
      <c r="A70" s="1668" t="s">
        <v>342</v>
      </c>
      <c r="B70" s="1669"/>
      <c r="C70" s="293" t="s">
        <v>343</v>
      </c>
      <c r="D70" s="1447">
        <v>800</v>
      </c>
      <c r="E70" s="1447">
        <v>1300</v>
      </c>
      <c r="F70" s="1459">
        <v>0</v>
      </c>
      <c r="G70" s="1233">
        <v>0</v>
      </c>
      <c r="H70" s="1447">
        <v>1300</v>
      </c>
    </row>
    <row r="71" spans="1:8" hidden="1" x14ac:dyDescent="0.2">
      <c r="A71" s="1664" t="s">
        <v>344</v>
      </c>
      <c r="B71" s="1665"/>
      <c r="C71" s="180" t="s">
        <v>345</v>
      </c>
      <c r="D71" s="1423">
        <v>0</v>
      </c>
      <c r="E71" s="1423">
        <v>0</v>
      </c>
      <c r="F71" s="1431">
        <v>0</v>
      </c>
      <c r="G71" s="1230">
        <v>0</v>
      </c>
      <c r="H71" s="1423">
        <v>0</v>
      </c>
    </row>
    <row r="72" spans="1:8" x14ac:dyDescent="0.2">
      <c r="A72" s="1664" t="s">
        <v>945</v>
      </c>
      <c r="B72" s="1665"/>
      <c r="C72" s="180" t="s">
        <v>946</v>
      </c>
      <c r="D72" s="1423">
        <v>350</v>
      </c>
      <c r="E72" s="1423">
        <v>350</v>
      </c>
      <c r="F72" s="1431">
        <v>0</v>
      </c>
      <c r="G72" s="1230">
        <v>0</v>
      </c>
      <c r="H72" s="1423">
        <v>350</v>
      </c>
    </row>
    <row r="73" spans="1:8" hidden="1" x14ac:dyDescent="0.2">
      <c r="A73" s="1664" t="s">
        <v>346</v>
      </c>
      <c r="B73" s="1665"/>
      <c r="C73" s="180" t="s">
        <v>347</v>
      </c>
      <c r="D73" s="1423">
        <v>0</v>
      </c>
      <c r="E73" s="1423">
        <v>0</v>
      </c>
      <c r="F73" s="1431">
        <v>0</v>
      </c>
      <c r="G73" s="1230">
        <v>0</v>
      </c>
      <c r="H73" s="1423">
        <v>0</v>
      </c>
    </row>
    <row r="74" spans="1:8" hidden="1" x14ac:dyDescent="0.2">
      <c r="A74" s="1664" t="s">
        <v>348</v>
      </c>
      <c r="B74" s="1665"/>
      <c r="C74" s="180" t="s">
        <v>349</v>
      </c>
      <c r="D74" s="1423">
        <v>0</v>
      </c>
      <c r="E74" s="1423">
        <v>0</v>
      </c>
      <c r="F74" s="1431">
        <v>0</v>
      </c>
      <c r="G74" s="1230">
        <v>0</v>
      </c>
      <c r="H74" s="1423">
        <v>0</v>
      </c>
    </row>
    <row r="75" spans="1:8" hidden="1" x14ac:dyDescent="0.2">
      <c r="A75" s="1664" t="s">
        <v>350</v>
      </c>
      <c r="B75" s="1665"/>
      <c r="C75" s="180" t="s">
        <v>351</v>
      </c>
      <c r="D75" s="1423">
        <v>0</v>
      </c>
      <c r="E75" s="1423">
        <v>0</v>
      </c>
      <c r="F75" s="1431">
        <v>0</v>
      </c>
      <c r="G75" s="1230">
        <v>0</v>
      </c>
      <c r="H75" s="1423">
        <v>0</v>
      </c>
    </row>
    <row r="76" spans="1:8" x14ac:dyDescent="0.2">
      <c r="A76" s="1664" t="s">
        <v>355</v>
      </c>
      <c r="B76" s="1665"/>
      <c r="C76" s="180" t="s">
        <v>356</v>
      </c>
      <c r="D76" s="1423">
        <v>2800</v>
      </c>
      <c r="E76" s="1423">
        <v>3750</v>
      </c>
      <c r="F76" s="1431">
        <v>0</v>
      </c>
      <c r="G76" s="1230">
        <v>0</v>
      </c>
      <c r="H76" s="1423">
        <v>3750</v>
      </c>
    </row>
    <row r="77" spans="1:8" hidden="1" x14ac:dyDescent="0.2">
      <c r="A77" s="1664" t="s">
        <v>1079</v>
      </c>
      <c r="B77" s="1665"/>
      <c r="C77" s="180" t="s">
        <v>1080</v>
      </c>
      <c r="D77" s="1423">
        <v>0</v>
      </c>
      <c r="E77" s="1423">
        <v>0</v>
      </c>
      <c r="F77" s="1431">
        <v>0</v>
      </c>
      <c r="G77" s="1230">
        <v>0</v>
      </c>
      <c r="H77" s="1423">
        <v>0</v>
      </c>
    </row>
    <row r="78" spans="1:8" hidden="1" x14ac:dyDescent="0.2">
      <c r="A78" s="1664" t="s">
        <v>357</v>
      </c>
      <c r="B78" s="1665"/>
      <c r="C78" s="180" t="s">
        <v>358</v>
      </c>
      <c r="D78" s="1423">
        <v>0</v>
      </c>
      <c r="E78" s="1423">
        <v>0</v>
      </c>
      <c r="F78" s="1431">
        <v>0</v>
      </c>
      <c r="G78" s="1230">
        <v>0</v>
      </c>
      <c r="H78" s="1423">
        <v>0</v>
      </c>
    </row>
    <row r="79" spans="1:8" x14ac:dyDescent="0.2">
      <c r="A79" s="1664" t="s">
        <v>359</v>
      </c>
      <c r="B79" s="1665"/>
      <c r="C79" s="180" t="s">
        <v>360</v>
      </c>
      <c r="D79" s="1423">
        <v>1500</v>
      </c>
      <c r="E79" s="1423">
        <v>1605</v>
      </c>
      <c r="F79" s="1431">
        <v>0</v>
      </c>
      <c r="G79" s="1230">
        <v>0</v>
      </c>
      <c r="H79" s="1423">
        <f>1605+4060</f>
        <v>5665</v>
      </c>
    </row>
    <row r="80" spans="1:8" hidden="1" x14ac:dyDescent="0.2">
      <c r="A80" s="1664" t="s">
        <v>361</v>
      </c>
      <c r="B80" s="1665"/>
      <c r="C80" s="180" t="s">
        <v>1081</v>
      </c>
      <c r="D80" s="1423">
        <v>0</v>
      </c>
      <c r="E80" s="1423">
        <v>0</v>
      </c>
      <c r="F80" s="1431">
        <v>0</v>
      </c>
      <c r="G80" s="1230">
        <v>0</v>
      </c>
      <c r="H80" s="1423">
        <v>0</v>
      </c>
    </row>
    <row r="81" spans="1:8" hidden="1" x14ac:dyDescent="0.2">
      <c r="A81" s="1664" t="s">
        <v>362</v>
      </c>
      <c r="B81" s="1665"/>
      <c r="C81" s="180" t="s">
        <v>363</v>
      </c>
      <c r="D81" s="1423">
        <v>0</v>
      </c>
      <c r="E81" s="1423">
        <v>0</v>
      </c>
      <c r="F81" s="1431">
        <v>0</v>
      </c>
      <c r="G81" s="1230">
        <v>0</v>
      </c>
      <c r="H81" s="1423">
        <v>0</v>
      </c>
    </row>
    <row r="82" spans="1:8" x14ac:dyDescent="0.2">
      <c r="A82" s="1664" t="s">
        <v>958</v>
      </c>
      <c r="B82" s="1665"/>
      <c r="C82" s="180" t="s">
        <v>366</v>
      </c>
      <c r="D82" s="1423">
        <v>7500</v>
      </c>
      <c r="E82" s="1423">
        <v>7500</v>
      </c>
      <c r="F82" s="1431">
        <v>0</v>
      </c>
      <c r="G82" s="1230">
        <v>0</v>
      </c>
      <c r="H82" s="1423">
        <v>7500</v>
      </c>
    </row>
    <row r="83" spans="1:8" hidden="1" x14ac:dyDescent="0.2">
      <c r="A83" s="1664" t="s">
        <v>1022</v>
      </c>
      <c r="B83" s="1665"/>
      <c r="C83" s="180" t="s">
        <v>367</v>
      </c>
      <c r="D83" s="1423">
        <v>0</v>
      </c>
      <c r="E83" s="1423">
        <v>0</v>
      </c>
      <c r="F83" s="1431">
        <v>0</v>
      </c>
      <c r="G83" s="1230">
        <v>0</v>
      </c>
      <c r="H83" s="1423">
        <v>0</v>
      </c>
    </row>
    <row r="84" spans="1:8" hidden="1" x14ac:dyDescent="0.2">
      <c r="A84" s="1664" t="s">
        <v>1023</v>
      </c>
      <c r="B84" s="1665"/>
      <c r="C84" s="180" t="s">
        <v>1024</v>
      </c>
      <c r="D84" s="1423">
        <v>0</v>
      </c>
      <c r="E84" s="1423">
        <v>0</v>
      </c>
      <c r="F84" s="1431">
        <v>0</v>
      </c>
      <c r="G84" s="1230">
        <v>0</v>
      </c>
      <c r="H84" s="1423">
        <v>0</v>
      </c>
    </row>
    <row r="85" spans="1:8" x14ac:dyDescent="0.2">
      <c r="A85" s="1664" t="s">
        <v>1336</v>
      </c>
      <c r="B85" s="1665" t="s">
        <v>737</v>
      </c>
      <c r="C85" s="180" t="s">
        <v>1083</v>
      </c>
      <c r="D85" s="1423">
        <v>50</v>
      </c>
      <c r="E85" s="1423">
        <v>50</v>
      </c>
      <c r="F85" s="1431">
        <v>0</v>
      </c>
      <c r="G85" s="1230">
        <v>0</v>
      </c>
      <c r="H85" s="1423">
        <v>50</v>
      </c>
    </row>
    <row r="86" spans="1:8" x14ac:dyDescent="0.2">
      <c r="A86" s="1664" t="s">
        <v>354</v>
      </c>
      <c r="B86" s="1665"/>
      <c r="C86" s="180" t="s">
        <v>1082</v>
      </c>
      <c r="D86" s="1423">
        <v>0</v>
      </c>
      <c r="E86" s="1423">
        <v>0</v>
      </c>
      <c r="F86" s="1431">
        <v>0</v>
      </c>
      <c r="G86" s="1230">
        <v>0</v>
      </c>
      <c r="H86" s="1423">
        <v>0</v>
      </c>
    </row>
    <row r="87" spans="1:8" x14ac:dyDescent="0.2">
      <c r="A87" s="1664" t="s">
        <v>364</v>
      </c>
      <c r="B87" s="1665"/>
      <c r="C87" s="180" t="s">
        <v>365</v>
      </c>
      <c r="D87" s="1423">
        <v>0</v>
      </c>
      <c r="E87" s="1423">
        <v>0</v>
      </c>
      <c r="F87" s="1431">
        <v>0</v>
      </c>
      <c r="G87" s="1230">
        <v>0</v>
      </c>
      <c r="H87" s="1423">
        <v>0</v>
      </c>
    </row>
    <row r="88" spans="1:8" x14ac:dyDescent="0.2">
      <c r="A88" s="1664" t="s">
        <v>1339</v>
      </c>
      <c r="B88" s="1665"/>
      <c r="C88" s="180" t="s">
        <v>1340</v>
      </c>
      <c r="D88" s="1423">
        <v>0</v>
      </c>
      <c r="E88" s="1423">
        <v>4000</v>
      </c>
      <c r="F88" s="1431">
        <v>0</v>
      </c>
      <c r="G88" s="1230">
        <v>0</v>
      </c>
      <c r="H88" s="1423">
        <v>4000</v>
      </c>
    </row>
    <row r="89" spans="1:8" x14ac:dyDescent="0.2">
      <c r="A89" s="1664" t="s">
        <v>1019</v>
      </c>
      <c r="B89" s="1665"/>
      <c r="C89" s="180" t="s">
        <v>1020</v>
      </c>
      <c r="D89" s="1423">
        <v>0</v>
      </c>
      <c r="E89" s="1423">
        <v>0</v>
      </c>
      <c r="F89" s="1431">
        <v>0</v>
      </c>
      <c r="G89" s="1230">
        <v>0</v>
      </c>
      <c r="H89" s="1423">
        <v>0</v>
      </c>
    </row>
    <row r="90" spans="1:8" x14ac:dyDescent="0.2">
      <c r="A90" s="1664" t="s">
        <v>1019</v>
      </c>
      <c r="B90" s="1665"/>
      <c r="C90" s="180" t="s">
        <v>1021</v>
      </c>
      <c r="D90" s="1423">
        <v>0</v>
      </c>
      <c r="E90" s="1423">
        <v>0</v>
      </c>
      <c r="F90" s="1431">
        <v>0</v>
      </c>
      <c r="G90" s="1230">
        <v>0</v>
      </c>
      <c r="H90" s="1423">
        <v>0</v>
      </c>
    </row>
    <row r="91" spans="1:8" x14ac:dyDescent="0.2">
      <c r="A91" s="1664" t="s">
        <v>1077</v>
      </c>
      <c r="B91" s="1665"/>
      <c r="C91" s="180" t="s">
        <v>1078</v>
      </c>
      <c r="D91" s="1423">
        <v>15000</v>
      </c>
      <c r="E91" s="1423">
        <v>15000</v>
      </c>
      <c r="F91" s="1431">
        <v>0</v>
      </c>
      <c r="G91" s="1230">
        <v>0</v>
      </c>
      <c r="H91" s="1423">
        <v>15000</v>
      </c>
    </row>
    <row r="92" spans="1:8" x14ac:dyDescent="0.2">
      <c r="A92" s="1664" t="s">
        <v>1077</v>
      </c>
      <c r="B92" s="1665"/>
      <c r="C92" s="180" t="s">
        <v>1337</v>
      </c>
      <c r="D92" s="1423">
        <v>0</v>
      </c>
      <c r="E92" s="1423">
        <v>5668</v>
      </c>
      <c r="F92" s="1431"/>
      <c r="G92" s="1230"/>
      <c r="H92" s="1423">
        <v>5668</v>
      </c>
    </row>
    <row r="93" spans="1:8" x14ac:dyDescent="0.2">
      <c r="A93" s="1664" t="s">
        <v>1338</v>
      </c>
      <c r="B93" s="1665"/>
      <c r="C93" s="180" t="s">
        <v>1328</v>
      </c>
      <c r="D93" s="1423">
        <v>0</v>
      </c>
      <c r="E93" s="1423">
        <v>150</v>
      </c>
      <c r="F93" s="1431"/>
      <c r="G93" s="1230"/>
      <c r="H93" s="1423">
        <v>150</v>
      </c>
    </row>
    <row r="94" spans="1:8" x14ac:dyDescent="0.2">
      <c r="A94" s="1664" t="s">
        <v>352</v>
      </c>
      <c r="B94" s="1665"/>
      <c r="C94" s="180" t="s">
        <v>353</v>
      </c>
      <c r="D94" s="1423">
        <v>0</v>
      </c>
      <c r="E94" s="1423">
        <v>0</v>
      </c>
      <c r="F94" s="1431">
        <v>0</v>
      </c>
      <c r="G94" s="1230">
        <v>0</v>
      </c>
      <c r="H94" s="1423">
        <v>0</v>
      </c>
    </row>
    <row r="95" spans="1:8" ht="13.5" thickBot="1" x14ac:dyDescent="0.25">
      <c r="A95" s="667"/>
      <c r="B95" s="661"/>
      <c r="C95" s="662" t="s">
        <v>368</v>
      </c>
      <c r="D95" s="1446">
        <f>SUM(D70:D94)</f>
        <v>28000</v>
      </c>
      <c r="E95" s="1446">
        <f>SUM(E70:E94)</f>
        <v>39373</v>
      </c>
      <c r="F95" s="1463">
        <f>SUM(F70:F94)</f>
        <v>0</v>
      </c>
      <c r="G95" s="1480">
        <f>SUM(G70:G94)</f>
        <v>0</v>
      </c>
      <c r="H95" s="1446">
        <f>SUM(H70:H94)</f>
        <v>43433</v>
      </c>
    </row>
    <row r="96" spans="1:8" x14ac:dyDescent="0.2">
      <c r="A96" s="1660" t="s">
        <v>355</v>
      </c>
      <c r="B96" s="1661"/>
      <c r="C96" s="1441" t="s">
        <v>1341</v>
      </c>
      <c r="D96" s="1421">
        <v>0</v>
      </c>
      <c r="E96" s="1421">
        <v>50</v>
      </c>
      <c r="F96" s="1461">
        <v>0</v>
      </c>
      <c r="G96" s="1481">
        <v>0</v>
      </c>
      <c r="H96" s="1421">
        <v>50</v>
      </c>
    </row>
    <row r="97" spans="1:8" x14ac:dyDescent="0.2">
      <c r="A97" s="1656" t="s">
        <v>1019</v>
      </c>
      <c r="B97" s="1657"/>
      <c r="C97" s="316" t="s">
        <v>1021</v>
      </c>
      <c r="D97" s="1175">
        <v>0</v>
      </c>
      <c r="E97" s="1175">
        <v>0</v>
      </c>
      <c r="F97" s="1190">
        <v>0</v>
      </c>
      <c r="G97" s="1482">
        <v>0</v>
      </c>
      <c r="H97" s="1175">
        <v>0</v>
      </c>
    </row>
    <row r="98" spans="1:8" ht="13.5" thickBot="1" x14ac:dyDescent="0.25">
      <c r="A98" s="660"/>
      <c r="B98" s="661"/>
      <c r="C98" s="662" t="s">
        <v>370</v>
      </c>
      <c r="D98" s="1449">
        <f>SUM(D96:D97)</f>
        <v>0</v>
      </c>
      <c r="E98" s="1449">
        <f>SUM(E96:E97)</f>
        <v>50</v>
      </c>
      <c r="F98" s="1462">
        <f>SUM(F96:F97)</f>
        <v>0</v>
      </c>
      <c r="G98" s="1483">
        <v>0</v>
      </c>
      <c r="H98" s="1449">
        <f>SUM(H96:H97)</f>
        <v>50</v>
      </c>
    </row>
    <row r="99" spans="1:8" ht="16.5" thickBot="1" x14ac:dyDescent="0.3">
      <c r="A99" s="681"/>
      <c r="B99" s="682"/>
      <c r="C99" s="683" t="s">
        <v>631</v>
      </c>
      <c r="D99" s="1471">
        <f>D59+D62+D95+D98</f>
        <v>52900</v>
      </c>
      <c r="E99" s="1471">
        <f>E59+E62+E95+E98</f>
        <v>117051</v>
      </c>
      <c r="F99" s="1479">
        <f>F59+F62+F95+F98</f>
        <v>38503</v>
      </c>
      <c r="G99" s="1291">
        <f>G59+G62+G95+G98</f>
        <v>38503</v>
      </c>
      <c r="H99" s="1471">
        <f>H59+H62+H95+H98</f>
        <v>121111</v>
      </c>
    </row>
    <row r="100" spans="1:8" x14ac:dyDescent="0.2">
      <c r="A100" s="7"/>
      <c r="B100" s="7"/>
    </row>
    <row r="101" spans="1:8" x14ac:dyDescent="0.2">
      <c r="A101" s="7"/>
      <c r="B101" s="7"/>
    </row>
    <row r="102" spans="1:8" ht="19.5" thickBot="1" x14ac:dyDescent="0.35">
      <c r="A102" s="899" t="s">
        <v>1150</v>
      </c>
      <c r="D102" s="8"/>
      <c r="E102" s="8"/>
      <c r="F102" s="8"/>
      <c r="G102" s="9"/>
      <c r="H102" s="8"/>
    </row>
    <row r="103" spans="1:8" ht="13.5" x14ac:dyDescent="0.25">
      <c r="A103" s="136"/>
      <c r="B103" s="366"/>
      <c r="C103" s="24"/>
      <c r="D103" s="896" t="s">
        <v>1283</v>
      </c>
      <c r="E103" s="896" t="s">
        <v>540</v>
      </c>
      <c r="F103" s="1153" t="s">
        <v>541</v>
      </c>
      <c r="G103" s="14" t="s">
        <v>542</v>
      </c>
      <c r="H103" s="15" t="s">
        <v>1285</v>
      </c>
    </row>
    <row r="104" spans="1:8" ht="17.25" customHeight="1" thickBot="1" x14ac:dyDescent="0.3">
      <c r="A104" s="233"/>
      <c r="B104" s="367"/>
      <c r="C104" s="234"/>
      <c r="D104" s="1130">
        <v>2020</v>
      </c>
      <c r="E104" s="1130">
        <v>2020</v>
      </c>
      <c r="F104" s="19"/>
      <c r="G104" s="20" t="s">
        <v>544</v>
      </c>
      <c r="H104" s="21" t="s">
        <v>1284</v>
      </c>
    </row>
    <row r="105" spans="1:8" x14ac:dyDescent="0.2">
      <c r="A105" s="235" t="s">
        <v>629</v>
      </c>
      <c r="B105" s="685"/>
      <c r="C105" s="13"/>
      <c r="D105" s="1198">
        <f>D19</f>
        <v>2100</v>
      </c>
      <c r="E105" s="1198">
        <f>E19</f>
        <v>2175</v>
      </c>
      <c r="F105" s="1196">
        <f>'82 33-34'!F28</f>
        <v>0</v>
      </c>
      <c r="G105" s="334">
        <v>0</v>
      </c>
      <c r="H105" s="335">
        <f>H19</f>
        <v>2175</v>
      </c>
    </row>
    <row r="106" spans="1:8" ht="13.5" thickBot="1" x14ac:dyDescent="0.25">
      <c r="A106" s="686" t="s">
        <v>630</v>
      </c>
      <c r="B106" s="687"/>
      <c r="C106" s="559"/>
      <c r="D106" s="1142">
        <f>D99</f>
        <v>52900</v>
      </c>
      <c r="E106" s="1142">
        <f>E99</f>
        <v>117051</v>
      </c>
      <c r="F106" s="1264">
        <f>F95</f>
        <v>0</v>
      </c>
      <c r="G106" s="914">
        <v>0</v>
      </c>
      <c r="H106" s="920">
        <f>H99</f>
        <v>121111</v>
      </c>
    </row>
    <row r="107" spans="1:8" ht="16.5" thickBot="1" x14ac:dyDescent="0.3">
      <c r="A107" s="688" t="s">
        <v>682</v>
      </c>
      <c r="B107" s="367"/>
      <c r="C107" s="234"/>
      <c r="D107" s="1293">
        <f>SUM(D105:D106)</f>
        <v>55000</v>
      </c>
      <c r="E107" s="1293">
        <f>SUM(E105:E106)</f>
        <v>119226</v>
      </c>
      <c r="F107" s="1319">
        <f>SUM(F105:F106)</f>
        <v>0</v>
      </c>
      <c r="G107" s="546">
        <v>0</v>
      </c>
      <c r="H107" s="525">
        <f>SUM(H105:H106)</f>
        <v>123286</v>
      </c>
    </row>
    <row r="108" spans="1:8" x14ac:dyDescent="0.2">
      <c r="A108" s="7"/>
      <c r="B108" s="7"/>
    </row>
    <row r="109" spans="1:8" x14ac:dyDescent="0.2">
      <c r="A109" s="7"/>
      <c r="B109" s="7"/>
      <c r="H109" s="8"/>
    </row>
    <row r="110" spans="1:8" x14ac:dyDescent="0.2">
      <c r="A110" s="7"/>
      <c r="B110" s="7"/>
    </row>
    <row r="111" spans="1:8" x14ac:dyDescent="0.2">
      <c r="A111" s="7"/>
      <c r="B111" s="7"/>
    </row>
    <row r="112" spans="1:8" x14ac:dyDescent="0.2">
      <c r="A112" s="7"/>
      <c r="B112" s="7"/>
    </row>
    <row r="113" spans="1:2" x14ac:dyDescent="0.2">
      <c r="A113" s="7"/>
      <c r="B113" s="7"/>
    </row>
    <row r="114" spans="1:2" x14ac:dyDescent="0.2">
      <c r="A114" s="7"/>
      <c r="B114" s="7"/>
    </row>
    <row r="115" spans="1:2" x14ac:dyDescent="0.2">
      <c r="A115" s="7"/>
      <c r="B115" s="7"/>
    </row>
    <row r="117" spans="1:2" x14ac:dyDescent="0.2">
      <c r="A117" s="7"/>
      <c r="B117" s="7"/>
    </row>
    <row r="118" spans="1:2" x14ac:dyDescent="0.2">
      <c r="A118" s="7"/>
      <c r="B118" s="7"/>
    </row>
    <row r="119" spans="1:2" x14ac:dyDescent="0.2">
      <c r="A119" s="7"/>
      <c r="B119" s="7"/>
    </row>
    <row r="120" spans="1:2" x14ac:dyDescent="0.2">
      <c r="A120" s="7"/>
      <c r="B120" s="7"/>
    </row>
    <row r="121" spans="1:2" x14ac:dyDescent="0.2">
      <c r="A121" s="7"/>
      <c r="B121" s="7"/>
    </row>
    <row r="133" spans="1:8" ht="15" x14ac:dyDescent="0.25">
      <c r="A133" s="1598" t="s">
        <v>1382</v>
      </c>
      <c r="B133" s="1598"/>
      <c r="C133" s="1598"/>
      <c r="D133" s="1598"/>
      <c r="E133" s="1598"/>
      <c r="F133" s="1598"/>
      <c r="G133" s="1598"/>
      <c r="H133" s="1598"/>
    </row>
  </sheetData>
  <mergeCells count="54">
    <mergeCell ref="A133:H133"/>
    <mergeCell ref="A47:B47"/>
    <mergeCell ref="A33:B33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73:B73"/>
    <mergeCell ref="A48:B48"/>
    <mergeCell ref="A49:B49"/>
    <mergeCell ref="A50:B50"/>
    <mergeCell ref="A51:B51"/>
    <mergeCell ref="A45:B45"/>
    <mergeCell ref="A60:B60"/>
    <mergeCell ref="A61:B61"/>
    <mergeCell ref="A46:B46"/>
    <mergeCell ref="A54:B54"/>
    <mergeCell ref="A56:B56"/>
    <mergeCell ref="A57:B57"/>
    <mergeCell ref="A58:B58"/>
    <mergeCell ref="A55:B55"/>
    <mergeCell ref="A69:H69"/>
    <mergeCell ref="A70:B70"/>
    <mergeCell ref="A71:B71"/>
    <mergeCell ref="A72:B72"/>
    <mergeCell ref="A86:B86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97:B97"/>
    <mergeCell ref="A87:B87"/>
    <mergeCell ref="A88:B88"/>
    <mergeCell ref="A89:B89"/>
    <mergeCell ref="A90:B90"/>
    <mergeCell ref="A91:B91"/>
    <mergeCell ref="A85:B85"/>
    <mergeCell ref="A92:B92"/>
    <mergeCell ref="A93:B93"/>
    <mergeCell ref="A94:B94"/>
    <mergeCell ref="A96:B96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71"/>
  <sheetViews>
    <sheetView zoomScaleNormal="100" workbookViewId="0">
      <selection activeCell="Z1" sqref="Z1"/>
    </sheetView>
  </sheetViews>
  <sheetFormatPr defaultRowHeight="12.75" x14ac:dyDescent="0.2"/>
  <cols>
    <col min="1" max="1" width="6" style="355" customWidth="1"/>
    <col min="2" max="2" width="6.42578125" style="355" customWidth="1"/>
    <col min="3" max="3" width="36.85546875" style="355" customWidth="1"/>
    <col min="4" max="5" width="13" style="355" customWidth="1"/>
    <col min="6" max="7" width="18.28515625" style="355" hidden="1" customWidth="1"/>
    <col min="8" max="8" width="13.140625" style="355" customWidth="1"/>
    <col min="9" max="9" width="11" style="355" customWidth="1"/>
    <col min="10" max="10" width="12" style="355" customWidth="1"/>
    <col min="11" max="16384" width="9.140625" style="355"/>
  </cols>
  <sheetData>
    <row r="1" spans="1:8" ht="15" x14ac:dyDescent="0.25">
      <c r="A1" s="4"/>
      <c r="B1" s="4"/>
      <c r="C1" s="4"/>
      <c r="D1" s="4"/>
      <c r="E1" s="169" t="s">
        <v>1376</v>
      </c>
      <c r="F1" s="4"/>
      <c r="G1" s="4"/>
      <c r="H1" s="1529">
        <v>16</v>
      </c>
    </row>
    <row r="2" spans="1:8" ht="18.75" x14ac:dyDescent="0.3">
      <c r="A2" s="6" t="s">
        <v>417</v>
      </c>
      <c r="B2" s="7"/>
      <c r="C2" s="4"/>
      <c r="D2" s="4"/>
      <c r="E2" s="4"/>
      <c r="F2" s="4"/>
      <c r="G2" s="4"/>
      <c r="H2" s="4"/>
    </row>
    <row r="3" spans="1:8" ht="15" thickBot="1" x14ac:dyDescent="0.25">
      <c r="A3" s="172" t="s">
        <v>645</v>
      </c>
      <c r="B3" s="7"/>
      <c r="C3" s="4"/>
      <c r="D3" s="4"/>
      <c r="E3" s="4"/>
      <c r="F3" s="290"/>
      <c r="G3" s="291"/>
      <c r="H3" s="590" t="s">
        <v>537</v>
      </c>
    </row>
    <row r="4" spans="1:8" ht="13.5" x14ac:dyDescent="0.25">
      <c r="A4" s="173" t="s">
        <v>538</v>
      </c>
      <c r="B4" s="12"/>
      <c r="C4" s="13"/>
      <c r="D4" s="896" t="s">
        <v>539</v>
      </c>
      <c r="E4" s="896" t="s">
        <v>540</v>
      </c>
      <c r="F4" s="1153" t="s">
        <v>541</v>
      </c>
      <c r="G4" s="14" t="s">
        <v>542</v>
      </c>
      <c r="H4" s="15" t="s">
        <v>1285</v>
      </c>
    </row>
    <row r="5" spans="1:8" ht="13.5" x14ac:dyDescent="0.25">
      <c r="A5" s="174">
        <v>5311</v>
      </c>
      <c r="B5" s="102" t="s">
        <v>418</v>
      </c>
      <c r="C5" s="175"/>
      <c r="D5" s="1130">
        <v>2020</v>
      </c>
      <c r="E5" s="1130">
        <v>2020</v>
      </c>
      <c r="F5" s="19"/>
      <c r="G5" s="20" t="s">
        <v>544</v>
      </c>
      <c r="H5" s="21" t="s">
        <v>1284</v>
      </c>
    </row>
    <row r="6" spans="1:8" x14ac:dyDescent="0.2">
      <c r="A6" s="174">
        <v>6112</v>
      </c>
      <c r="B6" s="17" t="s">
        <v>421</v>
      </c>
      <c r="C6" s="175"/>
      <c r="D6" s="1485"/>
      <c r="E6" s="1485"/>
      <c r="F6" s="1484"/>
      <c r="G6" s="867"/>
      <c r="H6" s="868"/>
    </row>
    <row r="7" spans="1:8" ht="13.5" x14ac:dyDescent="0.25">
      <c r="A7" s="174">
        <v>6117</v>
      </c>
      <c r="B7" s="17" t="s">
        <v>423</v>
      </c>
      <c r="C7" s="175"/>
      <c r="D7" s="1130"/>
      <c r="E7" s="1130"/>
      <c r="F7" s="19"/>
      <c r="G7" s="20"/>
      <c r="H7" s="21"/>
    </row>
    <row r="8" spans="1:8" x14ac:dyDescent="0.2">
      <c r="A8" s="174">
        <v>6171</v>
      </c>
      <c r="B8" s="17" t="s">
        <v>619</v>
      </c>
      <c r="C8" s="175"/>
      <c r="D8" s="1360"/>
      <c r="E8" s="1360"/>
      <c r="F8" s="110"/>
      <c r="G8" s="52"/>
      <c r="H8" s="109"/>
    </row>
    <row r="9" spans="1:8" x14ac:dyDescent="0.2">
      <c r="A9" s="1129">
        <v>6310</v>
      </c>
      <c r="B9" s="102" t="s">
        <v>425</v>
      </c>
      <c r="C9" s="191"/>
      <c r="D9" s="1360"/>
      <c r="E9" s="1360"/>
      <c r="F9" s="110"/>
      <c r="G9" s="52"/>
      <c r="H9" s="109"/>
    </row>
    <row r="10" spans="1:8" x14ac:dyDescent="0.2">
      <c r="A10" s="1129">
        <v>6330</v>
      </c>
      <c r="B10" s="175" t="s">
        <v>1256</v>
      </c>
      <c r="C10" s="344"/>
      <c r="D10" s="1360"/>
      <c r="E10" s="1360"/>
      <c r="F10" s="110"/>
      <c r="G10" s="52"/>
      <c r="H10" s="109"/>
    </row>
    <row r="11" spans="1:8" ht="13.5" thickBot="1" x14ac:dyDescent="0.25">
      <c r="A11" s="916">
        <v>6409</v>
      </c>
      <c r="B11" s="342" t="s">
        <v>426</v>
      </c>
      <c r="C11" s="559"/>
      <c r="D11" s="1360"/>
      <c r="E11" s="1360"/>
      <c r="F11" s="110"/>
      <c r="G11" s="52"/>
      <c r="H11" s="109"/>
    </row>
    <row r="12" spans="1:8" ht="13.5" x14ac:dyDescent="0.25">
      <c r="A12" s="176"/>
      <c r="B12" s="243" t="s">
        <v>545</v>
      </c>
      <c r="C12" s="13"/>
      <c r="D12" s="1486"/>
      <c r="E12" s="1486"/>
      <c r="F12" s="341"/>
      <c r="G12" s="354"/>
      <c r="H12" s="689"/>
    </row>
    <row r="13" spans="1:8" x14ac:dyDescent="0.2">
      <c r="A13" s="16">
        <v>5213</v>
      </c>
      <c r="B13" s="116">
        <v>5137</v>
      </c>
      <c r="C13" s="175" t="s">
        <v>1342</v>
      </c>
      <c r="D13" s="1136">
        <v>0</v>
      </c>
      <c r="E13" s="1136">
        <v>600</v>
      </c>
      <c r="F13" s="267"/>
      <c r="G13" s="89"/>
      <c r="H13" s="205">
        <v>600</v>
      </c>
    </row>
    <row r="14" spans="1:8" x14ac:dyDescent="0.2">
      <c r="A14" s="839"/>
      <c r="B14" s="116">
        <v>5139</v>
      </c>
      <c r="C14" s="175" t="s">
        <v>1343</v>
      </c>
      <c r="D14" s="1136">
        <v>0</v>
      </c>
      <c r="E14" s="1136">
        <v>4000</v>
      </c>
      <c r="F14" s="267"/>
      <c r="G14" s="913"/>
      <c r="H14" s="205">
        <v>4000</v>
      </c>
    </row>
    <row r="15" spans="1:8" x14ac:dyDescent="0.2">
      <c r="A15" s="839"/>
      <c r="B15" s="116">
        <v>5164</v>
      </c>
      <c r="C15" s="175" t="s">
        <v>1344</v>
      </c>
      <c r="D15" s="1136">
        <v>0</v>
      </c>
      <c r="E15" s="1136">
        <v>100</v>
      </c>
      <c r="F15" s="267"/>
      <c r="G15" s="913"/>
      <c r="H15" s="205">
        <v>100</v>
      </c>
    </row>
    <row r="16" spans="1:8" x14ac:dyDescent="0.2">
      <c r="A16" s="839"/>
      <c r="B16" s="116">
        <v>5169</v>
      </c>
      <c r="C16" s="175" t="s">
        <v>1065</v>
      </c>
      <c r="D16" s="1136">
        <v>0</v>
      </c>
      <c r="E16" s="1136">
        <v>300</v>
      </c>
      <c r="F16" s="267"/>
      <c r="G16" s="913"/>
      <c r="H16" s="205">
        <v>300</v>
      </c>
    </row>
    <row r="17" spans="1:10" ht="15" thickBot="1" x14ac:dyDescent="0.25">
      <c r="A17" s="553"/>
      <c r="B17" s="374" t="s">
        <v>631</v>
      </c>
      <c r="C17" s="234"/>
      <c r="D17" s="1168">
        <f>SUM(D13:D16)</f>
        <v>0</v>
      </c>
      <c r="E17" s="1168">
        <f t="shared" ref="E17:H17" si="0">SUM(E13:E16)</f>
        <v>5000</v>
      </c>
      <c r="F17" s="1206">
        <f t="shared" si="0"/>
        <v>0</v>
      </c>
      <c r="G17" s="274">
        <f t="shared" si="0"/>
        <v>0</v>
      </c>
      <c r="H17" s="274">
        <f t="shared" si="0"/>
        <v>5000</v>
      </c>
    </row>
    <row r="18" spans="1:10" x14ac:dyDescent="0.2">
      <c r="A18" s="1129">
        <v>5311</v>
      </c>
      <c r="B18" s="116">
        <v>5194</v>
      </c>
      <c r="C18" s="642" t="s">
        <v>803</v>
      </c>
      <c r="D18" s="1136">
        <v>600</v>
      </c>
      <c r="E18" s="1136">
        <v>600</v>
      </c>
      <c r="F18" s="267"/>
      <c r="G18" s="89">
        <f>F18/E18*100</f>
        <v>0</v>
      </c>
      <c r="H18" s="205">
        <v>600</v>
      </c>
    </row>
    <row r="19" spans="1:10" x14ac:dyDescent="0.2">
      <c r="A19" s="346"/>
      <c r="B19" s="116">
        <v>5339</v>
      </c>
      <c r="C19" s="642" t="s">
        <v>57</v>
      </c>
      <c r="D19" s="1487">
        <v>400</v>
      </c>
      <c r="E19" s="1487">
        <v>400</v>
      </c>
      <c r="F19" s="902"/>
      <c r="G19" s="690">
        <v>0</v>
      </c>
      <c r="H19" s="691">
        <v>400</v>
      </c>
      <c r="J19" s="706"/>
    </row>
    <row r="20" spans="1:10" ht="15" thickBot="1" x14ac:dyDescent="0.25">
      <c r="A20" s="553"/>
      <c r="B20" s="374" t="s">
        <v>631</v>
      </c>
      <c r="C20" s="234"/>
      <c r="D20" s="1168">
        <f>SUM(D18:D19)</f>
        <v>1000</v>
      </c>
      <c r="E20" s="1168">
        <f>SUM(E18:E19)</f>
        <v>1000</v>
      </c>
      <c r="F20" s="272">
        <f>SUM(F12:F19)</f>
        <v>0</v>
      </c>
      <c r="G20" s="292">
        <f>F20/E20*100</f>
        <v>0</v>
      </c>
      <c r="H20" s="274">
        <f>SUM(H18:H19)</f>
        <v>1000</v>
      </c>
    </row>
    <row r="21" spans="1:10" x14ac:dyDescent="0.2">
      <c r="A21" s="1129">
        <v>6112</v>
      </c>
      <c r="B21" s="1122">
        <v>5021</v>
      </c>
      <c r="C21" s="689" t="s">
        <v>1258</v>
      </c>
      <c r="D21" s="1132">
        <v>0</v>
      </c>
      <c r="E21" s="1132">
        <v>0</v>
      </c>
      <c r="F21" s="181"/>
      <c r="G21" s="913">
        <v>0</v>
      </c>
      <c r="H21" s="906">
        <v>0</v>
      </c>
    </row>
    <row r="22" spans="1:10" x14ac:dyDescent="0.2">
      <c r="A22" s="1121" t="s">
        <v>934</v>
      </c>
      <c r="B22" s="1122">
        <v>5021</v>
      </c>
      <c r="C22" s="642" t="s">
        <v>1258</v>
      </c>
      <c r="D22" s="1134">
        <v>600</v>
      </c>
      <c r="E22" s="1134">
        <v>600</v>
      </c>
      <c r="F22" s="190"/>
      <c r="G22" s="913">
        <f t="shared" ref="G22:G29" si="1">F22/E22*100</f>
        <v>0</v>
      </c>
      <c r="H22" s="141">
        <f>600-100</f>
        <v>500</v>
      </c>
    </row>
    <row r="23" spans="1:10" ht="12.75" customHeight="1" x14ac:dyDescent="0.2">
      <c r="A23" s="839"/>
      <c r="B23" s="1122">
        <v>5023</v>
      </c>
      <c r="C23" s="180" t="s">
        <v>427</v>
      </c>
      <c r="D23" s="1132">
        <v>18180</v>
      </c>
      <c r="E23" s="1132">
        <v>18180</v>
      </c>
      <c r="F23" s="181"/>
      <c r="G23" s="913">
        <f t="shared" si="1"/>
        <v>0</v>
      </c>
      <c r="H23" s="906">
        <v>18180</v>
      </c>
    </row>
    <row r="24" spans="1:10" ht="12.75" customHeight="1" x14ac:dyDescent="0.2">
      <c r="A24" s="916"/>
      <c r="B24" s="1122">
        <v>5024</v>
      </c>
      <c r="C24" s="180" t="s">
        <v>428</v>
      </c>
      <c r="D24" s="1132">
        <v>0</v>
      </c>
      <c r="E24" s="1132">
        <v>0</v>
      </c>
      <c r="F24" s="181"/>
      <c r="G24" s="913"/>
      <c r="H24" s="906">
        <v>0</v>
      </c>
    </row>
    <row r="25" spans="1:10" ht="12.75" customHeight="1" x14ac:dyDescent="0.2">
      <c r="A25" s="916"/>
      <c r="B25" s="1122">
        <v>5029</v>
      </c>
      <c r="C25" s="180" t="s">
        <v>429</v>
      </c>
      <c r="D25" s="1132">
        <v>90</v>
      </c>
      <c r="E25" s="1132">
        <v>90</v>
      </c>
      <c r="F25" s="181"/>
      <c r="G25" s="913">
        <f t="shared" si="1"/>
        <v>0</v>
      </c>
      <c r="H25" s="906">
        <v>90</v>
      </c>
    </row>
    <row r="26" spans="1:10" ht="12.75" customHeight="1" x14ac:dyDescent="0.2">
      <c r="A26" s="916"/>
      <c r="B26" s="1122">
        <v>5031</v>
      </c>
      <c r="C26" s="180" t="s">
        <v>430</v>
      </c>
      <c r="D26" s="1132">
        <v>4545</v>
      </c>
      <c r="E26" s="1132">
        <v>4545</v>
      </c>
      <c r="F26" s="181"/>
      <c r="G26" s="913">
        <f t="shared" si="1"/>
        <v>0</v>
      </c>
      <c r="H26" s="906">
        <v>4545</v>
      </c>
    </row>
    <row r="27" spans="1:10" ht="12.75" customHeight="1" x14ac:dyDescent="0.2">
      <c r="A27" s="1121" t="s">
        <v>934</v>
      </c>
      <c r="B27" s="1122">
        <v>5031</v>
      </c>
      <c r="C27" s="180" t="s">
        <v>430</v>
      </c>
      <c r="D27" s="1132">
        <v>150</v>
      </c>
      <c r="E27" s="1132">
        <v>150</v>
      </c>
      <c r="F27" s="181"/>
      <c r="G27" s="913">
        <f t="shared" si="1"/>
        <v>0</v>
      </c>
      <c r="H27" s="906">
        <f>150-80</f>
        <v>70</v>
      </c>
    </row>
    <row r="28" spans="1:10" ht="12.75" customHeight="1" x14ac:dyDescent="0.2">
      <c r="A28" s="916"/>
      <c r="B28" s="1122">
        <v>5032</v>
      </c>
      <c r="C28" s="180" t="s">
        <v>35</v>
      </c>
      <c r="D28" s="1132">
        <v>1636</v>
      </c>
      <c r="E28" s="1132">
        <v>1636</v>
      </c>
      <c r="F28" s="181"/>
      <c r="G28" s="913">
        <f t="shared" si="1"/>
        <v>0</v>
      </c>
      <c r="H28" s="906">
        <v>1636</v>
      </c>
    </row>
    <row r="29" spans="1:10" x14ac:dyDescent="0.2">
      <c r="A29" s="1121" t="s">
        <v>934</v>
      </c>
      <c r="B29" s="1122">
        <v>5032</v>
      </c>
      <c r="C29" s="180" t="s">
        <v>35</v>
      </c>
      <c r="D29" s="1132">
        <v>54</v>
      </c>
      <c r="E29" s="1132">
        <v>54</v>
      </c>
      <c r="F29" s="181"/>
      <c r="G29" s="913">
        <f t="shared" si="1"/>
        <v>0</v>
      </c>
      <c r="H29" s="906">
        <f>54-20</f>
        <v>34</v>
      </c>
    </row>
    <row r="30" spans="1:10" x14ac:dyDescent="0.2">
      <c r="A30" s="1540"/>
      <c r="B30" s="1122">
        <v>5424</v>
      </c>
      <c r="C30" s="180" t="s">
        <v>112</v>
      </c>
      <c r="D30" s="1132">
        <v>10</v>
      </c>
      <c r="E30" s="1132">
        <v>10</v>
      </c>
      <c r="F30" s="181"/>
      <c r="G30" s="913">
        <f>F30/E30*100</f>
        <v>0</v>
      </c>
      <c r="H30" s="906">
        <v>10</v>
      </c>
    </row>
    <row r="31" spans="1:10" hidden="1" x14ac:dyDescent="0.2">
      <c r="A31" s="916"/>
      <c r="B31" s="1122">
        <v>5424</v>
      </c>
      <c r="C31" s="180" t="s">
        <v>112</v>
      </c>
      <c r="D31" s="1132">
        <v>0</v>
      </c>
      <c r="E31" s="1132">
        <v>0</v>
      </c>
      <c r="F31" s="181">
        <v>0</v>
      </c>
      <c r="G31" s="913">
        <v>0</v>
      </c>
      <c r="H31" s="906">
        <v>0</v>
      </c>
    </row>
    <row r="32" spans="1:10" ht="15" thickBot="1" x14ac:dyDescent="0.25">
      <c r="A32" s="553"/>
      <c r="B32" s="374" t="s">
        <v>631</v>
      </c>
      <c r="C32" s="234"/>
      <c r="D32" s="1168">
        <f>SUM(D22:D31)</f>
        <v>25265</v>
      </c>
      <c r="E32" s="1168">
        <f>SUM(E22:E31)</f>
        <v>25265</v>
      </c>
      <c r="F32" s="272">
        <f>SUM(F22:F31)</f>
        <v>0</v>
      </c>
      <c r="G32" s="292">
        <f>F32/E32*100</f>
        <v>0</v>
      </c>
      <c r="H32" s="274">
        <f>SUM(H22:H31)</f>
        <v>25065</v>
      </c>
    </row>
    <row r="33" spans="1:8" ht="14.25" hidden="1" thickBot="1" x14ac:dyDescent="0.3">
      <c r="A33" s="176"/>
      <c r="B33" s="692" t="s">
        <v>431</v>
      </c>
      <c r="C33" s="13"/>
      <c r="D33" s="178"/>
      <c r="E33" s="178"/>
      <c r="F33" s="177"/>
      <c r="G33" s="150"/>
      <c r="H33" s="178"/>
    </row>
    <row r="34" spans="1:8" ht="13.5" hidden="1" thickBot="1" x14ac:dyDescent="0.25">
      <c r="A34" s="174">
        <v>6114</v>
      </c>
      <c r="B34" s="116">
        <v>5139</v>
      </c>
      <c r="C34" s="175" t="s">
        <v>656</v>
      </c>
      <c r="D34" s="205">
        <v>0</v>
      </c>
      <c r="E34" s="205">
        <v>0</v>
      </c>
      <c r="F34" s="68">
        <v>0</v>
      </c>
      <c r="G34" s="89">
        <v>0</v>
      </c>
      <c r="H34" s="205">
        <v>0</v>
      </c>
    </row>
    <row r="35" spans="1:8" ht="13.5" hidden="1" thickBot="1" x14ac:dyDescent="0.25">
      <c r="A35" s="346"/>
      <c r="B35" s="116">
        <v>5901</v>
      </c>
      <c r="C35" s="175" t="s">
        <v>104</v>
      </c>
      <c r="D35" s="205">
        <v>0</v>
      </c>
      <c r="E35" s="205">
        <v>0</v>
      </c>
      <c r="F35" s="68">
        <v>0</v>
      </c>
      <c r="G35" s="89">
        <v>0</v>
      </c>
      <c r="H35" s="205">
        <v>0</v>
      </c>
    </row>
    <row r="36" spans="1:8" ht="15" hidden="1" thickBot="1" x14ac:dyDescent="0.25">
      <c r="A36" s="553"/>
      <c r="B36" s="374" t="s">
        <v>631</v>
      </c>
      <c r="C36" s="234"/>
      <c r="D36" s="274">
        <f>SUM(D35)</f>
        <v>0</v>
      </c>
      <c r="E36" s="274">
        <f>SUM(E35)</f>
        <v>0</v>
      </c>
      <c r="F36" s="271">
        <f>F34+F35</f>
        <v>0</v>
      </c>
      <c r="G36" s="292">
        <v>0</v>
      </c>
      <c r="H36" s="274">
        <f>SUM(H35)</f>
        <v>0</v>
      </c>
    </row>
    <row r="37" spans="1:8" ht="14.25" hidden="1" thickBot="1" x14ac:dyDescent="0.3">
      <c r="A37" s="176"/>
      <c r="B37" s="692" t="s">
        <v>432</v>
      </c>
      <c r="C37" s="13"/>
      <c r="D37" s="178"/>
      <c r="E37" s="178"/>
      <c r="F37" s="177"/>
      <c r="G37" s="150"/>
      <c r="H37" s="178"/>
    </row>
    <row r="38" spans="1:8" ht="13.5" hidden="1" thickBot="1" x14ac:dyDescent="0.25">
      <c r="A38" s="174">
        <v>6114</v>
      </c>
      <c r="B38" s="116">
        <v>5139</v>
      </c>
      <c r="C38" s="175" t="s">
        <v>656</v>
      </c>
      <c r="D38" s="205">
        <v>0</v>
      </c>
      <c r="E38" s="205">
        <v>0</v>
      </c>
      <c r="F38" s="68">
        <v>0</v>
      </c>
      <c r="G38" s="89">
        <v>0</v>
      </c>
      <c r="H38" s="205">
        <v>0</v>
      </c>
    </row>
    <row r="39" spans="1:8" ht="13.5" hidden="1" thickBot="1" x14ac:dyDescent="0.25">
      <c r="A39" s="346"/>
      <c r="B39" s="116">
        <v>5901</v>
      </c>
      <c r="C39" s="175" t="s">
        <v>104</v>
      </c>
      <c r="D39" s="205">
        <v>0</v>
      </c>
      <c r="E39" s="205">
        <v>0</v>
      </c>
      <c r="F39" s="68">
        <v>0</v>
      </c>
      <c r="G39" s="89">
        <v>0</v>
      </c>
      <c r="H39" s="205">
        <v>0</v>
      </c>
    </row>
    <row r="40" spans="1:8" ht="15" hidden="1" thickBot="1" x14ac:dyDescent="0.25">
      <c r="A40" s="553"/>
      <c r="B40" s="374" t="s">
        <v>631</v>
      </c>
      <c r="C40" s="234"/>
      <c r="D40" s="274">
        <f>SUM(D39)</f>
        <v>0</v>
      </c>
      <c r="E40" s="274">
        <f>SUM(E39)</f>
        <v>0</v>
      </c>
      <c r="F40" s="271">
        <f>F38+F39</f>
        <v>0</v>
      </c>
      <c r="G40" s="292">
        <v>0</v>
      </c>
      <c r="H40" s="274">
        <f>SUM(H39)</f>
        <v>0</v>
      </c>
    </row>
    <row r="41" spans="1:8" ht="14.25" hidden="1" thickBot="1" x14ac:dyDescent="0.3">
      <c r="A41" s="176"/>
      <c r="B41" s="692" t="s">
        <v>422</v>
      </c>
      <c r="C41" s="13"/>
      <c r="D41" s="178"/>
      <c r="E41" s="178"/>
      <c r="F41" s="177"/>
      <c r="G41" s="150"/>
      <c r="H41" s="178"/>
    </row>
    <row r="42" spans="1:8" ht="13.5" hidden="1" thickBot="1" x14ac:dyDescent="0.25">
      <c r="A42" s="174">
        <v>6115</v>
      </c>
      <c r="B42" s="116">
        <v>5139</v>
      </c>
      <c r="C42" s="175" t="s">
        <v>656</v>
      </c>
      <c r="D42" s="205">
        <v>0</v>
      </c>
      <c r="E42" s="205">
        <v>0</v>
      </c>
      <c r="F42" s="68">
        <v>0</v>
      </c>
      <c r="G42" s="89">
        <v>0</v>
      </c>
      <c r="H42" s="205">
        <v>0</v>
      </c>
    </row>
    <row r="43" spans="1:8" ht="13.5" hidden="1" thickBot="1" x14ac:dyDescent="0.25">
      <c r="A43" s="346"/>
      <c r="B43" s="116">
        <v>5901</v>
      </c>
      <c r="C43" s="175" t="s">
        <v>104</v>
      </c>
      <c r="D43" s="205">
        <v>0</v>
      </c>
      <c r="E43" s="205">
        <v>0</v>
      </c>
      <c r="F43" s="68">
        <v>0</v>
      </c>
      <c r="G43" s="89">
        <v>0</v>
      </c>
      <c r="H43" s="205">
        <v>0</v>
      </c>
    </row>
    <row r="44" spans="1:8" ht="15" hidden="1" thickBot="1" x14ac:dyDescent="0.25">
      <c r="A44" s="553"/>
      <c r="B44" s="374" t="s">
        <v>631</v>
      </c>
      <c r="C44" s="234"/>
      <c r="D44" s="274">
        <f>SUM(D43)</f>
        <v>0</v>
      </c>
      <c r="E44" s="274">
        <f>SUM(E43)</f>
        <v>0</v>
      </c>
      <c r="F44" s="271">
        <f>F42+F43</f>
        <v>0</v>
      </c>
      <c r="G44" s="292">
        <v>0</v>
      </c>
      <c r="H44" s="274">
        <f>SUM(H43)</f>
        <v>0</v>
      </c>
    </row>
    <row r="45" spans="1:8" ht="13.5" hidden="1" x14ac:dyDescent="0.25">
      <c r="A45" s="97">
        <v>6117</v>
      </c>
      <c r="B45" s="869" t="s">
        <v>423</v>
      </c>
      <c r="C45" s="13"/>
      <c r="D45" s="178"/>
      <c r="E45" s="178"/>
      <c r="F45" s="177"/>
      <c r="G45" s="150"/>
      <c r="H45" s="178"/>
    </row>
    <row r="46" spans="1:8" hidden="1" x14ac:dyDescent="0.2">
      <c r="A46" s="839"/>
      <c r="B46" s="116">
        <v>5019</v>
      </c>
      <c r="C46" s="175" t="s">
        <v>1027</v>
      </c>
      <c r="D46" s="205">
        <v>0</v>
      </c>
      <c r="E46" s="205">
        <v>0</v>
      </c>
      <c r="F46" s="68"/>
      <c r="G46" s="913" t="e">
        <f t="shared" ref="G46:G59" si="2">F46/E46*100</f>
        <v>#DIV/0!</v>
      </c>
      <c r="H46" s="205">
        <v>0</v>
      </c>
    </row>
    <row r="47" spans="1:8" hidden="1" x14ac:dyDescent="0.2">
      <c r="A47" s="839"/>
      <c r="B47" s="116">
        <v>5021</v>
      </c>
      <c r="C47" s="175" t="s">
        <v>434</v>
      </c>
      <c r="D47" s="205">
        <v>0</v>
      </c>
      <c r="E47" s="205">
        <v>0</v>
      </c>
      <c r="F47" s="68"/>
      <c r="G47" s="913" t="e">
        <f t="shared" si="2"/>
        <v>#DIV/0!</v>
      </c>
      <c r="H47" s="205">
        <v>0</v>
      </c>
    </row>
    <row r="48" spans="1:8" hidden="1" x14ac:dyDescent="0.2">
      <c r="A48" s="188"/>
      <c r="B48" s="116">
        <v>5021</v>
      </c>
      <c r="C48" s="175" t="s">
        <v>1028</v>
      </c>
      <c r="D48" s="205">
        <v>0</v>
      </c>
      <c r="E48" s="205">
        <v>0</v>
      </c>
      <c r="F48" s="68"/>
      <c r="G48" s="913" t="e">
        <f t="shared" si="2"/>
        <v>#DIV/0!</v>
      </c>
      <c r="H48" s="205">
        <v>0</v>
      </c>
    </row>
    <row r="49" spans="1:8" hidden="1" x14ac:dyDescent="0.2">
      <c r="A49" s="188"/>
      <c r="B49" s="116">
        <v>5031</v>
      </c>
      <c r="C49" s="175" t="s">
        <v>436</v>
      </c>
      <c r="D49" s="205">
        <v>0</v>
      </c>
      <c r="E49" s="205">
        <v>0</v>
      </c>
      <c r="F49" s="68"/>
      <c r="G49" s="913">
        <v>0</v>
      </c>
      <c r="H49" s="205">
        <v>0</v>
      </c>
    </row>
    <row r="50" spans="1:8" hidden="1" x14ac:dyDescent="0.2">
      <c r="A50" s="188"/>
      <c r="B50" s="116">
        <v>5139</v>
      </c>
      <c r="C50" s="175" t="s">
        <v>1029</v>
      </c>
      <c r="D50" s="205">
        <v>0</v>
      </c>
      <c r="E50" s="205">
        <v>0</v>
      </c>
      <c r="F50" s="68"/>
      <c r="G50" s="913" t="e">
        <f t="shared" si="2"/>
        <v>#DIV/0!</v>
      </c>
      <c r="H50" s="205">
        <v>0</v>
      </c>
    </row>
    <row r="51" spans="1:8" hidden="1" x14ac:dyDescent="0.2">
      <c r="A51" s="188"/>
      <c r="B51" s="116">
        <v>5151</v>
      </c>
      <c r="C51" s="191" t="s">
        <v>1030</v>
      </c>
      <c r="D51" s="205">
        <v>0</v>
      </c>
      <c r="E51" s="205">
        <v>0</v>
      </c>
      <c r="F51" s="68"/>
      <c r="G51" s="913" t="e">
        <f t="shared" si="2"/>
        <v>#DIV/0!</v>
      </c>
      <c r="H51" s="205">
        <v>0</v>
      </c>
    </row>
    <row r="52" spans="1:8" hidden="1" x14ac:dyDescent="0.2">
      <c r="A52" s="188"/>
      <c r="B52" s="116">
        <v>5152</v>
      </c>
      <c r="C52" s="191" t="s">
        <v>1031</v>
      </c>
      <c r="D52" s="205">
        <v>0</v>
      </c>
      <c r="E52" s="205">
        <v>0</v>
      </c>
      <c r="F52" s="68"/>
      <c r="G52" s="913" t="e">
        <f t="shared" si="2"/>
        <v>#DIV/0!</v>
      </c>
      <c r="H52" s="205">
        <v>0</v>
      </c>
    </row>
    <row r="53" spans="1:8" hidden="1" x14ac:dyDescent="0.2">
      <c r="A53" s="188"/>
      <c r="B53" s="116">
        <v>5153</v>
      </c>
      <c r="C53" s="191" t="s">
        <v>1032</v>
      </c>
      <c r="D53" s="205">
        <v>0</v>
      </c>
      <c r="E53" s="205">
        <v>0</v>
      </c>
      <c r="F53" s="68"/>
      <c r="G53" s="913" t="e">
        <f t="shared" si="2"/>
        <v>#DIV/0!</v>
      </c>
      <c r="H53" s="205">
        <v>0</v>
      </c>
    </row>
    <row r="54" spans="1:8" hidden="1" x14ac:dyDescent="0.2">
      <c r="A54" s="188"/>
      <c r="B54" s="116">
        <v>5154</v>
      </c>
      <c r="C54" s="191" t="s">
        <v>1033</v>
      </c>
      <c r="D54" s="205">
        <v>0</v>
      </c>
      <c r="E54" s="205">
        <v>0</v>
      </c>
      <c r="F54" s="68"/>
      <c r="G54" s="913" t="e">
        <f t="shared" si="2"/>
        <v>#DIV/0!</v>
      </c>
      <c r="H54" s="205">
        <v>0</v>
      </c>
    </row>
    <row r="55" spans="1:8" hidden="1" x14ac:dyDescent="0.2">
      <c r="A55" s="188"/>
      <c r="B55" s="859">
        <v>5156</v>
      </c>
      <c r="C55" s="191" t="s">
        <v>1034</v>
      </c>
      <c r="D55" s="906">
        <v>0</v>
      </c>
      <c r="E55" s="906">
        <v>0</v>
      </c>
      <c r="F55" s="33"/>
      <c r="G55" s="913" t="e">
        <f t="shared" si="2"/>
        <v>#DIV/0!</v>
      </c>
      <c r="H55" s="906">
        <v>0</v>
      </c>
    </row>
    <row r="56" spans="1:8" hidden="1" x14ac:dyDescent="0.2">
      <c r="A56" s="188"/>
      <c r="B56" s="859">
        <v>5161</v>
      </c>
      <c r="C56" s="191" t="s">
        <v>1035</v>
      </c>
      <c r="D56" s="906">
        <v>0</v>
      </c>
      <c r="E56" s="906">
        <v>0</v>
      </c>
      <c r="F56" s="33"/>
      <c r="G56" s="913" t="e">
        <f t="shared" si="2"/>
        <v>#DIV/0!</v>
      </c>
      <c r="H56" s="906">
        <v>0</v>
      </c>
    </row>
    <row r="57" spans="1:8" hidden="1" x14ac:dyDescent="0.2">
      <c r="A57" s="188"/>
      <c r="B57" s="116">
        <v>5169</v>
      </c>
      <c r="C57" s="191" t="s">
        <v>1036</v>
      </c>
      <c r="D57" s="205">
        <v>0</v>
      </c>
      <c r="E57" s="205">
        <v>0</v>
      </c>
      <c r="F57" s="68"/>
      <c r="G57" s="913" t="e">
        <f t="shared" si="2"/>
        <v>#DIV/0!</v>
      </c>
      <c r="H57" s="205">
        <v>0</v>
      </c>
    </row>
    <row r="58" spans="1:8" hidden="1" x14ac:dyDescent="0.2">
      <c r="A58" s="188"/>
      <c r="B58" s="116">
        <v>5171</v>
      </c>
      <c r="C58" s="175" t="s">
        <v>1037</v>
      </c>
      <c r="D58" s="205">
        <v>0</v>
      </c>
      <c r="E58" s="205">
        <v>0</v>
      </c>
      <c r="F58" s="68"/>
      <c r="G58" s="913" t="e">
        <f t="shared" si="2"/>
        <v>#DIV/0!</v>
      </c>
      <c r="H58" s="205">
        <v>0</v>
      </c>
    </row>
    <row r="59" spans="1:8" hidden="1" x14ac:dyDescent="0.2">
      <c r="A59" s="174"/>
      <c r="B59" s="116">
        <v>5901</v>
      </c>
      <c r="C59" s="175" t="s">
        <v>104</v>
      </c>
      <c r="D59" s="205">
        <v>0</v>
      </c>
      <c r="E59" s="205">
        <v>0</v>
      </c>
      <c r="F59" s="68"/>
      <c r="G59" s="913" t="e">
        <f t="shared" si="2"/>
        <v>#DIV/0!</v>
      </c>
      <c r="H59" s="205">
        <v>0</v>
      </c>
    </row>
    <row r="60" spans="1:8" ht="15" hidden="1" thickBot="1" x14ac:dyDescent="0.25">
      <c r="A60" s="553"/>
      <c r="B60" s="374" t="s">
        <v>631</v>
      </c>
      <c r="C60" s="234"/>
      <c r="D60" s="274">
        <f>D59</f>
        <v>0</v>
      </c>
      <c r="E60" s="274">
        <f>E59</f>
        <v>0</v>
      </c>
      <c r="F60" s="271">
        <f t="shared" ref="F60" si="3">SUM(F46:F59)</f>
        <v>0</v>
      </c>
      <c r="G60" s="292">
        <v>0</v>
      </c>
      <c r="H60" s="274">
        <f>H59</f>
        <v>0</v>
      </c>
    </row>
    <row r="61" spans="1:8" ht="13.5" hidden="1" x14ac:dyDescent="0.25">
      <c r="A61" s="176"/>
      <c r="B61" s="869" t="s">
        <v>424</v>
      </c>
      <c r="C61" s="13"/>
      <c r="D61" s="177"/>
      <c r="E61" s="177"/>
      <c r="F61" s="177"/>
      <c r="G61" s="150"/>
      <c r="H61" s="178"/>
    </row>
    <row r="62" spans="1:8" hidden="1" x14ac:dyDescent="0.2">
      <c r="A62" s="174">
        <v>6118</v>
      </c>
      <c r="B62" s="116">
        <v>5019</v>
      </c>
      <c r="C62" s="175" t="s">
        <v>433</v>
      </c>
      <c r="D62" s="68">
        <v>0</v>
      </c>
      <c r="E62" s="68">
        <v>0</v>
      </c>
      <c r="F62" s="68">
        <v>0</v>
      </c>
      <c r="G62" s="89">
        <v>0</v>
      </c>
      <c r="H62" s="205">
        <v>0</v>
      </c>
    </row>
    <row r="63" spans="1:8" hidden="1" x14ac:dyDescent="0.2">
      <c r="A63" s="188"/>
      <c r="B63" s="116">
        <v>5021</v>
      </c>
      <c r="C63" s="175" t="s">
        <v>434</v>
      </c>
      <c r="D63" s="68">
        <v>0</v>
      </c>
      <c r="E63" s="68">
        <v>0</v>
      </c>
      <c r="F63" s="68">
        <v>0</v>
      </c>
      <c r="G63" s="89">
        <v>0</v>
      </c>
      <c r="H63" s="205">
        <v>0</v>
      </c>
    </row>
    <row r="64" spans="1:8" hidden="1" x14ac:dyDescent="0.2">
      <c r="A64" s="188"/>
      <c r="B64" s="116">
        <v>5021</v>
      </c>
      <c r="C64" s="175" t="s">
        <v>435</v>
      </c>
      <c r="D64" s="68">
        <v>0</v>
      </c>
      <c r="E64" s="68">
        <v>0</v>
      </c>
      <c r="F64" s="68">
        <v>0</v>
      </c>
      <c r="G64" s="89">
        <v>0</v>
      </c>
      <c r="H64" s="205">
        <v>0</v>
      </c>
    </row>
    <row r="65" spans="1:8" hidden="1" x14ac:dyDescent="0.2">
      <c r="A65" s="188"/>
      <c r="B65" s="116">
        <v>5031</v>
      </c>
      <c r="C65" s="175" t="s">
        <v>436</v>
      </c>
      <c r="D65" s="68">
        <v>0</v>
      </c>
      <c r="E65" s="68">
        <v>0</v>
      </c>
      <c r="F65" s="68">
        <v>0</v>
      </c>
      <c r="G65" s="89" t="e">
        <f>F65/E65*100</f>
        <v>#DIV/0!</v>
      </c>
      <c r="H65" s="205">
        <v>0</v>
      </c>
    </row>
    <row r="66" spans="1:8" hidden="1" x14ac:dyDescent="0.2">
      <c r="A66" s="188"/>
      <c r="B66" s="116">
        <v>5139</v>
      </c>
      <c r="C66" s="175" t="s">
        <v>437</v>
      </c>
      <c r="D66" s="68">
        <v>0</v>
      </c>
      <c r="E66" s="68">
        <v>0</v>
      </c>
      <c r="F66" s="68">
        <v>0</v>
      </c>
      <c r="G66" s="89">
        <v>0</v>
      </c>
      <c r="H66" s="205">
        <v>0</v>
      </c>
    </row>
    <row r="67" spans="1:8" hidden="1" x14ac:dyDescent="0.2">
      <c r="A67" s="188"/>
      <c r="B67" s="116">
        <v>5151</v>
      </c>
      <c r="C67" s="191" t="s">
        <v>438</v>
      </c>
      <c r="D67" s="68">
        <v>0</v>
      </c>
      <c r="E67" s="68">
        <v>0</v>
      </c>
      <c r="F67" s="68">
        <v>0</v>
      </c>
      <c r="G67" s="89">
        <v>0</v>
      </c>
      <c r="H67" s="205">
        <v>0</v>
      </c>
    </row>
    <row r="68" spans="1:8" hidden="1" x14ac:dyDescent="0.2">
      <c r="A68" s="188"/>
      <c r="B68" s="116">
        <v>5152</v>
      </c>
      <c r="C68" s="191" t="s">
        <v>439</v>
      </c>
      <c r="D68" s="68">
        <v>0</v>
      </c>
      <c r="E68" s="68">
        <v>0</v>
      </c>
      <c r="F68" s="68">
        <v>0</v>
      </c>
      <c r="G68" s="89">
        <v>0</v>
      </c>
      <c r="H68" s="205">
        <v>0</v>
      </c>
    </row>
    <row r="69" spans="1:8" hidden="1" x14ac:dyDescent="0.2">
      <c r="A69" s="188"/>
      <c r="B69" s="116">
        <v>5153</v>
      </c>
      <c r="C69" s="191" t="s">
        <v>440</v>
      </c>
      <c r="D69" s="68">
        <v>0</v>
      </c>
      <c r="E69" s="68">
        <v>0</v>
      </c>
      <c r="F69" s="68">
        <v>0</v>
      </c>
      <c r="G69" s="89">
        <v>0</v>
      </c>
      <c r="H69" s="205">
        <v>0</v>
      </c>
    </row>
    <row r="70" spans="1:8" ht="13.5" hidden="1" thickBot="1" x14ac:dyDescent="0.25">
      <c r="A70" s="379"/>
      <c r="B70" s="520">
        <v>5154</v>
      </c>
      <c r="C70" s="559" t="s">
        <v>441</v>
      </c>
      <c r="D70" s="53">
        <v>0</v>
      </c>
      <c r="E70" s="53">
        <v>0</v>
      </c>
      <c r="F70" s="53">
        <v>0</v>
      </c>
      <c r="G70" s="55">
        <v>0</v>
      </c>
      <c r="H70" s="521">
        <v>0</v>
      </c>
    </row>
    <row r="71" spans="1:8" hidden="1" x14ac:dyDescent="0.2"/>
    <row r="72" spans="1:8" hidden="1" x14ac:dyDescent="0.2">
      <c r="A72" s="860"/>
      <c r="B72" s="277">
        <v>5156</v>
      </c>
      <c r="C72" s="13" t="s">
        <v>442</v>
      </c>
      <c r="D72" s="177">
        <v>0</v>
      </c>
      <c r="E72" s="177">
        <v>0</v>
      </c>
      <c r="F72" s="177">
        <v>0</v>
      </c>
      <c r="G72" s="150">
        <v>0</v>
      </c>
      <c r="H72" s="178">
        <v>0</v>
      </c>
    </row>
    <row r="73" spans="1:8" hidden="1" x14ac:dyDescent="0.2">
      <c r="A73" s="188"/>
      <c r="B73" s="881">
        <v>5161</v>
      </c>
      <c r="C73" s="191" t="s">
        <v>443</v>
      </c>
      <c r="D73" s="33">
        <v>0</v>
      </c>
      <c r="E73" s="33">
        <v>0</v>
      </c>
      <c r="F73" s="33">
        <v>0</v>
      </c>
      <c r="G73" s="34">
        <v>0</v>
      </c>
      <c r="H73" s="906">
        <v>0</v>
      </c>
    </row>
    <row r="74" spans="1:8" hidden="1" x14ac:dyDescent="0.2">
      <c r="A74" s="188"/>
      <c r="B74" s="116">
        <v>5169</v>
      </c>
      <c r="C74" s="191" t="s">
        <v>444</v>
      </c>
      <c r="D74" s="68">
        <v>0</v>
      </c>
      <c r="E74" s="68">
        <v>0</v>
      </c>
      <c r="F74" s="68">
        <v>0</v>
      </c>
      <c r="G74" s="89">
        <v>0</v>
      </c>
      <c r="H74" s="205">
        <v>0</v>
      </c>
    </row>
    <row r="75" spans="1:8" hidden="1" x14ac:dyDescent="0.2">
      <c r="A75" s="188"/>
      <c r="B75" s="116">
        <v>5901</v>
      </c>
      <c r="C75" s="191" t="s">
        <v>104</v>
      </c>
      <c r="D75" s="68">
        <v>0</v>
      </c>
      <c r="E75" s="68">
        <v>0</v>
      </c>
      <c r="F75" s="68">
        <v>0</v>
      </c>
      <c r="G75" s="89">
        <v>0</v>
      </c>
      <c r="H75" s="205">
        <v>0</v>
      </c>
    </row>
    <row r="76" spans="1:8" ht="14.25" hidden="1" x14ac:dyDescent="0.2">
      <c r="A76" s="376"/>
      <c r="B76" s="927" t="s">
        <v>631</v>
      </c>
      <c r="C76" s="135"/>
      <c r="D76" s="928">
        <f>SUM(D62:D75)</f>
        <v>0</v>
      </c>
      <c r="E76" s="928">
        <f>SUM(E62:E75)</f>
        <v>0</v>
      </c>
      <c r="F76" s="928">
        <f>SUM(F62:F75)</f>
        <v>0</v>
      </c>
      <c r="G76" s="929">
        <v>0</v>
      </c>
      <c r="H76" s="930">
        <f>SUM(H62:H71,H72:H75)</f>
        <v>0</v>
      </c>
    </row>
    <row r="77" spans="1:8" s="844" customFormat="1" ht="14.25" x14ac:dyDescent="0.2">
      <c r="A77" s="104"/>
      <c r="B77" s="198"/>
      <c r="C77" s="135"/>
      <c r="D77" s="380"/>
      <c r="E77" s="380"/>
      <c r="F77" s="380"/>
      <c r="G77" s="381"/>
      <c r="H77" s="380"/>
    </row>
    <row r="78" spans="1:8" s="844" customFormat="1" ht="14.25" x14ac:dyDescent="0.2">
      <c r="A78" s="104"/>
      <c r="B78" s="198"/>
      <c r="C78" s="135"/>
      <c r="D78" s="380"/>
      <c r="E78" s="380"/>
      <c r="F78" s="380"/>
      <c r="G78" s="381"/>
      <c r="H78" s="380"/>
    </row>
    <row r="79" spans="1:8" s="844" customFormat="1" ht="14.25" x14ac:dyDescent="0.2">
      <c r="A79" s="104"/>
      <c r="B79" s="198"/>
      <c r="C79" s="135"/>
      <c r="D79" s="380"/>
      <c r="E79" s="380"/>
      <c r="F79" s="380"/>
      <c r="G79" s="381"/>
      <c r="H79" s="380"/>
    </row>
    <row r="80" spans="1:8" s="844" customFormat="1" ht="14.25" x14ac:dyDescent="0.2">
      <c r="A80" s="104"/>
      <c r="B80" s="198"/>
      <c r="C80" s="135"/>
      <c r="D80" s="380"/>
      <c r="E80" s="380"/>
      <c r="F80" s="380"/>
      <c r="G80" s="381"/>
      <c r="H80" s="380"/>
    </row>
    <row r="81" spans="1:8" s="844" customFormat="1" ht="14.25" x14ac:dyDescent="0.2">
      <c r="A81" s="104"/>
      <c r="B81" s="198"/>
      <c r="C81" s="135"/>
      <c r="D81" s="380"/>
      <c r="E81" s="380"/>
      <c r="F81" s="380"/>
      <c r="G81" s="381"/>
      <c r="H81" s="380"/>
    </row>
    <row r="82" spans="1:8" s="844" customFormat="1" ht="14.25" x14ac:dyDescent="0.2">
      <c r="A82" s="104"/>
      <c r="B82" s="198"/>
      <c r="C82" s="135"/>
      <c r="D82" s="380"/>
      <c r="E82" s="380"/>
      <c r="F82" s="380"/>
      <c r="G82" s="381"/>
      <c r="H82" s="380"/>
    </row>
    <row r="83" spans="1:8" s="844" customFormat="1" ht="14.25" x14ac:dyDescent="0.2">
      <c r="A83" s="104"/>
      <c r="B83" s="198"/>
      <c r="C83" s="135"/>
      <c r="D83" s="380"/>
      <c r="E83" s="380"/>
      <c r="F83" s="380"/>
      <c r="G83" s="381"/>
      <c r="H83" s="380"/>
    </row>
    <row r="84" spans="1:8" s="844" customFormat="1" ht="14.25" x14ac:dyDescent="0.2">
      <c r="A84" s="104"/>
      <c r="B84" s="198"/>
      <c r="C84" s="135"/>
      <c r="D84" s="380"/>
      <c r="E84" s="380"/>
      <c r="F84" s="380"/>
      <c r="G84" s="381"/>
      <c r="H84" s="380"/>
    </row>
    <row r="85" spans="1:8" s="844" customFormat="1" ht="14.25" x14ac:dyDescent="0.2">
      <c r="A85" s="104"/>
      <c r="B85" s="198"/>
      <c r="C85" s="135"/>
      <c r="D85" s="380"/>
      <c r="E85" s="380"/>
      <c r="F85" s="380"/>
      <c r="G85" s="381"/>
      <c r="H85" s="380"/>
    </row>
    <row r="86" spans="1:8" s="844" customFormat="1" ht="14.25" x14ac:dyDescent="0.2">
      <c r="A86" s="104"/>
      <c r="B86" s="198"/>
      <c r="C86" s="135"/>
      <c r="D86" s="380"/>
      <c r="E86" s="380"/>
      <c r="F86" s="380"/>
      <c r="G86" s="381"/>
      <c r="H86" s="380"/>
    </row>
    <row r="87" spans="1:8" s="844" customFormat="1" ht="14.25" x14ac:dyDescent="0.2">
      <c r="A87" s="104"/>
      <c r="B87" s="198"/>
      <c r="C87" s="135"/>
      <c r="D87" s="380"/>
      <c r="E87" s="380"/>
      <c r="F87" s="380"/>
      <c r="G87" s="381"/>
      <c r="H87" s="380"/>
    </row>
    <row r="88" spans="1:8" s="844" customFormat="1" ht="14.25" x14ac:dyDescent="0.2">
      <c r="A88" s="104"/>
      <c r="B88" s="198"/>
      <c r="C88" s="135"/>
      <c r="D88" s="380"/>
      <c r="E88" s="380"/>
      <c r="F88" s="380"/>
      <c r="G88" s="381"/>
      <c r="H88" s="380"/>
    </row>
    <row r="89" spans="1:8" s="844" customFormat="1" ht="14.25" x14ac:dyDescent="0.2">
      <c r="A89" s="104"/>
      <c r="B89" s="198"/>
      <c r="C89" s="135"/>
      <c r="D89" s="380"/>
      <c r="E89" s="380"/>
      <c r="F89" s="380"/>
      <c r="G89" s="381"/>
      <c r="H89" s="380"/>
    </row>
    <row r="90" spans="1:8" s="844" customFormat="1" ht="14.25" x14ac:dyDescent="0.2">
      <c r="A90" s="104"/>
      <c r="B90" s="198"/>
      <c r="C90" s="135"/>
      <c r="D90" s="380"/>
      <c r="E90" s="380"/>
      <c r="F90" s="380"/>
      <c r="G90" s="381"/>
      <c r="H90" s="380"/>
    </row>
    <row r="91" spans="1:8" s="844" customFormat="1" ht="14.25" x14ac:dyDescent="0.2">
      <c r="A91" s="104"/>
      <c r="B91" s="198"/>
      <c r="C91" s="135"/>
      <c r="D91" s="380"/>
      <c r="E91" s="380"/>
      <c r="F91" s="380"/>
      <c r="G91" s="381"/>
      <c r="H91" s="380"/>
    </row>
    <row r="92" spans="1:8" s="844" customFormat="1" ht="14.25" x14ac:dyDescent="0.2">
      <c r="A92" s="104"/>
      <c r="B92" s="198"/>
      <c r="C92" s="135"/>
      <c r="D92" s="380"/>
      <c r="E92" s="380"/>
      <c r="F92" s="380"/>
      <c r="G92" s="381"/>
      <c r="H92" s="380"/>
    </row>
    <row r="93" spans="1:8" s="844" customFormat="1" ht="14.25" x14ac:dyDescent="0.2">
      <c r="A93" s="104"/>
      <c r="B93" s="198"/>
      <c r="C93" s="135"/>
      <c r="D93" s="380"/>
      <c r="E93" s="380"/>
      <c r="F93" s="380"/>
      <c r="G93" s="381"/>
      <c r="H93" s="380"/>
    </row>
    <row r="94" spans="1:8" s="844" customFormat="1" ht="14.25" x14ac:dyDescent="0.2">
      <c r="A94" s="104"/>
      <c r="B94" s="198"/>
      <c r="C94" s="135"/>
      <c r="D94" s="380"/>
      <c r="E94" s="380"/>
      <c r="F94" s="380"/>
      <c r="G94" s="381"/>
      <c r="H94" s="380"/>
    </row>
    <row r="95" spans="1:8" s="844" customFormat="1" ht="14.25" x14ac:dyDescent="0.2">
      <c r="A95" s="104"/>
      <c r="B95" s="198"/>
      <c r="C95" s="135"/>
      <c r="D95" s="380"/>
      <c r="E95" s="380"/>
      <c r="F95" s="380"/>
      <c r="G95" s="381"/>
      <c r="H95" s="380"/>
    </row>
    <row r="96" spans="1:8" s="844" customFormat="1" ht="14.25" x14ac:dyDescent="0.2">
      <c r="A96" s="104"/>
      <c r="B96" s="198"/>
      <c r="C96" s="135"/>
      <c r="D96" s="380"/>
      <c r="E96" s="380"/>
      <c r="F96" s="380"/>
      <c r="G96" s="381"/>
      <c r="H96" s="380"/>
    </row>
    <row r="97" spans="1:10" s="844" customFormat="1" ht="15.75" thickBot="1" x14ac:dyDescent="0.3">
      <c r="A97" s="1609" t="s">
        <v>225</v>
      </c>
      <c r="B97" s="1609"/>
      <c r="C97" s="1609"/>
      <c r="D97" s="1609"/>
      <c r="E97" s="1609"/>
      <c r="F97" s="1609"/>
      <c r="G97" s="1609"/>
      <c r="H97" s="1609"/>
    </row>
    <row r="98" spans="1:10" ht="12.75" customHeight="1" x14ac:dyDescent="0.2">
      <c r="A98" s="883">
        <v>6171</v>
      </c>
      <c r="B98" s="277">
        <v>5011</v>
      </c>
      <c r="C98" s="293" t="s">
        <v>445</v>
      </c>
      <c r="D98" s="1170">
        <v>103100</v>
      </c>
      <c r="E98" s="693">
        <v>103100</v>
      </c>
      <c r="F98" s="304"/>
      <c r="G98" s="1490">
        <f>F98/E98*100</f>
        <v>0</v>
      </c>
      <c r="H98" s="1170">
        <f>103100-5000</f>
        <v>98100</v>
      </c>
      <c r="J98" s="1026"/>
    </row>
    <row r="99" spans="1:10" ht="12.75" customHeight="1" x14ac:dyDescent="0.2">
      <c r="A99" s="1125" t="s">
        <v>121</v>
      </c>
      <c r="B99" s="279">
        <v>13011</v>
      </c>
      <c r="C99" s="316" t="s">
        <v>446</v>
      </c>
      <c r="D99" s="1157">
        <v>0</v>
      </c>
      <c r="E99" s="696">
        <v>0</v>
      </c>
      <c r="F99" s="321"/>
      <c r="G99" s="1491" t="e">
        <f t="shared" ref="G99:G159" si="4">F99/E99*100</f>
        <v>#DIV/0!</v>
      </c>
      <c r="H99" s="1157">
        <v>0</v>
      </c>
    </row>
    <row r="100" spans="1:10" ht="12.75" customHeight="1" x14ac:dyDescent="0.2">
      <c r="A100" s="1125" t="s">
        <v>121</v>
      </c>
      <c r="B100" s="279">
        <v>13015</v>
      </c>
      <c r="C100" s="316" t="s">
        <v>447</v>
      </c>
      <c r="D100" s="1157">
        <v>0</v>
      </c>
      <c r="E100" s="696">
        <v>0</v>
      </c>
      <c r="F100" s="321"/>
      <c r="G100" s="1491" t="e">
        <f t="shared" si="4"/>
        <v>#DIV/0!</v>
      </c>
      <c r="H100" s="1157">
        <v>0</v>
      </c>
    </row>
    <row r="101" spans="1:10" ht="12.75" customHeight="1" x14ac:dyDescent="0.2">
      <c r="A101" s="289"/>
      <c r="B101" s="1122">
        <v>5019</v>
      </c>
      <c r="C101" s="180" t="s">
        <v>448</v>
      </c>
      <c r="D101" s="1157">
        <v>90</v>
      </c>
      <c r="E101" s="696">
        <v>90</v>
      </c>
      <c r="F101" s="321"/>
      <c r="G101" s="1491">
        <f t="shared" si="4"/>
        <v>0</v>
      </c>
      <c r="H101" s="1157">
        <v>90</v>
      </c>
    </row>
    <row r="102" spans="1:10" ht="12.75" customHeight="1" x14ac:dyDescent="0.2">
      <c r="A102" s="266"/>
      <c r="B102" s="1122">
        <v>5021</v>
      </c>
      <c r="C102" s="180" t="s">
        <v>34</v>
      </c>
      <c r="D102" s="1157">
        <v>6100</v>
      </c>
      <c r="E102" s="696">
        <v>6100</v>
      </c>
      <c r="F102" s="321"/>
      <c r="G102" s="1491">
        <f t="shared" si="4"/>
        <v>0</v>
      </c>
      <c r="H102" s="1157">
        <v>6100</v>
      </c>
    </row>
    <row r="103" spans="1:10" ht="12.75" customHeight="1" x14ac:dyDescent="0.2">
      <c r="A103" s="1125" t="s">
        <v>674</v>
      </c>
      <c r="B103" s="1122">
        <v>42</v>
      </c>
      <c r="C103" s="180" t="s">
        <v>449</v>
      </c>
      <c r="D103" s="1157">
        <v>0</v>
      </c>
      <c r="E103" s="696">
        <v>0</v>
      </c>
      <c r="F103" s="321"/>
      <c r="G103" s="1491">
        <v>0</v>
      </c>
      <c r="H103" s="1157">
        <v>0</v>
      </c>
    </row>
    <row r="104" spans="1:10" ht="12.75" customHeight="1" x14ac:dyDescent="0.2">
      <c r="A104" s="1125" t="s">
        <v>674</v>
      </c>
      <c r="B104" s="1122">
        <v>43</v>
      </c>
      <c r="C104" s="180" t="s">
        <v>1038</v>
      </c>
      <c r="D104" s="1157">
        <v>0</v>
      </c>
      <c r="E104" s="696">
        <v>0</v>
      </c>
      <c r="F104" s="321"/>
      <c r="G104" s="1491"/>
      <c r="H104" s="1157">
        <v>0</v>
      </c>
    </row>
    <row r="105" spans="1:10" ht="12.75" customHeight="1" x14ac:dyDescent="0.2">
      <c r="A105" s="1125" t="s">
        <v>674</v>
      </c>
      <c r="B105" s="1122">
        <v>53</v>
      </c>
      <c r="C105" s="180" t="s">
        <v>450</v>
      </c>
      <c r="D105" s="1157">
        <v>0</v>
      </c>
      <c r="E105" s="696">
        <v>0</v>
      </c>
      <c r="F105" s="321"/>
      <c r="G105" s="1491"/>
      <c r="H105" s="1157">
        <v>0</v>
      </c>
    </row>
    <row r="106" spans="1:10" ht="12.75" customHeight="1" x14ac:dyDescent="0.2">
      <c r="A106" s="266"/>
      <c r="B106" s="1122">
        <v>5024</v>
      </c>
      <c r="C106" s="180" t="s">
        <v>428</v>
      </c>
      <c r="D106" s="1157">
        <v>800</v>
      </c>
      <c r="E106" s="696">
        <v>800</v>
      </c>
      <c r="F106" s="321"/>
      <c r="G106" s="1491">
        <f t="shared" si="4"/>
        <v>0</v>
      </c>
      <c r="H106" s="1157">
        <v>800</v>
      </c>
    </row>
    <row r="107" spans="1:10" ht="12.75" customHeight="1" x14ac:dyDescent="0.2">
      <c r="A107" s="266"/>
      <c r="B107" s="1122">
        <v>5029</v>
      </c>
      <c r="C107" s="180" t="s">
        <v>451</v>
      </c>
      <c r="D107" s="1157">
        <v>60</v>
      </c>
      <c r="E107" s="696">
        <v>60</v>
      </c>
      <c r="F107" s="321"/>
      <c r="G107" s="1491">
        <f t="shared" si="4"/>
        <v>0</v>
      </c>
      <c r="H107" s="1157">
        <v>60</v>
      </c>
    </row>
    <row r="108" spans="1:10" ht="12.75" customHeight="1" x14ac:dyDescent="0.2">
      <c r="A108" s="266"/>
      <c r="B108" s="1122">
        <v>5031</v>
      </c>
      <c r="C108" s="180" t="s">
        <v>430</v>
      </c>
      <c r="D108" s="1157">
        <v>25775</v>
      </c>
      <c r="E108" s="696">
        <v>25775</v>
      </c>
      <c r="F108" s="321"/>
      <c r="G108" s="1491">
        <f t="shared" si="4"/>
        <v>0</v>
      </c>
      <c r="H108" s="1157">
        <f>25775-1240</f>
        <v>24535</v>
      </c>
    </row>
    <row r="109" spans="1:10" ht="12.75" customHeight="1" x14ac:dyDescent="0.2">
      <c r="A109" s="1125" t="s">
        <v>674</v>
      </c>
      <c r="B109" s="1122">
        <v>42</v>
      </c>
      <c r="C109" s="180" t="s">
        <v>449</v>
      </c>
      <c r="D109" s="1157">
        <v>0</v>
      </c>
      <c r="E109" s="696">
        <v>0</v>
      </c>
      <c r="F109" s="321"/>
      <c r="G109" s="1491">
        <v>0</v>
      </c>
      <c r="H109" s="1157">
        <v>0</v>
      </c>
    </row>
    <row r="110" spans="1:10" ht="12.75" customHeight="1" x14ac:dyDescent="0.2">
      <c r="A110" s="1125" t="s">
        <v>674</v>
      </c>
      <c r="B110" s="1122">
        <v>43</v>
      </c>
      <c r="C110" s="180" t="s">
        <v>1038</v>
      </c>
      <c r="D110" s="1157">
        <v>0</v>
      </c>
      <c r="E110" s="696">
        <v>0</v>
      </c>
      <c r="F110" s="321"/>
      <c r="G110" s="1491"/>
      <c r="H110" s="1157">
        <v>0</v>
      </c>
    </row>
    <row r="111" spans="1:10" ht="12.75" customHeight="1" x14ac:dyDescent="0.2">
      <c r="A111" s="1125" t="s">
        <v>674</v>
      </c>
      <c r="B111" s="1122">
        <v>53</v>
      </c>
      <c r="C111" s="180" t="s">
        <v>450</v>
      </c>
      <c r="D111" s="1157">
        <v>0</v>
      </c>
      <c r="E111" s="696">
        <v>0</v>
      </c>
      <c r="F111" s="321"/>
      <c r="G111" s="1491"/>
      <c r="H111" s="1157">
        <v>0</v>
      </c>
    </row>
    <row r="112" spans="1:10" ht="12.75" customHeight="1" x14ac:dyDescent="0.2">
      <c r="A112" s="1125" t="s">
        <v>121</v>
      </c>
      <c r="B112" s="279">
        <v>13011</v>
      </c>
      <c r="C112" s="316" t="s">
        <v>446</v>
      </c>
      <c r="D112" s="1157">
        <v>0</v>
      </c>
      <c r="E112" s="696">
        <v>0</v>
      </c>
      <c r="F112" s="321"/>
      <c r="G112" s="1491">
        <v>0</v>
      </c>
      <c r="H112" s="1157">
        <v>0</v>
      </c>
    </row>
    <row r="113" spans="1:8" ht="12.75" customHeight="1" x14ac:dyDescent="0.2">
      <c r="A113" s="1125" t="s">
        <v>121</v>
      </c>
      <c r="B113" s="279">
        <v>13015</v>
      </c>
      <c r="C113" s="316" t="s">
        <v>447</v>
      </c>
      <c r="D113" s="1157">
        <v>0</v>
      </c>
      <c r="E113" s="696">
        <v>0</v>
      </c>
      <c r="F113" s="321"/>
      <c r="G113" s="1491" t="e">
        <f t="shared" si="4"/>
        <v>#DIV/0!</v>
      </c>
      <c r="H113" s="1157">
        <v>0</v>
      </c>
    </row>
    <row r="114" spans="1:8" ht="12.75" customHeight="1" x14ac:dyDescent="0.2">
      <c r="A114" s="266"/>
      <c r="B114" s="1122">
        <v>5032</v>
      </c>
      <c r="C114" s="180" t="s">
        <v>35</v>
      </c>
      <c r="D114" s="1157">
        <v>9279</v>
      </c>
      <c r="E114" s="696">
        <v>9279</v>
      </c>
      <c r="F114" s="321"/>
      <c r="G114" s="1491">
        <f t="shared" si="4"/>
        <v>0</v>
      </c>
      <c r="H114" s="1157">
        <f>9279-450</f>
        <v>8829</v>
      </c>
    </row>
    <row r="115" spans="1:8" ht="12.75" customHeight="1" x14ac:dyDescent="0.2">
      <c r="A115" s="1125" t="s">
        <v>674</v>
      </c>
      <c r="B115" s="1122">
        <v>42</v>
      </c>
      <c r="C115" s="180" t="s">
        <v>449</v>
      </c>
      <c r="D115" s="1157">
        <v>0</v>
      </c>
      <c r="E115" s="696">
        <v>0</v>
      </c>
      <c r="F115" s="321"/>
      <c r="G115" s="1491">
        <v>0</v>
      </c>
      <c r="H115" s="1157">
        <v>0</v>
      </c>
    </row>
    <row r="116" spans="1:8" ht="12.75" customHeight="1" x14ac:dyDescent="0.2">
      <c r="A116" s="1125" t="s">
        <v>674</v>
      </c>
      <c r="B116" s="1122">
        <v>43</v>
      </c>
      <c r="C116" s="180" t="s">
        <v>1038</v>
      </c>
      <c r="D116" s="1157">
        <v>0</v>
      </c>
      <c r="E116" s="696">
        <v>0</v>
      </c>
      <c r="F116" s="321"/>
      <c r="G116" s="1491"/>
      <c r="H116" s="1157">
        <v>0</v>
      </c>
    </row>
    <row r="117" spans="1:8" ht="12.75" customHeight="1" x14ac:dyDescent="0.2">
      <c r="A117" s="1125" t="s">
        <v>674</v>
      </c>
      <c r="B117" s="1122">
        <v>53</v>
      </c>
      <c r="C117" s="180" t="s">
        <v>450</v>
      </c>
      <c r="D117" s="1157">
        <v>0</v>
      </c>
      <c r="E117" s="696">
        <v>0</v>
      </c>
      <c r="F117" s="321"/>
      <c r="G117" s="1491"/>
      <c r="H117" s="1157">
        <v>0</v>
      </c>
    </row>
    <row r="118" spans="1:8" ht="12.75" customHeight="1" x14ac:dyDescent="0.2">
      <c r="A118" s="1125" t="s">
        <v>121</v>
      </c>
      <c r="B118" s="279">
        <v>13011</v>
      </c>
      <c r="C118" s="316" t="s">
        <v>446</v>
      </c>
      <c r="D118" s="1157">
        <v>0</v>
      </c>
      <c r="E118" s="696">
        <v>0</v>
      </c>
      <c r="F118" s="321"/>
      <c r="G118" s="1491">
        <v>0</v>
      </c>
      <c r="H118" s="1157">
        <v>0</v>
      </c>
    </row>
    <row r="119" spans="1:8" ht="12.75" customHeight="1" x14ac:dyDescent="0.2">
      <c r="A119" s="1125" t="s">
        <v>121</v>
      </c>
      <c r="B119" s="279">
        <v>13015</v>
      </c>
      <c r="C119" s="316" t="s">
        <v>447</v>
      </c>
      <c r="D119" s="1157">
        <v>0</v>
      </c>
      <c r="E119" s="696">
        <v>0</v>
      </c>
      <c r="F119" s="321"/>
      <c r="G119" s="1491" t="e">
        <f t="shared" si="4"/>
        <v>#DIV/0!</v>
      </c>
      <c r="H119" s="1157">
        <v>0</v>
      </c>
    </row>
    <row r="120" spans="1:8" ht="12.75" customHeight="1" x14ac:dyDescent="0.2">
      <c r="A120" s="884"/>
      <c r="B120" s="1122">
        <v>5038</v>
      </c>
      <c r="C120" s="180" t="s">
        <v>452</v>
      </c>
      <c r="D120" s="1157">
        <v>800</v>
      </c>
      <c r="E120" s="696">
        <v>800</v>
      </c>
      <c r="F120" s="321"/>
      <c r="G120" s="1491">
        <f t="shared" si="4"/>
        <v>0</v>
      </c>
      <c r="H120" s="1157">
        <v>800</v>
      </c>
    </row>
    <row r="121" spans="1:8" ht="12.75" customHeight="1" x14ac:dyDescent="0.2">
      <c r="A121" s="233"/>
      <c r="B121" s="1122">
        <v>5041</v>
      </c>
      <c r="C121" s="180" t="s">
        <v>1131</v>
      </c>
      <c r="D121" s="1157">
        <v>1</v>
      </c>
      <c r="E121" s="696">
        <v>4</v>
      </c>
      <c r="F121" s="321"/>
      <c r="G121" s="1491">
        <v>0</v>
      </c>
      <c r="H121" s="1157">
        <v>4</v>
      </c>
    </row>
    <row r="122" spans="1:8" ht="12.75" customHeight="1" x14ac:dyDescent="0.2">
      <c r="A122" s="233"/>
      <c r="B122" s="1122">
        <v>5042</v>
      </c>
      <c r="C122" s="180" t="s">
        <v>1132</v>
      </c>
      <c r="D122" s="1157">
        <v>1</v>
      </c>
      <c r="E122" s="696">
        <v>1</v>
      </c>
      <c r="F122" s="321"/>
      <c r="G122" s="1491">
        <v>0</v>
      </c>
      <c r="H122" s="1157">
        <v>1</v>
      </c>
    </row>
    <row r="123" spans="1:8" ht="12.75" customHeight="1" x14ac:dyDescent="0.2">
      <c r="A123" s="233"/>
      <c r="B123" s="1122">
        <v>5123</v>
      </c>
      <c r="C123" s="180" t="s">
        <v>1011</v>
      </c>
      <c r="D123" s="1157">
        <v>0</v>
      </c>
      <c r="E123" s="696">
        <v>24</v>
      </c>
      <c r="F123" s="321"/>
      <c r="G123" s="1491"/>
      <c r="H123" s="1157">
        <v>24</v>
      </c>
    </row>
    <row r="124" spans="1:8" ht="12.75" customHeight="1" x14ac:dyDescent="0.2">
      <c r="A124" s="233"/>
      <c r="B124" s="279">
        <v>5132</v>
      </c>
      <c r="C124" s="316" t="s">
        <v>705</v>
      </c>
      <c r="D124" s="1221">
        <v>20</v>
      </c>
      <c r="E124" s="361">
        <v>20</v>
      </c>
      <c r="F124" s="360"/>
      <c r="G124" s="1491">
        <f t="shared" si="4"/>
        <v>0</v>
      </c>
      <c r="H124" s="1221">
        <v>20</v>
      </c>
    </row>
    <row r="125" spans="1:8" ht="12.75" customHeight="1" x14ac:dyDescent="0.2">
      <c r="A125" s="233"/>
      <c r="B125" s="279">
        <v>5133</v>
      </c>
      <c r="C125" s="316" t="s">
        <v>125</v>
      </c>
      <c r="D125" s="1157">
        <v>20</v>
      </c>
      <c r="E125" s="696">
        <v>20</v>
      </c>
      <c r="F125" s="321"/>
      <c r="G125" s="1491">
        <f t="shared" si="4"/>
        <v>0</v>
      </c>
      <c r="H125" s="1157">
        <v>20</v>
      </c>
    </row>
    <row r="126" spans="1:8" ht="12.75" customHeight="1" x14ac:dyDescent="0.2">
      <c r="A126" s="839"/>
      <c r="B126" s="279">
        <v>5134</v>
      </c>
      <c r="C126" s="316" t="s">
        <v>453</v>
      </c>
      <c r="D126" s="1157">
        <v>20</v>
      </c>
      <c r="E126" s="696">
        <v>20</v>
      </c>
      <c r="F126" s="321"/>
      <c r="G126" s="1491">
        <f t="shared" si="4"/>
        <v>0</v>
      </c>
      <c r="H126" s="1157">
        <v>20</v>
      </c>
    </row>
    <row r="127" spans="1:8" ht="12.75" customHeight="1" x14ac:dyDescent="0.2">
      <c r="A127" s="848"/>
      <c r="B127" s="1122">
        <v>5136</v>
      </c>
      <c r="C127" s="180" t="s">
        <v>70</v>
      </c>
      <c r="D127" s="1157">
        <v>300</v>
      </c>
      <c r="E127" s="696">
        <v>300</v>
      </c>
      <c r="F127" s="321"/>
      <c r="G127" s="1491">
        <f t="shared" si="4"/>
        <v>0</v>
      </c>
      <c r="H127" s="1157">
        <v>300</v>
      </c>
    </row>
    <row r="128" spans="1:8" ht="12.75" customHeight="1" x14ac:dyDescent="0.2">
      <c r="A128" s="1539" t="s">
        <v>121</v>
      </c>
      <c r="B128" s="279">
        <v>13011</v>
      </c>
      <c r="C128" s="316" t="s">
        <v>446</v>
      </c>
      <c r="D128" s="1157">
        <v>0</v>
      </c>
      <c r="E128" s="696">
        <v>0</v>
      </c>
      <c r="F128" s="321"/>
      <c r="G128" s="1491">
        <v>0</v>
      </c>
      <c r="H128" s="1157">
        <v>0</v>
      </c>
    </row>
    <row r="129" spans="1:8" ht="12.75" customHeight="1" x14ac:dyDescent="0.2">
      <c r="A129" s="1539" t="s">
        <v>121</v>
      </c>
      <c r="B129" s="279">
        <v>13015</v>
      </c>
      <c r="C129" s="316" t="s">
        <v>447</v>
      </c>
      <c r="D129" s="1157">
        <v>0</v>
      </c>
      <c r="E129" s="696">
        <v>0</v>
      </c>
      <c r="F129" s="321"/>
      <c r="G129" s="1491">
        <v>0</v>
      </c>
      <c r="H129" s="1157">
        <v>0</v>
      </c>
    </row>
    <row r="130" spans="1:8" ht="12.75" customHeight="1" x14ac:dyDescent="0.2">
      <c r="A130" s="289"/>
      <c r="B130" s="1122">
        <v>5137</v>
      </c>
      <c r="C130" s="180" t="s">
        <v>706</v>
      </c>
      <c r="D130" s="1157">
        <v>3000</v>
      </c>
      <c r="E130" s="696">
        <v>3000</v>
      </c>
      <c r="F130" s="321"/>
      <c r="G130" s="1491">
        <f t="shared" si="4"/>
        <v>0</v>
      </c>
      <c r="H130" s="1157">
        <v>3000</v>
      </c>
    </row>
    <row r="131" spans="1:8" ht="12.75" customHeight="1" x14ac:dyDescent="0.2">
      <c r="A131" s="1539" t="s">
        <v>674</v>
      </c>
      <c r="B131" s="279">
        <v>310</v>
      </c>
      <c r="C131" s="316" t="s">
        <v>454</v>
      </c>
      <c r="D131" s="1157">
        <v>0</v>
      </c>
      <c r="E131" s="696">
        <v>0</v>
      </c>
      <c r="F131" s="321"/>
      <c r="G131" s="1491">
        <v>0</v>
      </c>
      <c r="H131" s="1157">
        <v>0</v>
      </c>
    </row>
    <row r="132" spans="1:8" ht="12.75" customHeight="1" x14ac:dyDescent="0.2">
      <c r="A132" s="1539" t="s">
        <v>121</v>
      </c>
      <c r="B132" s="279">
        <v>13011</v>
      </c>
      <c r="C132" s="316" t="s">
        <v>446</v>
      </c>
      <c r="D132" s="1157">
        <v>0</v>
      </c>
      <c r="E132" s="696">
        <v>0</v>
      </c>
      <c r="F132" s="321"/>
      <c r="G132" s="1491">
        <v>0</v>
      </c>
      <c r="H132" s="1157">
        <v>0</v>
      </c>
    </row>
    <row r="133" spans="1:8" ht="12.75" customHeight="1" x14ac:dyDescent="0.2">
      <c r="A133" s="885"/>
      <c r="B133" s="1122">
        <v>5139</v>
      </c>
      <c r="C133" s="180" t="s">
        <v>656</v>
      </c>
      <c r="D133" s="1157">
        <v>3500</v>
      </c>
      <c r="E133" s="696">
        <v>3500</v>
      </c>
      <c r="F133" s="321"/>
      <c r="G133" s="1491">
        <f t="shared" si="4"/>
        <v>0</v>
      </c>
      <c r="H133" s="1157">
        <v>3500</v>
      </c>
    </row>
    <row r="134" spans="1:8" ht="12.75" customHeight="1" x14ac:dyDescent="0.25">
      <c r="A134" s="886" t="s">
        <v>121</v>
      </c>
      <c r="B134" s="817">
        <v>810</v>
      </c>
      <c r="C134" s="1488" t="s">
        <v>455</v>
      </c>
      <c r="D134" s="1134">
        <v>20</v>
      </c>
      <c r="E134" s="141">
        <v>20</v>
      </c>
      <c r="F134" s="1027"/>
      <c r="G134" s="1491">
        <f t="shared" si="4"/>
        <v>0</v>
      </c>
      <c r="H134" s="1134">
        <v>20</v>
      </c>
    </row>
    <row r="135" spans="1:8" ht="12.75" customHeight="1" x14ac:dyDescent="0.2">
      <c r="A135" s="1125" t="s">
        <v>674</v>
      </c>
      <c r="B135" s="279">
        <v>310</v>
      </c>
      <c r="C135" s="316" t="s">
        <v>454</v>
      </c>
      <c r="D135" s="1157">
        <v>0</v>
      </c>
      <c r="E135" s="696">
        <v>0</v>
      </c>
      <c r="F135" s="1028"/>
      <c r="G135" s="1491">
        <v>0</v>
      </c>
      <c r="H135" s="1157">
        <v>0</v>
      </c>
    </row>
    <row r="136" spans="1:8" ht="12.75" customHeight="1" x14ac:dyDescent="0.2">
      <c r="A136" s="1125" t="s">
        <v>121</v>
      </c>
      <c r="B136" s="279">
        <v>13011</v>
      </c>
      <c r="C136" s="316" t="s">
        <v>446</v>
      </c>
      <c r="D136" s="1134">
        <v>0</v>
      </c>
      <c r="E136" s="141">
        <v>0</v>
      </c>
      <c r="F136" s="1027"/>
      <c r="G136" s="1491">
        <v>0</v>
      </c>
      <c r="H136" s="1134">
        <v>0</v>
      </c>
    </row>
    <row r="137" spans="1:8" ht="12.75" customHeight="1" x14ac:dyDescent="0.2">
      <c r="A137" s="887"/>
      <c r="B137" s="279">
        <v>5142</v>
      </c>
      <c r="C137" s="316" t="s">
        <v>456</v>
      </c>
      <c r="D137" s="1134">
        <v>0</v>
      </c>
      <c r="E137" s="141">
        <v>0</v>
      </c>
      <c r="F137" s="1027"/>
      <c r="G137" s="1491">
        <v>0</v>
      </c>
      <c r="H137" s="1134">
        <v>0</v>
      </c>
    </row>
    <row r="138" spans="1:8" ht="12.75" customHeight="1" x14ac:dyDescent="0.2">
      <c r="A138" s="289"/>
      <c r="B138" s="1122">
        <v>5151</v>
      </c>
      <c r="C138" s="180" t="s">
        <v>707</v>
      </c>
      <c r="D138" s="1157">
        <v>390</v>
      </c>
      <c r="E138" s="696">
        <v>390</v>
      </c>
      <c r="F138" s="1028"/>
      <c r="G138" s="1491">
        <f t="shared" si="4"/>
        <v>0</v>
      </c>
      <c r="H138" s="1157">
        <v>390</v>
      </c>
    </row>
    <row r="139" spans="1:8" ht="12.75" customHeight="1" x14ac:dyDescent="0.2">
      <c r="A139" s="1539" t="s">
        <v>121</v>
      </c>
      <c r="B139" s="279">
        <v>13011</v>
      </c>
      <c r="C139" s="316" t="s">
        <v>446</v>
      </c>
      <c r="D139" s="1157">
        <v>0</v>
      </c>
      <c r="E139" s="696">
        <v>0</v>
      </c>
      <c r="F139" s="1028"/>
      <c r="G139" s="1491">
        <v>0</v>
      </c>
      <c r="H139" s="1157">
        <v>0</v>
      </c>
    </row>
    <row r="140" spans="1:8" ht="12.75" customHeight="1" x14ac:dyDescent="0.2">
      <c r="A140" s="289"/>
      <c r="B140" s="1122">
        <v>5152</v>
      </c>
      <c r="C140" s="180" t="s">
        <v>251</v>
      </c>
      <c r="D140" s="1157">
        <v>3100</v>
      </c>
      <c r="E140" s="696">
        <v>3100</v>
      </c>
      <c r="F140" s="1028"/>
      <c r="G140" s="1491">
        <f t="shared" si="4"/>
        <v>0</v>
      </c>
      <c r="H140" s="1157">
        <v>3100</v>
      </c>
    </row>
    <row r="141" spans="1:8" ht="12.75" customHeight="1" x14ac:dyDescent="0.2">
      <c r="A141" s="1539" t="s">
        <v>121</v>
      </c>
      <c r="B141" s="279">
        <v>13011</v>
      </c>
      <c r="C141" s="316" t="s">
        <v>446</v>
      </c>
      <c r="D141" s="1157">
        <v>0</v>
      </c>
      <c r="E141" s="696">
        <v>0</v>
      </c>
      <c r="F141" s="1028"/>
      <c r="G141" s="1491">
        <v>0</v>
      </c>
      <c r="H141" s="1157">
        <v>0</v>
      </c>
    </row>
    <row r="142" spans="1:8" ht="12.75" customHeight="1" x14ac:dyDescent="0.2">
      <c r="A142" s="289"/>
      <c r="B142" s="1122">
        <v>5153</v>
      </c>
      <c r="C142" s="180" t="s">
        <v>224</v>
      </c>
      <c r="D142" s="1157">
        <v>60</v>
      </c>
      <c r="E142" s="696">
        <v>60</v>
      </c>
      <c r="F142" s="1028"/>
      <c r="G142" s="1491">
        <f t="shared" si="4"/>
        <v>0</v>
      </c>
      <c r="H142" s="1157">
        <v>60</v>
      </c>
    </row>
    <row r="143" spans="1:8" ht="12.75" customHeight="1" x14ac:dyDescent="0.2">
      <c r="A143" s="289"/>
      <c r="B143" s="1122">
        <v>5154</v>
      </c>
      <c r="C143" s="180" t="s">
        <v>708</v>
      </c>
      <c r="D143" s="1157">
        <v>2600</v>
      </c>
      <c r="E143" s="696">
        <v>2600</v>
      </c>
      <c r="F143" s="1028"/>
      <c r="G143" s="1491">
        <f t="shared" si="4"/>
        <v>0</v>
      </c>
      <c r="H143" s="1157">
        <v>2600</v>
      </c>
    </row>
    <row r="144" spans="1:8" ht="12.75" customHeight="1" x14ac:dyDescent="0.2">
      <c r="A144" s="1125" t="s">
        <v>121</v>
      </c>
      <c r="B144" s="279">
        <v>13011</v>
      </c>
      <c r="C144" s="316" t="s">
        <v>446</v>
      </c>
      <c r="D144" s="1157">
        <v>0</v>
      </c>
      <c r="E144" s="696">
        <v>0</v>
      </c>
      <c r="F144" s="321"/>
      <c r="G144" s="1491">
        <v>0</v>
      </c>
      <c r="H144" s="1157">
        <v>0</v>
      </c>
    </row>
    <row r="145" spans="1:8" ht="12.75" customHeight="1" x14ac:dyDescent="0.2">
      <c r="A145" s="289"/>
      <c r="B145" s="1122">
        <v>5156</v>
      </c>
      <c r="C145" s="180" t="s">
        <v>457</v>
      </c>
      <c r="D145" s="1157">
        <v>200</v>
      </c>
      <c r="E145" s="696">
        <v>200</v>
      </c>
      <c r="F145" s="321"/>
      <c r="G145" s="1491">
        <f t="shared" si="4"/>
        <v>0</v>
      </c>
      <c r="H145" s="1157">
        <v>200</v>
      </c>
    </row>
    <row r="146" spans="1:8" ht="12.75" customHeight="1" x14ac:dyDescent="0.2">
      <c r="A146" s="1125" t="s">
        <v>121</v>
      </c>
      <c r="B146" s="279">
        <v>13011</v>
      </c>
      <c r="C146" s="316" t="s">
        <v>446</v>
      </c>
      <c r="D146" s="1157">
        <v>0</v>
      </c>
      <c r="E146" s="696">
        <v>0</v>
      </c>
      <c r="F146" s="321"/>
      <c r="G146" s="1491">
        <v>0</v>
      </c>
      <c r="H146" s="1157">
        <v>0</v>
      </c>
    </row>
    <row r="147" spans="1:8" ht="12.75" customHeight="1" x14ac:dyDescent="0.2">
      <c r="A147" s="289"/>
      <c r="B147" s="1122">
        <v>5161</v>
      </c>
      <c r="C147" s="180" t="s">
        <v>458</v>
      </c>
      <c r="D147" s="1157">
        <v>1700</v>
      </c>
      <c r="E147" s="696">
        <v>1700</v>
      </c>
      <c r="F147" s="321"/>
      <c r="G147" s="1491">
        <f t="shared" si="4"/>
        <v>0</v>
      </c>
      <c r="H147" s="1157">
        <v>1700</v>
      </c>
    </row>
    <row r="148" spans="1:8" ht="12.75" customHeight="1" x14ac:dyDescent="0.2">
      <c r="A148" s="289"/>
      <c r="B148" s="1122">
        <v>5162</v>
      </c>
      <c r="C148" s="180" t="s">
        <v>459</v>
      </c>
      <c r="D148" s="1157">
        <v>1800</v>
      </c>
      <c r="E148" s="696">
        <v>1800</v>
      </c>
      <c r="F148" s="321"/>
      <c r="G148" s="1491">
        <f t="shared" si="4"/>
        <v>0</v>
      </c>
      <c r="H148" s="1157">
        <v>1800</v>
      </c>
    </row>
    <row r="149" spans="1:8" ht="12.75" hidden="1" customHeight="1" x14ac:dyDescent="0.2">
      <c r="A149" s="1125" t="s">
        <v>121</v>
      </c>
      <c r="B149" s="279">
        <v>13011</v>
      </c>
      <c r="C149" s="316" t="s">
        <v>446</v>
      </c>
      <c r="D149" s="1157">
        <v>0</v>
      </c>
      <c r="E149" s="696">
        <v>0</v>
      </c>
      <c r="F149" s="321"/>
      <c r="G149" s="1491">
        <v>0</v>
      </c>
      <c r="H149" s="1157">
        <v>0</v>
      </c>
    </row>
    <row r="150" spans="1:8" ht="12.75" customHeight="1" x14ac:dyDescent="0.2">
      <c r="A150" s="289"/>
      <c r="B150" s="1122">
        <v>5163</v>
      </c>
      <c r="C150" s="180" t="s">
        <v>37</v>
      </c>
      <c r="D150" s="1157">
        <v>12</v>
      </c>
      <c r="E150" s="696">
        <v>12</v>
      </c>
      <c r="F150" s="321"/>
      <c r="G150" s="1491">
        <f t="shared" si="4"/>
        <v>0</v>
      </c>
      <c r="H150" s="1157">
        <v>12</v>
      </c>
    </row>
    <row r="151" spans="1:8" ht="12.75" customHeight="1" x14ac:dyDescent="0.2">
      <c r="A151" s="289"/>
      <c r="B151" s="1122">
        <v>5164</v>
      </c>
      <c r="C151" s="180" t="s">
        <v>83</v>
      </c>
      <c r="D151" s="1157">
        <v>20</v>
      </c>
      <c r="E151" s="696">
        <v>20</v>
      </c>
      <c r="F151" s="321"/>
      <c r="G151" s="1491">
        <f>F151/E151*100</f>
        <v>0</v>
      </c>
      <c r="H151" s="1157">
        <v>20</v>
      </c>
    </row>
    <row r="152" spans="1:8" ht="12.75" customHeight="1" x14ac:dyDescent="0.2">
      <c r="A152" s="289"/>
      <c r="B152" s="1122">
        <v>5166</v>
      </c>
      <c r="C152" s="180" t="s">
        <v>657</v>
      </c>
      <c r="D152" s="1157">
        <v>1000</v>
      </c>
      <c r="E152" s="696">
        <v>1000</v>
      </c>
      <c r="F152" s="321"/>
      <c r="G152" s="1491">
        <f t="shared" si="4"/>
        <v>0</v>
      </c>
      <c r="H152" s="1157">
        <v>1000</v>
      </c>
    </row>
    <row r="153" spans="1:8" ht="12.75" customHeight="1" thickBot="1" x14ac:dyDescent="0.25">
      <c r="A153" s="1050"/>
      <c r="B153" s="347">
        <v>5167</v>
      </c>
      <c r="C153" s="601" t="s">
        <v>58</v>
      </c>
      <c r="D153" s="1489">
        <v>2000</v>
      </c>
      <c r="E153" s="1052">
        <v>2000</v>
      </c>
      <c r="F153" s="1051"/>
      <c r="G153" s="1362">
        <f t="shared" si="4"/>
        <v>0</v>
      </c>
      <c r="H153" s="1489">
        <v>2000</v>
      </c>
    </row>
    <row r="154" spans="1:8" ht="12.75" customHeight="1" thickBot="1" x14ac:dyDescent="0.3">
      <c r="A154" s="1609" t="s">
        <v>1274</v>
      </c>
      <c r="B154" s="1609"/>
      <c r="C154" s="1609"/>
      <c r="D154" s="1609"/>
      <c r="E154" s="1609"/>
      <c r="F154" s="1609"/>
      <c r="G154" s="1609"/>
      <c r="H154" s="1609"/>
    </row>
    <row r="155" spans="1:8" s="844" customFormat="1" ht="12.75" customHeight="1" x14ac:dyDescent="0.2">
      <c r="A155" s="1049" t="s">
        <v>674</v>
      </c>
      <c r="B155" s="558">
        <v>310</v>
      </c>
      <c r="C155" s="1215" t="s">
        <v>454</v>
      </c>
      <c r="D155" s="1170">
        <v>0</v>
      </c>
      <c r="E155" s="1170">
        <v>0</v>
      </c>
      <c r="F155" s="1186"/>
      <c r="G155" s="153">
        <v>0</v>
      </c>
      <c r="H155" s="693">
        <v>0</v>
      </c>
    </row>
    <row r="156" spans="1:8" ht="12.75" customHeight="1" x14ac:dyDescent="0.2">
      <c r="A156" s="694" t="s">
        <v>121</v>
      </c>
      <c r="B156" s="279">
        <v>81</v>
      </c>
      <c r="C156" s="316" t="s">
        <v>460</v>
      </c>
      <c r="D156" s="1134">
        <v>0</v>
      </c>
      <c r="E156" s="1134">
        <v>300</v>
      </c>
      <c r="F156" s="190"/>
      <c r="G156" s="41">
        <f t="shared" si="4"/>
        <v>0</v>
      </c>
      <c r="H156" s="141">
        <v>300</v>
      </c>
    </row>
    <row r="157" spans="1:8" ht="12.75" customHeight="1" x14ac:dyDescent="0.2">
      <c r="A157" s="887" t="s">
        <v>121</v>
      </c>
      <c r="B157" s="279">
        <v>13011</v>
      </c>
      <c r="C157" s="316" t="s">
        <v>446</v>
      </c>
      <c r="D157" s="1134">
        <v>0</v>
      </c>
      <c r="E157" s="1134">
        <v>0</v>
      </c>
      <c r="F157" s="190"/>
      <c r="G157" s="41" t="e">
        <f t="shared" si="4"/>
        <v>#DIV/0!</v>
      </c>
      <c r="H157" s="141">
        <v>0</v>
      </c>
    </row>
    <row r="158" spans="1:8" ht="12.75" customHeight="1" x14ac:dyDescent="0.2">
      <c r="A158" s="694" t="s">
        <v>121</v>
      </c>
      <c r="B158" s="1534">
        <v>13015</v>
      </c>
      <c r="C158" s="316" t="s">
        <v>447</v>
      </c>
      <c r="D158" s="1134">
        <v>0</v>
      </c>
      <c r="E158" s="1134">
        <v>0</v>
      </c>
      <c r="F158" s="190"/>
      <c r="G158" s="41" t="e">
        <f t="shared" si="4"/>
        <v>#DIV/0!</v>
      </c>
      <c r="H158" s="141">
        <v>0</v>
      </c>
    </row>
    <row r="159" spans="1:8" ht="12.75" customHeight="1" x14ac:dyDescent="0.2">
      <c r="A159" s="964"/>
      <c r="B159" s="1534">
        <v>5168</v>
      </c>
      <c r="C159" s="316" t="s">
        <v>1255</v>
      </c>
      <c r="D159" s="1134">
        <v>10300</v>
      </c>
      <c r="E159" s="1134">
        <v>10300</v>
      </c>
      <c r="F159" s="190"/>
      <c r="G159" s="41">
        <f t="shared" si="4"/>
        <v>0</v>
      </c>
      <c r="H159" s="141">
        <v>10300</v>
      </c>
    </row>
    <row r="160" spans="1:8" ht="12.75" customHeight="1" x14ac:dyDescent="0.2">
      <c r="A160" s="697"/>
      <c r="B160" s="1536">
        <v>5169</v>
      </c>
      <c r="C160" s="180" t="s">
        <v>661</v>
      </c>
      <c r="D160" s="1157">
        <v>15021</v>
      </c>
      <c r="E160" s="1157">
        <v>13744</v>
      </c>
      <c r="F160" s="1492"/>
      <c r="G160" s="696">
        <v>13744</v>
      </c>
      <c r="H160" s="696">
        <v>13744</v>
      </c>
    </row>
    <row r="161" spans="1:8" ht="12.75" customHeight="1" x14ac:dyDescent="0.25">
      <c r="A161" s="965" t="s">
        <v>121</v>
      </c>
      <c r="B161" s="817">
        <v>810</v>
      </c>
      <c r="C161" s="1488" t="s">
        <v>455</v>
      </c>
      <c r="D161" s="1134">
        <v>2295</v>
      </c>
      <c r="E161" s="1134">
        <v>2295</v>
      </c>
      <c r="F161" s="190"/>
      <c r="G161" s="41">
        <f>F161/E161*100</f>
        <v>0</v>
      </c>
      <c r="H161" s="141">
        <v>2295</v>
      </c>
    </row>
    <row r="162" spans="1:8" ht="12.75" customHeight="1" x14ac:dyDescent="0.2">
      <c r="A162" s="694" t="s">
        <v>121</v>
      </c>
      <c r="B162" s="279">
        <v>13011</v>
      </c>
      <c r="C162" s="316" t="s">
        <v>446</v>
      </c>
      <c r="D162" s="1134">
        <v>0</v>
      </c>
      <c r="E162" s="1134">
        <v>0</v>
      </c>
      <c r="F162" s="190"/>
      <c r="G162" s="41" t="e">
        <f>F162/E162*100</f>
        <v>#DIV/0!</v>
      </c>
      <c r="H162" s="141">
        <v>0</v>
      </c>
    </row>
    <row r="163" spans="1:8" ht="12.75" customHeight="1" x14ac:dyDescent="0.2">
      <c r="A163" s="964"/>
      <c r="B163" s="1534">
        <v>5171</v>
      </c>
      <c r="C163" s="316" t="s">
        <v>752</v>
      </c>
      <c r="D163" s="1134">
        <v>3000</v>
      </c>
      <c r="E163" s="1134">
        <v>3000</v>
      </c>
      <c r="F163" s="190"/>
      <c r="G163" s="41">
        <f>F163/E163*100</f>
        <v>0</v>
      </c>
      <c r="H163" s="141">
        <f>3000-1350</f>
        <v>1650</v>
      </c>
    </row>
    <row r="164" spans="1:8" ht="12.75" customHeight="1" x14ac:dyDescent="0.2">
      <c r="A164" s="697"/>
      <c r="B164" s="1536">
        <v>5172</v>
      </c>
      <c r="C164" s="180" t="s">
        <v>461</v>
      </c>
      <c r="D164" s="1157">
        <v>400</v>
      </c>
      <c r="E164" s="1157">
        <v>400</v>
      </c>
      <c r="F164" s="1492"/>
      <c r="G164" s="696">
        <f>F164/E164*100</f>
        <v>0</v>
      </c>
      <c r="H164" s="696">
        <v>400</v>
      </c>
    </row>
    <row r="165" spans="1:8" ht="12.75" customHeight="1" x14ac:dyDescent="0.2">
      <c r="A165" s="697"/>
      <c r="B165" s="1536">
        <v>5173</v>
      </c>
      <c r="C165" s="180" t="s">
        <v>462</v>
      </c>
      <c r="D165" s="1157">
        <v>300</v>
      </c>
      <c r="E165" s="1157">
        <v>300</v>
      </c>
      <c r="F165" s="1492"/>
      <c r="G165" s="696">
        <f>F165/E165*100</f>
        <v>0</v>
      </c>
      <c r="H165" s="696">
        <v>300</v>
      </c>
    </row>
    <row r="166" spans="1:8" ht="12.75" customHeight="1" x14ac:dyDescent="0.2">
      <c r="A166" s="697" t="s">
        <v>121</v>
      </c>
      <c r="B166" s="861">
        <v>13011</v>
      </c>
      <c r="C166" s="1216" t="s">
        <v>446</v>
      </c>
      <c r="D166" s="1220">
        <v>0</v>
      </c>
      <c r="E166" s="1220">
        <v>0</v>
      </c>
      <c r="F166" s="1497"/>
      <c r="G166" s="358">
        <v>0</v>
      </c>
      <c r="H166" s="216">
        <v>0</v>
      </c>
    </row>
    <row r="167" spans="1:8" ht="12.75" customHeight="1" x14ac:dyDescent="0.2">
      <c r="A167" s="964"/>
      <c r="B167" s="279">
        <v>5175</v>
      </c>
      <c r="C167" s="316" t="s">
        <v>809</v>
      </c>
      <c r="D167" s="1134">
        <v>500</v>
      </c>
      <c r="E167" s="1134">
        <v>500</v>
      </c>
      <c r="F167" s="190"/>
      <c r="G167" s="41">
        <f>F167/E167*100</f>
        <v>0</v>
      </c>
      <c r="H167" s="141">
        <v>500</v>
      </c>
    </row>
    <row r="168" spans="1:8" ht="12.75" customHeight="1" x14ac:dyDescent="0.2">
      <c r="A168" s="694"/>
      <c r="B168" s="279">
        <v>5179</v>
      </c>
      <c r="C168" s="316" t="s">
        <v>463</v>
      </c>
      <c r="D168" s="1134">
        <v>130</v>
      </c>
      <c r="E168" s="1134">
        <v>380</v>
      </c>
      <c r="F168" s="190"/>
      <c r="G168" s="41">
        <f>F168/E168*100</f>
        <v>0</v>
      </c>
      <c r="H168" s="141">
        <v>380</v>
      </c>
    </row>
    <row r="169" spans="1:8" ht="12.75" customHeight="1" x14ac:dyDescent="0.2">
      <c r="A169" s="694"/>
      <c r="B169" s="279">
        <v>5182</v>
      </c>
      <c r="C169" s="316" t="s">
        <v>128</v>
      </c>
      <c r="D169" s="1134">
        <v>0</v>
      </c>
      <c r="E169" s="1134">
        <v>0</v>
      </c>
      <c r="F169" s="190"/>
      <c r="G169" s="41">
        <v>0</v>
      </c>
      <c r="H169" s="141">
        <v>0</v>
      </c>
    </row>
    <row r="170" spans="1:8" ht="12.75" customHeight="1" x14ac:dyDescent="0.2">
      <c r="A170" s="694"/>
      <c r="B170" s="279">
        <v>5189</v>
      </c>
      <c r="C170" s="316" t="s">
        <v>1253</v>
      </c>
      <c r="D170" s="1134">
        <v>0</v>
      </c>
      <c r="E170" s="1134">
        <v>0</v>
      </c>
      <c r="F170" s="190"/>
      <c r="G170" s="41"/>
      <c r="H170" s="141">
        <v>0</v>
      </c>
    </row>
    <row r="171" spans="1:8" ht="12.75" customHeight="1" x14ac:dyDescent="0.2">
      <c r="A171" s="694"/>
      <c r="B171" s="279">
        <v>5192</v>
      </c>
      <c r="C171" s="316" t="s">
        <v>464</v>
      </c>
      <c r="D171" s="1134">
        <v>26</v>
      </c>
      <c r="E171" s="1134">
        <v>26</v>
      </c>
      <c r="F171" s="190"/>
      <c r="G171" s="41">
        <f>F171/E171*100</f>
        <v>0</v>
      </c>
      <c r="H171" s="141">
        <v>26</v>
      </c>
    </row>
    <row r="172" spans="1:8" ht="12.75" customHeight="1" x14ac:dyDescent="0.2">
      <c r="A172" s="694"/>
      <c r="B172" s="279">
        <v>5194</v>
      </c>
      <c r="C172" s="316" t="s">
        <v>803</v>
      </c>
      <c r="D172" s="1134">
        <v>2</v>
      </c>
      <c r="E172" s="1134">
        <v>2</v>
      </c>
      <c r="F172" s="190"/>
      <c r="G172" s="41">
        <v>0</v>
      </c>
      <c r="H172" s="141">
        <v>2</v>
      </c>
    </row>
    <row r="173" spans="1:8" ht="12.75" customHeight="1" x14ac:dyDescent="0.2">
      <c r="A173" s="694" t="s">
        <v>121</v>
      </c>
      <c r="B173" s="279">
        <v>810</v>
      </c>
      <c r="C173" s="316" t="s">
        <v>455</v>
      </c>
      <c r="D173" s="1134">
        <v>0</v>
      </c>
      <c r="E173" s="1134">
        <v>0</v>
      </c>
      <c r="F173" s="190"/>
      <c r="G173" s="41">
        <v>0</v>
      </c>
      <c r="H173" s="141">
        <v>0</v>
      </c>
    </row>
    <row r="174" spans="1:8" ht="12.75" customHeight="1" x14ac:dyDescent="0.2">
      <c r="A174" s="694"/>
      <c r="B174" s="279">
        <v>5195</v>
      </c>
      <c r="C174" s="316" t="s">
        <v>465</v>
      </c>
      <c r="D174" s="1134">
        <v>1</v>
      </c>
      <c r="E174" s="1134">
        <v>1</v>
      </c>
      <c r="F174" s="190"/>
      <c r="G174" s="41">
        <v>0</v>
      </c>
      <c r="H174" s="141">
        <v>1</v>
      </c>
    </row>
    <row r="175" spans="1:8" ht="12.75" customHeight="1" x14ac:dyDescent="0.2">
      <c r="A175" s="694"/>
      <c r="B175" s="279">
        <v>5362</v>
      </c>
      <c r="C175" s="316" t="s">
        <v>466</v>
      </c>
      <c r="D175" s="1134">
        <v>6</v>
      </c>
      <c r="E175" s="1134">
        <v>6</v>
      </c>
      <c r="F175" s="190"/>
      <c r="G175" s="41">
        <f>F175/E175*100</f>
        <v>0</v>
      </c>
      <c r="H175" s="141">
        <v>6</v>
      </c>
    </row>
    <row r="176" spans="1:8" ht="12.75" hidden="1" customHeight="1" x14ac:dyDescent="0.2">
      <c r="A176" s="694"/>
      <c r="B176" s="279">
        <v>5363</v>
      </c>
      <c r="C176" s="316" t="s">
        <v>467</v>
      </c>
      <c r="D176" s="1134">
        <v>0</v>
      </c>
      <c r="E176" s="1134">
        <v>0</v>
      </c>
      <c r="F176" s="190"/>
      <c r="G176" s="41">
        <v>0</v>
      </c>
      <c r="H176" s="141">
        <v>0</v>
      </c>
    </row>
    <row r="177" spans="1:12" ht="12.75" customHeight="1" x14ac:dyDescent="0.2">
      <c r="A177" s="694"/>
      <c r="B177" s="279">
        <v>5421</v>
      </c>
      <c r="C177" s="316" t="s">
        <v>468</v>
      </c>
      <c r="D177" s="1134">
        <v>1</v>
      </c>
      <c r="E177" s="1134">
        <v>1</v>
      </c>
      <c r="F177" s="190"/>
      <c r="G177" s="41">
        <v>0</v>
      </c>
      <c r="H177" s="141">
        <v>1</v>
      </c>
    </row>
    <row r="178" spans="1:12" ht="12.75" customHeight="1" x14ac:dyDescent="0.2">
      <c r="A178" s="694"/>
      <c r="B178" s="279">
        <v>5424</v>
      </c>
      <c r="C178" s="316" t="s">
        <v>112</v>
      </c>
      <c r="D178" s="1134">
        <v>500</v>
      </c>
      <c r="E178" s="1134">
        <v>500</v>
      </c>
      <c r="F178" s="190"/>
      <c r="G178" s="41">
        <f>F178/E178*100</f>
        <v>0</v>
      </c>
      <c r="H178" s="141">
        <v>500</v>
      </c>
    </row>
    <row r="179" spans="1:12" ht="12.75" customHeight="1" x14ac:dyDescent="0.2">
      <c r="A179" s="694" t="s">
        <v>121</v>
      </c>
      <c r="B179" s="279">
        <v>13011</v>
      </c>
      <c r="C179" s="316" t="s">
        <v>446</v>
      </c>
      <c r="D179" s="1134">
        <v>0</v>
      </c>
      <c r="E179" s="1134">
        <v>0</v>
      </c>
      <c r="F179" s="190"/>
      <c r="G179" s="41">
        <v>0</v>
      </c>
      <c r="H179" s="141">
        <v>0</v>
      </c>
    </row>
    <row r="180" spans="1:12" ht="12.75" customHeight="1" x14ac:dyDescent="0.2">
      <c r="A180" s="694" t="s">
        <v>674</v>
      </c>
      <c r="B180" s="279">
        <v>53</v>
      </c>
      <c r="C180" s="316" t="s">
        <v>450</v>
      </c>
      <c r="D180" s="1134">
        <v>0</v>
      </c>
      <c r="E180" s="1134">
        <v>0</v>
      </c>
      <c r="F180" s="190"/>
      <c r="G180" s="41">
        <v>0</v>
      </c>
      <c r="H180" s="141">
        <v>0</v>
      </c>
    </row>
    <row r="181" spans="1:12" ht="12.75" customHeight="1" x14ac:dyDescent="0.2">
      <c r="A181" s="699"/>
      <c r="B181" s="1535">
        <v>5499</v>
      </c>
      <c r="C181" s="180" t="s">
        <v>469</v>
      </c>
      <c r="D181" s="1134">
        <v>0</v>
      </c>
      <c r="E181" s="1134">
        <v>0</v>
      </c>
      <c r="F181" s="190"/>
      <c r="G181" s="41">
        <v>0</v>
      </c>
      <c r="H181" s="141">
        <v>0</v>
      </c>
    </row>
    <row r="182" spans="1:12" ht="12.75" customHeight="1" x14ac:dyDescent="0.25">
      <c r="A182" s="698"/>
      <c r="B182" s="817">
        <v>5499</v>
      </c>
      <c r="C182" s="1488" t="s">
        <v>966</v>
      </c>
      <c r="D182" s="1157">
        <v>7000</v>
      </c>
      <c r="E182" s="1157">
        <v>7000</v>
      </c>
      <c r="F182" s="1166"/>
      <c r="G182" s="41">
        <f>F182/E182*100</f>
        <v>0</v>
      </c>
      <c r="H182" s="696">
        <v>7000</v>
      </c>
    </row>
    <row r="183" spans="1:12" ht="12.75" customHeight="1" x14ac:dyDescent="0.25">
      <c r="A183" s="1022"/>
      <c r="B183" s="1023">
        <v>5660</v>
      </c>
      <c r="C183" s="1488" t="s">
        <v>966</v>
      </c>
      <c r="D183" s="1495">
        <v>0</v>
      </c>
      <c r="E183" s="1495">
        <v>0</v>
      </c>
      <c r="F183" s="1496"/>
      <c r="G183" s="1024" t="e">
        <f>F183/E183*100</f>
        <v>#DIV/0!</v>
      </c>
      <c r="H183" s="1025">
        <v>0</v>
      </c>
    </row>
    <row r="184" spans="1:12" ht="15" thickBot="1" x14ac:dyDescent="0.25">
      <c r="A184" s="701"/>
      <c r="B184" s="280" t="s">
        <v>631</v>
      </c>
      <c r="C184" s="559"/>
      <c r="D184" s="1171">
        <f>SUM(D98:D183)</f>
        <v>205250</v>
      </c>
      <c r="E184" s="1171">
        <f t="shared" ref="E184:H184" si="5">SUM(E98:E183)</f>
        <v>204550</v>
      </c>
      <c r="F184" s="1187">
        <f t="shared" si="5"/>
        <v>0</v>
      </c>
      <c r="G184" s="282" t="e">
        <f t="shared" si="5"/>
        <v>#DIV/0!</v>
      </c>
      <c r="H184" s="282">
        <f t="shared" si="5"/>
        <v>196510</v>
      </c>
      <c r="J184" s="1026"/>
      <c r="K184" s="1026"/>
      <c r="L184" s="1026"/>
    </row>
    <row r="185" spans="1:12" x14ac:dyDescent="0.2">
      <c r="A185" s="915">
        <v>6310</v>
      </c>
      <c r="B185" s="382">
        <v>5163</v>
      </c>
      <c r="C185" s="13" t="s">
        <v>37</v>
      </c>
      <c r="D185" s="1131">
        <v>300</v>
      </c>
      <c r="E185" s="1131">
        <v>300</v>
      </c>
      <c r="F185" s="265"/>
      <c r="G185" s="700">
        <f>F185/E185*100</f>
        <v>0</v>
      </c>
      <c r="H185" s="178">
        <v>300</v>
      </c>
    </row>
    <row r="186" spans="1:12" hidden="1" x14ac:dyDescent="0.2">
      <c r="A186" s="1674" t="s">
        <v>173</v>
      </c>
      <c r="B186" s="1675"/>
      <c r="C186" s="180" t="s">
        <v>833</v>
      </c>
      <c r="D186" s="1132">
        <v>0</v>
      </c>
      <c r="E186" s="1132">
        <v>0</v>
      </c>
      <c r="F186" s="181">
        <v>0</v>
      </c>
      <c r="G186" s="913">
        <v>0</v>
      </c>
      <c r="H186" s="906">
        <v>0</v>
      </c>
    </row>
    <row r="187" spans="1:12" hidden="1" x14ac:dyDescent="0.2">
      <c r="A187" s="1674" t="s">
        <v>967</v>
      </c>
      <c r="B187" s="1675"/>
      <c r="C187" s="180" t="s">
        <v>834</v>
      </c>
      <c r="D187" s="1132">
        <v>0</v>
      </c>
      <c r="E187" s="1132">
        <v>0</v>
      </c>
      <c r="F187" s="181">
        <v>0</v>
      </c>
      <c r="G187" s="913">
        <v>0</v>
      </c>
      <c r="H187" s="906">
        <v>0</v>
      </c>
    </row>
    <row r="188" spans="1:12" ht="15" thickBot="1" x14ac:dyDescent="0.25">
      <c r="A188" s="701"/>
      <c r="B188" s="280" t="s">
        <v>631</v>
      </c>
      <c r="C188" s="559"/>
      <c r="D188" s="1171">
        <f>SUM(D185)</f>
        <v>300</v>
      </c>
      <c r="E188" s="1171">
        <f>SUM(E185)</f>
        <v>300</v>
      </c>
      <c r="F188" s="281">
        <f>SUM(F185:F185)</f>
        <v>0</v>
      </c>
      <c r="G188" s="702">
        <f>F188/E188*100</f>
        <v>0</v>
      </c>
      <c r="H188" s="282">
        <f>SUM(H185)</f>
        <v>300</v>
      </c>
    </row>
    <row r="189" spans="1:12" hidden="1" x14ac:dyDescent="0.2">
      <c r="A189" s="915">
        <v>6223</v>
      </c>
      <c r="B189" s="382">
        <v>5189</v>
      </c>
      <c r="C189" s="13" t="s">
        <v>123</v>
      </c>
      <c r="D189" s="1131">
        <v>0</v>
      </c>
      <c r="E189" s="1131">
        <v>0</v>
      </c>
      <c r="F189" s="265">
        <v>0</v>
      </c>
      <c r="G189" s="700">
        <v>0</v>
      </c>
      <c r="H189" s="178">
        <v>0</v>
      </c>
    </row>
    <row r="190" spans="1:12" ht="15" hidden="1" thickBot="1" x14ac:dyDescent="0.25">
      <c r="A190" s="701"/>
      <c r="B190" s="280" t="s">
        <v>631</v>
      </c>
      <c r="C190" s="559"/>
      <c r="D190" s="1171">
        <f>SUM(D189)</f>
        <v>0</v>
      </c>
      <c r="E190" s="1171">
        <f>SUM(E189)</f>
        <v>0</v>
      </c>
      <c r="F190" s="281">
        <f>SUM(F189:F189)</f>
        <v>0</v>
      </c>
      <c r="G190" s="702">
        <v>0</v>
      </c>
      <c r="H190" s="282">
        <f>SUM(H189)</f>
        <v>0</v>
      </c>
    </row>
    <row r="191" spans="1:12" hidden="1" x14ac:dyDescent="0.2">
      <c r="A191" s="915">
        <v>6330</v>
      </c>
      <c r="B191" s="382">
        <v>5347</v>
      </c>
      <c r="C191" s="13" t="s">
        <v>1257</v>
      </c>
      <c r="D191" s="1131">
        <v>0</v>
      </c>
      <c r="E191" s="1131">
        <v>0</v>
      </c>
      <c r="F191" s="265">
        <v>0</v>
      </c>
      <c r="G191" s="700">
        <v>0</v>
      </c>
      <c r="H191" s="178">
        <v>0</v>
      </c>
    </row>
    <row r="192" spans="1:12" ht="15" hidden="1" thickBot="1" x14ac:dyDescent="0.25">
      <c r="A192" s="701"/>
      <c r="B192" s="280" t="s">
        <v>631</v>
      </c>
      <c r="C192" s="559"/>
      <c r="D192" s="1171">
        <f>SUM(D191)</f>
        <v>0</v>
      </c>
      <c r="E192" s="1171">
        <f>SUM(E191)</f>
        <v>0</v>
      </c>
      <c r="F192" s="281">
        <f>SUM(F191:F191)</f>
        <v>0</v>
      </c>
      <c r="G192" s="702">
        <v>0</v>
      </c>
      <c r="H192" s="282">
        <f>SUM(H191)</f>
        <v>0</v>
      </c>
    </row>
    <row r="193" spans="1:12" hidden="1" x14ac:dyDescent="0.2">
      <c r="A193" s="121">
        <v>6409</v>
      </c>
      <c r="B193" s="1536">
        <v>5901</v>
      </c>
      <c r="C193" s="191" t="s">
        <v>104</v>
      </c>
      <c r="D193" s="1317"/>
      <c r="E193" s="1317"/>
      <c r="F193" s="1493"/>
      <c r="G193" s="463"/>
      <c r="H193" s="464"/>
    </row>
    <row r="194" spans="1:12" hidden="1" x14ac:dyDescent="0.2">
      <c r="A194" s="1537" t="s">
        <v>470</v>
      </c>
      <c r="B194" s="1535"/>
      <c r="C194" s="180" t="s">
        <v>446</v>
      </c>
      <c r="D194" s="1317">
        <v>0</v>
      </c>
      <c r="E194" s="1317">
        <v>0</v>
      </c>
      <c r="F194" s="1493">
        <v>0</v>
      </c>
      <c r="G194" s="463">
        <v>0</v>
      </c>
      <c r="H194" s="464">
        <v>0</v>
      </c>
    </row>
    <row r="195" spans="1:12" hidden="1" x14ac:dyDescent="0.2">
      <c r="A195" s="1537" t="s">
        <v>1039</v>
      </c>
      <c r="B195" s="1535"/>
      <c r="C195" s="180" t="s">
        <v>1040</v>
      </c>
      <c r="D195" s="1317">
        <v>0</v>
      </c>
      <c r="E195" s="1317">
        <v>0</v>
      </c>
      <c r="F195" s="1493">
        <v>0</v>
      </c>
      <c r="G195" s="463">
        <v>0</v>
      </c>
      <c r="H195" s="464">
        <v>0</v>
      </c>
    </row>
    <row r="196" spans="1:12" ht="13.5" hidden="1" thickBot="1" x14ac:dyDescent="0.25">
      <c r="A196" s="122"/>
      <c r="B196" s="491" t="s">
        <v>631</v>
      </c>
      <c r="C196" s="468"/>
      <c r="D196" s="1308">
        <f>SUM(D194:D195)</f>
        <v>0</v>
      </c>
      <c r="E196" s="1308">
        <f>SUM(E194:E195)</f>
        <v>0</v>
      </c>
      <c r="F196" s="1494">
        <f>SUM(F194:F195)</f>
        <v>0</v>
      </c>
      <c r="G196" s="470">
        <v>0</v>
      </c>
      <c r="H196" s="471">
        <f>SUM(H193:H193)</f>
        <v>0</v>
      </c>
    </row>
    <row r="197" spans="1:12" ht="16.5" thickBot="1" x14ac:dyDescent="0.3">
      <c r="A197" s="430" t="s">
        <v>666</v>
      </c>
      <c r="B197" s="430"/>
      <c r="C197" s="527"/>
      <c r="D197" s="1293">
        <f>D32+D36+D60+D76+D184+D188+D20+D40+D192+D44+D190+D17</f>
        <v>231815</v>
      </c>
      <c r="E197" s="1293">
        <f>E32+E36+E60+E76+E184+E188+E20+E40+E192+E44+E190+E17</f>
        <v>236115</v>
      </c>
      <c r="F197" s="1319">
        <f>F32+F36+F60+F76+F184+F188+F20+F40+F192+F44+F190+F17</f>
        <v>0</v>
      </c>
      <c r="G197" s="524" t="e">
        <f>G32+G36+G60+G76+G184+G188+G20+G40+G192+G44+G190+G17</f>
        <v>#DIV/0!</v>
      </c>
      <c r="H197" s="525">
        <f>H32+H36+H60+H76+H184+H188+H20+H40+H192+H44+H190+H17</f>
        <v>227875</v>
      </c>
      <c r="J197" s="1026"/>
      <c r="L197" s="1026"/>
    </row>
    <row r="198" spans="1:12" ht="15.75" x14ac:dyDescent="0.25">
      <c r="A198" s="250"/>
      <c r="B198" s="250"/>
      <c r="C198" s="326"/>
      <c r="D198" s="251"/>
      <c r="E198" s="251"/>
      <c r="F198" s="251"/>
      <c r="G198" s="327"/>
      <c r="H198" s="251"/>
    </row>
    <row r="199" spans="1:12" ht="15.75" x14ac:dyDescent="0.25">
      <c r="A199" s="250"/>
      <c r="B199" s="250"/>
      <c r="C199" s="326"/>
      <c r="D199" s="251"/>
      <c r="E199" s="251"/>
      <c r="F199" s="251"/>
      <c r="G199" s="327"/>
      <c r="H199" s="251"/>
    </row>
    <row r="200" spans="1:12" ht="15.75" x14ac:dyDescent="0.25">
      <c r="A200" s="250"/>
      <c r="B200" s="250"/>
      <c r="C200" s="326"/>
      <c r="D200" s="251"/>
      <c r="E200" s="251"/>
      <c r="F200" s="251"/>
      <c r="G200" s="327"/>
      <c r="H200" s="251"/>
    </row>
    <row r="201" spans="1:12" ht="15.75" x14ac:dyDescent="0.25">
      <c r="A201" s="250"/>
      <c r="B201" s="250"/>
      <c r="C201" s="326"/>
      <c r="D201" s="251"/>
      <c r="E201" s="251"/>
      <c r="F201" s="251"/>
      <c r="G201" s="327"/>
      <c r="H201" s="251"/>
    </row>
    <row r="202" spans="1:12" ht="15.75" x14ac:dyDescent="0.25">
      <c r="A202" s="250"/>
      <c r="B202" s="250"/>
      <c r="C202" s="326"/>
      <c r="D202" s="251"/>
      <c r="E202" s="251"/>
      <c r="F202" s="251"/>
      <c r="G202" s="327"/>
      <c r="H202" s="251"/>
    </row>
    <row r="203" spans="1:12" ht="15.75" x14ac:dyDescent="0.25">
      <c r="A203" s="250"/>
      <c r="B203" s="250"/>
      <c r="C203" s="326"/>
      <c r="D203" s="251"/>
      <c r="E203" s="251"/>
      <c r="F203" s="251"/>
      <c r="G203" s="327"/>
      <c r="H203" s="251"/>
    </row>
    <row r="204" spans="1:12" ht="15.75" x14ac:dyDescent="0.25">
      <c r="A204" s="250"/>
      <c r="B204" s="250"/>
      <c r="C204" s="326"/>
      <c r="D204" s="251"/>
      <c r="E204" s="251"/>
      <c r="F204" s="251"/>
      <c r="G204" s="327"/>
      <c r="H204" s="251"/>
    </row>
    <row r="205" spans="1:12" ht="15.75" x14ac:dyDescent="0.25">
      <c r="A205" s="250"/>
      <c r="B205" s="250"/>
      <c r="C205" s="326"/>
      <c r="D205" s="251"/>
      <c r="E205" s="251"/>
      <c r="F205" s="251"/>
      <c r="G205" s="327"/>
      <c r="H205" s="251"/>
    </row>
    <row r="206" spans="1:12" ht="15.75" x14ac:dyDescent="0.25">
      <c r="A206" s="250"/>
      <c r="B206" s="250"/>
      <c r="C206" s="326"/>
      <c r="D206" s="251"/>
      <c r="E206" s="251"/>
      <c r="F206" s="251"/>
      <c r="G206" s="327"/>
      <c r="H206" s="251"/>
    </row>
    <row r="207" spans="1:12" ht="15.75" x14ac:dyDescent="0.25">
      <c r="A207" s="250"/>
      <c r="B207" s="250"/>
      <c r="C207" s="326"/>
      <c r="D207" s="251"/>
      <c r="E207" s="251"/>
      <c r="F207" s="251"/>
      <c r="G207" s="327"/>
      <c r="H207" s="251"/>
    </row>
    <row r="208" spans="1:12" ht="15.75" x14ac:dyDescent="0.25">
      <c r="A208" s="250"/>
      <c r="B208" s="250"/>
      <c r="C208" s="326"/>
      <c r="D208" s="251"/>
      <c r="E208" s="251"/>
      <c r="F208" s="251"/>
      <c r="G208" s="327"/>
      <c r="H208" s="251"/>
    </row>
    <row r="209" spans="1:8" ht="16.5" customHeight="1" x14ac:dyDescent="0.25">
      <c r="A209" s="250"/>
      <c r="B209" s="250"/>
      <c r="C209" s="326"/>
      <c r="D209" s="251"/>
      <c r="E209" s="251"/>
      <c r="F209" s="251"/>
      <c r="G209" s="327"/>
      <c r="H209" s="251"/>
    </row>
    <row r="210" spans="1:8" ht="15.75" x14ac:dyDescent="0.25">
      <c r="A210" s="250"/>
      <c r="B210" s="250"/>
      <c r="C210" s="326"/>
      <c r="D210" s="251"/>
      <c r="E210" s="251"/>
      <c r="F210" s="251"/>
      <c r="G210" s="327"/>
      <c r="H210" s="251"/>
    </row>
    <row r="211" spans="1:8" ht="15.75" x14ac:dyDescent="0.25">
      <c r="A211" s="250"/>
      <c r="B211" s="250"/>
      <c r="C211" s="326"/>
      <c r="D211" s="251"/>
      <c r="E211" s="251"/>
      <c r="F211" s="251"/>
      <c r="G211" s="327"/>
      <c r="H211" s="251"/>
    </row>
    <row r="212" spans="1:8" ht="15.75" x14ac:dyDescent="0.25">
      <c r="A212" s="250"/>
      <c r="B212" s="250"/>
      <c r="C212" s="326"/>
      <c r="D212" s="251"/>
      <c r="E212" s="251"/>
      <c r="F212" s="251"/>
      <c r="G212" s="327"/>
      <c r="H212" s="251"/>
    </row>
    <row r="213" spans="1:8" ht="15.75" x14ac:dyDescent="0.25">
      <c r="A213" s="250"/>
      <c r="B213" s="250"/>
      <c r="C213" s="326"/>
      <c r="D213" s="251"/>
      <c r="E213" s="251"/>
      <c r="F213" s="251"/>
      <c r="G213" s="327"/>
      <c r="H213" s="251"/>
    </row>
    <row r="214" spans="1:8" ht="15.75" x14ac:dyDescent="0.25">
      <c r="A214" s="250"/>
      <c r="B214" s="250"/>
      <c r="C214" s="326"/>
      <c r="D214" s="251"/>
      <c r="E214" s="251"/>
      <c r="F214" s="251"/>
      <c r="G214" s="327"/>
      <c r="H214" s="251"/>
    </row>
    <row r="215" spans="1:8" ht="15.75" x14ac:dyDescent="0.25">
      <c r="A215" s="250"/>
      <c r="B215" s="250"/>
      <c r="C215" s="326"/>
      <c r="D215" s="251"/>
      <c r="E215" s="251"/>
      <c r="F215" s="251"/>
      <c r="G215" s="327"/>
      <c r="H215" s="251"/>
    </row>
    <row r="216" spans="1:8" s="844" customFormat="1" ht="15" x14ac:dyDescent="0.25">
      <c r="A216" s="1609" t="s">
        <v>1379</v>
      </c>
      <c r="B216" s="1609"/>
      <c r="C216" s="1609"/>
      <c r="D216" s="1609"/>
      <c r="E216" s="1609"/>
      <c r="F216" s="1609"/>
      <c r="G216" s="1609"/>
      <c r="H216" s="1609"/>
    </row>
    <row r="217" spans="1:8" s="844" customFormat="1" ht="13.5" thickBot="1" x14ac:dyDescent="0.25"/>
    <row r="218" spans="1:8" ht="15" x14ac:dyDescent="0.25">
      <c r="A218" s="199" t="s">
        <v>630</v>
      </c>
      <c r="B218" s="570"/>
      <c r="C218" s="201"/>
      <c r="D218" s="896" t="s">
        <v>539</v>
      </c>
      <c r="E218" s="896" t="s">
        <v>540</v>
      </c>
      <c r="F218" s="1153" t="s">
        <v>541</v>
      </c>
      <c r="G218" s="14" t="s">
        <v>542</v>
      </c>
      <c r="H218" s="15" t="s">
        <v>1285</v>
      </c>
    </row>
    <row r="219" spans="1:8" ht="14.25" thickBot="1" x14ac:dyDescent="0.3">
      <c r="A219" s="202"/>
      <c r="B219" s="571"/>
      <c r="C219" s="204"/>
      <c r="D219" s="897">
        <v>2020</v>
      </c>
      <c r="E219" s="897">
        <v>2020</v>
      </c>
      <c r="F219" s="113"/>
      <c r="G219" s="114" t="s">
        <v>544</v>
      </c>
      <c r="H219" s="21" t="s">
        <v>1284</v>
      </c>
    </row>
    <row r="220" spans="1:8" x14ac:dyDescent="0.2">
      <c r="A220" s="174">
        <v>6171</v>
      </c>
      <c r="B220" s="703">
        <v>6111</v>
      </c>
      <c r="C220" s="293" t="s">
        <v>471</v>
      </c>
      <c r="D220" s="1131">
        <v>0</v>
      </c>
      <c r="E220" s="1131">
        <v>1500</v>
      </c>
      <c r="F220" s="265"/>
      <c r="G220" s="150">
        <v>0</v>
      </c>
      <c r="H220" s="178">
        <v>1500</v>
      </c>
    </row>
    <row r="221" spans="1:8" hidden="1" x14ac:dyDescent="0.2">
      <c r="A221" s="346"/>
      <c r="B221" s="1122">
        <v>6121</v>
      </c>
      <c r="C221" s="180" t="s">
        <v>668</v>
      </c>
      <c r="D221" s="1132">
        <v>0</v>
      </c>
      <c r="E221" s="1132">
        <v>0</v>
      </c>
      <c r="F221" s="181"/>
      <c r="G221" s="913">
        <v>0</v>
      </c>
      <c r="H221" s="906">
        <v>0</v>
      </c>
    </row>
    <row r="222" spans="1:8" x14ac:dyDescent="0.2">
      <c r="A222" s="916"/>
      <c r="B222" s="912">
        <v>6122</v>
      </c>
      <c r="C222" s="680" t="s">
        <v>760</v>
      </c>
      <c r="D222" s="1212">
        <v>1000</v>
      </c>
      <c r="E222" s="1212">
        <v>500</v>
      </c>
      <c r="F222" s="1213"/>
      <c r="G222" s="41">
        <f>F222/E222*100</f>
        <v>0</v>
      </c>
      <c r="H222" s="910">
        <v>500</v>
      </c>
    </row>
    <row r="223" spans="1:8" x14ac:dyDescent="0.2">
      <c r="A223" s="916"/>
      <c r="B223" s="912">
        <v>6123</v>
      </c>
      <c r="C223" s="680" t="s">
        <v>472</v>
      </c>
      <c r="D223" s="1212">
        <v>0</v>
      </c>
      <c r="E223" s="1212">
        <v>0</v>
      </c>
      <c r="F223" s="1213"/>
      <c r="G223" s="41">
        <v>0</v>
      </c>
      <c r="H223" s="910">
        <v>0</v>
      </c>
    </row>
    <row r="224" spans="1:8" ht="13.5" thickBot="1" x14ac:dyDescent="0.25">
      <c r="A224" s="379"/>
      <c r="B224" s="347">
        <v>6125</v>
      </c>
      <c r="C224" s="1498" t="s">
        <v>1236</v>
      </c>
      <c r="D224" s="1158"/>
      <c r="E224" s="1158">
        <v>0</v>
      </c>
      <c r="F224" s="1167"/>
      <c r="G224" s="46" t="e">
        <f>F224/E224*100</f>
        <v>#DIV/0!</v>
      </c>
      <c r="H224" s="348"/>
    </row>
    <row r="225" spans="1:8" ht="16.5" thickBot="1" x14ac:dyDescent="0.3">
      <c r="A225" s="194" t="s">
        <v>670</v>
      </c>
      <c r="B225" s="573"/>
      <c r="C225" s="196"/>
      <c r="D225" s="1135">
        <f>SUM(D220:D224)</f>
        <v>1000</v>
      </c>
      <c r="E225" s="1135">
        <f>SUM(E220:E224)</f>
        <v>2000</v>
      </c>
      <c r="F225" s="1193">
        <f>SUM(F220:F224)</f>
        <v>0</v>
      </c>
      <c r="G225" s="197">
        <v>0</v>
      </c>
      <c r="H225" s="168">
        <f>SUM(H220:H224)</f>
        <v>2000</v>
      </c>
    </row>
    <row r="226" spans="1:8" ht="15.75" x14ac:dyDescent="0.25">
      <c r="A226" s="250"/>
      <c r="B226" s="580"/>
      <c r="C226" s="135"/>
      <c r="D226" s="251"/>
      <c r="E226" s="251"/>
      <c r="F226" s="251"/>
      <c r="G226" s="327"/>
      <c r="H226" s="251"/>
    </row>
    <row r="227" spans="1:8" ht="15" thickBot="1" x14ac:dyDescent="0.25">
      <c r="A227" s="208" t="s">
        <v>671</v>
      </c>
      <c r="B227" s="569"/>
      <c r="C227" s="4"/>
      <c r="D227" s="8"/>
      <c r="E227" s="8"/>
      <c r="F227" s="8"/>
      <c r="G227" s="9"/>
      <c r="H227" s="8"/>
    </row>
    <row r="228" spans="1:8" ht="13.5" x14ac:dyDescent="0.25">
      <c r="A228" s="309" t="s">
        <v>672</v>
      </c>
      <c r="B228" s="574"/>
      <c r="C228" s="212" t="s">
        <v>673</v>
      </c>
      <c r="D228" s="896" t="s">
        <v>539</v>
      </c>
      <c r="E228" s="896" t="s">
        <v>540</v>
      </c>
      <c r="F228" s="1153" t="s">
        <v>541</v>
      </c>
      <c r="G228" s="14" t="s">
        <v>542</v>
      </c>
      <c r="H228" s="15" t="s">
        <v>1285</v>
      </c>
    </row>
    <row r="229" spans="1:8" ht="14.25" thickBot="1" x14ac:dyDescent="0.3">
      <c r="A229" s="1071"/>
      <c r="B229" s="585" t="s">
        <v>674</v>
      </c>
      <c r="C229" s="1080"/>
      <c r="D229" s="1130">
        <v>2020</v>
      </c>
      <c r="E229" s="1130">
        <v>2020</v>
      </c>
      <c r="F229" s="19"/>
      <c r="G229" s="20" t="s">
        <v>544</v>
      </c>
      <c r="H229" s="21" t="s">
        <v>1284</v>
      </c>
    </row>
    <row r="230" spans="1:8" x14ac:dyDescent="0.2">
      <c r="A230" s="1660" t="s">
        <v>960</v>
      </c>
      <c r="B230" s="1661"/>
      <c r="C230" s="13" t="s">
        <v>473</v>
      </c>
      <c r="D230" s="1131">
        <v>0</v>
      </c>
      <c r="E230" s="1131">
        <v>1500</v>
      </c>
      <c r="F230" s="265"/>
      <c r="G230" s="150">
        <f>F230/E230*100</f>
        <v>0</v>
      </c>
      <c r="H230" s="178">
        <v>1500</v>
      </c>
    </row>
    <row r="231" spans="1:8" ht="14.25" x14ac:dyDescent="0.2">
      <c r="A231" s="1127"/>
      <c r="B231" s="1128"/>
      <c r="C231" s="221" t="s">
        <v>474</v>
      </c>
      <c r="D231" s="1139">
        <f>SUM(D230)</f>
        <v>0</v>
      </c>
      <c r="E231" s="1139">
        <f>SUM(E230)</f>
        <v>1500</v>
      </c>
      <c r="F231" s="223">
        <f>SUM(F230)</f>
        <v>0</v>
      </c>
      <c r="G231" s="422">
        <f>F231/E231*100</f>
        <v>0</v>
      </c>
      <c r="H231" s="225">
        <f>SUM(H230)</f>
        <v>1500</v>
      </c>
    </row>
    <row r="232" spans="1:8" hidden="1" x14ac:dyDescent="0.2">
      <c r="A232" s="1656" t="s">
        <v>475</v>
      </c>
      <c r="B232" s="1657"/>
      <c r="C232" s="191" t="s">
        <v>476</v>
      </c>
      <c r="D232" s="1132">
        <v>0</v>
      </c>
      <c r="E232" s="1132">
        <v>0</v>
      </c>
      <c r="F232" s="181">
        <v>0</v>
      </c>
      <c r="G232" s="913">
        <v>0</v>
      </c>
      <c r="H232" s="906">
        <v>0</v>
      </c>
    </row>
    <row r="233" spans="1:8" ht="14.25" hidden="1" x14ac:dyDescent="0.2">
      <c r="A233" s="1127"/>
      <c r="B233" s="1128"/>
      <c r="C233" s="221" t="s">
        <v>415</v>
      </c>
      <c r="D233" s="1139">
        <f>SUM(D232)</f>
        <v>0</v>
      </c>
      <c r="E233" s="1139">
        <f>SUM(E232)</f>
        <v>0</v>
      </c>
      <c r="F233" s="223">
        <f>SUM(F232)</f>
        <v>0</v>
      </c>
      <c r="G233" s="422">
        <v>0</v>
      </c>
      <c r="H233" s="225">
        <f>SUM(H232)</f>
        <v>0</v>
      </c>
    </row>
    <row r="234" spans="1:8" ht="12.75" customHeight="1" x14ac:dyDescent="0.2">
      <c r="A234" s="1656" t="s">
        <v>961</v>
      </c>
      <c r="B234" s="1657"/>
      <c r="C234" s="191" t="s">
        <v>947</v>
      </c>
      <c r="D234" s="1132">
        <v>0</v>
      </c>
      <c r="E234" s="1132">
        <v>0</v>
      </c>
      <c r="F234" s="181"/>
      <c r="G234" s="41" t="e">
        <f>F234/E234*100</f>
        <v>#DIV/0!</v>
      </c>
      <c r="H234" s="906">
        <v>0</v>
      </c>
    </row>
    <row r="235" spans="1:8" x14ac:dyDescent="0.2">
      <c r="A235" s="1656" t="s">
        <v>962</v>
      </c>
      <c r="B235" s="1657"/>
      <c r="C235" s="191" t="s">
        <v>477</v>
      </c>
      <c r="D235" s="1132">
        <v>0</v>
      </c>
      <c r="E235" s="1132">
        <v>0</v>
      </c>
      <c r="F235" s="181"/>
      <c r="G235" s="913">
        <v>0</v>
      </c>
      <c r="H235" s="906">
        <v>0</v>
      </c>
    </row>
    <row r="236" spans="1:8" x14ac:dyDescent="0.2">
      <c r="A236" s="1612" t="s">
        <v>1369</v>
      </c>
      <c r="B236" s="1613"/>
      <c r="C236" s="191" t="s">
        <v>1127</v>
      </c>
      <c r="D236" s="1132">
        <v>1000</v>
      </c>
      <c r="E236" s="1132">
        <v>500</v>
      </c>
      <c r="F236" s="181"/>
      <c r="G236" s="913">
        <v>0</v>
      </c>
      <c r="H236" s="906">
        <v>500</v>
      </c>
    </row>
    <row r="237" spans="1:8" ht="14.25" x14ac:dyDescent="0.2">
      <c r="A237" s="1127"/>
      <c r="B237" s="1128"/>
      <c r="C237" s="221" t="s">
        <v>478</v>
      </c>
      <c r="D237" s="1139">
        <f>SUM(D234:D236)</f>
        <v>1000</v>
      </c>
      <c r="E237" s="1139">
        <f>SUM(E234:E236)</f>
        <v>500</v>
      </c>
      <c r="F237" s="223">
        <f>SUM(F234:F236)</f>
        <v>0</v>
      </c>
      <c r="G237" s="224">
        <f>F237/E237*100</f>
        <v>0</v>
      </c>
      <c r="H237" s="225">
        <f>SUM(H234:H236)</f>
        <v>500</v>
      </c>
    </row>
    <row r="238" spans="1:8" x14ac:dyDescent="0.2">
      <c r="A238" s="1656" t="s">
        <v>963</v>
      </c>
      <c r="B238" s="1657"/>
      <c r="C238" s="191" t="s">
        <v>479</v>
      </c>
      <c r="D238" s="1132">
        <v>0</v>
      </c>
      <c r="E238" s="1132">
        <v>0</v>
      </c>
      <c r="F238" s="181">
        <v>0</v>
      </c>
      <c r="G238" s="89">
        <v>0</v>
      </c>
      <c r="H238" s="906">
        <v>0</v>
      </c>
    </row>
    <row r="239" spans="1:8" ht="14.25" x14ac:dyDescent="0.2">
      <c r="A239" s="1127"/>
      <c r="B239" s="1128"/>
      <c r="C239" s="221" t="s">
        <v>480</v>
      </c>
      <c r="D239" s="1139">
        <f>D238</f>
        <v>0</v>
      </c>
      <c r="E239" s="1139">
        <f>E238</f>
        <v>0</v>
      </c>
      <c r="F239" s="223">
        <f>SUM(F238)</f>
        <v>0</v>
      </c>
      <c r="G239" s="224">
        <v>0</v>
      </c>
      <c r="H239" s="225">
        <f>H238</f>
        <v>0</v>
      </c>
    </row>
    <row r="240" spans="1:8" x14ac:dyDescent="0.2">
      <c r="A240" s="1656" t="s">
        <v>1211</v>
      </c>
      <c r="B240" s="1657"/>
      <c r="C240" s="191"/>
      <c r="D240" s="1132">
        <v>0</v>
      </c>
      <c r="E240" s="1132">
        <v>0</v>
      </c>
      <c r="F240" s="181"/>
      <c r="G240" s="913" t="e">
        <f>F240/E240*100</f>
        <v>#DIV/0!</v>
      </c>
      <c r="H240" s="906">
        <v>0</v>
      </c>
    </row>
    <row r="241" spans="1:8" ht="15" thickBot="1" x14ac:dyDescent="0.25">
      <c r="A241" s="1081"/>
      <c r="B241" s="1082"/>
      <c r="C241" s="375" t="s">
        <v>1212</v>
      </c>
      <c r="D241" s="1171">
        <f t="shared" ref="D241:E241" si="6">SUM(D240)</f>
        <v>0</v>
      </c>
      <c r="E241" s="1171">
        <f t="shared" si="6"/>
        <v>0</v>
      </c>
      <c r="F241" s="281">
        <f t="shared" ref="F241:H241" si="7">SUM(F240)</f>
        <v>0</v>
      </c>
      <c r="G241" s="273" t="e">
        <f t="shared" si="7"/>
        <v>#DIV/0!</v>
      </c>
      <c r="H241" s="282">
        <f t="shared" si="7"/>
        <v>0</v>
      </c>
    </row>
    <row r="242" spans="1:8" ht="16.5" thickBot="1" x14ac:dyDescent="0.3">
      <c r="A242" s="194" t="s">
        <v>670</v>
      </c>
      <c r="B242" s="573"/>
      <c r="C242" s="196"/>
      <c r="D242" s="1135">
        <f>D231+D233+D237+D239+D241</f>
        <v>1000</v>
      </c>
      <c r="E242" s="1135">
        <f t="shared" ref="E242:F242" si="8">E231+E233+E237+E239+E241</f>
        <v>2000</v>
      </c>
      <c r="F242" s="1193">
        <f t="shared" si="8"/>
        <v>0</v>
      </c>
      <c r="G242" s="197">
        <f>F242/E242*100</f>
        <v>0</v>
      </c>
      <c r="H242" s="168">
        <f>H231+H233+H237+H239</f>
        <v>2000</v>
      </c>
    </row>
    <row r="245" spans="1:8" ht="19.5" thickBot="1" x14ac:dyDescent="0.35">
      <c r="A245" s="6" t="s">
        <v>481</v>
      </c>
      <c r="B245" s="569"/>
      <c r="C245" s="4"/>
      <c r="D245" s="8"/>
      <c r="E245" s="8"/>
      <c r="F245" s="8"/>
      <c r="G245" s="9"/>
      <c r="H245" s="8"/>
    </row>
    <row r="246" spans="1:8" ht="13.5" x14ac:dyDescent="0.25">
      <c r="A246" s="232"/>
      <c r="B246" s="570"/>
      <c r="C246" s="24"/>
      <c r="D246" s="896" t="s">
        <v>539</v>
      </c>
      <c r="E246" s="896" t="s">
        <v>540</v>
      </c>
      <c r="F246" s="1153" t="s">
        <v>541</v>
      </c>
      <c r="G246" s="894" t="s">
        <v>542</v>
      </c>
      <c r="H246" s="896" t="s">
        <v>1285</v>
      </c>
    </row>
    <row r="247" spans="1:8" ht="14.25" thickBot="1" x14ac:dyDescent="0.3">
      <c r="A247" s="233"/>
      <c r="B247" s="580"/>
      <c r="C247" s="135"/>
      <c r="D247" s="1130">
        <v>2020</v>
      </c>
      <c r="E247" s="1130">
        <v>2020</v>
      </c>
      <c r="F247" s="113"/>
      <c r="G247" s="895" t="s">
        <v>544</v>
      </c>
      <c r="H247" s="1130" t="s">
        <v>1284</v>
      </c>
    </row>
    <row r="248" spans="1:8" x14ac:dyDescent="0.2">
      <c r="A248" s="332" t="s">
        <v>645</v>
      </c>
      <c r="B248" s="704"/>
      <c r="C248" s="705"/>
      <c r="D248" s="1198">
        <f>D197</f>
        <v>231815</v>
      </c>
      <c r="E248" s="1198">
        <f>E197</f>
        <v>236115</v>
      </c>
      <c r="F248" s="1196">
        <f>F197</f>
        <v>0</v>
      </c>
      <c r="G248" s="1476">
        <f>F248/E248*100</f>
        <v>0</v>
      </c>
      <c r="H248" s="1198">
        <f>H197</f>
        <v>227875</v>
      </c>
    </row>
    <row r="249" spans="1:8" ht="13.5" thickBot="1" x14ac:dyDescent="0.25">
      <c r="A249" s="303" t="s">
        <v>630</v>
      </c>
      <c r="B249" s="575"/>
      <c r="C249" s="337"/>
      <c r="D249" s="1142">
        <f>D242</f>
        <v>1000</v>
      </c>
      <c r="E249" s="1142">
        <f>E242</f>
        <v>2000</v>
      </c>
      <c r="F249" s="1264">
        <f>F242</f>
        <v>0</v>
      </c>
      <c r="G249" s="1267">
        <f>F249/E249*100</f>
        <v>0</v>
      </c>
      <c r="H249" s="1142">
        <f>H242</f>
        <v>2000</v>
      </c>
    </row>
    <row r="250" spans="1:8" ht="16.5" thickBot="1" x14ac:dyDescent="0.3">
      <c r="A250" s="194" t="s">
        <v>682</v>
      </c>
      <c r="B250" s="843"/>
      <c r="C250" s="584"/>
      <c r="D250" s="1135">
        <f>SUM(D248:D249)</f>
        <v>232815</v>
      </c>
      <c r="E250" s="1135">
        <f>SUM(E248:E249)</f>
        <v>238115</v>
      </c>
      <c r="F250" s="1193">
        <f>SUM(F248:F249)</f>
        <v>0</v>
      </c>
      <c r="G250" s="1291">
        <f>F250/E250*100</f>
        <v>0</v>
      </c>
      <c r="H250" s="1135">
        <f>SUM(H248:H249)</f>
        <v>229875</v>
      </c>
    </row>
    <row r="253" spans="1:8" x14ac:dyDescent="0.2">
      <c r="H253" s="1026"/>
    </row>
    <row r="271" spans="1:8" ht="15" x14ac:dyDescent="0.25">
      <c r="A271" s="1609" t="s">
        <v>1119</v>
      </c>
      <c r="B271" s="1609"/>
      <c r="C271" s="1609"/>
      <c r="D271" s="1609"/>
      <c r="E271" s="1609"/>
      <c r="F271" s="1609"/>
      <c r="G271" s="1609"/>
      <c r="H271" s="1609"/>
    </row>
  </sheetData>
  <mergeCells count="13">
    <mergeCell ref="A236:B236"/>
    <mergeCell ref="A238:B238"/>
    <mergeCell ref="A97:H97"/>
    <mergeCell ref="A271:H271"/>
    <mergeCell ref="A230:B230"/>
    <mergeCell ref="A232:B232"/>
    <mergeCell ref="A235:B235"/>
    <mergeCell ref="A234:B234"/>
    <mergeCell ref="A186:B186"/>
    <mergeCell ref="A187:B187"/>
    <mergeCell ref="A240:B240"/>
    <mergeCell ref="A154:H154"/>
    <mergeCell ref="A216:H216"/>
  </mergeCells>
  <phoneticPr fontId="0" type="noConversion"/>
  <printOptions horizontalCentered="1"/>
  <pageMargins left="0.39370078740157483" right="0.39370078740157483" top="0.98425196850393704" bottom="0.98425196850393704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72"/>
  <sheetViews>
    <sheetView zoomScale="115" zoomScaleNormal="115" workbookViewId="0">
      <selection activeCell="Z1" sqref="Z1"/>
    </sheetView>
  </sheetViews>
  <sheetFormatPr defaultColWidth="5.28515625" defaultRowHeight="12.75" x14ac:dyDescent="0.2"/>
  <cols>
    <col min="1" max="1" width="6.7109375" style="4" customWidth="1"/>
    <col min="2" max="2" width="5.140625" style="4" customWidth="1"/>
    <col min="3" max="3" width="28.28515625" style="4" customWidth="1"/>
    <col min="4" max="4" width="12.5703125" style="4" customWidth="1"/>
    <col min="5" max="5" width="14.7109375" style="4" customWidth="1"/>
    <col min="6" max="6" width="10.140625" style="4" hidden="1" customWidth="1"/>
    <col min="7" max="7" width="8.5703125" style="4" hidden="1" customWidth="1"/>
    <col min="8" max="8" width="17" style="4" customWidth="1"/>
    <col min="9" max="9" width="7.28515625" style="4" customWidth="1"/>
    <col min="10" max="10" width="14.85546875" style="4" customWidth="1"/>
    <col min="11" max="11" width="5.28515625" style="4" customWidth="1"/>
    <col min="12" max="12" width="8.28515625" style="4" bestFit="1" customWidth="1"/>
    <col min="13" max="13" width="5.28515625" style="4" customWidth="1"/>
    <col min="14" max="14" width="7.42578125" style="4" bestFit="1" customWidth="1"/>
    <col min="15" max="16384" width="5.28515625" style="4"/>
  </cols>
  <sheetData>
    <row r="1" spans="1:8" ht="15" x14ac:dyDescent="0.25">
      <c r="D1" s="169"/>
      <c r="E1" s="169" t="s">
        <v>1376</v>
      </c>
      <c r="H1" s="1529">
        <v>17</v>
      </c>
    </row>
    <row r="2" spans="1:8" ht="18.75" x14ac:dyDescent="0.3">
      <c r="A2" s="6" t="s">
        <v>482</v>
      </c>
      <c r="B2" s="170"/>
      <c r="C2" s="132"/>
      <c r="D2" s="132"/>
      <c r="E2" s="132"/>
      <c r="F2" s="132"/>
      <c r="G2" s="132"/>
      <c r="H2" s="132"/>
    </row>
    <row r="3" spans="1:8" ht="8.25" customHeight="1" x14ac:dyDescent="0.2">
      <c r="A3" s="706"/>
      <c r="B3" s="7"/>
      <c r="D3" s="370"/>
      <c r="E3" s="370"/>
      <c r="F3" s="370"/>
      <c r="H3" s="370"/>
    </row>
    <row r="4" spans="1:8" ht="15" thickBot="1" x14ac:dyDescent="0.25">
      <c r="A4" s="172" t="s">
        <v>645</v>
      </c>
      <c r="B4" s="7"/>
      <c r="D4" s="10"/>
      <c r="E4" s="10"/>
      <c r="F4" s="290"/>
      <c r="G4" s="291"/>
      <c r="H4" s="10" t="s">
        <v>537</v>
      </c>
    </row>
    <row r="5" spans="1:8" ht="13.5" x14ac:dyDescent="0.25">
      <c r="A5" s="173" t="s">
        <v>538</v>
      </c>
      <c r="B5" s="12"/>
      <c r="C5" s="13"/>
      <c r="D5" s="896" t="s">
        <v>1283</v>
      </c>
      <c r="E5" s="896" t="s">
        <v>540</v>
      </c>
      <c r="F5" s="14" t="s">
        <v>541</v>
      </c>
      <c r="G5" s="14" t="s">
        <v>542</v>
      </c>
      <c r="H5" s="15" t="s">
        <v>1285</v>
      </c>
    </row>
    <row r="6" spans="1:8" ht="13.5" x14ac:dyDescent="0.25">
      <c r="A6" s="174">
        <v>5213</v>
      </c>
      <c r="B6" s="17" t="s">
        <v>1356</v>
      </c>
      <c r="C6" s="175"/>
      <c r="D6" s="1130">
        <v>2020</v>
      </c>
      <c r="E6" s="1130">
        <v>2020</v>
      </c>
      <c r="F6" s="20" t="s">
        <v>1156</v>
      </c>
      <c r="G6" s="20" t="s">
        <v>544</v>
      </c>
      <c r="H6" s="21" t="s">
        <v>1284</v>
      </c>
    </row>
    <row r="7" spans="1:8" x14ac:dyDescent="0.2">
      <c r="A7" s="174">
        <v>6171</v>
      </c>
      <c r="B7" s="17" t="s">
        <v>619</v>
      </c>
      <c r="C7" s="175"/>
      <c r="D7" s="1360"/>
      <c r="E7" s="1360"/>
      <c r="F7" s="52"/>
      <c r="G7" s="52"/>
      <c r="H7" s="109"/>
    </row>
    <row r="8" spans="1:8" ht="13.5" hidden="1" x14ac:dyDescent="0.25">
      <c r="A8" s="174">
        <v>6310</v>
      </c>
      <c r="B8" s="17" t="s">
        <v>620</v>
      </c>
      <c r="C8" s="175"/>
      <c r="D8" s="1130"/>
      <c r="E8" s="1130"/>
      <c r="F8" s="20"/>
      <c r="G8" s="20"/>
      <c r="H8" s="21"/>
    </row>
    <row r="9" spans="1:8" ht="13.5" x14ac:dyDescent="0.25">
      <c r="A9" s="174">
        <v>6330</v>
      </c>
      <c r="B9" s="17" t="s">
        <v>483</v>
      </c>
      <c r="C9" s="175"/>
      <c r="D9" s="1130"/>
      <c r="E9" s="1130"/>
      <c r="F9" s="20"/>
      <c r="G9" s="20"/>
      <c r="H9" s="21"/>
    </row>
    <row r="10" spans="1:8" ht="13.5" thickBot="1" x14ac:dyDescent="0.25">
      <c r="A10" s="306">
        <v>6409</v>
      </c>
      <c r="B10" s="111" t="s">
        <v>622</v>
      </c>
      <c r="C10" s="559"/>
      <c r="D10" s="1499"/>
      <c r="E10" s="1499"/>
      <c r="F10" s="44"/>
      <c r="G10" s="44"/>
      <c r="H10" s="707"/>
    </row>
    <row r="11" spans="1:8" ht="13.5" x14ac:dyDescent="0.25">
      <c r="A11" s="176"/>
      <c r="B11" s="23" t="s">
        <v>545</v>
      </c>
      <c r="C11" s="24"/>
      <c r="D11" s="1500"/>
      <c r="E11" s="1500"/>
      <c r="F11" s="708"/>
      <c r="G11" s="708"/>
      <c r="H11" s="709"/>
    </row>
    <row r="12" spans="1:8" x14ac:dyDescent="0.2">
      <c r="A12" s="174">
        <v>5213</v>
      </c>
      <c r="B12" s="1122">
        <v>5901</v>
      </c>
      <c r="C12" s="191" t="s">
        <v>1357</v>
      </c>
      <c r="D12" s="1132">
        <v>0</v>
      </c>
      <c r="E12" s="1132">
        <v>21619</v>
      </c>
      <c r="F12" s="905"/>
      <c r="G12" s="41">
        <v>0</v>
      </c>
      <c r="H12" s="906">
        <v>21619</v>
      </c>
    </row>
    <row r="13" spans="1:8" ht="15.75" thickBot="1" x14ac:dyDescent="0.3">
      <c r="A13" s="307"/>
      <c r="B13" s="710" t="s">
        <v>631</v>
      </c>
      <c r="C13" s="270"/>
      <c r="D13" s="1168">
        <f>SUM(D12)</f>
        <v>0</v>
      </c>
      <c r="E13" s="1168">
        <f t="shared" ref="E13:H13" si="0">SUM(E12)</f>
        <v>21619</v>
      </c>
      <c r="F13" s="274">
        <f t="shared" si="0"/>
        <v>0</v>
      </c>
      <c r="G13" s="274">
        <f t="shared" si="0"/>
        <v>0</v>
      </c>
      <c r="H13" s="274">
        <f t="shared" si="0"/>
        <v>21619</v>
      </c>
    </row>
    <row r="14" spans="1:8" hidden="1" x14ac:dyDescent="0.2">
      <c r="A14" s="128"/>
      <c r="B14" s="1122">
        <v>5163</v>
      </c>
      <c r="C14" s="191" t="s">
        <v>37</v>
      </c>
      <c r="D14" s="1132">
        <v>0</v>
      </c>
      <c r="E14" s="1132">
        <v>0</v>
      </c>
      <c r="F14" s="905">
        <v>0</v>
      </c>
      <c r="G14" s="41">
        <v>0</v>
      </c>
      <c r="H14" s="906">
        <v>0</v>
      </c>
    </row>
    <row r="15" spans="1:8" x14ac:dyDescent="0.2">
      <c r="A15" s="174">
        <v>6171</v>
      </c>
      <c r="B15" s="48">
        <v>5182</v>
      </c>
      <c r="C15" s="175" t="s">
        <v>484</v>
      </c>
      <c r="D15" s="1132">
        <v>0</v>
      </c>
      <c r="E15" s="1132">
        <v>0</v>
      </c>
      <c r="F15" s="905"/>
      <c r="G15" s="41"/>
      <c r="H15" s="906">
        <v>0</v>
      </c>
    </row>
    <row r="16" spans="1:8" ht="12.75" hidden="1" customHeight="1" x14ac:dyDescent="0.2">
      <c r="A16" s="916"/>
      <c r="B16" s="48">
        <v>5363</v>
      </c>
      <c r="C16" s="642" t="s">
        <v>467</v>
      </c>
      <c r="D16" s="1132">
        <v>0</v>
      </c>
      <c r="E16" s="1132">
        <v>0</v>
      </c>
      <c r="F16" s="905"/>
      <c r="G16" s="41">
        <v>0</v>
      </c>
      <c r="H16" s="906">
        <v>0</v>
      </c>
    </row>
    <row r="17" spans="1:11" ht="12.75" customHeight="1" x14ac:dyDescent="0.25">
      <c r="A17" s="376"/>
      <c r="B17" s="48">
        <v>5909</v>
      </c>
      <c r="C17" s="175" t="s">
        <v>485</v>
      </c>
      <c r="D17" s="1132">
        <v>0</v>
      </c>
      <c r="E17" s="1132">
        <v>0</v>
      </c>
      <c r="F17" s="905"/>
      <c r="G17" s="41"/>
      <c r="H17" s="906">
        <v>0</v>
      </c>
      <c r="K17" s="711"/>
    </row>
    <row r="18" spans="1:11" ht="15.75" thickBot="1" x14ac:dyDescent="0.3">
      <c r="A18" s="307"/>
      <c r="B18" s="710" t="s">
        <v>631</v>
      </c>
      <c r="C18" s="270"/>
      <c r="D18" s="1168">
        <f>SUM(D15:D17)</f>
        <v>0</v>
      </c>
      <c r="E18" s="1168">
        <f>SUM(E15:E17)</f>
        <v>0</v>
      </c>
      <c r="F18" s="271">
        <f>SUM(F14:F17)</f>
        <v>0</v>
      </c>
      <c r="G18" s="273"/>
      <c r="H18" s="274">
        <f>SUM(H15:H17)</f>
        <v>0</v>
      </c>
    </row>
    <row r="19" spans="1:11" hidden="1" x14ac:dyDescent="0.2">
      <c r="A19" s="174">
        <v>6310</v>
      </c>
      <c r="B19" s="1122">
        <v>5163</v>
      </c>
      <c r="C19" s="191" t="s">
        <v>37</v>
      </c>
      <c r="D19" s="1132">
        <v>0</v>
      </c>
      <c r="E19" s="1132">
        <v>0</v>
      </c>
      <c r="F19" s="905">
        <v>0</v>
      </c>
      <c r="G19" s="41">
        <v>0</v>
      </c>
      <c r="H19" s="906">
        <v>0</v>
      </c>
    </row>
    <row r="20" spans="1:11" ht="15.75" hidden="1" thickBot="1" x14ac:dyDescent="0.3">
      <c r="A20" s="307"/>
      <c r="B20" s="710" t="s">
        <v>631</v>
      </c>
      <c r="C20" s="270"/>
      <c r="D20" s="1168">
        <f>SUM(D19)</f>
        <v>0</v>
      </c>
      <c r="E20" s="1168">
        <f>SUM(E19)</f>
        <v>0</v>
      </c>
      <c r="F20" s="271">
        <f>SUM(F19)</f>
        <v>0</v>
      </c>
      <c r="G20" s="273">
        <v>0</v>
      </c>
      <c r="H20" s="274">
        <f>SUM(H19)</f>
        <v>0</v>
      </c>
    </row>
    <row r="21" spans="1:11" x14ac:dyDescent="0.2">
      <c r="A21" s="174">
        <v>6330</v>
      </c>
      <c r="B21" s="116">
        <v>5345</v>
      </c>
      <c r="C21" s="642" t="s">
        <v>1358</v>
      </c>
      <c r="D21" s="1132">
        <v>0</v>
      </c>
      <c r="E21" s="1132">
        <v>0</v>
      </c>
      <c r="F21" s="905"/>
      <c r="G21" s="89"/>
      <c r="H21" s="906">
        <v>0</v>
      </c>
    </row>
    <row r="22" spans="1:11" hidden="1" x14ac:dyDescent="0.2">
      <c r="A22" s="916"/>
      <c r="B22" s="565"/>
      <c r="C22" s="192" t="s">
        <v>486</v>
      </c>
      <c r="D22" s="1133">
        <v>0</v>
      </c>
      <c r="E22" s="1133">
        <v>0</v>
      </c>
      <c r="F22" s="76"/>
      <c r="G22" s="77"/>
      <c r="H22" s="187">
        <v>0</v>
      </c>
    </row>
    <row r="23" spans="1:11" ht="12.75" customHeight="1" x14ac:dyDescent="0.25">
      <c r="A23" s="376"/>
      <c r="B23" s="48"/>
      <c r="C23" s="175" t="s">
        <v>487</v>
      </c>
      <c r="D23" s="1132">
        <v>0</v>
      </c>
      <c r="E23" s="1132">
        <v>0</v>
      </c>
      <c r="F23" s="905"/>
      <c r="G23" s="41"/>
      <c r="H23" s="906">
        <v>0</v>
      </c>
      <c r="K23" s="711"/>
    </row>
    <row r="24" spans="1:11" ht="12.75" customHeight="1" x14ac:dyDescent="0.25">
      <c r="A24" s="376"/>
      <c r="B24" s="48"/>
      <c r="C24" s="175" t="s">
        <v>1242</v>
      </c>
      <c r="D24" s="1132">
        <v>0</v>
      </c>
      <c r="E24" s="1132">
        <v>0</v>
      </c>
      <c r="F24" s="905"/>
      <c r="G24" s="41"/>
      <c r="H24" s="906">
        <v>0</v>
      </c>
      <c r="K24" s="711"/>
    </row>
    <row r="25" spans="1:11" ht="12.75" hidden="1" customHeight="1" x14ac:dyDescent="0.25">
      <c r="A25" s="376"/>
      <c r="B25" s="48"/>
      <c r="C25" s="175"/>
      <c r="D25" s="1132"/>
      <c r="E25" s="1132"/>
      <c r="F25" s="905"/>
      <c r="G25" s="41"/>
      <c r="H25" s="906"/>
      <c r="K25" s="711"/>
    </row>
    <row r="26" spans="1:11" ht="12.75" hidden="1" customHeight="1" x14ac:dyDescent="0.25">
      <c r="A26" s="376"/>
      <c r="B26" s="48"/>
      <c r="C26" s="175" t="s">
        <v>1241</v>
      </c>
      <c r="D26" s="1132">
        <v>0</v>
      </c>
      <c r="E26" s="1132">
        <v>0</v>
      </c>
      <c r="F26" s="905"/>
      <c r="G26" s="41"/>
      <c r="H26" s="906">
        <v>0</v>
      </c>
      <c r="K26" s="711"/>
    </row>
    <row r="27" spans="1:11" ht="12.75" customHeight="1" x14ac:dyDescent="0.25">
      <c r="A27" s="376"/>
      <c r="B27" s="48"/>
      <c r="C27" s="175" t="s">
        <v>488</v>
      </c>
      <c r="D27" s="1132">
        <v>0</v>
      </c>
      <c r="E27" s="1132">
        <v>0</v>
      </c>
      <c r="F27" s="905"/>
      <c r="G27" s="41"/>
      <c r="H27" s="906">
        <v>0</v>
      </c>
      <c r="K27" s="711"/>
    </row>
    <row r="28" spans="1:11" ht="12.75" customHeight="1" x14ac:dyDescent="0.25">
      <c r="A28" s="376"/>
      <c r="B28" s="48"/>
      <c r="C28" s="175" t="s">
        <v>489</v>
      </c>
      <c r="D28" s="1132">
        <v>0</v>
      </c>
      <c r="E28" s="1132">
        <v>0</v>
      </c>
      <c r="F28" s="905"/>
      <c r="G28" s="41"/>
      <c r="H28" s="906">
        <v>0</v>
      </c>
      <c r="K28" s="711"/>
    </row>
    <row r="29" spans="1:11" ht="12.75" hidden="1" customHeight="1" x14ac:dyDescent="0.25">
      <c r="A29" s="376"/>
      <c r="B29" s="48"/>
      <c r="C29" s="175" t="s">
        <v>490</v>
      </c>
      <c r="D29" s="1132">
        <v>0</v>
      </c>
      <c r="E29" s="1132">
        <v>0</v>
      </c>
      <c r="F29" s="905"/>
      <c r="G29" s="41"/>
      <c r="H29" s="906">
        <v>0</v>
      </c>
      <c r="K29" s="711"/>
    </row>
    <row r="30" spans="1:11" ht="12.75" hidden="1" customHeight="1" x14ac:dyDescent="0.25">
      <c r="A30" s="376"/>
      <c r="B30" s="48"/>
      <c r="C30" s="175" t="s">
        <v>491</v>
      </c>
      <c r="D30" s="1132">
        <v>0</v>
      </c>
      <c r="E30" s="1132">
        <v>0</v>
      </c>
      <c r="F30" s="905"/>
      <c r="G30" s="41"/>
      <c r="H30" s="906">
        <v>0</v>
      </c>
      <c r="K30" s="711"/>
    </row>
    <row r="31" spans="1:11" ht="12.75" customHeight="1" x14ac:dyDescent="0.25">
      <c r="A31" s="376"/>
      <c r="B31" s="48"/>
      <c r="C31" s="175" t="s">
        <v>968</v>
      </c>
      <c r="D31" s="1132">
        <v>0</v>
      </c>
      <c r="E31" s="1132">
        <v>0</v>
      </c>
      <c r="F31" s="905"/>
      <c r="G31" s="41"/>
      <c r="H31" s="906">
        <v>0</v>
      </c>
      <c r="K31" s="711"/>
    </row>
    <row r="32" spans="1:11" hidden="1" x14ac:dyDescent="0.2">
      <c r="A32" s="79"/>
      <c r="B32" s="565"/>
      <c r="C32" s="192" t="s">
        <v>492</v>
      </c>
      <c r="D32" s="1133">
        <v>0</v>
      </c>
      <c r="E32" s="1133">
        <v>0</v>
      </c>
      <c r="F32" s="76">
        <v>0</v>
      </c>
      <c r="G32" s="77">
        <v>0</v>
      </c>
      <c r="H32" s="187">
        <v>0</v>
      </c>
    </row>
    <row r="33" spans="1:12" hidden="1" x14ac:dyDescent="0.2">
      <c r="A33" s="79"/>
      <c r="B33" s="565"/>
      <c r="C33" s="192" t="s">
        <v>493</v>
      </c>
      <c r="D33" s="1133">
        <v>0</v>
      </c>
      <c r="E33" s="1133">
        <v>0</v>
      </c>
      <c r="F33" s="76">
        <v>0</v>
      </c>
      <c r="G33" s="77">
        <v>0</v>
      </c>
      <c r="H33" s="187">
        <v>0</v>
      </c>
    </row>
    <row r="34" spans="1:12" ht="15.75" thickBot="1" x14ac:dyDescent="0.3">
      <c r="A34" s="1029"/>
      <c r="B34" s="198" t="s">
        <v>631</v>
      </c>
      <c r="C34" s="625"/>
      <c r="D34" s="1364">
        <f>SUM(D28:D33)</f>
        <v>0</v>
      </c>
      <c r="E34" s="1364">
        <f>SUM(E28:E33)</f>
        <v>0</v>
      </c>
      <c r="F34" s="928">
        <f>F21+F22+F23+F24+F27+F28+F31</f>
        <v>0</v>
      </c>
      <c r="G34" s="422"/>
      <c r="H34" s="930">
        <f>SUM(H28:H33)</f>
        <v>0</v>
      </c>
      <c r="J34" s="8"/>
    </row>
    <row r="35" spans="1:12" ht="13.5" hidden="1" thickBot="1" x14ac:dyDescent="0.25">
      <c r="A35" s="128"/>
      <c r="B35" s="277">
        <v>5163</v>
      </c>
      <c r="C35" s="293" t="s">
        <v>1243</v>
      </c>
      <c r="D35" s="1131"/>
      <c r="E35" s="1131"/>
      <c r="F35" s="177">
        <v>0</v>
      </c>
      <c r="G35" s="153">
        <v>0</v>
      </c>
      <c r="H35" s="178"/>
      <c r="J35" s="8"/>
    </row>
    <row r="36" spans="1:12" ht="12.75" hidden="1" customHeight="1" x14ac:dyDescent="0.2">
      <c r="A36" s="128"/>
      <c r="B36" s="1122">
        <v>5163</v>
      </c>
      <c r="C36" s="180" t="s">
        <v>969</v>
      </c>
      <c r="D36" s="1132">
        <v>0</v>
      </c>
      <c r="E36" s="1132">
        <v>0</v>
      </c>
      <c r="F36" s="905">
        <v>0</v>
      </c>
      <c r="G36" s="41">
        <v>0</v>
      </c>
      <c r="H36" s="906">
        <v>0</v>
      </c>
    </row>
    <row r="37" spans="1:12" ht="12.75" hidden="1" customHeight="1" x14ac:dyDescent="0.2">
      <c r="A37" s="916"/>
      <c r="B37" s="48">
        <v>5363</v>
      </c>
      <c r="C37" s="642" t="s">
        <v>467</v>
      </c>
      <c r="D37" s="1132">
        <v>0</v>
      </c>
      <c r="E37" s="1132">
        <v>0</v>
      </c>
      <c r="F37" s="905">
        <v>0</v>
      </c>
      <c r="G37" s="41">
        <v>0</v>
      </c>
      <c r="H37" s="906">
        <v>0</v>
      </c>
    </row>
    <row r="38" spans="1:12" ht="12.75" hidden="1" customHeight="1" thickBot="1" x14ac:dyDescent="0.25">
      <c r="A38" s="916"/>
      <c r="B38" s="1047"/>
      <c r="C38" s="135" t="s">
        <v>970</v>
      </c>
      <c r="D38" s="1212">
        <v>0</v>
      </c>
      <c r="E38" s="1212">
        <v>0</v>
      </c>
      <c r="F38" s="909">
        <v>0</v>
      </c>
      <c r="G38" s="362">
        <v>0</v>
      </c>
      <c r="H38" s="910">
        <v>0</v>
      </c>
    </row>
    <row r="39" spans="1:12" ht="12.75" customHeight="1" x14ac:dyDescent="0.2">
      <c r="A39" s="915">
        <v>6409</v>
      </c>
      <c r="B39" s="382">
        <v>5901</v>
      </c>
      <c r="C39" s="13" t="s">
        <v>494</v>
      </c>
      <c r="D39" s="1131">
        <f>'Rezerva 45'!E24</f>
        <v>48863</v>
      </c>
      <c r="E39" s="1131">
        <f>'Rezerva 45'!G24</f>
        <v>30652.7</v>
      </c>
      <c r="F39" s="177"/>
      <c r="G39" s="153"/>
      <c r="H39" s="178">
        <f>'Rezerva 45'!H24</f>
        <v>28852.7</v>
      </c>
    </row>
    <row r="40" spans="1:12" ht="12.75" customHeight="1" x14ac:dyDescent="0.2">
      <c r="A40" s="376"/>
      <c r="B40" s="48"/>
      <c r="C40" s="175" t="s">
        <v>971</v>
      </c>
      <c r="D40" s="1132">
        <v>0</v>
      </c>
      <c r="E40" s="1132">
        <v>0</v>
      </c>
      <c r="F40" s="905"/>
      <c r="G40" s="41">
        <v>0</v>
      </c>
      <c r="H40" s="906">
        <v>0</v>
      </c>
    </row>
    <row r="41" spans="1:12" ht="12.75" customHeight="1" x14ac:dyDescent="0.2">
      <c r="A41" s="376"/>
      <c r="B41" s="1120">
        <v>5909</v>
      </c>
      <c r="C41" s="191" t="s">
        <v>495</v>
      </c>
      <c r="D41" s="1132">
        <v>19</v>
      </c>
      <c r="E41" s="1132">
        <v>19</v>
      </c>
      <c r="F41" s="905"/>
      <c r="G41" s="41">
        <v>0</v>
      </c>
      <c r="H41" s="906">
        <v>19</v>
      </c>
    </row>
    <row r="42" spans="1:12" ht="12.75" customHeight="1" x14ac:dyDescent="0.2">
      <c r="A42" s="376"/>
      <c r="B42" s="1122"/>
      <c r="C42" s="180" t="s">
        <v>1244</v>
      </c>
      <c r="D42" s="1132">
        <v>0</v>
      </c>
      <c r="E42" s="1132">
        <v>0</v>
      </c>
      <c r="F42" s="905"/>
      <c r="G42" s="41"/>
      <c r="H42" s="906">
        <v>0</v>
      </c>
    </row>
    <row r="43" spans="1:12" ht="12.75" customHeight="1" x14ac:dyDescent="0.2">
      <c r="A43" s="376"/>
      <c r="B43" s="1122"/>
      <c r="C43" s="180" t="s">
        <v>1245</v>
      </c>
      <c r="D43" s="1132">
        <v>0</v>
      </c>
      <c r="E43" s="1132">
        <v>0</v>
      </c>
      <c r="F43" s="905"/>
      <c r="G43" s="41"/>
      <c r="H43" s="906">
        <v>0</v>
      </c>
    </row>
    <row r="44" spans="1:12" ht="15.75" thickBot="1" x14ac:dyDescent="0.3">
      <c r="A44" s="307"/>
      <c r="B44" s="280" t="s">
        <v>631</v>
      </c>
      <c r="C44" s="1200"/>
      <c r="D44" s="1171">
        <f>SUM(D36:D43)</f>
        <v>48882</v>
      </c>
      <c r="E44" s="1171">
        <f>SUM(E36:E43)</f>
        <v>30671.7</v>
      </c>
      <c r="F44" s="228">
        <f>SUM(F36:F43)</f>
        <v>0</v>
      </c>
      <c r="G44" s="273">
        <f>F44/E44*100</f>
        <v>0</v>
      </c>
      <c r="H44" s="282">
        <f>SUM(H36:H43)</f>
        <v>28871.7</v>
      </c>
    </row>
    <row r="45" spans="1:12" ht="16.5" thickBot="1" x14ac:dyDescent="0.3">
      <c r="A45" s="194" t="s">
        <v>666</v>
      </c>
      <c r="B45" s="203"/>
      <c r="C45" s="234"/>
      <c r="D45" s="1135">
        <f>SUM(D13+D44,D34,D20,D18)</f>
        <v>48882</v>
      </c>
      <c r="E45" s="525">
        <f t="shared" ref="E45:H45" si="1">SUM(E13+E44,E34,E20,E18)</f>
        <v>52290.7</v>
      </c>
      <c r="F45" s="525">
        <f t="shared" si="1"/>
        <v>0</v>
      </c>
      <c r="G45" s="525">
        <f t="shared" si="1"/>
        <v>0</v>
      </c>
      <c r="H45" s="525">
        <f t="shared" si="1"/>
        <v>50490.7</v>
      </c>
    </row>
    <row r="46" spans="1:12" ht="13.5" thickBot="1" x14ac:dyDescent="0.25">
      <c r="A46" s="206"/>
      <c r="B46" s="104"/>
      <c r="C46" s="135"/>
      <c r="D46" s="207"/>
      <c r="E46" s="207"/>
      <c r="F46" s="207"/>
      <c r="G46" s="300"/>
      <c r="H46" s="207"/>
      <c r="L46" s="712"/>
    </row>
    <row r="47" spans="1:12" ht="14.25" customHeight="1" x14ac:dyDescent="0.25">
      <c r="A47" s="199" t="s">
        <v>630</v>
      </c>
      <c r="B47" s="211"/>
      <c r="C47" s="302"/>
      <c r="D47" s="896" t="s">
        <v>1052</v>
      </c>
      <c r="E47" s="15" t="s">
        <v>1052</v>
      </c>
      <c r="F47" s="14" t="s">
        <v>541</v>
      </c>
      <c r="G47" s="14" t="s">
        <v>542</v>
      </c>
      <c r="H47" s="15" t="s">
        <v>1285</v>
      </c>
    </row>
    <row r="48" spans="1:12" ht="14.25" thickBot="1" x14ac:dyDescent="0.3">
      <c r="A48" s="303"/>
      <c r="B48" s="203"/>
      <c r="C48" s="234"/>
      <c r="D48" s="897">
        <v>2020</v>
      </c>
      <c r="E48" s="115">
        <v>2020</v>
      </c>
      <c r="F48" s="114" t="s">
        <v>1156</v>
      </c>
      <c r="G48" s="114" t="s">
        <v>544</v>
      </c>
      <c r="H48" s="115" t="s">
        <v>1284</v>
      </c>
    </row>
    <row r="49" spans="1:12" ht="13.5" thickBot="1" x14ac:dyDescent="0.25">
      <c r="A49" s="306">
        <v>6409</v>
      </c>
      <c r="B49" s="347">
        <v>6901</v>
      </c>
      <c r="C49" s="601" t="s">
        <v>496</v>
      </c>
      <c r="D49" s="1208">
        <v>0</v>
      </c>
      <c r="E49" s="521">
        <v>0</v>
      </c>
      <c r="F49" s="53">
        <v>0</v>
      </c>
      <c r="G49" s="1371"/>
      <c r="H49" s="521">
        <v>0</v>
      </c>
    </row>
    <row r="50" spans="1:12" ht="16.5" thickBot="1" x14ac:dyDescent="0.3">
      <c r="A50" s="713" t="s">
        <v>670</v>
      </c>
      <c r="B50" s="307"/>
      <c r="C50" s="1501"/>
      <c r="D50" s="1293">
        <f>SUM(D49:D49)</f>
        <v>0</v>
      </c>
      <c r="E50" s="525">
        <f>SUM(E49:E49)</f>
        <v>0</v>
      </c>
      <c r="F50" s="524">
        <f>SUM(F49:F49)</f>
        <v>0</v>
      </c>
      <c r="G50" s="546"/>
      <c r="H50" s="525">
        <f>SUM(H49:H49)</f>
        <v>0</v>
      </c>
    </row>
    <row r="51" spans="1:12" ht="12.75" customHeight="1" x14ac:dyDescent="0.25">
      <c r="A51" s="250"/>
      <c r="B51" s="198"/>
      <c r="C51" s="135"/>
      <c r="D51" s="251"/>
      <c r="E51" s="251"/>
      <c r="F51" s="251"/>
      <c r="G51" s="327"/>
      <c r="H51" s="251"/>
      <c r="L51" s="135"/>
    </row>
    <row r="52" spans="1:12" ht="15.75" hidden="1" x14ac:dyDescent="0.25">
      <c r="A52" s="250"/>
      <c r="B52" s="198"/>
      <c r="C52" s="135"/>
      <c r="D52" s="251"/>
      <c r="E52" s="251"/>
      <c r="F52" s="251"/>
      <c r="G52" s="327"/>
      <c r="H52" s="251"/>
    </row>
    <row r="53" spans="1:12" ht="15.75" hidden="1" x14ac:dyDescent="0.25">
      <c r="A53" s="250"/>
      <c r="B53" s="198"/>
      <c r="C53" s="135"/>
      <c r="D53" s="251"/>
      <c r="E53" s="251"/>
      <c r="F53" s="251"/>
      <c r="G53" s="327"/>
      <c r="H53" s="251"/>
    </row>
    <row r="54" spans="1:12" ht="15.75" hidden="1" x14ac:dyDescent="0.25">
      <c r="A54" s="250"/>
      <c r="B54" s="198"/>
      <c r="C54" s="135"/>
      <c r="D54" s="251"/>
      <c r="E54" s="251"/>
      <c r="F54" s="251"/>
      <c r="G54" s="327"/>
      <c r="H54" s="251"/>
    </row>
    <row r="55" spans="1:12" hidden="1" x14ac:dyDescent="0.2"/>
    <row r="56" spans="1:12" ht="15" thickBot="1" x14ac:dyDescent="0.25">
      <c r="A56" s="208" t="s">
        <v>671</v>
      </c>
      <c r="D56" s="8"/>
      <c r="E56" s="8"/>
      <c r="F56" s="8"/>
      <c r="G56" s="9"/>
      <c r="H56" s="8"/>
      <c r="I56" s="355"/>
    </row>
    <row r="57" spans="1:12" ht="15" customHeight="1" x14ac:dyDescent="0.25">
      <c r="A57" s="309" t="s">
        <v>672</v>
      </c>
      <c r="B57" s="356"/>
      <c r="C57" s="212" t="s">
        <v>673</v>
      </c>
      <c r="D57" s="896" t="s">
        <v>1052</v>
      </c>
      <c r="E57" s="15" t="s">
        <v>1052</v>
      </c>
      <c r="F57" s="14" t="s">
        <v>541</v>
      </c>
      <c r="G57" s="14" t="s">
        <v>542</v>
      </c>
      <c r="H57" s="15" t="s">
        <v>1285</v>
      </c>
      <c r="I57" s="355"/>
    </row>
    <row r="58" spans="1:12" ht="14.25" thickBot="1" x14ac:dyDescent="0.3">
      <c r="A58" s="213"/>
      <c r="B58" s="357" t="s">
        <v>674</v>
      </c>
      <c r="C58" s="215"/>
      <c r="D58" s="897">
        <v>2020</v>
      </c>
      <c r="E58" s="115">
        <v>2020</v>
      </c>
      <c r="F58" s="114" t="s">
        <v>1156</v>
      </c>
      <c r="G58" s="114" t="s">
        <v>544</v>
      </c>
      <c r="H58" s="115" t="s">
        <v>1284</v>
      </c>
      <c r="I58" s="355"/>
    </row>
    <row r="59" spans="1:12" x14ac:dyDescent="0.2">
      <c r="A59" s="1660" t="s">
        <v>1351</v>
      </c>
      <c r="B59" s="1661"/>
      <c r="C59" s="180" t="s">
        <v>497</v>
      </c>
      <c r="D59" s="1136">
        <f>'Rezerva 45'!E27</f>
        <v>10000</v>
      </c>
      <c r="E59" s="205">
        <f>'Rezerva 45'!G27</f>
        <v>10000</v>
      </c>
      <c r="F59" s="260">
        <v>0</v>
      </c>
      <c r="G59" s="358">
        <v>0</v>
      </c>
      <c r="H59" s="205">
        <f>'Rezerva 45'!H27</f>
        <v>17100</v>
      </c>
    </row>
    <row r="60" spans="1:12" x14ac:dyDescent="0.2">
      <c r="A60" s="1656" t="s">
        <v>1352</v>
      </c>
      <c r="B60" s="1657"/>
      <c r="C60" s="180" t="s">
        <v>497</v>
      </c>
      <c r="D60" s="1136">
        <f>'Rezerva 45'!E28</f>
        <v>2900</v>
      </c>
      <c r="E60" s="205">
        <f>'Rezerva 45'!G28</f>
        <v>2900</v>
      </c>
      <c r="F60" s="905">
        <v>0</v>
      </c>
      <c r="G60" s="358">
        <v>0</v>
      </c>
      <c r="H60" s="205">
        <f>'Rezerva 45'!H28</f>
        <v>2900</v>
      </c>
    </row>
    <row r="61" spans="1:12" x14ac:dyDescent="0.2">
      <c r="A61" s="1656" t="s">
        <v>952</v>
      </c>
      <c r="B61" s="1657"/>
      <c r="C61" s="180" t="s">
        <v>497</v>
      </c>
      <c r="D61" s="1132">
        <v>0</v>
      </c>
      <c r="E61" s="906">
        <v>0</v>
      </c>
      <c r="F61" s="905">
        <v>0</v>
      </c>
      <c r="G61" s="41">
        <v>0</v>
      </c>
      <c r="H61" s="906">
        <v>0</v>
      </c>
    </row>
    <row r="62" spans="1:12" x14ac:dyDescent="0.2">
      <c r="A62" s="1656" t="s">
        <v>953</v>
      </c>
      <c r="B62" s="1657"/>
      <c r="C62" s="180" t="s">
        <v>497</v>
      </c>
      <c r="D62" s="1132">
        <v>0</v>
      </c>
      <c r="E62" s="906">
        <v>0</v>
      </c>
      <c r="F62" s="905">
        <v>0</v>
      </c>
      <c r="G62" s="41">
        <v>0</v>
      </c>
      <c r="H62" s="906">
        <v>0</v>
      </c>
    </row>
    <row r="63" spans="1:12" ht="15" thickBot="1" x14ac:dyDescent="0.25">
      <c r="A63" s="314"/>
      <c r="B63" s="315"/>
      <c r="C63" s="1169" t="s">
        <v>498</v>
      </c>
      <c r="D63" s="1168">
        <f>SUM(D59:D62)</f>
        <v>12900</v>
      </c>
      <c r="E63" s="274">
        <f>SUM(E59:E62)</f>
        <v>12900</v>
      </c>
      <c r="F63" s="271">
        <f>SUM(F59:F60)</f>
        <v>0</v>
      </c>
      <c r="G63" s="714">
        <v>0</v>
      </c>
      <c r="H63" s="274">
        <f>SUM(H59:H62)</f>
        <v>20000</v>
      </c>
    </row>
    <row r="64" spans="1:12" ht="16.5" thickBot="1" x14ac:dyDescent="0.3">
      <c r="A64" s="322"/>
      <c r="B64" s="230"/>
      <c r="C64" s="579" t="s">
        <v>631</v>
      </c>
      <c r="D64" s="1135">
        <f>SUM(D63)</f>
        <v>12900</v>
      </c>
      <c r="E64" s="168">
        <f>SUM(E63)</f>
        <v>12900</v>
      </c>
      <c r="F64" s="167">
        <f>SUM(F63)</f>
        <v>0</v>
      </c>
      <c r="G64" s="197">
        <v>0</v>
      </c>
      <c r="H64" s="168">
        <f>SUM(H63)</f>
        <v>20000</v>
      </c>
    </row>
    <row r="65" spans="1:10" hidden="1" x14ac:dyDescent="0.2"/>
    <row r="66" spans="1:10" ht="19.5" thickBot="1" x14ac:dyDescent="0.35">
      <c r="A66" s="6" t="s">
        <v>499</v>
      </c>
      <c r="B66" s="171"/>
      <c r="C66" s="329"/>
      <c r="D66" s="8"/>
      <c r="E66" s="8"/>
      <c r="F66" s="8"/>
      <c r="G66" s="9"/>
      <c r="H66" s="8"/>
    </row>
    <row r="67" spans="1:10" ht="13.5" x14ac:dyDescent="0.25">
      <c r="A67" s="330"/>
      <c r="B67" s="211"/>
      <c r="C67" s="302"/>
      <c r="D67" s="896" t="s">
        <v>1052</v>
      </c>
      <c r="E67" s="15" t="s">
        <v>1052</v>
      </c>
      <c r="F67" s="14" t="s">
        <v>541</v>
      </c>
      <c r="G67" s="14" t="s">
        <v>542</v>
      </c>
      <c r="H67" s="15" t="s">
        <v>1285</v>
      </c>
    </row>
    <row r="68" spans="1:10" ht="14.25" thickBot="1" x14ac:dyDescent="0.3">
      <c r="A68" s="233"/>
      <c r="B68" s="104"/>
      <c r="C68" s="135"/>
      <c r="D68" s="897">
        <v>2020</v>
      </c>
      <c r="E68" s="115">
        <v>2020</v>
      </c>
      <c r="F68" s="114" t="s">
        <v>1156</v>
      </c>
      <c r="G68" s="114" t="s">
        <v>544</v>
      </c>
      <c r="H68" s="115" t="s">
        <v>1284</v>
      </c>
    </row>
    <row r="69" spans="1:10" x14ac:dyDescent="0.2">
      <c r="A69" s="332" t="s">
        <v>747</v>
      </c>
      <c r="B69" s="12"/>
      <c r="C69" s="13"/>
      <c r="D69" s="1198">
        <f>'10 44'!D45</f>
        <v>48882</v>
      </c>
      <c r="E69" s="335">
        <f>'10 44'!E45</f>
        <v>52290.7</v>
      </c>
      <c r="F69" s="63">
        <f>'10 44'!F45</f>
        <v>0</v>
      </c>
      <c r="G69" s="715">
        <f>F69/E69*100</f>
        <v>0</v>
      </c>
      <c r="H69" s="335">
        <f>'10 44'!H45</f>
        <v>50490.7</v>
      </c>
      <c r="J69" s="8"/>
    </row>
    <row r="70" spans="1:10" ht="13.5" thickBot="1" x14ac:dyDescent="0.25">
      <c r="A70" s="303" t="s">
        <v>630</v>
      </c>
      <c r="B70" s="214"/>
      <c r="C70" s="337"/>
      <c r="D70" s="1142">
        <f>'10 44'!D64</f>
        <v>12900</v>
      </c>
      <c r="E70" s="920">
        <f>'10 44'!E64</f>
        <v>12900</v>
      </c>
      <c r="F70" s="240">
        <f>'10 44'!F64</f>
        <v>0</v>
      </c>
      <c r="G70" s="241">
        <v>0</v>
      </c>
      <c r="H70" s="920">
        <f>'10 44'!H64</f>
        <v>20000</v>
      </c>
    </row>
    <row r="71" spans="1:10" ht="16.5" thickBot="1" x14ac:dyDescent="0.3">
      <c r="A71" s="194" t="s">
        <v>682</v>
      </c>
      <c r="B71" s="716"/>
      <c r="C71" s="231"/>
      <c r="D71" s="1135">
        <f>SUM(D69:D70)</f>
        <v>61782</v>
      </c>
      <c r="E71" s="168">
        <f>SUM(E69:E70)</f>
        <v>65190.7</v>
      </c>
      <c r="F71" s="167">
        <f>SUM(F69:F70)</f>
        <v>0</v>
      </c>
      <c r="G71" s="197">
        <f>F71/E71*100</f>
        <v>0</v>
      </c>
      <c r="H71" s="168">
        <f>SUM(H69:H70)</f>
        <v>70490.7</v>
      </c>
    </row>
    <row r="72" spans="1:10" ht="15" x14ac:dyDescent="0.25">
      <c r="A72" s="1609" t="s">
        <v>1120</v>
      </c>
      <c r="B72" s="1609"/>
      <c r="C72" s="1609"/>
      <c r="D72" s="1609"/>
      <c r="E72" s="1609"/>
      <c r="F72" s="1609"/>
      <c r="G72" s="1609"/>
      <c r="H72" s="1609"/>
    </row>
  </sheetData>
  <mergeCells count="5">
    <mergeCell ref="A72:H72"/>
    <mergeCell ref="A59:B59"/>
    <mergeCell ref="A60:B60"/>
    <mergeCell ref="A61:B61"/>
    <mergeCell ref="A62:B6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differentFirst="1"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64"/>
  <sheetViews>
    <sheetView zoomScaleNormal="100" workbookViewId="0">
      <selection activeCell="J38" sqref="J38"/>
    </sheetView>
  </sheetViews>
  <sheetFormatPr defaultColWidth="9.28515625" defaultRowHeight="12.75" x14ac:dyDescent="0.2"/>
  <cols>
    <col min="1" max="1" width="7" style="931" customWidth="1"/>
    <col min="2" max="2" width="6" style="932" customWidth="1"/>
    <col min="3" max="3" width="8.5703125" style="932" customWidth="1"/>
    <col min="4" max="4" width="36.7109375" style="932" customWidth="1"/>
    <col min="5" max="5" width="11.5703125" style="932" customWidth="1"/>
    <col min="6" max="8" width="11.28515625" style="932" customWidth="1"/>
    <col min="9" max="10" width="10.7109375" style="932" bestFit="1" customWidth="1"/>
    <col min="11" max="11" width="28.28515625" style="932" customWidth="1"/>
    <col min="12" max="12" width="4" style="932" customWidth="1"/>
    <col min="13" max="13" width="28.5703125" style="932" customWidth="1"/>
    <col min="14" max="16384" width="9.28515625" style="932"/>
  </cols>
  <sheetData>
    <row r="1" spans="1:18" ht="15" x14ac:dyDescent="0.25">
      <c r="G1" s="933"/>
      <c r="H1" s="933"/>
    </row>
    <row r="2" spans="1:18" ht="18.75" customHeight="1" x14ac:dyDescent="0.3">
      <c r="A2" s="1676" t="s">
        <v>1121</v>
      </c>
      <c r="B2" s="1676"/>
      <c r="C2" s="1676"/>
      <c r="D2" s="1676"/>
      <c r="E2" s="1676"/>
      <c r="F2" s="1676"/>
      <c r="G2" s="1676"/>
    </row>
    <row r="3" spans="1:18" ht="9.75" customHeight="1" thickBot="1" x14ac:dyDescent="0.25">
      <c r="A3" s="934"/>
      <c r="B3" s="935"/>
      <c r="C3" s="936"/>
      <c r="D3" s="937"/>
      <c r="E3" s="938"/>
      <c r="F3" s="939"/>
      <c r="G3" s="939"/>
      <c r="H3" s="1524" t="s">
        <v>500</v>
      </c>
    </row>
    <row r="4" spans="1:18" ht="29.25" customHeight="1" thickBot="1" x14ac:dyDescent="0.25">
      <c r="A4" s="717" t="s">
        <v>501</v>
      </c>
      <c r="B4" s="718" t="s">
        <v>502</v>
      </c>
      <c r="C4" s="719" t="s">
        <v>503</v>
      </c>
      <c r="D4" s="718" t="s">
        <v>504</v>
      </c>
      <c r="E4" s="720" t="s">
        <v>1347</v>
      </c>
      <c r="F4" s="1510"/>
      <c r="G4" s="720" t="s">
        <v>1348</v>
      </c>
      <c r="H4" s="1525" t="s">
        <v>1349</v>
      </c>
    </row>
    <row r="5" spans="1:18" ht="13.5" customHeight="1" x14ac:dyDescent="0.2">
      <c r="A5" s="721"/>
      <c r="B5" s="722"/>
      <c r="C5" s="723"/>
      <c r="D5" s="1113" t="s">
        <v>505</v>
      </c>
      <c r="E5" s="1114"/>
      <c r="F5" s="1114"/>
      <c r="G5" s="1115"/>
      <c r="H5" s="1116"/>
    </row>
    <row r="6" spans="1:18" s="1509" customFormat="1" x14ac:dyDescent="0.2">
      <c r="A6" s="1505"/>
      <c r="B6" s="1506"/>
      <c r="C6" s="1507"/>
      <c r="D6" s="1502" t="s">
        <v>506</v>
      </c>
      <c r="E6" s="1508">
        <v>10000</v>
      </c>
      <c r="F6" s="1511"/>
      <c r="G6" s="1053">
        <f>E6-F6</f>
        <v>10000</v>
      </c>
      <c r="H6" s="1508">
        <v>20000</v>
      </c>
    </row>
    <row r="7" spans="1:18" x14ac:dyDescent="0.2">
      <c r="A7" s="724"/>
      <c r="B7" s="725"/>
      <c r="C7" s="1503"/>
      <c r="D7" s="1504"/>
      <c r="E7" s="726"/>
      <c r="F7" s="1512"/>
      <c r="G7" s="1054"/>
      <c r="H7" s="726"/>
    </row>
    <row r="8" spans="1:18" x14ac:dyDescent="0.2">
      <c r="A8" s="724"/>
      <c r="B8" s="725"/>
      <c r="C8" s="1503"/>
      <c r="D8" s="949" t="s">
        <v>510</v>
      </c>
      <c r="E8" s="726"/>
      <c r="F8" s="1512"/>
      <c r="G8" s="1054"/>
      <c r="H8" s="726"/>
    </row>
    <row r="9" spans="1:18" x14ac:dyDescent="0.2">
      <c r="A9" s="724"/>
      <c r="B9" s="725"/>
      <c r="C9" s="1083" t="s">
        <v>507</v>
      </c>
      <c r="D9" s="871" t="s">
        <v>1350</v>
      </c>
      <c r="E9" s="726">
        <v>0</v>
      </c>
      <c r="F9" s="1512">
        <v>0</v>
      </c>
      <c r="G9" s="1054">
        <f t="shared" ref="G9:G22" si="0">E9-F9</f>
        <v>0</v>
      </c>
      <c r="H9" s="726">
        <v>610</v>
      </c>
      <c r="I9" s="948"/>
    </row>
    <row r="10" spans="1:18" x14ac:dyDescent="0.2">
      <c r="A10" s="727"/>
      <c r="B10" s="728"/>
      <c r="C10" s="953" t="s">
        <v>507</v>
      </c>
      <c r="D10" s="871" t="s">
        <v>936</v>
      </c>
      <c r="E10" s="726">
        <v>800</v>
      </c>
      <c r="F10" s="1512"/>
      <c r="G10" s="1054">
        <f t="shared" si="0"/>
        <v>800</v>
      </c>
      <c r="H10" s="726">
        <v>3900</v>
      </c>
      <c r="I10" s="947"/>
    </row>
    <row r="11" spans="1:18" x14ac:dyDescent="0.2">
      <c r="A11" s="730"/>
      <c r="B11" s="731"/>
      <c r="C11" s="954" t="s">
        <v>507</v>
      </c>
      <c r="D11" s="870" t="s">
        <v>1095</v>
      </c>
      <c r="E11" s="726">
        <v>952</v>
      </c>
      <c r="F11" s="1512">
        <v>626</v>
      </c>
      <c r="G11" s="1054">
        <f>E11-F11</f>
        <v>326</v>
      </c>
      <c r="H11" s="726">
        <v>326</v>
      </c>
      <c r="I11" s="947"/>
    </row>
    <row r="12" spans="1:18" x14ac:dyDescent="0.2">
      <c r="A12" s="730"/>
      <c r="B12" s="731"/>
      <c r="C12" s="954" t="s">
        <v>507</v>
      </c>
      <c r="D12" s="870" t="s">
        <v>1124</v>
      </c>
      <c r="E12" s="726">
        <v>6000</v>
      </c>
      <c r="F12" s="1512"/>
      <c r="G12" s="1054">
        <f>E12-F12</f>
        <v>6000</v>
      </c>
      <c r="H12" s="726">
        <v>500</v>
      </c>
      <c r="I12" s="947"/>
    </row>
    <row r="13" spans="1:18" x14ac:dyDescent="0.2">
      <c r="A13" s="724"/>
      <c r="B13" s="725"/>
      <c r="C13" s="954" t="s">
        <v>1155</v>
      </c>
      <c r="D13" s="870" t="s">
        <v>508</v>
      </c>
      <c r="E13" s="726">
        <v>500</v>
      </c>
      <c r="F13" s="1512"/>
      <c r="G13" s="1054">
        <f>E13-F13</f>
        <v>500</v>
      </c>
      <c r="H13" s="726">
        <v>290</v>
      </c>
      <c r="I13" s="947"/>
    </row>
    <row r="14" spans="1:18" x14ac:dyDescent="0.2">
      <c r="A14" s="724"/>
      <c r="B14" s="725"/>
      <c r="C14" s="954" t="s">
        <v>1155</v>
      </c>
      <c r="D14" s="870" t="s">
        <v>1246</v>
      </c>
      <c r="E14" s="726">
        <v>2729</v>
      </c>
      <c r="F14" s="1512">
        <v>2624.3</v>
      </c>
      <c r="G14" s="1512">
        <f>E14-F14</f>
        <v>104.69999999999982</v>
      </c>
      <c r="H14" s="1526">
        <v>104.7</v>
      </c>
      <c r="I14" s="947"/>
    </row>
    <row r="15" spans="1:18" x14ac:dyDescent="0.2">
      <c r="A15" s="724"/>
      <c r="B15" s="725"/>
      <c r="C15" s="954" t="s">
        <v>1345</v>
      </c>
      <c r="D15" s="870" t="s">
        <v>1346</v>
      </c>
      <c r="E15" s="726"/>
      <c r="F15" s="1512"/>
      <c r="G15" s="1054">
        <v>517</v>
      </c>
      <c r="H15" s="726">
        <v>517</v>
      </c>
      <c r="I15" s="947"/>
    </row>
    <row r="16" spans="1:18" s="947" customFormat="1" x14ac:dyDescent="0.2">
      <c r="A16" s="727"/>
      <c r="B16" s="946"/>
      <c r="C16" s="955" t="s">
        <v>511</v>
      </c>
      <c r="D16" s="949" t="s">
        <v>1094</v>
      </c>
      <c r="E16" s="950">
        <v>0</v>
      </c>
      <c r="F16" s="1513"/>
      <c r="G16" s="1054">
        <f>E16-F16</f>
        <v>0</v>
      </c>
      <c r="H16" s="726"/>
      <c r="I16" s="932"/>
      <c r="K16" s="635"/>
      <c r="L16" s="635"/>
      <c r="M16" s="635"/>
      <c r="N16" s="951"/>
      <c r="O16" s="952"/>
      <c r="P16" s="952"/>
      <c r="Q16" s="952"/>
      <c r="R16" s="952"/>
    </row>
    <row r="17" spans="1:18" s="947" customFormat="1" x14ac:dyDescent="0.2">
      <c r="A17" s="727"/>
      <c r="B17" s="946"/>
      <c r="C17" s="955" t="s">
        <v>512</v>
      </c>
      <c r="D17" s="949" t="s">
        <v>1089</v>
      </c>
      <c r="E17" s="950">
        <v>1000</v>
      </c>
      <c r="F17" s="1513">
        <v>1000</v>
      </c>
      <c r="G17" s="1054">
        <f t="shared" si="0"/>
        <v>0</v>
      </c>
      <c r="H17" s="726"/>
      <c r="I17" s="932"/>
      <c r="K17" s="635"/>
      <c r="L17" s="635"/>
      <c r="M17" s="635"/>
      <c r="N17" s="951"/>
      <c r="O17" s="952"/>
      <c r="P17" s="952"/>
      <c r="Q17" s="952"/>
      <c r="R17" s="952"/>
    </row>
    <row r="18" spans="1:18" s="947" customFormat="1" x14ac:dyDescent="0.2">
      <c r="A18" s="727"/>
      <c r="B18" s="946"/>
      <c r="C18" s="955" t="s">
        <v>512</v>
      </c>
      <c r="D18" s="949" t="s">
        <v>1090</v>
      </c>
      <c r="E18" s="950">
        <v>2510</v>
      </c>
      <c r="F18" s="1513">
        <v>2510</v>
      </c>
      <c r="G18" s="1054">
        <f t="shared" si="0"/>
        <v>0</v>
      </c>
      <c r="H18" s="726"/>
      <c r="I18" s="932"/>
      <c r="K18" s="635"/>
      <c r="L18" s="635"/>
      <c r="M18" s="635"/>
      <c r="N18" s="951"/>
      <c r="O18" s="952"/>
      <c r="P18" s="952"/>
      <c r="Q18" s="952"/>
      <c r="R18" s="952"/>
    </row>
    <row r="19" spans="1:18" s="947" customFormat="1" x14ac:dyDescent="0.2">
      <c r="A19" s="727"/>
      <c r="B19" s="946"/>
      <c r="C19" s="955" t="s">
        <v>512</v>
      </c>
      <c r="D19" s="949" t="s">
        <v>1091</v>
      </c>
      <c r="E19" s="950">
        <v>3362</v>
      </c>
      <c r="F19" s="1513">
        <v>2930</v>
      </c>
      <c r="G19" s="1054">
        <f t="shared" si="0"/>
        <v>432</v>
      </c>
      <c r="H19" s="726">
        <v>432</v>
      </c>
      <c r="I19" s="932"/>
      <c r="K19" s="635"/>
      <c r="L19" s="635"/>
      <c r="M19" s="635"/>
      <c r="N19" s="951"/>
      <c r="O19" s="952"/>
      <c r="P19" s="952"/>
      <c r="Q19" s="952"/>
      <c r="R19" s="952"/>
    </row>
    <row r="20" spans="1:18" x14ac:dyDescent="0.2">
      <c r="A20" s="730"/>
      <c r="B20" s="731"/>
      <c r="C20" s="954" t="s">
        <v>512</v>
      </c>
      <c r="D20" s="870" t="s">
        <v>1092</v>
      </c>
      <c r="E20" s="726">
        <v>5310</v>
      </c>
      <c r="F20" s="1512">
        <v>4837</v>
      </c>
      <c r="G20" s="1054">
        <f t="shared" si="0"/>
        <v>473</v>
      </c>
      <c r="H20" s="726">
        <v>473</v>
      </c>
      <c r="K20" s="900"/>
      <c r="L20" s="355"/>
      <c r="M20" s="355"/>
      <c r="N20" s="945"/>
      <c r="O20" s="355"/>
      <c r="P20" s="355"/>
      <c r="Q20" s="355"/>
      <c r="R20" s="355"/>
    </row>
    <row r="21" spans="1:18" x14ac:dyDescent="0.2">
      <c r="A21" s="730"/>
      <c r="B21" s="731"/>
      <c r="C21" s="954" t="s">
        <v>512</v>
      </c>
      <c r="D21" s="870" t="s">
        <v>1093</v>
      </c>
      <c r="E21" s="726">
        <v>5000</v>
      </c>
      <c r="F21" s="1512"/>
      <c r="G21" s="1054">
        <f t="shared" si="0"/>
        <v>5000</v>
      </c>
      <c r="H21" s="726">
        <v>0</v>
      </c>
      <c r="K21" s="900"/>
      <c r="L21" s="355"/>
      <c r="M21" s="355"/>
      <c r="N21" s="945"/>
      <c r="O21" s="355"/>
      <c r="P21" s="355"/>
      <c r="Q21" s="355"/>
      <c r="R21" s="355"/>
    </row>
    <row r="22" spans="1:18" x14ac:dyDescent="0.2">
      <c r="A22" s="724"/>
      <c r="B22" s="728"/>
      <c r="C22" s="955" t="s">
        <v>513</v>
      </c>
      <c r="D22" s="872" t="s">
        <v>514</v>
      </c>
      <c r="E22" s="726">
        <v>9000</v>
      </c>
      <c r="F22" s="1511">
        <v>4200</v>
      </c>
      <c r="G22" s="1054">
        <f t="shared" si="0"/>
        <v>4800</v>
      </c>
      <c r="H22" s="726">
        <v>0</v>
      </c>
      <c r="K22" s="355"/>
      <c r="L22" s="355"/>
      <c r="M22" s="355"/>
      <c r="N22" s="880"/>
      <c r="O22" s="900"/>
      <c r="P22" s="900"/>
      <c r="Q22" s="900"/>
      <c r="R22" s="900"/>
    </row>
    <row r="23" spans="1:18" x14ac:dyDescent="0.2">
      <c r="A23" s="724"/>
      <c r="B23" s="725"/>
      <c r="C23" s="954" t="s">
        <v>1126</v>
      </c>
      <c r="D23" s="870" t="s">
        <v>1125</v>
      </c>
      <c r="E23" s="726">
        <v>1700</v>
      </c>
      <c r="F23" s="1512"/>
      <c r="G23" s="1054">
        <f>E23-F23</f>
        <v>1700</v>
      </c>
      <c r="H23" s="726">
        <v>1700</v>
      </c>
      <c r="I23" s="947"/>
    </row>
    <row r="24" spans="1:18" x14ac:dyDescent="0.2">
      <c r="A24" s="724"/>
      <c r="B24" s="732"/>
      <c r="C24" s="729"/>
      <c r="D24" s="738" t="s">
        <v>1097</v>
      </c>
      <c r="E24" s="735">
        <f>SUM(E6:E23)</f>
        <v>48863</v>
      </c>
      <c r="F24" s="735">
        <f>SUM(F6:F23)</f>
        <v>18727.3</v>
      </c>
      <c r="G24" s="735">
        <f>SUM(G6:G23)</f>
        <v>30652.7</v>
      </c>
      <c r="H24" s="1508">
        <f>SUM(H6:H23)</f>
        <v>28852.7</v>
      </c>
      <c r="I24" s="940"/>
    </row>
    <row r="25" spans="1:18" x14ac:dyDescent="0.2">
      <c r="A25" s="724"/>
      <c r="B25" s="728"/>
      <c r="C25" s="733"/>
      <c r="D25" s="873"/>
      <c r="E25" s="735"/>
      <c r="F25" s="1511"/>
      <c r="G25" s="1053"/>
      <c r="H25" s="1508"/>
      <c r="K25" s="355"/>
      <c r="L25" s="355"/>
      <c r="M25" s="355"/>
      <c r="N25" s="880"/>
      <c r="O25" s="900"/>
      <c r="P25" s="900"/>
      <c r="Q25" s="900"/>
      <c r="R25" s="900"/>
    </row>
    <row r="26" spans="1:18" x14ac:dyDescent="0.2">
      <c r="A26" s="874"/>
      <c r="B26" s="875"/>
      <c r="C26" s="725"/>
      <c r="D26" s="941" t="s">
        <v>1041</v>
      </c>
      <c r="E26" s="1111"/>
      <c r="F26" s="1511"/>
      <c r="G26" s="1053"/>
      <c r="H26" s="1508"/>
    </row>
    <row r="27" spans="1:18" x14ac:dyDescent="0.2">
      <c r="A27" s="876"/>
      <c r="B27" s="725"/>
      <c r="C27" s="725"/>
      <c r="D27" s="877" t="s">
        <v>1355</v>
      </c>
      <c r="E27" s="734">
        <v>10000</v>
      </c>
      <c r="F27" s="1511">
        <v>0</v>
      </c>
      <c r="G27" s="1053">
        <f>E27-F27</f>
        <v>10000</v>
      </c>
      <c r="H27" s="1508">
        <v>17100</v>
      </c>
    </row>
    <row r="28" spans="1:18" x14ac:dyDescent="0.2">
      <c r="A28" s="876"/>
      <c r="B28" s="725"/>
      <c r="C28" s="729" t="s">
        <v>507</v>
      </c>
      <c r="D28" s="942" t="s">
        <v>1096</v>
      </c>
      <c r="E28" s="1112">
        <v>2900</v>
      </c>
      <c r="F28" s="1512"/>
      <c r="G28" s="1054">
        <f>E28-F28</f>
        <v>2900</v>
      </c>
      <c r="H28" s="726">
        <v>2900</v>
      </c>
    </row>
    <row r="29" spans="1:18" x14ac:dyDescent="0.2">
      <c r="A29" s="724"/>
      <c r="B29" s="732"/>
      <c r="C29" s="729"/>
      <c r="D29" s="738" t="s">
        <v>1098</v>
      </c>
      <c r="E29" s="735">
        <f>E28+E27</f>
        <v>12900</v>
      </c>
      <c r="F29" s="1511">
        <v>0</v>
      </c>
      <c r="G29" s="735">
        <f>G28+G27</f>
        <v>12900</v>
      </c>
      <c r="H29" s="1527">
        <f>SUM(H27:H28)</f>
        <v>20000</v>
      </c>
    </row>
    <row r="30" spans="1:18" ht="13.5" thickBot="1" x14ac:dyDescent="0.25">
      <c r="A30" s="1106"/>
      <c r="B30" s="1107"/>
      <c r="C30" s="1108"/>
      <c r="D30" s="1109"/>
      <c r="E30" s="1110"/>
      <c r="F30" s="1514"/>
      <c r="G30" s="1110"/>
      <c r="H30" s="1528"/>
    </row>
    <row r="31" spans="1:18" ht="13.5" thickBot="1" x14ac:dyDescent="0.25">
      <c r="A31" s="736"/>
      <c r="B31" s="737"/>
      <c r="C31" s="739"/>
      <c r="D31" s="878" t="s">
        <v>625</v>
      </c>
      <c r="E31" s="943">
        <f>E24+E29</f>
        <v>61763</v>
      </c>
      <c r="F31" s="943">
        <f>F24+F29</f>
        <v>18727.3</v>
      </c>
      <c r="G31" s="943">
        <f>G24+G29</f>
        <v>43552.7</v>
      </c>
      <c r="H31" s="943">
        <f>H24+H29</f>
        <v>48852.7</v>
      </c>
    </row>
    <row r="32" spans="1:18" x14ac:dyDescent="0.2">
      <c r="E32" s="932" t="s">
        <v>1042</v>
      </c>
    </row>
    <row r="33" spans="1:1" ht="15.75" x14ac:dyDescent="0.25">
      <c r="A33" s="944"/>
    </row>
    <row r="57" spans="1:7" x14ac:dyDescent="0.2">
      <c r="A57" s="932"/>
    </row>
    <row r="64" spans="1:7" ht="15" x14ac:dyDescent="0.25">
      <c r="A64" s="1609" t="s">
        <v>1383</v>
      </c>
      <c r="B64" s="1609"/>
      <c r="C64" s="1609"/>
      <c r="D64" s="1609"/>
      <c r="E64" s="1609"/>
      <c r="F64" s="1609"/>
      <c r="G64" s="1609"/>
    </row>
  </sheetData>
  <mergeCells count="2">
    <mergeCell ref="A2:G2"/>
    <mergeCell ref="A64:G64"/>
  </mergeCells>
  <printOptions horizontalCentered="1"/>
  <pageMargins left="0.31496062992125984" right="0.31496062992125984" top="0.78740157480314965" bottom="0.59055118110236227" header="0.31496062992125984" footer="0.31496062992125984"/>
  <pageSetup paperSize="9" scale="9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N41"/>
  <sheetViews>
    <sheetView tabSelected="1" workbookViewId="0">
      <selection activeCell="Z1" sqref="Z1"/>
    </sheetView>
  </sheetViews>
  <sheetFormatPr defaultRowHeight="12.75" x14ac:dyDescent="0.2"/>
  <cols>
    <col min="1" max="1" width="36.28515625" customWidth="1"/>
    <col min="2" max="5" width="10.7109375" customWidth="1"/>
    <col min="6" max="8" width="10.7109375" style="900" customWidth="1"/>
    <col min="9" max="9" width="12" customWidth="1"/>
    <col min="10" max="14" width="10.7109375" customWidth="1"/>
  </cols>
  <sheetData>
    <row r="1" spans="1:14" ht="18.75" x14ac:dyDescent="0.3">
      <c r="A1" s="740"/>
      <c r="B1" s="740"/>
      <c r="C1" s="740"/>
      <c r="D1" s="740"/>
      <c r="E1" s="740"/>
      <c r="F1" s="740"/>
      <c r="G1" s="740"/>
      <c r="H1" s="740"/>
      <c r="I1" s="741"/>
      <c r="J1" s="741"/>
      <c r="K1" s="740"/>
      <c r="L1" s="742"/>
      <c r="M1" t="s">
        <v>1377</v>
      </c>
      <c r="N1" s="169"/>
    </row>
    <row r="2" spans="1:14" ht="18.75" x14ac:dyDescent="0.3">
      <c r="A2" s="743" t="s">
        <v>515</v>
      </c>
      <c r="B2" s="744"/>
      <c r="C2" s="744"/>
      <c r="D2" s="744"/>
      <c r="E2" s="744"/>
      <c r="F2" s="744"/>
      <c r="G2" s="744"/>
      <c r="H2" s="744"/>
      <c r="I2" s="744"/>
      <c r="J2" s="744"/>
      <c r="K2" s="744"/>
      <c r="N2" s="744"/>
    </row>
    <row r="3" spans="1:14" ht="13.5" thickBot="1" x14ac:dyDescent="0.25">
      <c r="A3" s="745"/>
      <c r="B3" s="745"/>
      <c r="C3" s="746"/>
      <c r="D3" s="745"/>
      <c r="E3" s="745"/>
      <c r="F3" s="745"/>
      <c r="G3" s="745"/>
      <c r="H3" s="745"/>
      <c r="I3" s="746"/>
      <c r="J3" s="746"/>
      <c r="N3" s="746" t="s">
        <v>537</v>
      </c>
    </row>
    <row r="4" spans="1:14" ht="27.75" thickBot="1" x14ac:dyDescent="0.3">
      <c r="A4" s="747" t="s">
        <v>516</v>
      </c>
      <c r="B4" s="749" t="s">
        <v>517</v>
      </c>
      <c r="C4" s="748" t="s">
        <v>518</v>
      </c>
      <c r="D4" s="749" t="s">
        <v>519</v>
      </c>
      <c r="E4" s="748" t="s">
        <v>938</v>
      </c>
      <c r="F4" s="748" t="s">
        <v>1353</v>
      </c>
      <c r="G4" s="748" t="s">
        <v>1347</v>
      </c>
      <c r="H4" s="748" t="s">
        <v>1348</v>
      </c>
      <c r="I4" s="1090" t="s">
        <v>1370</v>
      </c>
      <c r="J4" s="998" t="s">
        <v>520</v>
      </c>
      <c r="K4" s="750" t="s">
        <v>521</v>
      </c>
      <c r="L4" s="750" t="s">
        <v>522</v>
      </c>
      <c r="M4" s="750" t="s">
        <v>523</v>
      </c>
      <c r="N4" s="751" t="s">
        <v>1122</v>
      </c>
    </row>
    <row r="5" spans="1:14" x14ac:dyDescent="0.2">
      <c r="A5" s="752"/>
      <c r="B5" s="754"/>
      <c r="C5" s="753"/>
      <c r="D5" s="754"/>
      <c r="E5" s="753"/>
      <c r="F5" s="753"/>
      <c r="G5" s="753"/>
      <c r="H5" s="753"/>
      <c r="I5" s="1091"/>
      <c r="J5" s="999"/>
      <c r="K5" s="756"/>
      <c r="L5" s="756"/>
      <c r="M5" s="756"/>
      <c r="N5" s="755"/>
    </row>
    <row r="6" spans="1:14" x14ac:dyDescent="0.2">
      <c r="A6" s="757" t="s">
        <v>524</v>
      </c>
      <c r="B6" s="759">
        <v>102073</v>
      </c>
      <c r="C6" s="760">
        <v>103669</v>
      </c>
      <c r="D6" s="761">
        <v>115329</v>
      </c>
      <c r="E6" s="760">
        <v>103190</v>
      </c>
      <c r="F6" s="760">
        <v>116090</v>
      </c>
      <c r="G6" s="760">
        <v>174100</v>
      </c>
      <c r="H6" s="760">
        <v>174100</v>
      </c>
      <c r="I6" s="1092">
        <f>'Bilance 1'!H6</f>
        <v>164100</v>
      </c>
      <c r="J6" s="763">
        <v>174100</v>
      </c>
      <c r="K6" s="763">
        <f t="shared" ref="K6:N6" si="0">ROUNDUP(J6*1.02,-2)</f>
        <v>177600</v>
      </c>
      <c r="L6" s="763">
        <f>ROUNDUP(K6*1.02-40000,-2)</f>
        <v>141200</v>
      </c>
      <c r="M6" s="763">
        <f t="shared" si="0"/>
        <v>144100</v>
      </c>
      <c r="N6" s="764">
        <f t="shared" si="0"/>
        <v>147000</v>
      </c>
    </row>
    <row r="7" spans="1:14" x14ac:dyDescent="0.2">
      <c r="A7" s="757" t="s">
        <v>525</v>
      </c>
      <c r="B7" s="759">
        <v>44604</v>
      </c>
      <c r="C7" s="760">
        <v>9864</v>
      </c>
      <c r="D7" s="761">
        <v>8654</v>
      </c>
      <c r="E7" s="760">
        <v>9149</v>
      </c>
      <c r="F7" s="760">
        <v>31811</v>
      </c>
      <c r="G7" s="760">
        <v>9425</v>
      </c>
      <c r="H7" s="760">
        <v>9425</v>
      </c>
      <c r="I7" s="1092">
        <f>'Bilance 1'!H17</f>
        <v>17587</v>
      </c>
      <c r="J7" s="763">
        <v>10000</v>
      </c>
      <c r="K7" s="763">
        <v>10000</v>
      </c>
      <c r="L7" s="763">
        <v>10000</v>
      </c>
      <c r="M7" s="763">
        <v>10000</v>
      </c>
      <c r="N7" s="763">
        <v>10000</v>
      </c>
    </row>
    <row r="8" spans="1:14" x14ac:dyDescent="0.2">
      <c r="A8" s="765" t="s">
        <v>526</v>
      </c>
      <c r="B8" s="766">
        <v>0</v>
      </c>
      <c r="C8" s="758">
        <v>0</v>
      </c>
      <c r="D8" s="766">
        <v>0</v>
      </c>
      <c r="E8" s="758">
        <v>4529</v>
      </c>
      <c r="F8" s="758">
        <v>0</v>
      </c>
      <c r="G8" s="758">
        <v>0</v>
      </c>
      <c r="H8" s="758"/>
      <c r="I8" s="1093">
        <v>0</v>
      </c>
      <c r="J8" s="1000">
        <v>0</v>
      </c>
      <c r="K8" s="758">
        <v>0</v>
      </c>
      <c r="L8" s="758">
        <v>0</v>
      </c>
      <c r="M8" s="758">
        <v>0</v>
      </c>
      <c r="N8" s="762">
        <v>0</v>
      </c>
    </row>
    <row r="9" spans="1:14" ht="13.5" thickBot="1" x14ac:dyDescent="0.25">
      <c r="A9" s="767" t="s">
        <v>527</v>
      </c>
      <c r="B9" s="769">
        <f t="shared" ref="B9:I9" si="1">SUM(B6:B8)</f>
        <v>146677</v>
      </c>
      <c r="C9" s="768">
        <f t="shared" si="1"/>
        <v>113533</v>
      </c>
      <c r="D9" s="769">
        <f t="shared" si="1"/>
        <v>123983</v>
      </c>
      <c r="E9" s="768">
        <f t="shared" si="1"/>
        <v>116868</v>
      </c>
      <c r="F9" s="768">
        <v>147901</v>
      </c>
      <c r="G9" s="768">
        <f>G6+G7</f>
        <v>183525</v>
      </c>
      <c r="H9" s="768">
        <f>H6+H7</f>
        <v>183525</v>
      </c>
      <c r="I9" s="1094">
        <f t="shared" si="1"/>
        <v>181687</v>
      </c>
      <c r="J9" s="1001">
        <f>SUM(J6:J8)</f>
        <v>184100</v>
      </c>
      <c r="K9" s="768">
        <f>SUM(K6:K8)</f>
        <v>187600</v>
      </c>
      <c r="L9" s="768">
        <f>SUM(L6:L8)</f>
        <v>151200</v>
      </c>
      <c r="M9" s="768">
        <f>SUM(M6:M8)</f>
        <v>154100</v>
      </c>
      <c r="N9" s="770">
        <f>SUM(N6:N8)</f>
        <v>157000</v>
      </c>
    </row>
    <row r="10" spans="1:14" x14ac:dyDescent="0.2">
      <c r="A10" s="780"/>
      <c r="B10" s="1010"/>
      <c r="C10" s="1011"/>
      <c r="D10" s="1010"/>
      <c r="E10" s="1011"/>
      <c r="F10" s="1011"/>
      <c r="G10" s="1011"/>
      <c r="H10" s="1011"/>
      <c r="I10" s="1095"/>
      <c r="J10" s="1012"/>
      <c r="K10" s="1011"/>
      <c r="L10" s="1011"/>
      <c r="M10" s="1011"/>
      <c r="N10" s="1013"/>
    </row>
    <row r="11" spans="1:14" x14ac:dyDescent="0.2">
      <c r="A11" s="765" t="s">
        <v>528</v>
      </c>
      <c r="B11" s="811">
        <f t="shared" ref="B11:K11" si="2">SUM(B12:B14)</f>
        <v>617433</v>
      </c>
      <c r="C11" s="810">
        <f t="shared" si="2"/>
        <v>526590</v>
      </c>
      <c r="D11" s="811">
        <f t="shared" si="2"/>
        <v>664953</v>
      </c>
      <c r="E11" s="810">
        <f t="shared" si="2"/>
        <v>613713</v>
      </c>
      <c r="F11" s="810">
        <f t="shared" si="2"/>
        <v>756635</v>
      </c>
      <c r="G11" s="810">
        <f t="shared" si="2"/>
        <v>435971</v>
      </c>
      <c r="H11" s="810">
        <f t="shared" si="2"/>
        <v>510517</v>
      </c>
      <c r="I11" s="1096">
        <f t="shared" si="2"/>
        <v>510517</v>
      </c>
      <c r="J11" s="1002">
        <f t="shared" si="2"/>
        <v>440400</v>
      </c>
      <c r="K11" s="810">
        <f t="shared" si="2"/>
        <v>440400</v>
      </c>
      <c r="L11" s="810">
        <v>440400</v>
      </c>
      <c r="M11" s="810">
        <v>444900</v>
      </c>
      <c r="N11" s="812">
        <v>444900</v>
      </c>
    </row>
    <row r="12" spans="1:14" x14ac:dyDescent="0.2">
      <c r="A12" s="833" t="s">
        <v>928</v>
      </c>
      <c r="B12" s="808">
        <v>56370</v>
      </c>
      <c r="C12" s="807">
        <v>57224</v>
      </c>
      <c r="D12" s="808">
        <v>62066</v>
      </c>
      <c r="E12" s="807">
        <v>65764</v>
      </c>
      <c r="F12" s="807">
        <v>73292</v>
      </c>
      <c r="G12" s="807">
        <v>75886</v>
      </c>
      <c r="H12" s="807">
        <v>75886</v>
      </c>
      <c r="I12" s="1097">
        <f>'Bilance 1'!H48</f>
        <v>75886</v>
      </c>
      <c r="J12" s="763">
        <v>76700</v>
      </c>
      <c r="K12" s="763">
        <v>76700</v>
      </c>
      <c r="L12" s="763">
        <v>76700</v>
      </c>
      <c r="M12" s="763">
        <v>77500</v>
      </c>
      <c r="N12" s="834">
        <v>77500</v>
      </c>
    </row>
    <row r="13" spans="1:14" x14ac:dyDescent="0.2">
      <c r="A13" s="833" t="s">
        <v>929</v>
      </c>
      <c r="B13" s="808">
        <v>282485</v>
      </c>
      <c r="C13" s="807">
        <v>327761</v>
      </c>
      <c r="D13" s="808">
        <v>333728</v>
      </c>
      <c r="E13" s="807">
        <v>346125</v>
      </c>
      <c r="F13" s="807">
        <v>354471</v>
      </c>
      <c r="G13" s="807">
        <v>360085</v>
      </c>
      <c r="H13" s="807">
        <v>360085</v>
      </c>
      <c r="I13" s="1097">
        <f>'Bilance 1'!H49</f>
        <v>360085</v>
      </c>
      <c r="J13" s="763">
        <v>363700</v>
      </c>
      <c r="K13" s="763">
        <v>363700</v>
      </c>
      <c r="L13" s="763">
        <v>363700</v>
      </c>
      <c r="M13" s="763">
        <v>367400</v>
      </c>
      <c r="N13" s="834">
        <v>367400</v>
      </c>
    </row>
    <row r="14" spans="1:14" x14ac:dyDescent="0.2">
      <c r="A14" s="833" t="s">
        <v>589</v>
      </c>
      <c r="B14" s="808">
        <v>278578</v>
      </c>
      <c r="C14" s="807">
        <v>141605</v>
      </c>
      <c r="D14" s="808">
        <v>269159</v>
      </c>
      <c r="E14" s="807">
        <v>201824</v>
      </c>
      <c r="F14" s="807">
        <v>328872</v>
      </c>
      <c r="G14" s="807">
        <f>'Bilance 1'!F50</f>
        <v>0</v>
      </c>
      <c r="H14" s="807">
        <v>74546</v>
      </c>
      <c r="I14" s="1097">
        <v>74546</v>
      </c>
      <c r="J14" s="1003">
        <v>0</v>
      </c>
      <c r="K14" s="807">
        <f>(J14/100)*105</f>
        <v>0</v>
      </c>
      <c r="L14" s="807">
        <f>(K14/100)*105</f>
        <v>0</v>
      </c>
      <c r="M14" s="807">
        <f>(L14/100)*105</f>
        <v>0</v>
      </c>
      <c r="N14" s="809">
        <f>(M14/100)*105</f>
        <v>0</v>
      </c>
    </row>
    <row r="15" spans="1:14" s="900" customFormat="1" x14ac:dyDescent="0.2">
      <c r="A15" s="990" t="s">
        <v>1280</v>
      </c>
      <c r="B15" s="808">
        <v>0</v>
      </c>
      <c r="C15" s="807">
        <v>0</v>
      </c>
      <c r="D15" s="808">
        <v>0</v>
      </c>
      <c r="E15" s="807">
        <v>0</v>
      </c>
      <c r="F15" s="807">
        <v>0</v>
      </c>
      <c r="G15" s="807">
        <v>0</v>
      </c>
      <c r="H15" s="807">
        <v>0</v>
      </c>
      <c r="I15" s="1097">
        <v>0</v>
      </c>
      <c r="J15" s="1003">
        <v>17000</v>
      </c>
      <c r="K15" s="807">
        <v>25000</v>
      </c>
      <c r="L15" s="807">
        <v>25000</v>
      </c>
      <c r="M15" s="807"/>
      <c r="N15" s="991"/>
    </row>
    <row r="16" spans="1:14" s="900" customFormat="1" x14ac:dyDescent="0.2">
      <c r="A16" s="990" t="s">
        <v>1392</v>
      </c>
      <c r="B16" s="808">
        <v>0</v>
      </c>
      <c r="C16" s="807">
        <v>0</v>
      </c>
      <c r="D16" s="808">
        <v>0</v>
      </c>
      <c r="E16" s="807">
        <v>0</v>
      </c>
      <c r="F16" s="807">
        <v>0</v>
      </c>
      <c r="G16" s="807">
        <v>0</v>
      </c>
      <c r="H16" s="807">
        <v>0</v>
      </c>
      <c r="I16" s="1097">
        <v>0</v>
      </c>
      <c r="J16" s="1003">
        <v>12000</v>
      </c>
      <c r="K16" s="807">
        <v>50000</v>
      </c>
      <c r="L16" s="807">
        <v>100000</v>
      </c>
      <c r="M16" s="807">
        <v>57000</v>
      </c>
      <c r="N16" s="991"/>
    </row>
    <row r="17" spans="1:14" x14ac:dyDescent="0.2">
      <c r="A17" s="765" t="s">
        <v>529</v>
      </c>
      <c r="B17" s="766">
        <v>450000</v>
      </c>
      <c r="C17" s="758">
        <v>240000</v>
      </c>
      <c r="D17" s="766">
        <v>200000</v>
      </c>
      <c r="E17" s="758">
        <v>200000</v>
      </c>
      <c r="F17" s="758">
        <v>0</v>
      </c>
      <c r="G17" s="758">
        <v>150000</v>
      </c>
      <c r="H17" s="758">
        <v>150000</v>
      </c>
      <c r="I17" s="1093">
        <f>'Bilance 1'!H46</f>
        <v>100000</v>
      </c>
      <c r="J17" s="763">
        <v>150000</v>
      </c>
      <c r="K17" s="758">
        <v>150000</v>
      </c>
      <c r="L17" s="758">
        <v>150000</v>
      </c>
      <c r="M17" s="758">
        <v>150000</v>
      </c>
      <c r="N17" s="762">
        <v>150000</v>
      </c>
    </row>
    <row r="18" spans="1:14" ht="13.5" thickBot="1" x14ac:dyDescent="0.25">
      <c r="A18" s="767" t="s">
        <v>530</v>
      </c>
      <c r="B18" s="769">
        <f t="shared" ref="B18:H18" si="3">B11+B17</f>
        <v>1067433</v>
      </c>
      <c r="C18" s="768">
        <f t="shared" si="3"/>
        <v>766590</v>
      </c>
      <c r="D18" s="769">
        <f t="shared" si="3"/>
        <v>864953</v>
      </c>
      <c r="E18" s="768">
        <f t="shared" si="3"/>
        <v>813713</v>
      </c>
      <c r="F18" s="768">
        <f t="shared" si="3"/>
        <v>756635</v>
      </c>
      <c r="G18" s="768">
        <f t="shared" si="3"/>
        <v>585971</v>
      </c>
      <c r="H18" s="768">
        <f t="shared" si="3"/>
        <v>660517</v>
      </c>
      <c r="I18" s="1094">
        <f>I11+I17+I15</f>
        <v>610517</v>
      </c>
      <c r="J18" s="966">
        <f t="shared" ref="J18:N18" si="4">J11+J17+J15</f>
        <v>607400</v>
      </c>
      <c r="K18" s="992">
        <f t="shared" si="4"/>
        <v>615400</v>
      </c>
      <c r="L18" s="992">
        <f>L11+L17+L15</f>
        <v>615400</v>
      </c>
      <c r="M18" s="992">
        <f t="shared" si="4"/>
        <v>594900</v>
      </c>
      <c r="N18" s="992">
        <f t="shared" si="4"/>
        <v>594900</v>
      </c>
    </row>
    <row r="19" spans="1:14" ht="15" thickBot="1" x14ac:dyDescent="0.25">
      <c r="A19" s="771" t="s">
        <v>531</v>
      </c>
      <c r="B19" s="773">
        <f t="shared" ref="B19:I19" si="5">SUM(B18,B9)</f>
        <v>1214110</v>
      </c>
      <c r="C19" s="772">
        <f t="shared" si="5"/>
        <v>880123</v>
      </c>
      <c r="D19" s="773">
        <f t="shared" si="5"/>
        <v>988936</v>
      </c>
      <c r="E19" s="772">
        <f>SUM(E18,E9)</f>
        <v>930581</v>
      </c>
      <c r="F19" s="772">
        <f>SUM(F18,F9)</f>
        <v>904536</v>
      </c>
      <c r="G19" s="772">
        <f t="shared" si="5"/>
        <v>769496</v>
      </c>
      <c r="H19" s="772">
        <f>SUM(H18,H9)</f>
        <v>844042</v>
      </c>
      <c r="I19" s="1098">
        <f t="shared" si="5"/>
        <v>792204</v>
      </c>
      <c r="J19" s="1004">
        <f>SUM(J9+J18+J15+J16)</f>
        <v>820500</v>
      </c>
      <c r="K19" s="773">
        <f t="shared" ref="K19:N19" si="6">SUM(K9+K18+K15+K16)</f>
        <v>878000</v>
      </c>
      <c r="L19" s="773">
        <f t="shared" si="6"/>
        <v>891600</v>
      </c>
      <c r="M19" s="773">
        <f t="shared" si="6"/>
        <v>806000</v>
      </c>
      <c r="N19" s="774">
        <f t="shared" si="6"/>
        <v>751900</v>
      </c>
    </row>
    <row r="20" spans="1:14" x14ac:dyDescent="0.2">
      <c r="A20" s="775"/>
      <c r="B20" s="777"/>
      <c r="C20" s="776"/>
      <c r="D20" s="777"/>
      <c r="E20" s="776"/>
      <c r="F20" s="776"/>
      <c r="G20" s="776"/>
      <c r="H20" s="776"/>
      <c r="I20" s="1099"/>
      <c r="J20" s="1005"/>
      <c r="K20" s="776"/>
      <c r="L20" s="776"/>
      <c r="M20" s="776"/>
      <c r="N20" s="778"/>
    </row>
    <row r="21" spans="1:14" x14ac:dyDescent="0.2">
      <c r="A21" s="779" t="s">
        <v>532</v>
      </c>
      <c r="B21" s="759">
        <v>654342</v>
      </c>
      <c r="C21" s="760">
        <v>657628</v>
      </c>
      <c r="D21" s="761">
        <v>711492</v>
      </c>
      <c r="E21" s="760">
        <v>787635</v>
      </c>
      <c r="F21" s="760">
        <v>828712</v>
      </c>
      <c r="G21" s="760">
        <v>765277</v>
      </c>
      <c r="H21" s="760">
        <v>782802</v>
      </c>
      <c r="I21" s="1092">
        <f>'Bilance 1'!H54</f>
        <v>803566.7</v>
      </c>
      <c r="J21" s="763">
        <v>850600</v>
      </c>
      <c r="K21" s="763">
        <v>867700</v>
      </c>
      <c r="L21" s="763">
        <v>885100</v>
      </c>
      <c r="M21" s="763">
        <v>902900</v>
      </c>
      <c r="N21" s="834">
        <v>921000</v>
      </c>
    </row>
    <row r="22" spans="1:14" s="976" customFormat="1" x14ac:dyDescent="0.2">
      <c r="A22" s="970" t="s">
        <v>1204</v>
      </c>
      <c r="B22" s="971"/>
      <c r="C22" s="972"/>
      <c r="D22" s="973"/>
      <c r="E22" s="972"/>
      <c r="F22" s="972"/>
      <c r="G22" s="972"/>
      <c r="H22" s="972"/>
      <c r="I22" s="1100"/>
      <c r="J22" s="975">
        <v>30000</v>
      </c>
      <c r="K22" s="975">
        <v>60000</v>
      </c>
      <c r="L22" s="975">
        <v>60000</v>
      </c>
      <c r="M22" s="975">
        <v>50000</v>
      </c>
      <c r="N22" s="974"/>
    </row>
    <row r="23" spans="1:14" x14ac:dyDescent="0.2">
      <c r="A23" s="757" t="s">
        <v>1203</v>
      </c>
      <c r="B23" s="758">
        <v>318570</v>
      </c>
      <c r="C23" s="758">
        <v>88949</v>
      </c>
      <c r="D23" s="758">
        <v>152736</v>
      </c>
      <c r="E23" s="758">
        <v>225644</v>
      </c>
      <c r="F23" s="758">
        <v>480453</v>
      </c>
      <c r="G23" s="758">
        <v>338882</v>
      </c>
      <c r="H23" s="758">
        <v>424972</v>
      </c>
      <c r="I23" s="1093">
        <f>'Bilance 1'!H55</f>
        <v>446532</v>
      </c>
      <c r="J23" s="763">
        <v>370000</v>
      </c>
      <c r="K23" s="758">
        <v>370000</v>
      </c>
      <c r="L23" s="995">
        <v>470000</v>
      </c>
      <c r="M23" s="995">
        <v>320000</v>
      </c>
      <c r="N23" s="764">
        <v>320000</v>
      </c>
    </row>
    <row r="24" spans="1:14" s="976" customFormat="1" ht="15" thickBot="1" x14ac:dyDescent="0.25">
      <c r="A24" s="996" t="s">
        <v>533</v>
      </c>
      <c r="B24" s="993">
        <f t="shared" ref="B24:I24" si="7">SUM(B20:B23)</f>
        <v>972912</v>
      </c>
      <c r="C24" s="994">
        <f t="shared" si="7"/>
        <v>746577</v>
      </c>
      <c r="D24" s="993">
        <f t="shared" si="7"/>
        <v>864228</v>
      </c>
      <c r="E24" s="994">
        <f t="shared" si="7"/>
        <v>1013279</v>
      </c>
      <c r="F24" s="994">
        <f t="shared" si="7"/>
        <v>1309165</v>
      </c>
      <c r="G24" s="994">
        <f t="shared" si="7"/>
        <v>1104159</v>
      </c>
      <c r="H24" s="994">
        <f t="shared" si="7"/>
        <v>1207774</v>
      </c>
      <c r="I24" s="1101">
        <f t="shared" si="7"/>
        <v>1250098.7</v>
      </c>
      <c r="J24" s="1006">
        <f>SUM(J21:J23)</f>
        <v>1250600</v>
      </c>
      <c r="K24" s="994">
        <f>SUM(K20:K23)</f>
        <v>1297700</v>
      </c>
      <c r="L24" s="994">
        <f>SUM(L20:L23)</f>
        <v>1415100</v>
      </c>
      <c r="M24" s="994">
        <f>SUM(M20:M23)</f>
        <v>1272900</v>
      </c>
      <c r="N24" s="997">
        <f>SUM(N20:N23)</f>
        <v>1241000</v>
      </c>
    </row>
    <row r="25" spans="1:14" s="976" customFormat="1" ht="14.25" x14ac:dyDescent="0.2">
      <c r="A25" s="780" t="s">
        <v>534</v>
      </c>
      <c r="B25" s="782">
        <f t="shared" ref="B25:H25" si="8">SUM(B19,-B24)</f>
        <v>241198</v>
      </c>
      <c r="C25" s="781">
        <f t="shared" si="8"/>
        <v>133546</v>
      </c>
      <c r="D25" s="782">
        <f t="shared" si="8"/>
        <v>124708</v>
      </c>
      <c r="E25" s="781">
        <f t="shared" si="8"/>
        <v>-82698</v>
      </c>
      <c r="F25" s="781">
        <f t="shared" si="8"/>
        <v>-404629</v>
      </c>
      <c r="G25" s="781">
        <f t="shared" si="8"/>
        <v>-334663</v>
      </c>
      <c r="H25" s="781">
        <f t="shared" si="8"/>
        <v>-363732</v>
      </c>
      <c r="I25" s="1102">
        <f>SUM(I19,-I24)</f>
        <v>-457894.69999999995</v>
      </c>
      <c r="J25" s="1007">
        <f>J19-J24</f>
        <v>-430100</v>
      </c>
      <c r="K25" s="781">
        <f>K19-K24</f>
        <v>-419700</v>
      </c>
      <c r="L25" s="781">
        <f>L19-L24</f>
        <v>-523500</v>
      </c>
      <c r="M25" s="781">
        <f>M19-M24</f>
        <v>-466900</v>
      </c>
      <c r="N25" s="783">
        <f>SUM(N19,-N24)</f>
        <v>-489100</v>
      </c>
    </row>
    <row r="26" spans="1:14" s="976" customFormat="1" x14ac:dyDescent="0.2">
      <c r="A26" s="757" t="s">
        <v>1152</v>
      </c>
      <c r="B26" s="766"/>
      <c r="C26" s="758"/>
      <c r="D26" s="766"/>
      <c r="E26" s="758"/>
      <c r="F26" s="758"/>
      <c r="G26" s="758"/>
      <c r="H26" s="758"/>
      <c r="I26" s="1093"/>
      <c r="J26" s="1000"/>
      <c r="K26" s="758"/>
      <c r="L26" s="758"/>
      <c r="M26" s="758"/>
      <c r="N26" s="764"/>
    </row>
    <row r="27" spans="1:14" x14ac:dyDescent="0.2">
      <c r="A27" s="757" t="s">
        <v>1153</v>
      </c>
      <c r="B27" s="766"/>
      <c r="C27" s="758"/>
      <c r="D27" s="766"/>
      <c r="E27" s="758"/>
      <c r="F27" s="758"/>
      <c r="G27" s="758"/>
      <c r="H27" s="758"/>
      <c r="I27" s="1093"/>
      <c r="J27" s="1000"/>
      <c r="K27" s="758"/>
      <c r="L27" s="758"/>
      <c r="M27" s="758"/>
      <c r="N27" s="764"/>
    </row>
    <row r="28" spans="1:14" x14ac:dyDescent="0.2">
      <c r="A28" s="757" t="s">
        <v>1281</v>
      </c>
      <c r="B28" s="766"/>
      <c r="C28" s="758"/>
      <c r="D28" s="766"/>
      <c r="E28" s="758"/>
      <c r="F28" s="758"/>
      <c r="G28" s="758"/>
      <c r="H28" s="758"/>
      <c r="I28" s="1093">
        <v>0</v>
      </c>
      <c r="J28" s="1000">
        <v>10000</v>
      </c>
      <c r="K28" s="758">
        <v>320000</v>
      </c>
      <c r="L28" s="758">
        <v>220000</v>
      </c>
      <c r="M28" s="758"/>
      <c r="N28" s="764"/>
    </row>
    <row r="29" spans="1:14" s="355" customFormat="1" x14ac:dyDescent="0.2">
      <c r="A29" s="757" t="s">
        <v>1277</v>
      </c>
      <c r="B29" s="766"/>
      <c r="C29" s="758"/>
      <c r="D29" s="766"/>
      <c r="E29" s="758"/>
      <c r="F29" s="758"/>
      <c r="G29" s="758"/>
      <c r="H29" s="758"/>
      <c r="I29" s="1093"/>
      <c r="J29" s="1000">
        <v>2000</v>
      </c>
      <c r="K29" s="758">
        <v>5000</v>
      </c>
      <c r="L29" s="758">
        <v>8500</v>
      </c>
      <c r="M29" s="758">
        <v>28500</v>
      </c>
      <c r="N29" s="764">
        <v>28500</v>
      </c>
    </row>
    <row r="30" spans="1:14" s="355" customFormat="1" x14ac:dyDescent="0.2">
      <c r="A30" s="784"/>
      <c r="B30" s="786"/>
      <c r="C30" s="785"/>
      <c r="D30" s="786"/>
      <c r="E30" s="785"/>
      <c r="F30" s="785"/>
      <c r="G30" s="785"/>
      <c r="H30" s="785"/>
      <c r="I30" s="1103"/>
      <c r="J30" s="1008"/>
      <c r="K30" s="785"/>
      <c r="L30" s="785"/>
      <c r="M30" s="785"/>
      <c r="N30" s="787"/>
    </row>
    <row r="31" spans="1:14" s="355" customFormat="1" x14ac:dyDescent="0.2">
      <c r="A31" s="788" t="s">
        <v>1275</v>
      </c>
      <c r="B31" s="766">
        <v>0</v>
      </c>
      <c r="C31" s="758">
        <v>0</v>
      </c>
      <c r="D31" s="766">
        <v>0</v>
      </c>
      <c r="E31" s="758">
        <v>0</v>
      </c>
      <c r="F31" s="758"/>
      <c r="G31" s="758"/>
      <c r="H31" s="758"/>
      <c r="I31" s="1093">
        <v>0</v>
      </c>
      <c r="J31" s="1000">
        <v>0</v>
      </c>
      <c r="K31" s="758">
        <v>0</v>
      </c>
      <c r="L31" s="758">
        <v>0</v>
      </c>
      <c r="M31" s="758">
        <v>0</v>
      </c>
      <c r="N31" s="764">
        <v>0</v>
      </c>
    </row>
    <row r="32" spans="1:14" s="355" customFormat="1" ht="13.5" thickBot="1" x14ac:dyDescent="0.25">
      <c r="A32" s="789"/>
      <c r="B32" s="791"/>
      <c r="C32" s="790"/>
      <c r="D32" s="791"/>
      <c r="E32" s="790"/>
      <c r="F32" s="790"/>
      <c r="G32" s="790"/>
      <c r="H32" s="790"/>
      <c r="I32" s="1104"/>
      <c r="J32" s="1001"/>
      <c r="K32" s="768"/>
      <c r="L32" s="768"/>
      <c r="M32" s="768"/>
      <c r="N32" s="792"/>
    </row>
    <row r="33" spans="1:14" ht="26.25" thickBot="1" x14ac:dyDescent="0.25">
      <c r="A33" s="793" t="s">
        <v>535</v>
      </c>
      <c r="B33" s="795">
        <f t="shared" ref="B33:E33" si="9">SUM(B27:B31)</f>
        <v>0</v>
      </c>
      <c r="C33" s="794">
        <f t="shared" si="9"/>
        <v>0</v>
      </c>
      <c r="D33" s="795">
        <f t="shared" si="9"/>
        <v>0</v>
      </c>
      <c r="E33" s="794">
        <f t="shared" si="9"/>
        <v>0</v>
      </c>
      <c r="F33" s="794"/>
      <c r="G33" s="794"/>
      <c r="H33" s="794"/>
      <c r="I33" s="1105">
        <v>0</v>
      </c>
      <c r="J33" s="1009">
        <v>0</v>
      </c>
      <c r="K33" s="794">
        <v>0</v>
      </c>
      <c r="L33" s="794">
        <v>0</v>
      </c>
      <c r="M33" s="794">
        <v>0</v>
      </c>
      <c r="N33" s="796">
        <v>0</v>
      </c>
    </row>
    <row r="34" spans="1:14" x14ac:dyDescent="0.2">
      <c r="A34" s="797"/>
      <c r="B34" s="798"/>
      <c r="C34" s="798"/>
      <c r="D34" s="798"/>
      <c r="E34" s="798"/>
      <c r="F34" s="798"/>
      <c r="G34" s="798"/>
      <c r="H34" s="798"/>
      <c r="I34" s="798"/>
      <c r="J34" s="798"/>
      <c r="K34" s="798"/>
      <c r="N34" s="798"/>
    </row>
    <row r="35" spans="1:14" x14ac:dyDescent="0.2">
      <c r="A35" s="799" t="s">
        <v>536</v>
      </c>
      <c r="B35" s="744"/>
      <c r="C35" s="744"/>
      <c r="D35" s="744"/>
      <c r="E35" s="744"/>
      <c r="F35" s="744"/>
      <c r="G35" s="744"/>
      <c r="H35" s="744"/>
      <c r="I35" s="744"/>
      <c r="J35" s="744"/>
      <c r="K35" s="744"/>
      <c r="N35" s="744"/>
    </row>
    <row r="36" spans="1:14" s="900" customFormat="1" x14ac:dyDescent="0.2">
      <c r="A36" s="799" t="s">
        <v>1390</v>
      </c>
      <c r="B36" s="744"/>
      <c r="C36" s="744"/>
      <c r="D36" s="744"/>
      <c r="E36" s="744"/>
      <c r="F36" s="744"/>
      <c r="G36" s="744"/>
      <c r="H36" s="744"/>
      <c r="I36" s="744"/>
      <c r="J36" s="744"/>
      <c r="K36" s="744"/>
      <c r="N36" s="744"/>
    </row>
    <row r="37" spans="1:14" x14ac:dyDescent="0.2">
      <c r="A37" s="799" t="s">
        <v>1279</v>
      </c>
      <c r="B37" s="744"/>
      <c r="C37" s="744"/>
      <c r="D37" s="744"/>
      <c r="E37" s="744"/>
      <c r="F37" s="744"/>
      <c r="G37" s="744"/>
      <c r="H37" s="744"/>
      <c r="I37" s="744"/>
      <c r="J37" s="744"/>
      <c r="K37" s="744"/>
      <c r="N37" s="744"/>
    </row>
    <row r="38" spans="1:14" x14ac:dyDescent="0.2">
      <c r="A38" s="799" t="s">
        <v>1278</v>
      </c>
    </row>
    <row r="39" spans="1:14" s="900" customFormat="1" x14ac:dyDescent="0.2">
      <c r="A39" s="799" t="s">
        <v>1391</v>
      </c>
      <c r="B39"/>
      <c r="C39"/>
      <c r="D39"/>
      <c r="E39"/>
      <c r="I39"/>
      <c r="J39"/>
      <c r="K39"/>
      <c r="L39"/>
      <c r="M39"/>
      <c r="N39"/>
    </row>
    <row r="40" spans="1:14" x14ac:dyDescent="0.2">
      <c r="A40" s="799" t="s">
        <v>1276</v>
      </c>
    </row>
    <row r="41" spans="1:14" ht="15" x14ac:dyDescent="0.25">
      <c r="A41" s="1677" t="s">
        <v>1384</v>
      </c>
      <c r="B41" s="1677"/>
      <c r="C41" s="1677"/>
      <c r="D41" s="1677"/>
      <c r="E41" s="1677"/>
      <c r="F41" s="1677"/>
      <c r="G41" s="1677"/>
      <c r="H41" s="1677"/>
      <c r="I41" s="1677"/>
      <c r="J41" s="1677"/>
      <c r="K41" s="1677"/>
      <c r="L41" s="1677"/>
      <c r="M41" s="1677"/>
      <c r="N41" s="1677"/>
    </row>
  </sheetData>
  <mergeCells count="1">
    <mergeCell ref="A41:N41"/>
  </mergeCells>
  <phoneticPr fontId="0" type="noConversion"/>
  <pageMargins left="0.7" right="0.7" top="0.78740157499999996" bottom="0.78740157499999996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69"/>
  <sheetViews>
    <sheetView zoomScaleNormal="100" zoomScaleSheetLayoutView="100" workbookViewId="0">
      <selection activeCell="L51" sqref="L51"/>
    </sheetView>
  </sheetViews>
  <sheetFormatPr defaultColWidth="5.28515625" defaultRowHeight="12.75" x14ac:dyDescent="0.2"/>
  <cols>
    <col min="1" max="1" width="9.140625" style="129" customWidth="1"/>
    <col min="2" max="2" width="50.7109375" style="120" customWidth="1"/>
    <col min="3" max="3" width="9" style="120" customWidth="1"/>
    <col min="4" max="4" width="5.7109375" style="120" customWidth="1"/>
    <col min="5" max="5" width="13.140625" style="120" customWidth="1"/>
    <col min="6" max="6" width="10.28515625" style="120" customWidth="1"/>
    <col min="7" max="256" width="5.28515625" style="120"/>
    <col min="257" max="257" width="9.140625" style="120" customWidth="1"/>
    <col min="258" max="258" width="50.7109375" style="120" customWidth="1"/>
    <col min="259" max="259" width="9" style="120" customWidth="1"/>
    <col min="260" max="260" width="5.7109375" style="120" customWidth="1"/>
    <col min="261" max="261" width="13.140625" style="120" customWidth="1"/>
    <col min="262" max="262" width="10.28515625" style="120" customWidth="1"/>
    <col min="263" max="512" width="5.28515625" style="120"/>
    <col min="513" max="513" width="9.140625" style="120" customWidth="1"/>
    <col min="514" max="514" width="50.7109375" style="120" customWidth="1"/>
    <col min="515" max="515" width="9" style="120" customWidth="1"/>
    <col min="516" max="516" width="5.7109375" style="120" customWidth="1"/>
    <col min="517" max="517" width="13.140625" style="120" customWidth="1"/>
    <col min="518" max="518" width="10.28515625" style="120" customWidth="1"/>
    <col min="519" max="768" width="5.28515625" style="120"/>
    <col min="769" max="769" width="9.140625" style="120" customWidth="1"/>
    <col min="770" max="770" width="50.7109375" style="120" customWidth="1"/>
    <col min="771" max="771" width="9" style="120" customWidth="1"/>
    <col min="772" max="772" width="5.7109375" style="120" customWidth="1"/>
    <col min="773" max="773" width="13.140625" style="120" customWidth="1"/>
    <col min="774" max="774" width="10.28515625" style="120" customWidth="1"/>
    <col min="775" max="1024" width="5.28515625" style="120"/>
    <col min="1025" max="1025" width="9.140625" style="120" customWidth="1"/>
    <col min="1026" max="1026" width="50.7109375" style="120" customWidth="1"/>
    <col min="1027" max="1027" width="9" style="120" customWidth="1"/>
    <col min="1028" max="1028" width="5.7109375" style="120" customWidth="1"/>
    <col min="1029" max="1029" width="13.140625" style="120" customWidth="1"/>
    <col min="1030" max="1030" width="10.28515625" style="120" customWidth="1"/>
    <col min="1031" max="1280" width="5.28515625" style="120"/>
    <col min="1281" max="1281" width="9.140625" style="120" customWidth="1"/>
    <col min="1282" max="1282" width="50.7109375" style="120" customWidth="1"/>
    <col min="1283" max="1283" width="9" style="120" customWidth="1"/>
    <col min="1284" max="1284" width="5.7109375" style="120" customWidth="1"/>
    <col min="1285" max="1285" width="13.140625" style="120" customWidth="1"/>
    <col min="1286" max="1286" width="10.28515625" style="120" customWidth="1"/>
    <col min="1287" max="1536" width="5.28515625" style="120"/>
    <col min="1537" max="1537" width="9.140625" style="120" customWidth="1"/>
    <col min="1538" max="1538" width="50.7109375" style="120" customWidth="1"/>
    <col min="1539" max="1539" width="9" style="120" customWidth="1"/>
    <col min="1540" max="1540" width="5.7109375" style="120" customWidth="1"/>
    <col min="1541" max="1541" width="13.140625" style="120" customWidth="1"/>
    <col min="1542" max="1542" width="10.28515625" style="120" customWidth="1"/>
    <col min="1543" max="1792" width="5.28515625" style="120"/>
    <col min="1793" max="1793" width="9.140625" style="120" customWidth="1"/>
    <col min="1794" max="1794" width="50.7109375" style="120" customWidth="1"/>
    <col min="1795" max="1795" width="9" style="120" customWidth="1"/>
    <col min="1796" max="1796" width="5.7109375" style="120" customWidth="1"/>
    <col min="1797" max="1797" width="13.140625" style="120" customWidth="1"/>
    <col min="1798" max="1798" width="10.28515625" style="120" customWidth="1"/>
    <col min="1799" max="2048" width="5.28515625" style="120"/>
    <col min="2049" max="2049" width="9.140625" style="120" customWidth="1"/>
    <col min="2050" max="2050" width="50.7109375" style="120" customWidth="1"/>
    <col min="2051" max="2051" width="9" style="120" customWidth="1"/>
    <col min="2052" max="2052" width="5.7109375" style="120" customWidth="1"/>
    <col min="2053" max="2053" width="13.140625" style="120" customWidth="1"/>
    <col min="2054" max="2054" width="10.28515625" style="120" customWidth="1"/>
    <col min="2055" max="2304" width="5.28515625" style="120"/>
    <col min="2305" max="2305" width="9.140625" style="120" customWidth="1"/>
    <col min="2306" max="2306" width="50.7109375" style="120" customWidth="1"/>
    <col min="2307" max="2307" width="9" style="120" customWidth="1"/>
    <col min="2308" max="2308" width="5.7109375" style="120" customWidth="1"/>
    <col min="2309" max="2309" width="13.140625" style="120" customWidth="1"/>
    <col min="2310" max="2310" width="10.28515625" style="120" customWidth="1"/>
    <col min="2311" max="2560" width="5.28515625" style="120"/>
    <col min="2561" max="2561" width="9.140625" style="120" customWidth="1"/>
    <col min="2562" max="2562" width="50.7109375" style="120" customWidth="1"/>
    <col min="2563" max="2563" width="9" style="120" customWidth="1"/>
    <col min="2564" max="2564" width="5.7109375" style="120" customWidth="1"/>
    <col min="2565" max="2565" width="13.140625" style="120" customWidth="1"/>
    <col min="2566" max="2566" width="10.28515625" style="120" customWidth="1"/>
    <col min="2567" max="2816" width="5.28515625" style="120"/>
    <col min="2817" max="2817" width="9.140625" style="120" customWidth="1"/>
    <col min="2818" max="2818" width="50.7109375" style="120" customWidth="1"/>
    <col min="2819" max="2819" width="9" style="120" customWidth="1"/>
    <col min="2820" max="2820" width="5.7109375" style="120" customWidth="1"/>
    <col min="2821" max="2821" width="13.140625" style="120" customWidth="1"/>
    <col min="2822" max="2822" width="10.28515625" style="120" customWidth="1"/>
    <col min="2823" max="3072" width="5.28515625" style="120"/>
    <col min="3073" max="3073" width="9.140625" style="120" customWidth="1"/>
    <col min="3074" max="3074" width="50.7109375" style="120" customWidth="1"/>
    <col min="3075" max="3075" width="9" style="120" customWidth="1"/>
    <col min="3076" max="3076" width="5.7109375" style="120" customWidth="1"/>
    <col min="3077" max="3077" width="13.140625" style="120" customWidth="1"/>
    <col min="3078" max="3078" width="10.28515625" style="120" customWidth="1"/>
    <col min="3079" max="3328" width="5.28515625" style="120"/>
    <col min="3329" max="3329" width="9.140625" style="120" customWidth="1"/>
    <col min="3330" max="3330" width="50.7109375" style="120" customWidth="1"/>
    <col min="3331" max="3331" width="9" style="120" customWidth="1"/>
    <col min="3332" max="3332" width="5.7109375" style="120" customWidth="1"/>
    <col min="3333" max="3333" width="13.140625" style="120" customWidth="1"/>
    <col min="3334" max="3334" width="10.28515625" style="120" customWidth="1"/>
    <col min="3335" max="3584" width="5.28515625" style="120"/>
    <col min="3585" max="3585" width="9.140625" style="120" customWidth="1"/>
    <col min="3586" max="3586" width="50.7109375" style="120" customWidth="1"/>
    <col min="3587" max="3587" width="9" style="120" customWidth="1"/>
    <col min="3588" max="3588" width="5.7109375" style="120" customWidth="1"/>
    <col min="3589" max="3589" width="13.140625" style="120" customWidth="1"/>
    <col min="3590" max="3590" width="10.28515625" style="120" customWidth="1"/>
    <col min="3591" max="3840" width="5.28515625" style="120"/>
    <col min="3841" max="3841" width="9.140625" style="120" customWidth="1"/>
    <col min="3842" max="3842" width="50.7109375" style="120" customWidth="1"/>
    <col min="3843" max="3843" width="9" style="120" customWidth="1"/>
    <col min="3844" max="3844" width="5.7109375" style="120" customWidth="1"/>
    <col min="3845" max="3845" width="13.140625" style="120" customWidth="1"/>
    <col min="3846" max="3846" width="10.28515625" style="120" customWidth="1"/>
    <col min="3847" max="4096" width="5.28515625" style="120"/>
    <col min="4097" max="4097" width="9.140625" style="120" customWidth="1"/>
    <col min="4098" max="4098" width="50.7109375" style="120" customWidth="1"/>
    <col min="4099" max="4099" width="9" style="120" customWidth="1"/>
    <col min="4100" max="4100" width="5.7109375" style="120" customWidth="1"/>
    <col min="4101" max="4101" width="13.140625" style="120" customWidth="1"/>
    <col min="4102" max="4102" width="10.28515625" style="120" customWidth="1"/>
    <col min="4103" max="4352" width="5.28515625" style="120"/>
    <col min="4353" max="4353" width="9.140625" style="120" customWidth="1"/>
    <col min="4354" max="4354" width="50.7109375" style="120" customWidth="1"/>
    <col min="4355" max="4355" width="9" style="120" customWidth="1"/>
    <col min="4356" max="4356" width="5.7109375" style="120" customWidth="1"/>
    <col min="4357" max="4357" width="13.140625" style="120" customWidth="1"/>
    <col min="4358" max="4358" width="10.28515625" style="120" customWidth="1"/>
    <col min="4359" max="4608" width="5.28515625" style="120"/>
    <col min="4609" max="4609" width="9.140625" style="120" customWidth="1"/>
    <col min="4610" max="4610" width="50.7109375" style="120" customWidth="1"/>
    <col min="4611" max="4611" width="9" style="120" customWidth="1"/>
    <col min="4612" max="4612" width="5.7109375" style="120" customWidth="1"/>
    <col min="4613" max="4613" width="13.140625" style="120" customWidth="1"/>
    <col min="4614" max="4614" width="10.28515625" style="120" customWidth="1"/>
    <col min="4615" max="4864" width="5.28515625" style="120"/>
    <col min="4865" max="4865" width="9.140625" style="120" customWidth="1"/>
    <col min="4866" max="4866" width="50.7109375" style="120" customWidth="1"/>
    <col min="4867" max="4867" width="9" style="120" customWidth="1"/>
    <col min="4868" max="4868" width="5.7109375" style="120" customWidth="1"/>
    <col min="4869" max="4869" width="13.140625" style="120" customWidth="1"/>
    <col min="4870" max="4870" width="10.28515625" style="120" customWidth="1"/>
    <col min="4871" max="5120" width="5.28515625" style="120"/>
    <col min="5121" max="5121" width="9.140625" style="120" customWidth="1"/>
    <col min="5122" max="5122" width="50.7109375" style="120" customWidth="1"/>
    <col min="5123" max="5123" width="9" style="120" customWidth="1"/>
    <col min="5124" max="5124" width="5.7109375" style="120" customWidth="1"/>
    <col min="5125" max="5125" width="13.140625" style="120" customWidth="1"/>
    <col min="5126" max="5126" width="10.28515625" style="120" customWidth="1"/>
    <col min="5127" max="5376" width="5.28515625" style="120"/>
    <col min="5377" max="5377" width="9.140625" style="120" customWidth="1"/>
    <col min="5378" max="5378" width="50.7109375" style="120" customWidth="1"/>
    <col min="5379" max="5379" width="9" style="120" customWidth="1"/>
    <col min="5380" max="5380" width="5.7109375" style="120" customWidth="1"/>
    <col min="5381" max="5381" width="13.140625" style="120" customWidth="1"/>
    <col min="5382" max="5382" width="10.28515625" style="120" customWidth="1"/>
    <col min="5383" max="5632" width="5.28515625" style="120"/>
    <col min="5633" max="5633" width="9.140625" style="120" customWidth="1"/>
    <col min="5634" max="5634" width="50.7109375" style="120" customWidth="1"/>
    <col min="5635" max="5635" width="9" style="120" customWidth="1"/>
    <col min="5636" max="5636" width="5.7109375" style="120" customWidth="1"/>
    <col min="5637" max="5637" width="13.140625" style="120" customWidth="1"/>
    <col min="5638" max="5638" width="10.28515625" style="120" customWidth="1"/>
    <col min="5639" max="5888" width="5.28515625" style="120"/>
    <col min="5889" max="5889" width="9.140625" style="120" customWidth="1"/>
    <col min="5890" max="5890" width="50.7109375" style="120" customWidth="1"/>
    <col min="5891" max="5891" width="9" style="120" customWidth="1"/>
    <col min="5892" max="5892" width="5.7109375" style="120" customWidth="1"/>
    <col min="5893" max="5893" width="13.140625" style="120" customWidth="1"/>
    <col min="5894" max="5894" width="10.28515625" style="120" customWidth="1"/>
    <col min="5895" max="6144" width="5.28515625" style="120"/>
    <col min="6145" max="6145" width="9.140625" style="120" customWidth="1"/>
    <col min="6146" max="6146" width="50.7109375" style="120" customWidth="1"/>
    <col min="6147" max="6147" width="9" style="120" customWidth="1"/>
    <col min="6148" max="6148" width="5.7109375" style="120" customWidth="1"/>
    <col min="6149" max="6149" width="13.140625" style="120" customWidth="1"/>
    <col min="6150" max="6150" width="10.28515625" style="120" customWidth="1"/>
    <col min="6151" max="6400" width="5.28515625" style="120"/>
    <col min="6401" max="6401" width="9.140625" style="120" customWidth="1"/>
    <col min="6402" max="6402" width="50.7109375" style="120" customWidth="1"/>
    <col min="6403" max="6403" width="9" style="120" customWidth="1"/>
    <col min="6404" max="6404" width="5.7109375" style="120" customWidth="1"/>
    <col min="6405" max="6405" width="13.140625" style="120" customWidth="1"/>
    <col min="6406" max="6406" width="10.28515625" style="120" customWidth="1"/>
    <col min="6407" max="6656" width="5.28515625" style="120"/>
    <col min="6657" max="6657" width="9.140625" style="120" customWidth="1"/>
    <col min="6658" max="6658" width="50.7109375" style="120" customWidth="1"/>
    <col min="6659" max="6659" width="9" style="120" customWidth="1"/>
    <col min="6660" max="6660" width="5.7109375" style="120" customWidth="1"/>
    <col min="6661" max="6661" width="13.140625" style="120" customWidth="1"/>
    <col min="6662" max="6662" width="10.28515625" style="120" customWidth="1"/>
    <col min="6663" max="6912" width="5.28515625" style="120"/>
    <col min="6913" max="6913" width="9.140625" style="120" customWidth="1"/>
    <col min="6914" max="6914" width="50.7109375" style="120" customWidth="1"/>
    <col min="6915" max="6915" width="9" style="120" customWidth="1"/>
    <col min="6916" max="6916" width="5.7109375" style="120" customWidth="1"/>
    <col min="6917" max="6917" width="13.140625" style="120" customWidth="1"/>
    <col min="6918" max="6918" width="10.28515625" style="120" customWidth="1"/>
    <col min="6919" max="7168" width="5.28515625" style="120"/>
    <col min="7169" max="7169" width="9.140625" style="120" customWidth="1"/>
    <col min="7170" max="7170" width="50.7109375" style="120" customWidth="1"/>
    <col min="7171" max="7171" width="9" style="120" customWidth="1"/>
    <col min="7172" max="7172" width="5.7109375" style="120" customWidth="1"/>
    <col min="7173" max="7173" width="13.140625" style="120" customWidth="1"/>
    <col min="7174" max="7174" width="10.28515625" style="120" customWidth="1"/>
    <col min="7175" max="7424" width="5.28515625" style="120"/>
    <col min="7425" max="7425" width="9.140625" style="120" customWidth="1"/>
    <col min="7426" max="7426" width="50.7109375" style="120" customWidth="1"/>
    <col min="7427" max="7427" width="9" style="120" customWidth="1"/>
    <col min="7428" max="7428" width="5.7109375" style="120" customWidth="1"/>
    <col min="7429" max="7429" width="13.140625" style="120" customWidth="1"/>
    <col min="7430" max="7430" width="10.28515625" style="120" customWidth="1"/>
    <col min="7431" max="7680" width="5.28515625" style="120"/>
    <col min="7681" max="7681" width="9.140625" style="120" customWidth="1"/>
    <col min="7682" max="7682" width="50.7109375" style="120" customWidth="1"/>
    <col min="7683" max="7683" width="9" style="120" customWidth="1"/>
    <col min="7684" max="7684" width="5.7109375" style="120" customWidth="1"/>
    <col min="7685" max="7685" width="13.140625" style="120" customWidth="1"/>
    <col min="7686" max="7686" width="10.28515625" style="120" customWidth="1"/>
    <col min="7687" max="7936" width="5.28515625" style="120"/>
    <col min="7937" max="7937" width="9.140625" style="120" customWidth="1"/>
    <col min="7938" max="7938" width="50.7109375" style="120" customWidth="1"/>
    <col min="7939" max="7939" width="9" style="120" customWidth="1"/>
    <col min="7940" max="7940" width="5.7109375" style="120" customWidth="1"/>
    <col min="7941" max="7941" width="13.140625" style="120" customWidth="1"/>
    <col min="7942" max="7942" width="10.28515625" style="120" customWidth="1"/>
    <col min="7943" max="8192" width="5.28515625" style="120"/>
    <col min="8193" max="8193" width="9.140625" style="120" customWidth="1"/>
    <col min="8194" max="8194" width="50.7109375" style="120" customWidth="1"/>
    <col min="8195" max="8195" width="9" style="120" customWidth="1"/>
    <col min="8196" max="8196" width="5.7109375" style="120" customWidth="1"/>
    <col min="8197" max="8197" width="13.140625" style="120" customWidth="1"/>
    <col min="8198" max="8198" width="10.28515625" style="120" customWidth="1"/>
    <col min="8199" max="8448" width="5.28515625" style="120"/>
    <col min="8449" max="8449" width="9.140625" style="120" customWidth="1"/>
    <col min="8450" max="8450" width="50.7109375" style="120" customWidth="1"/>
    <col min="8451" max="8451" width="9" style="120" customWidth="1"/>
    <col min="8452" max="8452" width="5.7109375" style="120" customWidth="1"/>
    <col min="8453" max="8453" width="13.140625" style="120" customWidth="1"/>
    <col min="8454" max="8454" width="10.28515625" style="120" customWidth="1"/>
    <col min="8455" max="8704" width="5.28515625" style="120"/>
    <col min="8705" max="8705" width="9.140625" style="120" customWidth="1"/>
    <col min="8706" max="8706" width="50.7109375" style="120" customWidth="1"/>
    <col min="8707" max="8707" width="9" style="120" customWidth="1"/>
    <col min="8708" max="8708" width="5.7109375" style="120" customWidth="1"/>
    <col min="8709" max="8709" width="13.140625" style="120" customWidth="1"/>
    <col min="8710" max="8710" width="10.28515625" style="120" customWidth="1"/>
    <col min="8711" max="8960" width="5.28515625" style="120"/>
    <col min="8961" max="8961" width="9.140625" style="120" customWidth="1"/>
    <col min="8962" max="8962" width="50.7109375" style="120" customWidth="1"/>
    <col min="8963" max="8963" width="9" style="120" customWidth="1"/>
    <col min="8964" max="8964" width="5.7109375" style="120" customWidth="1"/>
    <col min="8965" max="8965" width="13.140625" style="120" customWidth="1"/>
    <col min="8966" max="8966" width="10.28515625" style="120" customWidth="1"/>
    <col min="8967" max="9216" width="5.28515625" style="120"/>
    <col min="9217" max="9217" width="9.140625" style="120" customWidth="1"/>
    <col min="9218" max="9218" width="50.7109375" style="120" customWidth="1"/>
    <col min="9219" max="9219" width="9" style="120" customWidth="1"/>
    <col min="9220" max="9220" width="5.7109375" style="120" customWidth="1"/>
    <col min="9221" max="9221" width="13.140625" style="120" customWidth="1"/>
    <col min="9222" max="9222" width="10.28515625" style="120" customWidth="1"/>
    <col min="9223" max="9472" width="5.28515625" style="120"/>
    <col min="9473" max="9473" width="9.140625" style="120" customWidth="1"/>
    <col min="9474" max="9474" width="50.7109375" style="120" customWidth="1"/>
    <col min="9475" max="9475" width="9" style="120" customWidth="1"/>
    <col min="9476" max="9476" width="5.7109375" style="120" customWidth="1"/>
    <col min="9477" max="9477" width="13.140625" style="120" customWidth="1"/>
    <col min="9478" max="9478" width="10.28515625" style="120" customWidth="1"/>
    <col min="9479" max="9728" width="5.28515625" style="120"/>
    <col min="9729" max="9729" width="9.140625" style="120" customWidth="1"/>
    <col min="9730" max="9730" width="50.7109375" style="120" customWidth="1"/>
    <col min="9731" max="9731" width="9" style="120" customWidth="1"/>
    <col min="9732" max="9732" width="5.7109375" style="120" customWidth="1"/>
    <col min="9733" max="9733" width="13.140625" style="120" customWidth="1"/>
    <col min="9734" max="9734" width="10.28515625" style="120" customWidth="1"/>
    <col min="9735" max="9984" width="5.28515625" style="120"/>
    <col min="9985" max="9985" width="9.140625" style="120" customWidth="1"/>
    <col min="9986" max="9986" width="50.7109375" style="120" customWidth="1"/>
    <col min="9987" max="9987" width="9" style="120" customWidth="1"/>
    <col min="9988" max="9988" width="5.7109375" style="120" customWidth="1"/>
    <col min="9989" max="9989" width="13.140625" style="120" customWidth="1"/>
    <col min="9990" max="9990" width="10.28515625" style="120" customWidth="1"/>
    <col min="9991" max="10240" width="5.28515625" style="120"/>
    <col min="10241" max="10241" width="9.140625" style="120" customWidth="1"/>
    <col min="10242" max="10242" width="50.7109375" style="120" customWidth="1"/>
    <col min="10243" max="10243" width="9" style="120" customWidth="1"/>
    <col min="10244" max="10244" width="5.7109375" style="120" customWidth="1"/>
    <col min="10245" max="10245" width="13.140625" style="120" customWidth="1"/>
    <col min="10246" max="10246" width="10.28515625" style="120" customWidth="1"/>
    <col min="10247" max="10496" width="5.28515625" style="120"/>
    <col min="10497" max="10497" width="9.140625" style="120" customWidth="1"/>
    <col min="10498" max="10498" width="50.7109375" style="120" customWidth="1"/>
    <col min="10499" max="10499" width="9" style="120" customWidth="1"/>
    <col min="10500" max="10500" width="5.7109375" style="120" customWidth="1"/>
    <col min="10501" max="10501" width="13.140625" style="120" customWidth="1"/>
    <col min="10502" max="10502" width="10.28515625" style="120" customWidth="1"/>
    <col min="10503" max="10752" width="5.28515625" style="120"/>
    <col min="10753" max="10753" width="9.140625" style="120" customWidth="1"/>
    <col min="10754" max="10754" width="50.7109375" style="120" customWidth="1"/>
    <col min="10755" max="10755" width="9" style="120" customWidth="1"/>
    <col min="10756" max="10756" width="5.7109375" style="120" customWidth="1"/>
    <col min="10757" max="10757" width="13.140625" style="120" customWidth="1"/>
    <col min="10758" max="10758" width="10.28515625" style="120" customWidth="1"/>
    <col min="10759" max="11008" width="5.28515625" style="120"/>
    <col min="11009" max="11009" width="9.140625" style="120" customWidth="1"/>
    <col min="11010" max="11010" width="50.7109375" style="120" customWidth="1"/>
    <col min="11011" max="11011" width="9" style="120" customWidth="1"/>
    <col min="11012" max="11012" width="5.7109375" style="120" customWidth="1"/>
    <col min="11013" max="11013" width="13.140625" style="120" customWidth="1"/>
    <col min="11014" max="11014" width="10.28515625" style="120" customWidth="1"/>
    <col min="11015" max="11264" width="5.28515625" style="120"/>
    <col min="11265" max="11265" width="9.140625" style="120" customWidth="1"/>
    <col min="11266" max="11266" width="50.7109375" style="120" customWidth="1"/>
    <col min="11267" max="11267" width="9" style="120" customWidth="1"/>
    <col min="11268" max="11268" width="5.7109375" style="120" customWidth="1"/>
    <col min="11269" max="11269" width="13.140625" style="120" customWidth="1"/>
    <col min="11270" max="11270" width="10.28515625" style="120" customWidth="1"/>
    <col min="11271" max="11520" width="5.28515625" style="120"/>
    <col min="11521" max="11521" width="9.140625" style="120" customWidth="1"/>
    <col min="11522" max="11522" width="50.7109375" style="120" customWidth="1"/>
    <col min="11523" max="11523" width="9" style="120" customWidth="1"/>
    <col min="11524" max="11524" width="5.7109375" style="120" customWidth="1"/>
    <col min="11525" max="11525" width="13.140625" style="120" customWidth="1"/>
    <col min="11526" max="11526" width="10.28515625" style="120" customWidth="1"/>
    <col min="11527" max="11776" width="5.28515625" style="120"/>
    <col min="11777" max="11777" width="9.140625" style="120" customWidth="1"/>
    <col min="11778" max="11778" width="50.7109375" style="120" customWidth="1"/>
    <col min="11779" max="11779" width="9" style="120" customWidth="1"/>
    <col min="11780" max="11780" width="5.7109375" style="120" customWidth="1"/>
    <col min="11781" max="11781" width="13.140625" style="120" customWidth="1"/>
    <col min="11782" max="11782" width="10.28515625" style="120" customWidth="1"/>
    <col min="11783" max="12032" width="5.28515625" style="120"/>
    <col min="12033" max="12033" width="9.140625" style="120" customWidth="1"/>
    <col min="12034" max="12034" width="50.7109375" style="120" customWidth="1"/>
    <col min="12035" max="12035" width="9" style="120" customWidth="1"/>
    <col min="12036" max="12036" width="5.7109375" style="120" customWidth="1"/>
    <col min="12037" max="12037" width="13.140625" style="120" customWidth="1"/>
    <col min="12038" max="12038" width="10.28515625" style="120" customWidth="1"/>
    <col min="12039" max="12288" width="5.28515625" style="120"/>
    <col min="12289" max="12289" width="9.140625" style="120" customWidth="1"/>
    <col min="12290" max="12290" width="50.7109375" style="120" customWidth="1"/>
    <col min="12291" max="12291" width="9" style="120" customWidth="1"/>
    <col min="12292" max="12292" width="5.7109375" style="120" customWidth="1"/>
    <col min="12293" max="12293" width="13.140625" style="120" customWidth="1"/>
    <col min="12294" max="12294" width="10.28515625" style="120" customWidth="1"/>
    <col min="12295" max="12544" width="5.28515625" style="120"/>
    <col min="12545" max="12545" width="9.140625" style="120" customWidth="1"/>
    <col min="12546" max="12546" width="50.7109375" style="120" customWidth="1"/>
    <col min="12547" max="12547" width="9" style="120" customWidth="1"/>
    <col min="12548" max="12548" width="5.7109375" style="120" customWidth="1"/>
    <col min="12549" max="12549" width="13.140625" style="120" customWidth="1"/>
    <col min="12550" max="12550" width="10.28515625" style="120" customWidth="1"/>
    <col min="12551" max="12800" width="5.28515625" style="120"/>
    <col min="12801" max="12801" width="9.140625" style="120" customWidth="1"/>
    <col min="12802" max="12802" width="50.7109375" style="120" customWidth="1"/>
    <col min="12803" max="12803" width="9" style="120" customWidth="1"/>
    <col min="12804" max="12804" width="5.7109375" style="120" customWidth="1"/>
    <col min="12805" max="12805" width="13.140625" style="120" customWidth="1"/>
    <col min="12806" max="12806" width="10.28515625" style="120" customWidth="1"/>
    <col min="12807" max="13056" width="5.28515625" style="120"/>
    <col min="13057" max="13057" width="9.140625" style="120" customWidth="1"/>
    <col min="13058" max="13058" width="50.7109375" style="120" customWidth="1"/>
    <col min="13059" max="13059" width="9" style="120" customWidth="1"/>
    <col min="13060" max="13060" width="5.7109375" style="120" customWidth="1"/>
    <col min="13061" max="13061" width="13.140625" style="120" customWidth="1"/>
    <col min="13062" max="13062" width="10.28515625" style="120" customWidth="1"/>
    <col min="13063" max="13312" width="5.28515625" style="120"/>
    <col min="13313" max="13313" width="9.140625" style="120" customWidth="1"/>
    <col min="13314" max="13314" width="50.7109375" style="120" customWidth="1"/>
    <col min="13315" max="13315" width="9" style="120" customWidth="1"/>
    <col min="13316" max="13316" width="5.7109375" style="120" customWidth="1"/>
    <col min="13317" max="13317" width="13.140625" style="120" customWidth="1"/>
    <col min="13318" max="13318" width="10.28515625" style="120" customWidth="1"/>
    <col min="13319" max="13568" width="5.28515625" style="120"/>
    <col min="13569" max="13569" width="9.140625" style="120" customWidth="1"/>
    <col min="13570" max="13570" width="50.7109375" style="120" customWidth="1"/>
    <col min="13571" max="13571" width="9" style="120" customWidth="1"/>
    <col min="13572" max="13572" width="5.7109375" style="120" customWidth="1"/>
    <col min="13573" max="13573" width="13.140625" style="120" customWidth="1"/>
    <col min="13574" max="13574" width="10.28515625" style="120" customWidth="1"/>
    <col min="13575" max="13824" width="5.28515625" style="120"/>
    <col min="13825" max="13825" width="9.140625" style="120" customWidth="1"/>
    <col min="13826" max="13826" width="50.7109375" style="120" customWidth="1"/>
    <col min="13827" max="13827" width="9" style="120" customWidth="1"/>
    <col min="13828" max="13828" width="5.7109375" style="120" customWidth="1"/>
    <col min="13829" max="13829" width="13.140625" style="120" customWidth="1"/>
    <col min="13830" max="13830" width="10.28515625" style="120" customWidth="1"/>
    <col min="13831" max="14080" width="5.28515625" style="120"/>
    <col min="14081" max="14081" width="9.140625" style="120" customWidth="1"/>
    <col min="14082" max="14082" width="50.7109375" style="120" customWidth="1"/>
    <col min="14083" max="14083" width="9" style="120" customWidth="1"/>
    <col min="14084" max="14084" width="5.7109375" style="120" customWidth="1"/>
    <col min="14085" max="14085" width="13.140625" style="120" customWidth="1"/>
    <col min="14086" max="14086" width="10.28515625" style="120" customWidth="1"/>
    <col min="14087" max="14336" width="5.28515625" style="120"/>
    <col min="14337" max="14337" width="9.140625" style="120" customWidth="1"/>
    <col min="14338" max="14338" width="50.7109375" style="120" customWidth="1"/>
    <col min="14339" max="14339" width="9" style="120" customWidth="1"/>
    <col min="14340" max="14340" width="5.7109375" style="120" customWidth="1"/>
    <col min="14341" max="14341" width="13.140625" style="120" customWidth="1"/>
    <col min="14342" max="14342" width="10.28515625" style="120" customWidth="1"/>
    <col min="14343" max="14592" width="5.28515625" style="120"/>
    <col min="14593" max="14593" width="9.140625" style="120" customWidth="1"/>
    <col min="14594" max="14594" width="50.7109375" style="120" customWidth="1"/>
    <col min="14595" max="14595" width="9" style="120" customWidth="1"/>
    <col min="14596" max="14596" width="5.7109375" style="120" customWidth="1"/>
    <col min="14597" max="14597" width="13.140625" style="120" customWidth="1"/>
    <col min="14598" max="14598" width="10.28515625" style="120" customWidth="1"/>
    <col min="14599" max="14848" width="5.28515625" style="120"/>
    <col min="14849" max="14849" width="9.140625" style="120" customWidth="1"/>
    <col min="14850" max="14850" width="50.7109375" style="120" customWidth="1"/>
    <col min="14851" max="14851" width="9" style="120" customWidth="1"/>
    <col min="14852" max="14852" width="5.7109375" style="120" customWidth="1"/>
    <col min="14853" max="14853" width="13.140625" style="120" customWidth="1"/>
    <col min="14854" max="14854" width="10.28515625" style="120" customWidth="1"/>
    <col min="14855" max="15104" width="5.28515625" style="120"/>
    <col min="15105" max="15105" width="9.140625" style="120" customWidth="1"/>
    <col min="15106" max="15106" width="50.7109375" style="120" customWidth="1"/>
    <col min="15107" max="15107" width="9" style="120" customWidth="1"/>
    <col min="15108" max="15108" width="5.7109375" style="120" customWidth="1"/>
    <col min="15109" max="15109" width="13.140625" style="120" customWidth="1"/>
    <col min="15110" max="15110" width="10.28515625" style="120" customWidth="1"/>
    <col min="15111" max="15360" width="5.28515625" style="120"/>
    <col min="15361" max="15361" width="9.140625" style="120" customWidth="1"/>
    <col min="15362" max="15362" width="50.7109375" style="120" customWidth="1"/>
    <col min="15363" max="15363" width="9" style="120" customWidth="1"/>
    <col min="15364" max="15364" width="5.7109375" style="120" customWidth="1"/>
    <col min="15365" max="15365" width="13.140625" style="120" customWidth="1"/>
    <col min="15366" max="15366" width="10.28515625" style="120" customWidth="1"/>
    <col min="15367" max="15616" width="5.28515625" style="120"/>
    <col min="15617" max="15617" width="9.140625" style="120" customWidth="1"/>
    <col min="15618" max="15618" width="50.7109375" style="120" customWidth="1"/>
    <col min="15619" max="15619" width="9" style="120" customWidth="1"/>
    <col min="15620" max="15620" width="5.7109375" style="120" customWidth="1"/>
    <col min="15621" max="15621" width="13.140625" style="120" customWidth="1"/>
    <col min="15622" max="15622" width="10.28515625" style="120" customWidth="1"/>
    <col min="15623" max="15872" width="5.28515625" style="120"/>
    <col min="15873" max="15873" width="9.140625" style="120" customWidth="1"/>
    <col min="15874" max="15874" width="50.7109375" style="120" customWidth="1"/>
    <col min="15875" max="15875" width="9" style="120" customWidth="1"/>
    <col min="15876" max="15876" width="5.7109375" style="120" customWidth="1"/>
    <col min="15877" max="15877" width="13.140625" style="120" customWidth="1"/>
    <col min="15878" max="15878" width="10.28515625" style="120" customWidth="1"/>
    <col min="15879" max="16128" width="5.28515625" style="120"/>
    <col min="16129" max="16129" width="9.140625" style="120" customWidth="1"/>
    <col min="16130" max="16130" width="50.7109375" style="120" customWidth="1"/>
    <col min="16131" max="16131" width="9" style="120" customWidth="1"/>
    <col min="16132" max="16132" width="5.7109375" style="120" customWidth="1"/>
    <col min="16133" max="16133" width="13.140625" style="120" customWidth="1"/>
    <col min="16134" max="16134" width="10.28515625" style="120" customWidth="1"/>
    <col min="16135" max="16384" width="5.28515625" style="120"/>
  </cols>
  <sheetData>
    <row r="1" spans="1:5" ht="15" x14ac:dyDescent="0.25">
      <c r="E1" s="5" t="s">
        <v>624</v>
      </c>
    </row>
    <row r="2" spans="1:5" ht="19.5" thickBot="1" x14ac:dyDescent="0.35">
      <c r="A2" s="1603" t="s">
        <v>1047</v>
      </c>
      <c r="B2" s="1603"/>
      <c r="C2" s="888"/>
      <c r="D2" s="744"/>
      <c r="E2" s="746" t="s">
        <v>1001</v>
      </c>
    </row>
    <row r="3" spans="1:5" ht="14.25" x14ac:dyDescent="0.2">
      <c r="A3" s="1604" t="s">
        <v>1044</v>
      </c>
      <c r="B3" s="1605"/>
      <c r="C3" s="1605"/>
      <c r="D3" s="1606"/>
      <c r="E3" s="1038">
        <v>75886000</v>
      </c>
    </row>
    <row r="4" spans="1:5" ht="13.5" thickBot="1" x14ac:dyDescent="0.25">
      <c r="A4" s="1607"/>
      <c r="B4" s="1608"/>
      <c r="C4" s="890"/>
      <c r="D4" s="891"/>
      <c r="E4" s="892">
        <f>SUM(E3:E3)</f>
        <v>75886000</v>
      </c>
    </row>
    <row r="5" spans="1:5" ht="14.25" x14ac:dyDescent="0.2">
      <c r="A5" s="1604" t="s">
        <v>1045</v>
      </c>
      <c r="B5" s="1605"/>
      <c r="C5" s="1605"/>
      <c r="D5" s="1606"/>
      <c r="E5" s="889">
        <v>359614000</v>
      </c>
    </row>
    <row r="6" spans="1:5" ht="13.5" thickBot="1" x14ac:dyDescent="0.25">
      <c r="A6" s="1607"/>
      <c r="B6" s="1608"/>
      <c r="C6" s="890"/>
      <c r="D6" s="891"/>
      <c r="E6" s="893">
        <f>E5</f>
        <v>359614000</v>
      </c>
    </row>
    <row r="7" spans="1:5" x14ac:dyDescent="0.2">
      <c r="A7" s="120"/>
    </row>
    <row r="8" spans="1:5" x14ac:dyDescent="0.2">
      <c r="A8" s="120"/>
    </row>
    <row r="9" spans="1:5" x14ac:dyDescent="0.2">
      <c r="A9" s="120"/>
    </row>
    <row r="10" spans="1:5" x14ac:dyDescent="0.2">
      <c r="A10" s="120"/>
    </row>
    <row r="11" spans="1:5" x14ac:dyDescent="0.2">
      <c r="A11" s="120"/>
    </row>
    <row r="12" spans="1:5" x14ac:dyDescent="0.2">
      <c r="A12" s="120"/>
    </row>
    <row r="13" spans="1:5" x14ac:dyDescent="0.2">
      <c r="A13" s="120"/>
    </row>
    <row r="14" spans="1:5" x14ac:dyDescent="0.2">
      <c r="A14" s="120"/>
    </row>
    <row r="15" spans="1:5" x14ac:dyDescent="0.2">
      <c r="A15" s="120"/>
    </row>
    <row r="16" spans="1:5" x14ac:dyDescent="0.2">
      <c r="A16" s="120"/>
    </row>
    <row r="17" spans="1:1" x14ac:dyDescent="0.2">
      <c r="A17" s="120"/>
    </row>
    <row r="18" spans="1:1" x14ac:dyDescent="0.2">
      <c r="A18" s="120"/>
    </row>
    <row r="19" spans="1:1" x14ac:dyDescent="0.2">
      <c r="A19" s="120"/>
    </row>
    <row r="20" spans="1:1" x14ac:dyDescent="0.2">
      <c r="A20" s="120"/>
    </row>
    <row r="21" spans="1:1" x14ac:dyDescent="0.2">
      <c r="A21" s="120"/>
    </row>
    <row r="22" spans="1:1" x14ac:dyDescent="0.2">
      <c r="A22" s="120"/>
    </row>
    <row r="23" spans="1:1" x14ac:dyDescent="0.2">
      <c r="A23" s="120"/>
    </row>
    <row r="24" spans="1:1" x14ac:dyDescent="0.2">
      <c r="A24" s="120"/>
    </row>
    <row r="25" spans="1:1" x14ac:dyDescent="0.2">
      <c r="A25" s="120"/>
    </row>
    <row r="26" spans="1:1" x14ac:dyDescent="0.2">
      <c r="A26" s="120"/>
    </row>
    <row r="27" spans="1:1" x14ac:dyDescent="0.2">
      <c r="A27" s="120"/>
    </row>
    <row r="28" spans="1:1" x14ac:dyDescent="0.2">
      <c r="A28" s="120"/>
    </row>
    <row r="29" spans="1:1" x14ac:dyDescent="0.2">
      <c r="A29" s="120"/>
    </row>
    <row r="30" spans="1:1" x14ac:dyDescent="0.2">
      <c r="A30" s="120"/>
    </row>
    <row r="31" spans="1:1" x14ac:dyDescent="0.2">
      <c r="A31" s="120"/>
    </row>
    <row r="32" spans="1:1" x14ac:dyDescent="0.2">
      <c r="A32" s="120"/>
    </row>
    <row r="33" spans="1:1" x14ac:dyDescent="0.2">
      <c r="A33" s="120"/>
    </row>
    <row r="34" spans="1:1" x14ac:dyDescent="0.2">
      <c r="A34" s="120"/>
    </row>
    <row r="35" spans="1:1" x14ac:dyDescent="0.2">
      <c r="A35" s="120"/>
    </row>
    <row r="36" spans="1:1" x14ac:dyDescent="0.2">
      <c r="A36" s="120"/>
    </row>
    <row r="37" spans="1:1" x14ac:dyDescent="0.2">
      <c r="A37" s="120"/>
    </row>
    <row r="38" spans="1:1" x14ac:dyDescent="0.2">
      <c r="A38" s="120"/>
    </row>
    <row r="39" spans="1:1" x14ac:dyDescent="0.2">
      <c r="A39" s="120"/>
    </row>
    <row r="40" spans="1:1" x14ac:dyDescent="0.2">
      <c r="A40" s="120"/>
    </row>
    <row r="41" spans="1:1" x14ac:dyDescent="0.2">
      <c r="A41" s="120"/>
    </row>
    <row r="42" spans="1:1" x14ac:dyDescent="0.2">
      <c r="A42" s="120"/>
    </row>
    <row r="43" spans="1:1" x14ac:dyDescent="0.2">
      <c r="A43" s="120"/>
    </row>
    <row r="44" spans="1:1" x14ac:dyDescent="0.2">
      <c r="A44" s="120"/>
    </row>
    <row r="45" spans="1:1" x14ac:dyDescent="0.2">
      <c r="A45" s="120"/>
    </row>
    <row r="46" spans="1:1" x14ac:dyDescent="0.2">
      <c r="A46" s="120"/>
    </row>
    <row r="47" spans="1:1" x14ac:dyDescent="0.2">
      <c r="A47" s="120"/>
    </row>
    <row r="48" spans="1:1" x14ac:dyDescent="0.2">
      <c r="A48" s="120"/>
    </row>
    <row r="49" spans="1:1" x14ac:dyDescent="0.2">
      <c r="A49" s="120"/>
    </row>
    <row r="50" spans="1:1" x14ac:dyDescent="0.2">
      <c r="A50" s="120"/>
    </row>
    <row r="51" spans="1:1" x14ac:dyDescent="0.2">
      <c r="A51" s="120"/>
    </row>
    <row r="52" spans="1:1" x14ac:dyDescent="0.2">
      <c r="A52" s="120"/>
    </row>
    <row r="53" spans="1:1" x14ac:dyDescent="0.2">
      <c r="A53" s="120"/>
    </row>
    <row r="54" spans="1:1" x14ac:dyDescent="0.2">
      <c r="A54" s="120"/>
    </row>
    <row r="69" spans="1:8" ht="15" x14ac:dyDescent="0.25">
      <c r="A69" s="1598" t="s">
        <v>1107</v>
      </c>
      <c r="B69" s="1598"/>
      <c r="C69" s="1598"/>
      <c r="D69" s="1598"/>
      <c r="E69" s="1598"/>
      <c r="F69" s="1598"/>
      <c r="G69" s="1598"/>
      <c r="H69" s="1598"/>
    </row>
  </sheetData>
  <mergeCells count="6">
    <mergeCell ref="A69:H69"/>
    <mergeCell ref="A2:B2"/>
    <mergeCell ref="A3:D3"/>
    <mergeCell ref="A4:B4"/>
    <mergeCell ref="A5:D5"/>
    <mergeCell ref="A6:B6"/>
  </mergeCells>
  <pageMargins left="0.78740157480314965" right="0.78740157480314965" top="0.98425196850393704" bottom="0.98425196850393704" header="0.51181102362204722" footer="0.51181102362204722"/>
  <pageSetup paperSize="9" scale="80" fitToHeight="0" orientation="portrait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14"/>
  <sheetViews>
    <sheetView zoomScaleNormal="100" workbookViewId="0">
      <selection activeCell="Z1" sqref="Z1"/>
    </sheetView>
  </sheetViews>
  <sheetFormatPr defaultColWidth="36.7109375" defaultRowHeight="12.75" x14ac:dyDescent="0.2"/>
  <cols>
    <col min="1" max="1" width="33.28515625" style="4" bestFit="1" customWidth="1"/>
    <col min="2" max="2" width="13.28515625" style="4" customWidth="1"/>
    <col min="3" max="3" width="12.5703125" style="4" customWidth="1"/>
    <col min="4" max="4" width="10.28515625" style="4" hidden="1" customWidth="1"/>
    <col min="5" max="5" width="9.42578125" style="4" hidden="1" customWidth="1"/>
    <col min="6" max="6" width="13.140625" style="4" customWidth="1"/>
    <col min="7" max="7" width="11.28515625" style="4" customWidth="1"/>
    <col min="8" max="8" width="9.42578125" style="4" customWidth="1"/>
    <col min="9" max="9" width="11.28515625" style="4" customWidth="1"/>
    <col min="10" max="10" width="9.42578125" style="4" customWidth="1"/>
    <col min="11" max="11" width="11.28515625" style="4" customWidth="1"/>
    <col min="12" max="12" width="9.42578125" style="4" customWidth="1"/>
    <col min="13" max="13" width="11.28515625" style="4" customWidth="1"/>
    <col min="14" max="14" width="9.42578125" style="4" customWidth="1"/>
    <col min="15" max="15" width="11.28515625" style="4" customWidth="1"/>
    <col min="16" max="16" width="9.42578125" style="4" customWidth="1"/>
    <col min="17" max="17" width="11.28515625" style="4" customWidth="1"/>
    <col min="18" max="18" width="9.42578125" style="4" customWidth="1"/>
    <col min="19" max="19" width="11.28515625" style="4" customWidth="1"/>
    <col min="20" max="20" width="9.42578125" style="4" customWidth="1"/>
    <col min="21" max="21" width="11.28515625" style="4" customWidth="1"/>
    <col min="22" max="16384" width="36.7109375" style="4"/>
  </cols>
  <sheetData>
    <row r="1" spans="1:6" ht="15" x14ac:dyDescent="0.25">
      <c r="F1" s="5" t="s">
        <v>1373</v>
      </c>
    </row>
    <row r="2" spans="1:6" ht="17.25" customHeight="1" x14ac:dyDescent="0.35">
      <c r="A2" s="130" t="s">
        <v>626</v>
      </c>
      <c r="C2" s="131"/>
      <c r="D2" s="132"/>
      <c r="E2" s="133"/>
      <c r="F2" s="134"/>
    </row>
    <row r="3" spans="1:6" ht="13.5" thickBot="1" x14ac:dyDescent="0.25">
      <c r="A3" s="135"/>
      <c r="D3" s="8"/>
      <c r="E3" s="9"/>
      <c r="F3" s="10" t="s">
        <v>537</v>
      </c>
    </row>
    <row r="4" spans="1:6" ht="13.5" x14ac:dyDescent="0.25">
      <c r="A4" s="136" t="s">
        <v>627</v>
      </c>
      <c r="B4" s="896" t="s">
        <v>539</v>
      </c>
      <c r="C4" s="896" t="s">
        <v>540</v>
      </c>
      <c r="D4" s="1153" t="s">
        <v>541</v>
      </c>
      <c r="E4" s="14" t="s">
        <v>542</v>
      </c>
      <c r="F4" s="15" t="s">
        <v>1285</v>
      </c>
    </row>
    <row r="5" spans="1:6" ht="14.25" thickBot="1" x14ac:dyDescent="0.3">
      <c r="A5" s="137"/>
      <c r="B5" s="897">
        <v>2020</v>
      </c>
      <c r="C5" s="1130">
        <v>2020</v>
      </c>
      <c r="D5" s="19" t="s">
        <v>1156</v>
      </c>
      <c r="E5" s="20" t="s">
        <v>544</v>
      </c>
      <c r="F5" s="21" t="s">
        <v>1284</v>
      </c>
    </row>
    <row r="6" spans="1:6" ht="15.75" x14ac:dyDescent="0.25">
      <c r="A6" s="138" t="s">
        <v>628</v>
      </c>
      <c r="B6" s="1292"/>
      <c r="C6" s="1292"/>
      <c r="D6" s="288"/>
      <c r="E6" s="106"/>
      <c r="F6" s="139"/>
    </row>
    <row r="7" spans="1:6" x14ac:dyDescent="0.2">
      <c r="A7" s="140" t="s">
        <v>629</v>
      </c>
      <c r="B7" s="1134">
        <f>'11 6'!D53</f>
        <v>1150</v>
      </c>
      <c r="C7" s="1134">
        <f>'11 6'!E53</f>
        <v>1150</v>
      </c>
      <c r="D7" s="190">
        <f>'11 6'!F53</f>
        <v>0</v>
      </c>
      <c r="E7" s="41">
        <f>D7/C7*100</f>
        <v>0</v>
      </c>
      <c r="F7" s="141">
        <f>'11 6'!H53</f>
        <v>971</v>
      </c>
    </row>
    <row r="8" spans="1:6" x14ac:dyDescent="0.2">
      <c r="A8" s="140" t="s">
        <v>630</v>
      </c>
      <c r="B8" s="1134">
        <f>'11 6'!D54</f>
        <v>7320</v>
      </c>
      <c r="C8" s="1134">
        <f>'11 6'!E54</f>
        <v>7320</v>
      </c>
      <c r="D8" s="190">
        <f>'11 6'!F54</f>
        <v>0</v>
      </c>
      <c r="E8" s="41">
        <f>D8/C8*100</f>
        <v>0</v>
      </c>
      <c r="F8" s="141">
        <f>'11 6'!H54</f>
        <v>6720</v>
      </c>
    </row>
    <row r="9" spans="1:6" ht="15" thickBot="1" x14ac:dyDescent="0.25">
      <c r="A9" s="142" t="s">
        <v>631</v>
      </c>
      <c r="B9" s="1555">
        <f>SUM(B7:B8)</f>
        <v>8470</v>
      </c>
      <c r="C9" s="1555">
        <f>SUM(C7:C8)</f>
        <v>8470</v>
      </c>
      <c r="D9" s="1549">
        <f>SUM(D7:D8)</f>
        <v>0</v>
      </c>
      <c r="E9" s="143">
        <f>D9/C9*100</f>
        <v>0</v>
      </c>
      <c r="F9" s="144">
        <f>SUM(F7:F8)</f>
        <v>7691</v>
      </c>
    </row>
    <row r="10" spans="1:6" ht="15.75" x14ac:dyDescent="0.25">
      <c r="A10" s="138" t="s">
        <v>632</v>
      </c>
      <c r="B10" s="1556"/>
      <c r="C10" s="1556"/>
      <c r="D10" s="1550"/>
      <c r="E10" s="146"/>
      <c r="F10" s="147"/>
    </row>
    <row r="11" spans="1:6" x14ac:dyDescent="0.2">
      <c r="A11" s="140" t="s">
        <v>629</v>
      </c>
      <c r="B11" s="1134">
        <f>'12 7'!D9</f>
        <v>150</v>
      </c>
      <c r="C11" s="1134">
        <f>'12 7'!E9</f>
        <v>150</v>
      </c>
      <c r="D11" s="190">
        <f>'12 7'!F9</f>
        <v>0</v>
      </c>
      <c r="E11" s="41">
        <f>D11/C11*100</f>
        <v>0</v>
      </c>
      <c r="F11" s="141">
        <f>'12 7'!H9</f>
        <v>150</v>
      </c>
    </row>
    <row r="12" spans="1:6" ht="15" thickBot="1" x14ac:dyDescent="0.25">
      <c r="A12" s="142" t="s">
        <v>631</v>
      </c>
      <c r="B12" s="1555">
        <f>SUM(B11:B11)</f>
        <v>150</v>
      </c>
      <c r="C12" s="1555">
        <f>SUM(C11:C11)</f>
        <v>150</v>
      </c>
      <c r="D12" s="1549">
        <f>SUM(D11)</f>
        <v>0</v>
      </c>
      <c r="E12" s="143">
        <f>D12/C12*100</f>
        <v>0</v>
      </c>
      <c r="F12" s="144">
        <f>SUM(F11:F11)</f>
        <v>150</v>
      </c>
    </row>
    <row r="13" spans="1:6" ht="15.75" x14ac:dyDescent="0.25">
      <c r="A13" s="138" t="s">
        <v>633</v>
      </c>
      <c r="B13" s="1556"/>
      <c r="C13" s="1556"/>
      <c r="D13" s="1550"/>
      <c r="E13" s="145"/>
      <c r="F13" s="147"/>
    </row>
    <row r="14" spans="1:6" x14ac:dyDescent="0.2">
      <c r="A14" s="140" t="s">
        <v>629</v>
      </c>
      <c r="B14" s="1134">
        <f>'21 8-9'!D113</f>
        <v>86740</v>
      </c>
      <c r="C14" s="1134">
        <f>'21 8-9'!E113</f>
        <v>89172</v>
      </c>
      <c r="D14" s="190">
        <f>'21 8-9'!F113</f>
        <v>0</v>
      </c>
      <c r="E14" s="41">
        <f>D14/C14*100</f>
        <v>0</v>
      </c>
      <c r="F14" s="141">
        <f>'21 8-9'!H113</f>
        <v>88672</v>
      </c>
    </row>
    <row r="15" spans="1:6" x14ac:dyDescent="0.2">
      <c r="A15" s="140" t="s">
        <v>630</v>
      </c>
      <c r="B15" s="1134">
        <f>'21 8-9'!D114</f>
        <v>6350</v>
      </c>
      <c r="C15" s="1134">
        <f>'21 8-9'!E114</f>
        <v>15737</v>
      </c>
      <c r="D15" s="190">
        <f>'21 8-9'!F114</f>
        <v>0</v>
      </c>
      <c r="E15" s="41">
        <f>D15/C15*100</f>
        <v>0</v>
      </c>
      <c r="F15" s="141">
        <f>'21 8-9'!H114</f>
        <v>14737</v>
      </c>
    </row>
    <row r="16" spans="1:6" ht="15" thickBot="1" x14ac:dyDescent="0.25">
      <c r="A16" s="142" t="s">
        <v>631</v>
      </c>
      <c r="B16" s="1555">
        <f>SUM(B14:B15)</f>
        <v>93090</v>
      </c>
      <c r="C16" s="1555">
        <f>SUM(C14:C15)</f>
        <v>104909</v>
      </c>
      <c r="D16" s="1549">
        <f>SUM(D14:D15)</f>
        <v>0</v>
      </c>
      <c r="E16" s="143">
        <f>D16/C16*100</f>
        <v>0</v>
      </c>
      <c r="F16" s="144">
        <f>SUM(F14:F15)</f>
        <v>103409</v>
      </c>
    </row>
    <row r="17" spans="1:8" ht="15.75" x14ac:dyDescent="0.25">
      <c r="A17" s="138" t="s">
        <v>634</v>
      </c>
      <c r="B17" s="1292"/>
      <c r="C17" s="1292"/>
      <c r="D17" s="288"/>
      <c r="E17" s="150"/>
      <c r="F17" s="139"/>
    </row>
    <row r="18" spans="1:8" x14ac:dyDescent="0.2">
      <c r="A18" s="140" t="s">
        <v>629</v>
      </c>
      <c r="B18" s="1134">
        <f>'31 10'!D70</f>
        <v>3350</v>
      </c>
      <c r="C18" s="1134">
        <f>'31 10'!E70</f>
        <v>3350</v>
      </c>
      <c r="D18" s="190">
        <f>'31 10'!F70</f>
        <v>0</v>
      </c>
      <c r="E18" s="41">
        <f>D18/C18*100</f>
        <v>0</v>
      </c>
      <c r="F18" s="141">
        <f>'31 10'!H70</f>
        <v>3350</v>
      </c>
    </row>
    <row r="19" spans="1:8" x14ac:dyDescent="0.2">
      <c r="A19" s="140" t="s">
        <v>630</v>
      </c>
      <c r="B19" s="1134">
        <f>'31 10'!D71</f>
        <v>2000</v>
      </c>
      <c r="C19" s="1134">
        <f>'31 10'!E71</f>
        <v>8570</v>
      </c>
      <c r="D19" s="190">
        <f>'31 10'!F71</f>
        <v>0</v>
      </c>
      <c r="E19" s="41">
        <f>D19/C19*100</f>
        <v>0</v>
      </c>
      <c r="F19" s="141">
        <f>'31 10'!H71</f>
        <v>8570</v>
      </c>
    </row>
    <row r="20" spans="1:8" ht="15" thickBot="1" x14ac:dyDescent="0.25">
      <c r="A20" s="142" t="s">
        <v>631</v>
      </c>
      <c r="B20" s="1555">
        <f>SUM(B18:B19)</f>
        <v>5350</v>
      </c>
      <c r="C20" s="1555">
        <f>SUM(C18:C19)</f>
        <v>11920</v>
      </c>
      <c r="D20" s="1549">
        <f>SUM(D18:D19)</f>
        <v>0</v>
      </c>
      <c r="E20" s="143">
        <f>D20/C20*100</f>
        <v>0</v>
      </c>
      <c r="F20" s="144">
        <f>SUM(F18:F19)</f>
        <v>11920</v>
      </c>
    </row>
    <row r="21" spans="1:8" ht="15.75" x14ac:dyDescent="0.25">
      <c r="A21" s="138" t="s">
        <v>635</v>
      </c>
      <c r="B21" s="1222"/>
      <c r="C21" s="1222"/>
      <c r="D21" s="1551"/>
      <c r="E21" s="146"/>
      <c r="F21" s="149"/>
    </row>
    <row r="22" spans="1:8" x14ac:dyDescent="0.2">
      <c r="A22" s="140" t="s">
        <v>629</v>
      </c>
      <c r="B22" s="1134">
        <f>'41 14'!D41</f>
        <v>3430</v>
      </c>
      <c r="C22" s="1134">
        <f>'41 14'!E41</f>
        <v>3747</v>
      </c>
      <c r="D22" s="190">
        <v>0</v>
      </c>
      <c r="E22" s="41">
        <f>D22/C22*100</f>
        <v>0</v>
      </c>
      <c r="F22" s="141">
        <f>'41 14'!H41</f>
        <v>2847</v>
      </c>
      <c r="H22" s="8"/>
    </row>
    <row r="23" spans="1:8" x14ac:dyDescent="0.2">
      <c r="A23" s="140" t="s">
        <v>636</v>
      </c>
      <c r="B23" s="1134">
        <f>'41 14'!D42</f>
        <v>196574</v>
      </c>
      <c r="C23" s="1134">
        <f>'41 14'!E42</f>
        <v>201335.9</v>
      </c>
      <c r="D23" s="190">
        <f>'41 14'!F42</f>
        <v>0</v>
      </c>
      <c r="E23" s="41">
        <f>D23/C23*100</f>
        <v>0</v>
      </c>
      <c r="F23" s="141">
        <f>'41 14'!H42</f>
        <v>198536</v>
      </c>
    </row>
    <row r="24" spans="1:8" x14ac:dyDescent="0.2">
      <c r="A24" s="140" t="s">
        <v>630</v>
      </c>
      <c r="B24" s="1134">
        <f>'41 14'!D43</f>
        <v>0</v>
      </c>
      <c r="C24" s="1134">
        <f>'41 14'!E43</f>
        <v>2047</v>
      </c>
      <c r="D24" s="190">
        <f>'41 14'!F43</f>
        <v>0</v>
      </c>
      <c r="E24" s="41">
        <f>D24/C24*100</f>
        <v>0</v>
      </c>
      <c r="F24" s="141">
        <f>'41 14'!H43</f>
        <v>2047</v>
      </c>
    </row>
    <row r="25" spans="1:8" ht="15" thickBot="1" x14ac:dyDescent="0.25">
      <c r="A25" s="142" t="s">
        <v>631</v>
      </c>
      <c r="B25" s="1557">
        <f>SUM(B22:B24)</f>
        <v>200004</v>
      </c>
      <c r="C25" s="1557">
        <f>SUM(C22:C24)</f>
        <v>207129.9</v>
      </c>
      <c r="D25" s="1552">
        <f>SUM(D22:D24)</f>
        <v>0</v>
      </c>
      <c r="E25" s="143">
        <f>D25/C25*100</f>
        <v>0</v>
      </c>
      <c r="F25" s="1531">
        <f>SUM(F22:F24)</f>
        <v>203430</v>
      </c>
    </row>
    <row r="26" spans="1:8" ht="15.75" hidden="1" x14ac:dyDescent="0.25">
      <c r="A26" s="138" t="s">
        <v>637</v>
      </c>
      <c r="B26" s="1558"/>
      <c r="C26" s="1558"/>
      <c r="D26" s="1553"/>
      <c r="E26" s="151"/>
      <c r="F26" s="152"/>
    </row>
    <row r="27" spans="1:8" hidden="1" x14ac:dyDescent="0.2">
      <c r="A27" s="140" t="s">
        <v>629</v>
      </c>
      <c r="B27" s="1134">
        <f>'42 15'!D19</f>
        <v>0</v>
      </c>
      <c r="C27" s="1134">
        <f>'42 15'!E19</f>
        <v>0</v>
      </c>
      <c r="D27" s="190">
        <f>'42 15'!F19</f>
        <v>0</v>
      </c>
      <c r="E27" s="41">
        <v>0</v>
      </c>
      <c r="F27" s="141">
        <f>'42 15'!H19</f>
        <v>0</v>
      </c>
    </row>
    <row r="28" spans="1:8" ht="15" hidden="1" thickBot="1" x14ac:dyDescent="0.25">
      <c r="A28" s="142" t="s">
        <v>631</v>
      </c>
      <c r="B28" s="1555">
        <f>SUM(B27:B27)</f>
        <v>0</v>
      </c>
      <c r="C28" s="1555">
        <f>SUM(C27:C27)</f>
        <v>0</v>
      </c>
      <c r="D28" s="1549">
        <f>SUM(D27:D27)</f>
        <v>0</v>
      </c>
      <c r="E28" s="143">
        <v>0</v>
      </c>
      <c r="F28" s="144">
        <f>SUM(F27:F27)</f>
        <v>0</v>
      </c>
    </row>
    <row r="29" spans="1:8" ht="15.75" x14ac:dyDescent="0.25">
      <c r="A29" s="138" t="s">
        <v>1273</v>
      </c>
      <c r="B29" s="1558"/>
      <c r="C29" s="1558"/>
      <c r="D29" s="1553"/>
      <c r="E29" s="151"/>
      <c r="F29" s="152"/>
    </row>
    <row r="30" spans="1:8" x14ac:dyDescent="0.2">
      <c r="A30" s="140" t="s">
        <v>629</v>
      </c>
      <c r="B30" s="1134">
        <f>'43 15'!D19</f>
        <v>0</v>
      </c>
      <c r="C30" s="1134">
        <f>'43 15'!E19</f>
        <v>4582</v>
      </c>
      <c r="D30" s="190">
        <f>'43 15'!F19</f>
        <v>0</v>
      </c>
      <c r="E30" s="41">
        <f>D30/C30*100</f>
        <v>0</v>
      </c>
      <c r="F30" s="141">
        <f>'43 15'!H19</f>
        <v>4582</v>
      </c>
    </row>
    <row r="31" spans="1:8" ht="15" thickBot="1" x14ac:dyDescent="0.25">
      <c r="A31" s="142" t="s">
        <v>631</v>
      </c>
      <c r="B31" s="1555">
        <f>SUM(B30:B30)</f>
        <v>0</v>
      </c>
      <c r="C31" s="1555">
        <f>SUM(C30:C30)</f>
        <v>4582</v>
      </c>
      <c r="D31" s="1549">
        <f>SUM(D30:D30)</f>
        <v>0</v>
      </c>
      <c r="E31" s="143">
        <f>D31/C31*100</f>
        <v>0</v>
      </c>
      <c r="F31" s="144">
        <f>SUM(F30:F30)</f>
        <v>4582</v>
      </c>
    </row>
    <row r="32" spans="1:8" ht="15.75" x14ac:dyDescent="0.25">
      <c r="A32" s="138" t="s">
        <v>638</v>
      </c>
      <c r="B32" s="1556"/>
      <c r="C32" s="1556"/>
      <c r="D32" s="1550"/>
      <c r="E32" s="151"/>
      <c r="F32" s="147"/>
    </row>
    <row r="33" spans="1:6" x14ac:dyDescent="0.2">
      <c r="A33" s="140" t="s">
        <v>629</v>
      </c>
      <c r="B33" s="1134">
        <f>'51 16-18'!D200</f>
        <v>11152</v>
      </c>
      <c r="C33" s="1134">
        <f>'51 16-18'!E200</f>
        <v>21861</v>
      </c>
      <c r="D33" s="190">
        <f>'51 16-18'!F200</f>
        <v>0</v>
      </c>
      <c r="E33" s="41">
        <f>D33/C33*100</f>
        <v>0</v>
      </c>
      <c r="F33" s="141">
        <f>'51 16-18'!H200</f>
        <v>21011</v>
      </c>
    </row>
    <row r="34" spans="1:6" x14ac:dyDescent="0.2">
      <c r="A34" s="140" t="s">
        <v>935</v>
      </c>
      <c r="B34" s="1134">
        <f>'51 16-18'!D201</f>
        <v>96475</v>
      </c>
      <c r="C34" s="1134">
        <f>'51 16-18'!E201</f>
        <v>97819</v>
      </c>
      <c r="D34" s="190">
        <f>'51 16-18'!F201</f>
        <v>0</v>
      </c>
      <c r="E34" s="41">
        <f>D34/C34*100</f>
        <v>0</v>
      </c>
      <c r="F34" s="141">
        <f>'51 16-18'!H201</f>
        <v>112819</v>
      </c>
    </row>
    <row r="35" spans="1:6" x14ac:dyDescent="0.2">
      <c r="A35" s="140" t="s">
        <v>630</v>
      </c>
      <c r="B35" s="1134">
        <f>'51 16-18'!D202</f>
        <v>0</v>
      </c>
      <c r="C35" s="1134">
        <f>'51 16-18'!E202</f>
        <v>0</v>
      </c>
      <c r="D35" s="190">
        <f>'51 16-18'!F202</f>
        <v>0</v>
      </c>
      <c r="E35" s="41">
        <v>0</v>
      </c>
      <c r="F35" s="141">
        <f>'51 16-18'!H202</f>
        <v>0</v>
      </c>
    </row>
    <row r="36" spans="1:6" ht="15" thickBot="1" x14ac:dyDescent="0.25">
      <c r="A36" s="142" t="s">
        <v>631</v>
      </c>
      <c r="B36" s="1555">
        <f>SUM(B33:B35)</f>
        <v>107627</v>
      </c>
      <c r="C36" s="1555">
        <f>SUM(C33:C35)</f>
        <v>119680</v>
      </c>
      <c r="D36" s="1549">
        <f>SUM(D33:D35)</f>
        <v>0</v>
      </c>
      <c r="E36" s="143">
        <f>D36/C36*100</f>
        <v>0</v>
      </c>
      <c r="F36" s="144">
        <f>SUM(F33:F35)</f>
        <v>133830</v>
      </c>
    </row>
    <row r="37" spans="1:6" ht="15.75" hidden="1" x14ac:dyDescent="0.25">
      <c r="A37" s="138" t="s">
        <v>639</v>
      </c>
      <c r="B37" s="1559"/>
      <c r="C37" s="1559"/>
      <c r="D37" s="1554"/>
      <c r="E37" s="153"/>
      <c r="F37" s="154"/>
    </row>
    <row r="38" spans="1:6" hidden="1" x14ac:dyDescent="0.2">
      <c r="A38" s="140" t="s">
        <v>629</v>
      </c>
      <c r="B38" s="1134">
        <f>'53 20'!D19</f>
        <v>0</v>
      </c>
      <c r="C38" s="1134">
        <f>'53 20'!E19</f>
        <v>0</v>
      </c>
      <c r="D38" s="190">
        <f>'53 20'!F19</f>
        <v>0</v>
      </c>
      <c r="E38" s="41">
        <v>0</v>
      </c>
      <c r="F38" s="141">
        <f>'53 20'!H19</f>
        <v>0</v>
      </c>
    </row>
    <row r="39" spans="1:6" ht="15" hidden="1" thickBot="1" x14ac:dyDescent="0.25">
      <c r="A39" s="142" t="s">
        <v>631</v>
      </c>
      <c r="B39" s="1555">
        <f>SUM(B38:B38)</f>
        <v>0</v>
      </c>
      <c r="C39" s="1555">
        <f>C38</f>
        <v>0</v>
      </c>
      <c r="D39" s="1549">
        <f>D38</f>
        <v>0</v>
      </c>
      <c r="E39" s="143">
        <v>0</v>
      </c>
      <c r="F39" s="144">
        <f>SUM(F38)</f>
        <v>0</v>
      </c>
    </row>
    <row r="40" spans="1:6" ht="15.75" x14ac:dyDescent="0.25">
      <c r="A40" s="138" t="s">
        <v>640</v>
      </c>
      <c r="B40" s="1138"/>
      <c r="C40" s="1138"/>
      <c r="D40" s="967"/>
      <c r="E40" s="153"/>
      <c r="F40" s="156"/>
    </row>
    <row r="41" spans="1:6" x14ac:dyDescent="0.2">
      <c r="A41" s="140" t="s">
        <v>629</v>
      </c>
      <c r="B41" s="1134">
        <f>'61 19-21'!D94</f>
        <v>9348</v>
      </c>
      <c r="C41" s="1134">
        <f>'61 19-21'!E94</f>
        <v>8048</v>
      </c>
      <c r="D41" s="190">
        <f>'61 19-21'!F94</f>
        <v>0</v>
      </c>
      <c r="E41" s="41">
        <f>D41/C41*100</f>
        <v>0</v>
      </c>
      <c r="F41" s="141">
        <f>'61 19-21'!H94</f>
        <v>7863</v>
      </c>
    </row>
    <row r="42" spans="1:6" x14ac:dyDescent="0.2">
      <c r="A42" s="140" t="s">
        <v>630</v>
      </c>
      <c r="B42" s="1134">
        <f>'61 19-21'!D95</f>
        <v>0</v>
      </c>
      <c r="C42" s="1134">
        <f>'61 19-21'!E95</f>
        <v>0</v>
      </c>
      <c r="D42" s="190">
        <f>'61 19-21'!F95</f>
        <v>0</v>
      </c>
      <c r="E42" s="41">
        <v>0</v>
      </c>
      <c r="F42" s="141">
        <f>'61 19-21'!H95</f>
        <v>0</v>
      </c>
    </row>
    <row r="43" spans="1:6" ht="15" thickBot="1" x14ac:dyDescent="0.25">
      <c r="A43" s="157" t="s">
        <v>631</v>
      </c>
      <c r="B43" s="1555">
        <f>SUM(B41:B42)</f>
        <v>9348</v>
      </c>
      <c r="C43" s="1555">
        <f>SUM(C41:C42)</f>
        <v>8048</v>
      </c>
      <c r="D43" s="1549">
        <f>SUM(D41:D42)</f>
        <v>0</v>
      </c>
      <c r="E43" s="143">
        <f>D43/C43*100</f>
        <v>0</v>
      </c>
      <c r="F43" s="144">
        <f>SUM(F41:F42)</f>
        <v>7863</v>
      </c>
    </row>
    <row r="44" spans="1:6" ht="15.75" x14ac:dyDescent="0.25">
      <c r="A44" s="138" t="s">
        <v>641</v>
      </c>
      <c r="B44" s="1559"/>
      <c r="C44" s="1559"/>
      <c r="D44" s="1554"/>
      <c r="E44" s="153"/>
      <c r="F44" s="154"/>
    </row>
    <row r="45" spans="1:6" x14ac:dyDescent="0.2">
      <c r="A45" s="140" t="s">
        <v>629</v>
      </c>
      <c r="B45" s="1134">
        <f>'62 22'!D53</f>
        <v>2250</v>
      </c>
      <c r="C45" s="1134">
        <f>'62 22'!E53</f>
        <v>1733</v>
      </c>
      <c r="D45" s="190">
        <f>'62 22'!F53</f>
        <v>0</v>
      </c>
      <c r="E45" s="41">
        <f>D45/C45*100</f>
        <v>0</v>
      </c>
      <c r="F45" s="141">
        <f>'62 22'!H53</f>
        <v>1733</v>
      </c>
    </row>
    <row r="46" spans="1:6" x14ac:dyDescent="0.2">
      <c r="A46" s="140" t="s">
        <v>630</v>
      </c>
      <c r="B46" s="1134">
        <f>'62 22'!D54</f>
        <v>0</v>
      </c>
      <c r="C46" s="1134">
        <f>'62 22'!E54</f>
        <v>0</v>
      </c>
      <c r="D46" s="190">
        <f>'62 22'!F54</f>
        <v>0</v>
      </c>
      <c r="E46" s="41">
        <v>0</v>
      </c>
      <c r="F46" s="141">
        <f>'62 22'!H54</f>
        <v>0</v>
      </c>
    </row>
    <row r="47" spans="1:6" ht="15" thickBot="1" x14ac:dyDescent="0.25">
      <c r="A47" s="142" t="s">
        <v>631</v>
      </c>
      <c r="B47" s="1555">
        <f>SUM(B45:B46)</f>
        <v>2250</v>
      </c>
      <c r="C47" s="1555">
        <f>SUM(C45:C46)</f>
        <v>1733</v>
      </c>
      <c r="D47" s="1549">
        <f>SUM(D45:D46)</f>
        <v>0</v>
      </c>
      <c r="E47" s="143">
        <f>D47/C47*100</f>
        <v>0</v>
      </c>
      <c r="F47" s="144">
        <f>SUM(F45:F45)</f>
        <v>1733</v>
      </c>
    </row>
    <row r="48" spans="1:6" ht="14.25" x14ac:dyDescent="0.2">
      <c r="A48" s="1086"/>
      <c r="B48" s="1087"/>
      <c r="C48" s="1087"/>
      <c r="D48" s="1087"/>
      <c r="E48" s="158"/>
      <c r="F48" s="1087"/>
    </row>
    <row r="49" spans="1:6" ht="14.25" x14ac:dyDescent="0.2">
      <c r="A49" s="1086"/>
      <c r="B49" s="1087"/>
      <c r="C49" s="1087"/>
      <c r="D49" s="1087"/>
      <c r="E49" s="158"/>
      <c r="F49" s="1087"/>
    </row>
    <row r="50" spans="1:6" ht="14.25" x14ac:dyDescent="0.2">
      <c r="A50" s="1086"/>
      <c r="B50" s="1087"/>
      <c r="C50" s="1087"/>
      <c r="D50" s="1087"/>
      <c r="E50" s="158"/>
      <c r="F50" s="1087"/>
    </row>
    <row r="51" spans="1:6" ht="14.25" x14ac:dyDescent="0.2">
      <c r="A51" s="1086"/>
      <c r="B51" s="1087"/>
      <c r="C51" s="1087"/>
      <c r="D51" s="1087"/>
      <c r="E51" s="158"/>
      <c r="F51" s="1087"/>
    </row>
    <row r="52" spans="1:6" ht="14.25" x14ac:dyDescent="0.2">
      <c r="A52" s="1086"/>
      <c r="B52" s="1087"/>
      <c r="C52" s="1087"/>
      <c r="D52" s="1087"/>
      <c r="E52" s="158"/>
      <c r="F52" s="1087"/>
    </row>
    <row r="53" spans="1:6" ht="14.25" x14ac:dyDescent="0.2">
      <c r="A53" s="1086"/>
      <c r="B53" s="1087"/>
      <c r="C53" s="1087"/>
      <c r="D53" s="1087"/>
      <c r="E53" s="158"/>
      <c r="F53" s="1087"/>
    </row>
    <row r="56" spans="1:6" ht="15.75" thickBot="1" x14ac:dyDescent="0.3">
      <c r="A56" s="1598" t="s">
        <v>1107</v>
      </c>
      <c r="B56" s="1598"/>
      <c r="C56" s="1598"/>
      <c r="D56" s="1598"/>
      <c r="E56" s="1598"/>
      <c r="F56" s="1598"/>
    </row>
    <row r="57" spans="1:6" ht="15.75" x14ac:dyDescent="0.25">
      <c r="A57" s="138" t="s">
        <v>642</v>
      </c>
      <c r="B57" s="1138"/>
      <c r="C57" s="1138"/>
      <c r="D57" s="967"/>
      <c r="E57" s="153"/>
      <c r="F57" s="156"/>
    </row>
    <row r="58" spans="1:6" x14ac:dyDescent="0.2">
      <c r="A58" s="140" t="s">
        <v>629</v>
      </c>
      <c r="B58" s="1134">
        <f>'63 23-24'!D109</f>
        <v>3350</v>
      </c>
      <c r="C58" s="1134">
        <f>'63 23-24'!E109</f>
        <v>4350</v>
      </c>
      <c r="D58" s="190">
        <f>'63 23-24'!F109</f>
        <v>0</v>
      </c>
      <c r="E58" s="41">
        <f>D58/C58*100</f>
        <v>0</v>
      </c>
      <c r="F58" s="141">
        <f>'63 23-24'!H109</f>
        <v>4350</v>
      </c>
    </row>
    <row r="59" spans="1:6" x14ac:dyDescent="0.2">
      <c r="A59" s="140" t="s">
        <v>630</v>
      </c>
      <c r="B59" s="1134">
        <f>'63 23-24'!D110</f>
        <v>0</v>
      </c>
      <c r="C59" s="1134">
        <f>'63 23-24'!E110</f>
        <v>0</v>
      </c>
      <c r="D59" s="190">
        <f>'63 23-24'!F110</f>
        <v>0</v>
      </c>
      <c r="E59" s="41">
        <v>0</v>
      </c>
      <c r="F59" s="141">
        <f>'63 23-24'!H110</f>
        <v>0</v>
      </c>
    </row>
    <row r="60" spans="1:6" ht="15" thickBot="1" x14ac:dyDescent="0.25">
      <c r="A60" s="157" t="s">
        <v>631</v>
      </c>
      <c r="B60" s="1555">
        <f>SUM(B58:B59)</f>
        <v>3350</v>
      </c>
      <c r="C60" s="1555">
        <f>SUM(C58:C59)</f>
        <v>4350</v>
      </c>
      <c r="D60" s="1549">
        <f>SUM(D58:D59)</f>
        <v>0</v>
      </c>
      <c r="E60" s="143">
        <f>D60/C60*100</f>
        <v>0</v>
      </c>
      <c r="F60" s="144">
        <f>SUM(F58:F59)</f>
        <v>4350</v>
      </c>
    </row>
    <row r="61" spans="1:6" ht="15.75" x14ac:dyDescent="0.25">
      <c r="A61" s="138" t="s">
        <v>643</v>
      </c>
      <c r="B61" s="1559"/>
      <c r="C61" s="1559"/>
      <c r="D61" s="1554"/>
      <c r="E61" s="153"/>
      <c r="F61" s="154"/>
    </row>
    <row r="62" spans="1:6" x14ac:dyDescent="0.2">
      <c r="A62" s="159" t="s">
        <v>629</v>
      </c>
      <c r="B62" s="1134">
        <f>'64 25-28'!D255</f>
        <v>34084</v>
      </c>
      <c r="C62" s="1134">
        <f>'64 25-28'!E255</f>
        <v>34084</v>
      </c>
      <c r="D62" s="190">
        <f>'64 25-28'!F255</f>
        <v>0</v>
      </c>
      <c r="E62" s="41">
        <f>D62/C62*100</f>
        <v>0</v>
      </c>
      <c r="F62" s="141">
        <f>'64 25-28'!H255</f>
        <v>32334</v>
      </c>
    </row>
    <row r="63" spans="1:6" x14ac:dyDescent="0.2">
      <c r="A63" s="159" t="s">
        <v>630</v>
      </c>
      <c r="B63" s="1134">
        <f>'64 25-28'!D256</f>
        <v>0</v>
      </c>
      <c r="C63" s="1134">
        <f>'64 25-28'!E256</f>
        <v>0</v>
      </c>
      <c r="D63" s="190">
        <f>'64 25-28'!F256</f>
        <v>0</v>
      </c>
      <c r="E63" s="41">
        <f>'64 25-28'!G250</f>
        <v>0</v>
      </c>
      <c r="F63" s="141">
        <f>'64 25-28'!H256</f>
        <v>0</v>
      </c>
    </row>
    <row r="64" spans="1:6" ht="15" thickBot="1" x14ac:dyDescent="0.25">
      <c r="A64" s="142" t="s">
        <v>631</v>
      </c>
      <c r="B64" s="1566">
        <f>SUM(B62:B63)</f>
        <v>34084</v>
      </c>
      <c r="C64" s="1566">
        <f>SUM(C62:C63)</f>
        <v>34084</v>
      </c>
      <c r="D64" s="1560">
        <f>SUM(D62:D63)</f>
        <v>0</v>
      </c>
      <c r="E64" s="160">
        <f>D64/C64*100</f>
        <v>0</v>
      </c>
      <c r="F64" s="1532">
        <f>SUM(F62:F63)</f>
        <v>32334</v>
      </c>
    </row>
    <row r="65" spans="1:6" ht="15.75" x14ac:dyDescent="0.25">
      <c r="A65" s="138" t="s">
        <v>644</v>
      </c>
      <c r="B65" s="1556"/>
      <c r="C65" s="1556"/>
      <c r="D65" s="1550"/>
      <c r="E65" s="153"/>
      <c r="F65" s="147"/>
    </row>
    <row r="66" spans="1:6" x14ac:dyDescent="0.2">
      <c r="A66" s="140" t="s">
        <v>645</v>
      </c>
      <c r="B66" s="1134">
        <f>'65 29'!D73</f>
        <v>2550</v>
      </c>
      <c r="C66" s="1134">
        <f>'65 29'!E73</f>
        <v>4120</v>
      </c>
      <c r="D66" s="190">
        <f>'65 29'!F73</f>
        <v>0</v>
      </c>
      <c r="E66" s="41">
        <f>D66/C66*100</f>
        <v>0</v>
      </c>
      <c r="F66" s="141">
        <f>'65 29'!H73</f>
        <v>4120</v>
      </c>
    </row>
    <row r="67" spans="1:6" x14ac:dyDescent="0.2">
      <c r="A67" s="140" t="s">
        <v>630</v>
      </c>
      <c r="B67" s="1134">
        <f>'65 29'!D74</f>
        <v>0</v>
      </c>
      <c r="C67" s="1134">
        <f>'65 29'!E74</f>
        <v>0</v>
      </c>
      <c r="D67" s="190">
        <f>'65 29'!F74</f>
        <v>0</v>
      </c>
      <c r="E67" s="41">
        <v>0</v>
      </c>
      <c r="F67" s="141">
        <f>'65 29'!H74</f>
        <v>0</v>
      </c>
    </row>
    <row r="68" spans="1:6" ht="15" thickBot="1" x14ac:dyDescent="0.25">
      <c r="A68" s="142" t="s">
        <v>631</v>
      </c>
      <c r="B68" s="1555">
        <f>SUM(B66:B67)</f>
        <v>2550</v>
      </c>
      <c r="C68" s="1555">
        <f>SUM(C66:C67)</f>
        <v>4120</v>
      </c>
      <c r="D68" s="1549">
        <f>SUM(D66:D67)</f>
        <v>0</v>
      </c>
      <c r="E68" s="143">
        <f>D68/C68*100</f>
        <v>0</v>
      </c>
      <c r="F68" s="144">
        <f>SUM(F66:F67)</f>
        <v>4120</v>
      </c>
    </row>
    <row r="69" spans="1:6" ht="15.75" x14ac:dyDescent="0.25">
      <c r="A69" s="138" t="s">
        <v>646</v>
      </c>
      <c r="B69" s="1556"/>
      <c r="C69" s="1556"/>
      <c r="D69" s="1550"/>
      <c r="E69" s="145"/>
      <c r="F69" s="147"/>
    </row>
    <row r="70" spans="1:6" x14ac:dyDescent="0.2">
      <c r="A70" s="140" t="s">
        <v>645</v>
      </c>
      <c r="B70" s="1134">
        <f>'81 31-32'!D93</f>
        <v>10892</v>
      </c>
      <c r="C70" s="1134">
        <f>'81 31-32'!E93</f>
        <v>15092</v>
      </c>
      <c r="D70" s="190">
        <f>'81 31-32'!F93</f>
        <v>0</v>
      </c>
      <c r="E70" s="41">
        <f>D70/C70*100</f>
        <v>0</v>
      </c>
      <c r="F70" s="141">
        <f>'81 31-32'!H93</f>
        <v>15092</v>
      </c>
    </row>
    <row r="71" spans="1:6" x14ac:dyDescent="0.2">
      <c r="A71" s="140" t="s">
        <v>630</v>
      </c>
      <c r="B71" s="1134">
        <f>'81 31-32'!D94</f>
        <v>5500</v>
      </c>
      <c r="C71" s="1134">
        <f>'81 31-32'!E94</f>
        <v>5500</v>
      </c>
      <c r="D71" s="190">
        <f>'81 31-32'!F94</f>
        <v>0</v>
      </c>
      <c r="E71" s="41">
        <v>0</v>
      </c>
      <c r="F71" s="141">
        <f>'81 31-32'!H94</f>
        <v>5500</v>
      </c>
    </row>
    <row r="72" spans="1:6" ht="15" thickBot="1" x14ac:dyDescent="0.25">
      <c r="A72" s="142" t="s">
        <v>631</v>
      </c>
      <c r="B72" s="1555">
        <f>SUM(B70:B71)</f>
        <v>16392</v>
      </c>
      <c r="C72" s="1555">
        <f>SUM(C70:C71)</f>
        <v>20592</v>
      </c>
      <c r="D72" s="1549">
        <f>SUM(D70:D71)</f>
        <v>0</v>
      </c>
      <c r="E72" s="143">
        <f>D72/C72*100</f>
        <v>0</v>
      </c>
      <c r="F72" s="144">
        <f>SUM(F70:F71)</f>
        <v>20592</v>
      </c>
    </row>
    <row r="73" spans="1:6" ht="15.75" x14ac:dyDescent="0.25">
      <c r="A73" s="138" t="s">
        <v>647</v>
      </c>
      <c r="B73" s="1556"/>
      <c r="C73" s="1556"/>
      <c r="D73" s="1550"/>
      <c r="E73" s="146"/>
      <c r="F73" s="147"/>
    </row>
    <row r="74" spans="1:6" x14ac:dyDescent="0.2">
      <c r="A74" s="140" t="s">
        <v>645</v>
      </c>
      <c r="B74" s="1134">
        <f>'82 35-37'!D160</f>
        <v>20985</v>
      </c>
      <c r="C74" s="1134">
        <f>'82 35-37'!E160</f>
        <v>23246</v>
      </c>
      <c r="D74" s="190">
        <f>'82 35-37'!F160</f>
        <v>0</v>
      </c>
      <c r="E74" s="41">
        <f>D74/C74*100</f>
        <v>0</v>
      </c>
      <c r="F74" s="141">
        <f>'82 35-37'!H160</f>
        <v>24596</v>
      </c>
    </row>
    <row r="75" spans="1:6" x14ac:dyDescent="0.2">
      <c r="A75" s="140" t="s">
        <v>630</v>
      </c>
      <c r="B75" s="1134">
        <f>'82 35-37'!D161</f>
        <v>250912</v>
      </c>
      <c r="C75" s="1134">
        <f>'82 35-37'!E161</f>
        <v>253847</v>
      </c>
      <c r="D75" s="190">
        <f>'82 35-37'!F161</f>
        <v>0</v>
      </c>
      <c r="E75" s="41">
        <f>D75/C75*100</f>
        <v>0</v>
      </c>
      <c r="F75" s="141">
        <f>'82 35-37'!H161</f>
        <v>265847</v>
      </c>
    </row>
    <row r="76" spans="1:6" ht="15" thickBot="1" x14ac:dyDescent="0.25">
      <c r="A76" s="142" t="s">
        <v>631</v>
      </c>
      <c r="B76" s="1555">
        <f>SUM(B74:B75)</f>
        <v>271897</v>
      </c>
      <c r="C76" s="1555">
        <f>SUM(C74:C75)</f>
        <v>277093</v>
      </c>
      <c r="D76" s="1549">
        <f>SUM(D74:D75)</f>
        <v>0</v>
      </c>
      <c r="E76" s="143">
        <f>D76/C76*100</f>
        <v>0</v>
      </c>
      <c r="F76" s="144">
        <f>SUM(F74:F75)</f>
        <v>290443</v>
      </c>
    </row>
    <row r="77" spans="1:6" ht="15.75" x14ac:dyDescent="0.25">
      <c r="A77" s="138" t="s">
        <v>1151</v>
      </c>
      <c r="B77" s="1567"/>
      <c r="C77" s="1567"/>
      <c r="D77" s="1561"/>
      <c r="E77" s="979"/>
      <c r="F77" s="980"/>
    </row>
    <row r="78" spans="1:6" x14ac:dyDescent="0.2">
      <c r="A78" s="140" t="s">
        <v>645</v>
      </c>
      <c r="B78" s="1134">
        <f>'83 38-39'!D105</f>
        <v>2100</v>
      </c>
      <c r="C78" s="1134">
        <f>'83 38-39'!E105</f>
        <v>2175</v>
      </c>
      <c r="D78" s="190">
        <f>'83 38-39'!F105</f>
        <v>0</v>
      </c>
      <c r="E78" s="41">
        <f>'83 38-39'!G105</f>
        <v>0</v>
      </c>
      <c r="F78" s="141">
        <f>'83 38-39'!H105</f>
        <v>2175</v>
      </c>
    </row>
    <row r="79" spans="1:6" x14ac:dyDescent="0.2">
      <c r="A79" s="140" t="s">
        <v>630</v>
      </c>
      <c r="B79" s="1134">
        <f>'83 38-39'!D106</f>
        <v>52900</v>
      </c>
      <c r="C79" s="1134">
        <f>'83 38-39'!E106</f>
        <v>117051</v>
      </c>
      <c r="D79" s="190">
        <f>'83 38-39'!F106</f>
        <v>0</v>
      </c>
      <c r="E79" s="41">
        <f>'83 38-39'!G106</f>
        <v>0</v>
      </c>
      <c r="F79" s="141">
        <f>'83 38-39'!H106</f>
        <v>121111</v>
      </c>
    </row>
    <row r="80" spans="1:6" ht="15" thickBot="1" x14ac:dyDescent="0.25">
      <c r="A80" s="142" t="s">
        <v>631</v>
      </c>
      <c r="B80" s="1555">
        <f>SUM(B78:B79)</f>
        <v>55000</v>
      </c>
      <c r="C80" s="1555">
        <f>SUM(C78:C79)</f>
        <v>119226</v>
      </c>
      <c r="D80" s="1549">
        <f>SUM(D78:D79)</f>
        <v>0</v>
      </c>
      <c r="E80" s="143">
        <v>0</v>
      </c>
      <c r="F80" s="144">
        <f>SUM(F78:F79)</f>
        <v>123286</v>
      </c>
    </row>
    <row r="81" spans="1:8" ht="15.75" x14ac:dyDescent="0.25">
      <c r="A81" s="138" t="s">
        <v>648</v>
      </c>
      <c r="B81" s="1556"/>
      <c r="C81" s="1556"/>
      <c r="D81" s="1550"/>
      <c r="E81" s="151"/>
      <c r="F81" s="147"/>
    </row>
    <row r="82" spans="1:8" x14ac:dyDescent="0.2">
      <c r="A82" s="140" t="s">
        <v>629</v>
      </c>
      <c r="B82" s="1134">
        <f>'91 40-43'!D248</f>
        <v>231815</v>
      </c>
      <c r="C82" s="1134">
        <f>'91 40-43'!E248</f>
        <v>236115</v>
      </c>
      <c r="D82" s="190">
        <f>'91 40-43'!F248</f>
        <v>0</v>
      </c>
      <c r="E82" s="41">
        <f>D82/C82*100</f>
        <v>0</v>
      </c>
      <c r="F82" s="141">
        <f>'91 40-43'!H248</f>
        <v>227875</v>
      </c>
    </row>
    <row r="83" spans="1:8" x14ac:dyDescent="0.2">
      <c r="A83" s="140" t="s">
        <v>630</v>
      </c>
      <c r="B83" s="1134">
        <f>'91 40-43'!D249</f>
        <v>1000</v>
      </c>
      <c r="C83" s="1134">
        <f>'91 40-43'!E249</f>
        <v>2000</v>
      </c>
      <c r="D83" s="190">
        <f>'91 40-43'!F249</f>
        <v>0</v>
      </c>
      <c r="E83" s="41">
        <v>0</v>
      </c>
      <c r="F83" s="141">
        <f>'91 40-43'!H249</f>
        <v>2000</v>
      </c>
    </row>
    <row r="84" spans="1:8" ht="15" thickBot="1" x14ac:dyDescent="0.25">
      <c r="A84" s="142" t="s">
        <v>631</v>
      </c>
      <c r="B84" s="1555">
        <f>SUM(B82:B83)</f>
        <v>232815</v>
      </c>
      <c r="C84" s="1555">
        <f>SUM(C82:C83)</f>
        <v>238115</v>
      </c>
      <c r="D84" s="1549">
        <f>SUM(D82:D83)</f>
        <v>0</v>
      </c>
      <c r="E84" s="143">
        <f>D84/C84*100</f>
        <v>0</v>
      </c>
      <c r="F84" s="144">
        <f>SUM(F82:F83)</f>
        <v>229875</v>
      </c>
    </row>
    <row r="85" spans="1:8" ht="15.75" x14ac:dyDescent="0.25">
      <c r="A85" s="138" t="s">
        <v>649</v>
      </c>
      <c r="B85" s="1568"/>
      <c r="C85" s="1568"/>
      <c r="D85" s="1562"/>
      <c r="E85" s="146"/>
      <c r="F85" s="161"/>
    </row>
    <row r="86" spans="1:8" x14ac:dyDescent="0.2">
      <c r="A86" s="140" t="s">
        <v>650</v>
      </c>
      <c r="B86" s="1134">
        <f>'10 44'!D69</f>
        <v>48882</v>
      </c>
      <c r="C86" s="1134">
        <f>'10 44'!E69</f>
        <v>52290.7</v>
      </c>
      <c r="D86" s="190">
        <f>'10 44'!F69</f>
        <v>0</v>
      </c>
      <c r="E86" s="41">
        <f t="shared" ref="E86:E91" si="0">D86/C86*100</f>
        <v>0</v>
      </c>
      <c r="F86" s="141">
        <f>'10 44'!H69</f>
        <v>50490.7</v>
      </c>
    </row>
    <row r="87" spans="1:8" x14ac:dyDescent="0.2">
      <c r="A87" s="140" t="s">
        <v>630</v>
      </c>
      <c r="B87" s="1134">
        <f>'10 44'!D70</f>
        <v>12900</v>
      </c>
      <c r="C87" s="1134">
        <f>'10 44'!E70</f>
        <v>12900</v>
      </c>
      <c r="D87" s="190">
        <f>'10 44'!F70</f>
        <v>0</v>
      </c>
      <c r="E87" s="41">
        <f t="shared" si="0"/>
        <v>0</v>
      </c>
      <c r="F87" s="141">
        <f>'10 44'!H70</f>
        <v>20000</v>
      </c>
    </row>
    <row r="88" spans="1:8" ht="15" thickBot="1" x14ac:dyDescent="0.25">
      <c r="A88" s="983" t="s">
        <v>625</v>
      </c>
      <c r="B88" s="1569">
        <f>SUM(B86:B87)</f>
        <v>61782</v>
      </c>
      <c r="C88" s="1569">
        <f>SUM(C86:C87)</f>
        <v>65190.7</v>
      </c>
      <c r="D88" s="1563">
        <f>SUM(D86:D87)</f>
        <v>0</v>
      </c>
      <c r="E88" s="982">
        <f>D88/C88*100</f>
        <v>0</v>
      </c>
      <c r="F88" s="1533">
        <f>SUM(F86:F87)</f>
        <v>70490.7</v>
      </c>
      <c r="H88" s="8"/>
    </row>
    <row r="89" spans="1:8" ht="15" x14ac:dyDescent="0.25">
      <c r="A89" s="163" t="s">
        <v>629</v>
      </c>
      <c r="B89" s="1570">
        <f>B86+B82+B74+B70+B66+B62+B58+B45+B41+B38+B33+B27+B23+B22+B18+B14+B11+B7+B34+B78+B30</f>
        <v>765277</v>
      </c>
      <c r="C89" s="1570">
        <f>C86+C82+C74+C70+C66+C62+C58+C45+C41+C38+C33+C27+C23+C22+C18+C14+C11+C7+C34+C78+C30</f>
        <v>804420.6</v>
      </c>
      <c r="D89" s="1564">
        <f>D86+D82+D74+D70+D66+D62+D58+D45+D41+D38+D33+D27+D23+D22+D18+D14+D11+D7+D34+D78+D30</f>
        <v>0</v>
      </c>
      <c r="E89" s="985">
        <f t="shared" si="0"/>
        <v>0</v>
      </c>
      <c r="F89" s="164">
        <f>F86+F82+F74+F70+F66+F62+F58+F45+F41+F38+F33+F27+F23+F22+F18+F14+F11+F7+F34+F78+F30</f>
        <v>803566.7</v>
      </c>
      <c r="H89" s="8"/>
    </row>
    <row r="90" spans="1:8" ht="15.75" thickBot="1" x14ac:dyDescent="0.3">
      <c r="A90" s="165" t="s">
        <v>630</v>
      </c>
      <c r="B90" s="1571">
        <f>B87+B83+B75+B71+B67+B63+B59+B46+B42+B35+B24+B19+B15+B8+B79</f>
        <v>338882</v>
      </c>
      <c r="C90" s="1571">
        <f>C87+C83+C75+C71+C67+C63+C59+C46+C42+C35+C24+C19+C15+C8+C79</f>
        <v>424972</v>
      </c>
      <c r="D90" s="1565">
        <f>D87+D83+D75+D71+D67+D63+D59+D46+D42+D35+D24+D19+D15+D8+D79</f>
        <v>0</v>
      </c>
      <c r="E90" s="981">
        <f t="shared" si="0"/>
        <v>0</v>
      </c>
      <c r="F90" s="166">
        <f>F87+F83+F75+F71+F67+F63+F59+F46+F42+F35+F24+F19+F15+F8+F79</f>
        <v>446532</v>
      </c>
      <c r="H90" s="8"/>
    </row>
    <row r="91" spans="1:8" ht="16.5" thickBot="1" x14ac:dyDescent="0.3">
      <c r="A91" s="984" t="s">
        <v>651</v>
      </c>
      <c r="B91" s="1293">
        <f>SUM(B89:B90)</f>
        <v>1104159</v>
      </c>
      <c r="C91" s="1293">
        <f>SUM(C89:C90)</f>
        <v>1229392.6000000001</v>
      </c>
      <c r="D91" s="1319">
        <f>SUM(D89:D90)</f>
        <v>0</v>
      </c>
      <c r="E91" s="546">
        <f t="shared" si="0"/>
        <v>0</v>
      </c>
      <c r="F91" s="525">
        <f>SUM(F89:F90)</f>
        <v>1250098.7</v>
      </c>
    </row>
    <row r="108" spans="1:6" ht="15" x14ac:dyDescent="0.25">
      <c r="A108" s="1598" t="s">
        <v>1105</v>
      </c>
      <c r="B108" s="1598"/>
      <c r="C108" s="1598"/>
      <c r="D108" s="1598"/>
      <c r="E108" s="1598"/>
      <c r="F108" s="1598"/>
    </row>
    <row r="111" spans="1:6" x14ac:dyDescent="0.2">
      <c r="E111" s="8"/>
    </row>
    <row r="113" spans="5:5" x14ac:dyDescent="0.2">
      <c r="E113" s="8"/>
    </row>
    <row r="114" spans="5:5" x14ac:dyDescent="0.2">
      <c r="E114" s="8"/>
    </row>
  </sheetData>
  <mergeCells count="2">
    <mergeCell ref="A56:F56"/>
    <mergeCell ref="A108:F108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74"/>
  <sheetViews>
    <sheetView showWhiteSpace="0" zoomScaleNormal="100" workbookViewId="0">
      <selection activeCell="Z1" sqref="Z1"/>
    </sheetView>
  </sheetViews>
  <sheetFormatPr defaultColWidth="9.28515625" defaultRowHeight="12.75" x14ac:dyDescent="0.2"/>
  <cols>
    <col min="1" max="1" width="5.5703125" style="4" customWidth="1"/>
    <col min="2" max="2" width="4.7109375" style="7" customWidth="1"/>
    <col min="3" max="3" width="41.5703125" style="4" customWidth="1"/>
    <col min="4" max="4" width="8.28515625" style="4" customWidth="1"/>
    <col min="5" max="5" width="11.140625" style="4" customWidth="1"/>
    <col min="6" max="6" width="9.140625" style="4" hidden="1" customWidth="1"/>
    <col min="7" max="7" width="8.5703125" style="4" hidden="1" customWidth="1"/>
    <col min="8" max="8" width="11.140625" style="4" customWidth="1"/>
    <col min="9" max="9" width="6.7109375" style="4" customWidth="1"/>
    <col min="10" max="16384" width="9.28515625" style="4"/>
  </cols>
  <sheetData>
    <row r="1" spans="1:8" ht="15" x14ac:dyDescent="0.25">
      <c r="D1" s="169"/>
      <c r="E1" s="169" t="s">
        <v>1374</v>
      </c>
      <c r="H1" s="1529" t="s">
        <v>1375</v>
      </c>
    </row>
    <row r="2" spans="1:8" ht="18.75" x14ac:dyDescent="0.3">
      <c r="A2" s="6" t="s">
        <v>652</v>
      </c>
      <c r="B2" s="170"/>
      <c r="C2" s="132"/>
      <c r="D2" s="132"/>
      <c r="E2" s="132"/>
      <c r="F2" s="132"/>
      <c r="H2" s="132"/>
    </row>
    <row r="3" spans="1:8" x14ac:dyDescent="0.2">
      <c r="A3" s="171"/>
    </row>
    <row r="4" spans="1:8" ht="15" thickBot="1" x14ac:dyDescent="0.25">
      <c r="A4" s="172" t="s">
        <v>645</v>
      </c>
      <c r="D4" s="10"/>
      <c r="E4" s="10"/>
      <c r="F4" s="8"/>
      <c r="G4" s="9"/>
      <c r="H4" s="10" t="s">
        <v>537</v>
      </c>
    </row>
    <row r="5" spans="1:8" ht="13.5" x14ac:dyDescent="0.25">
      <c r="A5" s="173" t="s">
        <v>538</v>
      </c>
      <c r="B5" s="61"/>
      <c r="C5" s="13"/>
      <c r="D5" s="896" t="s">
        <v>1283</v>
      </c>
      <c r="E5" s="15" t="s">
        <v>540</v>
      </c>
      <c r="F5" s="14" t="s">
        <v>541</v>
      </c>
      <c r="G5" s="14" t="s">
        <v>542</v>
      </c>
      <c r="H5" s="15" t="s">
        <v>1285</v>
      </c>
    </row>
    <row r="6" spans="1:8" ht="13.5" x14ac:dyDescent="0.25">
      <c r="A6" s="174">
        <v>3635</v>
      </c>
      <c r="B6" s="17" t="s">
        <v>653</v>
      </c>
      <c r="C6" s="175"/>
      <c r="D6" s="1130">
        <v>2020</v>
      </c>
      <c r="E6" s="21">
        <v>2020</v>
      </c>
      <c r="F6" s="20"/>
      <c r="G6" s="20" t="s">
        <v>544</v>
      </c>
      <c r="H6" s="21" t="s">
        <v>1284</v>
      </c>
    </row>
    <row r="7" spans="1:8" ht="13.5" x14ac:dyDescent="0.25">
      <c r="A7" s="174">
        <v>3636</v>
      </c>
      <c r="B7" s="17" t="s">
        <v>654</v>
      </c>
      <c r="C7" s="175"/>
      <c r="D7" s="1130"/>
      <c r="E7" s="21"/>
      <c r="F7" s="20"/>
      <c r="G7" s="20"/>
      <c r="H7" s="21"/>
    </row>
    <row r="8" spans="1:8" ht="14.25" thickBot="1" x14ac:dyDescent="0.3">
      <c r="A8" s="174">
        <v>3745</v>
      </c>
      <c r="B8" s="17" t="s">
        <v>1198</v>
      </c>
      <c r="C8" s="175"/>
      <c r="D8" s="1130"/>
      <c r="E8" s="21"/>
      <c r="F8" s="20"/>
      <c r="G8" s="20"/>
      <c r="H8" s="21"/>
    </row>
    <row r="9" spans="1:8" ht="14.25" hidden="1" thickBot="1" x14ac:dyDescent="0.3">
      <c r="A9" s="174">
        <v>3329</v>
      </c>
      <c r="B9" s="17" t="s">
        <v>655</v>
      </c>
      <c r="C9" s="175"/>
      <c r="D9" s="1130"/>
      <c r="E9" s="21"/>
      <c r="F9" s="20"/>
      <c r="G9" s="20"/>
      <c r="H9" s="21"/>
    </row>
    <row r="10" spans="1:8" x14ac:dyDescent="0.2">
      <c r="A10" s="176"/>
      <c r="B10" s="61" t="s">
        <v>545</v>
      </c>
      <c r="C10" s="13"/>
      <c r="D10" s="1131"/>
      <c r="E10" s="178"/>
      <c r="F10" s="177"/>
      <c r="G10" s="177"/>
      <c r="H10" s="178"/>
    </row>
    <row r="11" spans="1:8" x14ac:dyDescent="0.2">
      <c r="A11" s="1129">
        <v>3635</v>
      </c>
      <c r="B11" s="1122">
        <v>5139</v>
      </c>
      <c r="C11" s="180" t="s">
        <v>656</v>
      </c>
      <c r="D11" s="1132">
        <v>50</v>
      </c>
      <c r="E11" s="906">
        <v>50</v>
      </c>
      <c r="F11" s="181"/>
      <c r="G11" s="913">
        <v>0</v>
      </c>
      <c r="H11" s="906">
        <v>50</v>
      </c>
    </row>
    <row r="12" spans="1:8" x14ac:dyDescent="0.2">
      <c r="A12" s="1129"/>
      <c r="B12" s="1122">
        <v>5166</v>
      </c>
      <c r="C12" s="175" t="s">
        <v>657</v>
      </c>
      <c r="D12" s="1132">
        <v>50</v>
      </c>
      <c r="E12" s="906">
        <v>50</v>
      </c>
      <c r="F12" s="181"/>
      <c r="G12" s="913">
        <v>0</v>
      </c>
      <c r="H12" s="906">
        <v>50</v>
      </c>
    </row>
    <row r="13" spans="1:8" x14ac:dyDescent="0.2">
      <c r="A13" s="174">
        <v>3636</v>
      </c>
      <c r="B13" s="1122">
        <v>5139</v>
      </c>
      <c r="C13" s="180" t="s">
        <v>656</v>
      </c>
      <c r="D13" s="1132">
        <v>150</v>
      </c>
      <c r="E13" s="906">
        <v>150</v>
      </c>
      <c r="F13" s="181"/>
      <c r="G13" s="913">
        <f>F13/E13*100</f>
        <v>0</v>
      </c>
      <c r="H13" s="906">
        <v>150</v>
      </c>
    </row>
    <row r="14" spans="1:8" hidden="1" x14ac:dyDescent="0.2">
      <c r="A14" s="183" t="s">
        <v>550</v>
      </c>
      <c r="B14" s="1120"/>
      <c r="C14" s="184" t="s">
        <v>658</v>
      </c>
      <c r="D14" s="1133"/>
      <c r="E14" s="187"/>
      <c r="F14" s="185"/>
      <c r="G14" s="186">
        <v>0</v>
      </c>
      <c r="H14" s="187"/>
    </row>
    <row r="15" spans="1:8" hidden="1" x14ac:dyDescent="0.2">
      <c r="A15" s="916"/>
      <c r="B15" s="1120"/>
      <c r="C15" s="184" t="s">
        <v>659</v>
      </c>
      <c r="D15" s="1133"/>
      <c r="E15" s="187"/>
      <c r="F15" s="185"/>
      <c r="G15" s="186">
        <v>0</v>
      </c>
      <c r="H15" s="187"/>
    </row>
    <row r="16" spans="1:8" x14ac:dyDescent="0.2">
      <c r="A16" s="916"/>
      <c r="B16" s="1120">
        <v>5139</v>
      </c>
      <c r="C16" s="189" t="s">
        <v>660</v>
      </c>
      <c r="D16" s="1134">
        <v>25</v>
      </c>
      <c r="E16" s="141">
        <v>25</v>
      </c>
      <c r="F16" s="190"/>
      <c r="G16" s="41">
        <f>F16/E16*100</f>
        <v>0</v>
      </c>
      <c r="H16" s="141">
        <f>25-24</f>
        <v>1</v>
      </c>
    </row>
    <row r="17" spans="1:8" x14ac:dyDescent="0.2">
      <c r="A17" s="916"/>
      <c r="B17" s="1120">
        <v>5166</v>
      </c>
      <c r="C17" s="189" t="s">
        <v>657</v>
      </c>
      <c r="D17" s="1134">
        <v>50</v>
      </c>
      <c r="E17" s="141">
        <v>50</v>
      </c>
      <c r="F17" s="190"/>
      <c r="G17" s="41">
        <f>F17/E17*100</f>
        <v>0</v>
      </c>
      <c r="H17" s="1070">
        <f>50</f>
        <v>50</v>
      </c>
    </row>
    <row r="18" spans="1:8" x14ac:dyDescent="0.2">
      <c r="A18" s="916"/>
      <c r="B18" s="1120">
        <v>5166</v>
      </c>
      <c r="C18" s="189" t="s">
        <v>1048</v>
      </c>
      <c r="D18" s="1134">
        <v>35</v>
      </c>
      <c r="E18" s="141">
        <v>35</v>
      </c>
      <c r="F18" s="190"/>
      <c r="G18" s="41">
        <v>0</v>
      </c>
      <c r="H18" s="141">
        <f>35-35</f>
        <v>0</v>
      </c>
    </row>
    <row r="19" spans="1:8" x14ac:dyDescent="0.2">
      <c r="A19" s="916"/>
      <c r="B19" s="1120">
        <v>5169</v>
      </c>
      <c r="C19" s="189" t="s">
        <v>661</v>
      </c>
      <c r="D19" s="1134">
        <v>500</v>
      </c>
      <c r="E19" s="141">
        <v>500</v>
      </c>
      <c r="F19" s="190"/>
      <c r="G19" s="41">
        <f>F19/E19*100</f>
        <v>0</v>
      </c>
      <c r="H19" s="141">
        <f>500-100</f>
        <v>400</v>
      </c>
    </row>
    <row r="20" spans="1:8" x14ac:dyDescent="0.2">
      <c r="A20" s="916"/>
      <c r="B20" s="48">
        <v>5169</v>
      </c>
      <c r="C20" s="193" t="s">
        <v>662</v>
      </c>
      <c r="D20" s="1134">
        <v>240</v>
      </c>
      <c r="E20" s="141">
        <v>240</v>
      </c>
      <c r="F20" s="190"/>
      <c r="G20" s="41">
        <f>F20/E20*100</f>
        <v>0</v>
      </c>
      <c r="H20" s="141">
        <v>240</v>
      </c>
    </row>
    <row r="21" spans="1:8" x14ac:dyDescent="0.2">
      <c r="A21" s="916"/>
      <c r="B21" s="48">
        <v>5175</v>
      </c>
      <c r="C21" s="175" t="s">
        <v>663</v>
      </c>
      <c r="D21" s="1132">
        <v>20</v>
      </c>
      <c r="E21" s="906">
        <v>20</v>
      </c>
      <c r="F21" s="181"/>
      <c r="G21" s="913">
        <f>F21/E21*100</f>
        <v>0</v>
      </c>
      <c r="H21" s="906">
        <v>20</v>
      </c>
    </row>
    <row r="22" spans="1:8" ht="13.5" thickBot="1" x14ac:dyDescent="0.25">
      <c r="A22" s="174"/>
      <c r="B22" s="48">
        <v>5175</v>
      </c>
      <c r="C22" s="175" t="s">
        <v>664</v>
      </c>
      <c r="D22" s="1132">
        <v>30</v>
      </c>
      <c r="E22" s="906">
        <v>30</v>
      </c>
      <c r="F22" s="181"/>
      <c r="G22" s="913">
        <f>F22/E22*100</f>
        <v>0</v>
      </c>
      <c r="H22" s="906">
        <f>30-20</f>
        <v>10</v>
      </c>
    </row>
    <row r="23" spans="1:8" ht="13.5" hidden="1" thickBot="1" x14ac:dyDescent="0.25">
      <c r="A23" s="1129">
        <v>3329</v>
      </c>
      <c r="B23" s="1122">
        <v>5229</v>
      </c>
      <c r="C23" s="175" t="s">
        <v>665</v>
      </c>
      <c r="D23" s="1132">
        <v>0</v>
      </c>
      <c r="E23" s="906">
        <v>0</v>
      </c>
      <c r="F23" s="181">
        <v>0</v>
      </c>
      <c r="G23" s="913">
        <v>0</v>
      </c>
      <c r="H23" s="906">
        <v>0</v>
      </c>
    </row>
    <row r="24" spans="1:8" ht="16.5" thickBot="1" x14ac:dyDescent="0.3">
      <c r="A24" s="194" t="s">
        <v>666</v>
      </c>
      <c r="B24" s="195"/>
      <c r="C24" s="196"/>
      <c r="D24" s="1135">
        <f>SUM(D11:D23)</f>
        <v>1150</v>
      </c>
      <c r="E24" s="168">
        <f>SUM(E11:E23)</f>
        <v>1150</v>
      </c>
      <c r="F24" s="167">
        <f>SUM(F11:F23)</f>
        <v>0</v>
      </c>
      <c r="G24" s="197">
        <f>F24/E24*100</f>
        <v>0</v>
      </c>
      <c r="H24" s="168">
        <f>SUM(H11:H23)</f>
        <v>971</v>
      </c>
    </row>
    <row r="26" spans="1:8" ht="15" thickBot="1" x14ac:dyDescent="0.25">
      <c r="A26" s="198"/>
      <c r="D26" s="8"/>
      <c r="E26" s="8"/>
      <c r="F26" s="8"/>
      <c r="G26" s="9"/>
      <c r="H26" s="8"/>
    </row>
    <row r="27" spans="1:8" ht="15" x14ac:dyDescent="0.25">
      <c r="A27" s="199" t="s">
        <v>630</v>
      </c>
      <c r="B27" s="200"/>
      <c r="C27" s="201"/>
      <c r="D27" s="896" t="s">
        <v>1046</v>
      </c>
      <c r="E27" s="15" t="s">
        <v>1046</v>
      </c>
      <c r="F27" s="14" t="s">
        <v>541</v>
      </c>
      <c r="G27" s="14" t="s">
        <v>542</v>
      </c>
      <c r="H27" s="15" t="s">
        <v>1285</v>
      </c>
    </row>
    <row r="28" spans="1:8" ht="14.25" thickBot="1" x14ac:dyDescent="0.3">
      <c r="A28" s="202"/>
      <c r="B28" s="203"/>
      <c r="C28" s="204"/>
      <c r="D28" s="897">
        <v>2020</v>
      </c>
      <c r="E28" s="115">
        <v>2020</v>
      </c>
      <c r="F28" s="114"/>
      <c r="G28" s="114" t="s">
        <v>544</v>
      </c>
      <c r="H28" s="115" t="s">
        <v>1284</v>
      </c>
    </row>
    <row r="29" spans="1:8" x14ac:dyDescent="0.2">
      <c r="A29" s="174">
        <v>3636</v>
      </c>
      <c r="B29" s="48">
        <v>6119</v>
      </c>
      <c r="C29" s="175" t="s">
        <v>667</v>
      </c>
      <c r="D29" s="1136">
        <v>2500</v>
      </c>
      <c r="E29" s="205">
        <v>2500</v>
      </c>
      <c r="F29" s="68"/>
      <c r="G29" s="89">
        <f>F29/E29*100</f>
        <v>0</v>
      </c>
      <c r="H29" s="205">
        <v>1900</v>
      </c>
    </row>
    <row r="30" spans="1:8" x14ac:dyDescent="0.2">
      <c r="A30" s="1129"/>
      <c r="B30" s="116">
        <v>6121</v>
      </c>
      <c r="C30" s="642" t="s">
        <v>668</v>
      </c>
      <c r="D30" s="1132">
        <v>0</v>
      </c>
      <c r="E30" s="906">
        <v>0</v>
      </c>
      <c r="F30" s="905"/>
      <c r="G30" s="913">
        <v>0</v>
      </c>
      <c r="H30" s="906">
        <v>0</v>
      </c>
    </row>
    <row r="31" spans="1:8" ht="13.5" thickBot="1" x14ac:dyDescent="0.25">
      <c r="A31" s="1129">
        <v>3745</v>
      </c>
      <c r="B31" s="116">
        <v>6121</v>
      </c>
      <c r="C31" s="642" t="s">
        <v>668</v>
      </c>
      <c r="D31" s="1132">
        <v>4820</v>
      </c>
      <c r="E31" s="906">
        <v>4820</v>
      </c>
      <c r="F31" s="905"/>
      <c r="G31" s="913">
        <v>0</v>
      </c>
      <c r="H31" s="906">
        <v>4820</v>
      </c>
    </row>
    <row r="32" spans="1:8" ht="13.5" hidden="1" thickBot="1" x14ac:dyDescent="0.25">
      <c r="A32" s="1129">
        <v>3329</v>
      </c>
      <c r="B32" s="1122">
        <v>6329</v>
      </c>
      <c r="C32" s="191" t="s">
        <v>669</v>
      </c>
      <c r="D32" s="1132">
        <v>0</v>
      </c>
      <c r="E32" s="906">
        <v>0</v>
      </c>
      <c r="F32" s="45">
        <v>0</v>
      </c>
      <c r="G32" s="913">
        <v>0</v>
      </c>
      <c r="H32" s="906">
        <v>0</v>
      </c>
    </row>
    <row r="33" spans="1:9" ht="16.5" thickBot="1" x14ac:dyDescent="0.3">
      <c r="A33" s="194" t="s">
        <v>670</v>
      </c>
      <c r="B33" s="195"/>
      <c r="C33" s="196"/>
      <c r="D33" s="1135">
        <f>SUM(D29:D32)</f>
        <v>7320</v>
      </c>
      <c r="E33" s="168">
        <f>SUM(E29:E32)</f>
        <v>7320</v>
      </c>
      <c r="F33" s="167">
        <f>SUM(F29:F32)</f>
        <v>0</v>
      </c>
      <c r="G33" s="197">
        <f>F33/E33*100</f>
        <v>0</v>
      </c>
      <c r="H33" s="168">
        <f>SUM(H29:H32)</f>
        <v>6720</v>
      </c>
    </row>
    <row r="34" spans="1:9" x14ac:dyDescent="0.2">
      <c r="A34" s="206"/>
      <c r="B34" s="104"/>
      <c r="C34" s="135"/>
      <c r="D34" s="207"/>
      <c r="E34" s="207"/>
      <c r="F34" s="207"/>
      <c r="G34" s="207"/>
      <c r="H34" s="207"/>
    </row>
    <row r="36" spans="1:9" ht="15" thickBot="1" x14ac:dyDescent="0.25">
      <c r="A36" s="208" t="s">
        <v>671</v>
      </c>
      <c r="B36" s="209"/>
      <c r="D36" s="8"/>
      <c r="E36" s="8"/>
      <c r="F36" s="8"/>
      <c r="G36" s="9"/>
      <c r="H36" s="8"/>
    </row>
    <row r="37" spans="1:9" ht="13.5" x14ac:dyDescent="0.25">
      <c r="A37" s="210" t="s">
        <v>672</v>
      </c>
      <c r="B37" s="211"/>
      <c r="C37" s="212" t="s">
        <v>673</v>
      </c>
      <c r="D37" s="896" t="s">
        <v>1046</v>
      </c>
      <c r="E37" s="15" t="s">
        <v>1046</v>
      </c>
      <c r="F37" s="14" t="s">
        <v>541</v>
      </c>
      <c r="G37" s="14" t="s">
        <v>542</v>
      </c>
      <c r="H37" s="15" t="s">
        <v>1285</v>
      </c>
    </row>
    <row r="38" spans="1:9" ht="14.25" thickBot="1" x14ac:dyDescent="0.3">
      <c r="A38" s="213"/>
      <c r="B38" s="214" t="s">
        <v>674</v>
      </c>
      <c r="C38" s="215"/>
      <c r="D38" s="897">
        <v>2020</v>
      </c>
      <c r="E38" s="115">
        <v>2020</v>
      </c>
      <c r="F38" s="114"/>
      <c r="G38" s="114" t="s">
        <v>544</v>
      </c>
      <c r="H38" s="21" t="s">
        <v>1284</v>
      </c>
    </row>
    <row r="39" spans="1:9" s="218" customFormat="1" x14ac:dyDescent="0.2">
      <c r="A39" s="1610" t="s">
        <v>675</v>
      </c>
      <c r="B39" s="1611"/>
      <c r="C39" s="678" t="s">
        <v>676</v>
      </c>
      <c r="D39" s="1138">
        <v>2500</v>
      </c>
      <c r="E39" s="156">
        <v>2500</v>
      </c>
      <c r="F39" s="967"/>
      <c r="G39" s="150">
        <f>F39/E39*100</f>
        <v>0</v>
      </c>
      <c r="H39" s="156">
        <f>2500-600</f>
        <v>1900</v>
      </c>
      <c r="I39" s="217"/>
    </row>
    <row r="40" spans="1:9" ht="14.25" x14ac:dyDescent="0.2">
      <c r="A40" s="219"/>
      <c r="B40" s="1118"/>
      <c r="C40" s="221" t="s">
        <v>677</v>
      </c>
      <c r="D40" s="1139">
        <f>SUM(D39:D39)</f>
        <v>2500</v>
      </c>
      <c r="E40" s="225">
        <f>SUM(E39:E39)</f>
        <v>2500</v>
      </c>
      <c r="F40" s="222">
        <f>SUM(F39:F39)</f>
        <v>0</v>
      </c>
      <c r="G40" s="224">
        <f>F40/E40*100</f>
        <v>0</v>
      </c>
      <c r="H40" s="225">
        <f>SUM(H39:H39)</f>
        <v>1900</v>
      </c>
    </row>
    <row r="41" spans="1:9" x14ac:dyDescent="0.2">
      <c r="A41" s="1612" t="s">
        <v>977</v>
      </c>
      <c r="B41" s="1613"/>
      <c r="C41" s="642" t="s">
        <v>978</v>
      </c>
      <c r="D41" s="1134">
        <v>1020</v>
      </c>
      <c r="E41" s="141">
        <v>1020</v>
      </c>
      <c r="F41" s="190"/>
      <c r="G41" s="913">
        <f>F41/E41*100</f>
        <v>0</v>
      </c>
      <c r="H41" s="141">
        <v>1020</v>
      </c>
    </row>
    <row r="42" spans="1:9" x14ac:dyDescent="0.2">
      <c r="A42" s="1612" t="s">
        <v>1359</v>
      </c>
      <c r="B42" s="1613"/>
      <c r="C42" s="1137" t="s">
        <v>1050</v>
      </c>
      <c r="D42" s="1134">
        <v>3000</v>
      </c>
      <c r="E42" s="141">
        <v>3000</v>
      </c>
      <c r="F42" s="190"/>
      <c r="G42" s="913">
        <v>0</v>
      </c>
      <c r="H42" s="141">
        <v>3000</v>
      </c>
    </row>
    <row r="43" spans="1:9" x14ac:dyDescent="0.2">
      <c r="A43" s="1612" t="s">
        <v>1360</v>
      </c>
      <c r="B43" s="1613"/>
      <c r="C43" s="1137" t="s">
        <v>1051</v>
      </c>
      <c r="D43" s="1134">
        <v>800</v>
      </c>
      <c r="E43" s="141">
        <v>800</v>
      </c>
      <c r="F43" s="190"/>
      <c r="G43" s="913">
        <v>0</v>
      </c>
      <c r="H43" s="141">
        <v>800</v>
      </c>
    </row>
    <row r="44" spans="1:9" ht="15" thickBot="1" x14ac:dyDescent="0.25">
      <c r="A44" s="219"/>
      <c r="B44" s="1118"/>
      <c r="C44" s="221" t="s">
        <v>738</v>
      </c>
      <c r="D44" s="1140">
        <f>SUM(D41:D43)</f>
        <v>4820</v>
      </c>
      <c r="E44" s="227">
        <f>SUM(E41:E43)</f>
        <v>4820</v>
      </c>
      <c r="F44" s="226">
        <f>SUM(F41:F43)</f>
        <v>0</v>
      </c>
      <c r="G44" s="224">
        <v>0</v>
      </c>
      <c r="H44" s="227">
        <f>SUM(H41:H43)</f>
        <v>4820</v>
      </c>
    </row>
    <row r="45" spans="1:9" ht="13.5" hidden="1" thickBot="1" x14ac:dyDescent="0.25">
      <c r="A45" s="1612" t="s">
        <v>678</v>
      </c>
      <c r="B45" s="1613"/>
      <c r="C45" s="191" t="s">
        <v>679</v>
      </c>
      <c r="D45" s="1132">
        <v>0</v>
      </c>
      <c r="E45" s="906">
        <v>0</v>
      </c>
      <c r="F45" s="181">
        <v>0</v>
      </c>
      <c r="G45" s="913">
        <v>0</v>
      </c>
      <c r="H45" s="906">
        <v>0</v>
      </c>
    </row>
    <row r="46" spans="1:9" ht="15" hidden="1" thickBot="1" x14ac:dyDescent="0.25">
      <c r="A46" s="159"/>
      <c r="B46" s="1120"/>
      <c r="C46" s="221" t="s">
        <v>680</v>
      </c>
      <c r="D46" s="1139">
        <f>D45</f>
        <v>0</v>
      </c>
      <c r="E46" s="225">
        <f>E45</f>
        <v>0</v>
      </c>
      <c r="F46" s="223">
        <f>SUM(F45:F45)</f>
        <v>0</v>
      </c>
      <c r="G46" s="224">
        <v>0</v>
      </c>
      <c r="H46" s="225">
        <f>H45</f>
        <v>0</v>
      </c>
    </row>
    <row r="47" spans="1:9" ht="16.5" thickBot="1" x14ac:dyDescent="0.3">
      <c r="A47" s="229"/>
      <c r="B47" s="230"/>
      <c r="C47" s="231" t="s">
        <v>631</v>
      </c>
      <c r="D47" s="1135">
        <f>D40+D44+D46</f>
        <v>7320</v>
      </c>
      <c r="E47" s="168">
        <f>E40+E44+E46</f>
        <v>7320</v>
      </c>
      <c r="F47" s="167">
        <f>SUM(F46,F44,F40)</f>
        <v>0</v>
      </c>
      <c r="G47" s="197">
        <f>F47/E47*100</f>
        <v>0</v>
      </c>
      <c r="H47" s="168">
        <f>H40+H44+H46</f>
        <v>6720</v>
      </c>
    </row>
    <row r="48" spans="1:9" x14ac:dyDescent="0.2">
      <c r="A48" s="7"/>
    </row>
    <row r="50" spans="1:10" ht="19.5" thickBot="1" x14ac:dyDescent="0.35">
      <c r="A50" s="6" t="s">
        <v>681</v>
      </c>
      <c r="D50" s="8"/>
      <c r="E50" s="8"/>
      <c r="F50" s="8"/>
      <c r="G50" s="9"/>
      <c r="H50" s="8"/>
    </row>
    <row r="51" spans="1:10" ht="13.5" x14ac:dyDescent="0.25">
      <c r="A51" s="232"/>
      <c r="B51" s="98"/>
      <c r="C51" s="24"/>
      <c r="D51" s="896" t="s">
        <v>1046</v>
      </c>
      <c r="E51" s="15" t="s">
        <v>1046</v>
      </c>
      <c r="F51" s="14" t="s">
        <v>541</v>
      </c>
      <c r="G51" s="14" t="s">
        <v>542</v>
      </c>
      <c r="H51" s="15" t="s">
        <v>1285</v>
      </c>
    </row>
    <row r="52" spans="1:10" ht="14.25" thickBot="1" x14ac:dyDescent="0.3">
      <c r="A52" s="233"/>
      <c r="B52" s="203"/>
      <c r="C52" s="234"/>
      <c r="D52" s="897">
        <v>2020</v>
      </c>
      <c r="E52" s="115">
        <v>2020</v>
      </c>
      <c r="F52" s="114"/>
      <c r="G52" s="114" t="s">
        <v>544</v>
      </c>
      <c r="H52" s="21" t="s">
        <v>1284</v>
      </c>
    </row>
    <row r="53" spans="1:10" x14ac:dyDescent="0.2">
      <c r="A53" s="235" t="s">
        <v>629</v>
      </c>
      <c r="B53" s="17"/>
      <c r="C53" s="175"/>
      <c r="D53" s="1141">
        <f>'11 6'!D24</f>
        <v>1150</v>
      </c>
      <c r="E53" s="238">
        <f>'11 6'!E24</f>
        <v>1150</v>
      </c>
      <c r="F53" s="236">
        <f>'11 6'!F24</f>
        <v>0</v>
      </c>
      <c r="G53" s="237">
        <f>F53/E53*100</f>
        <v>0</v>
      </c>
      <c r="H53" s="238">
        <f>'11 6'!H24</f>
        <v>971</v>
      </c>
    </row>
    <row r="54" spans="1:10" ht="13.5" thickBot="1" x14ac:dyDescent="0.25">
      <c r="A54" s="239" t="s">
        <v>630</v>
      </c>
      <c r="B54" s="203"/>
      <c r="C54" s="234"/>
      <c r="D54" s="1142">
        <f>'11 6'!D47</f>
        <v>7320</v>
      </c>
      <c r="E54" s="920">
        <f>'11 6'!E47</f>
        <v>7320</v>
      </c>
      <c r="F54" s="240">
        <f>'11 6'!F47</f>
        <v>0</v>
      </c>
      <c r="G54" s="914">
        <f>F54/E54*100</f>
        <v>0</v>
      </c>
      <c r="H54" s="920">
        <f>'11 6'!H47</f>
        <v>6720</v>
      </c>
    </row>
    <row r="55" spans="1:10" ht="16.5" thickBot="1" x14ac:dyDescent="0.3">
      <c r="A55" s="242" t="s">
        <v>682</v>
      </c>
      <c r="B55" s="203"/>
      <c r="C55" s="234"/>
      <c r="D55" s="1135">
        <f>SUM(D53:D54)</f>
        <v>8470</v>
      </c>
      <c r="E55" s="168">
        <f>SUM(E53:E54)</f>
        <v>8470</v>
      </c>
      <c r="F55" s="167">
        <f>F54</f>
        <v>0</v>
      </c>
      <c r="G55" s="197">
        <f>F55/E55*100</f>
        <v>0</v>
      </c>
      <c r="H55" s="168">
        <f>SUM(H53:H54)</f>
        <v>7691</v>
      </c>
      <c r="J55" s="8"/>
    </row>
    <row r="58" spans="1:10" x14ac:dyDescent="0.2">
      <c r="A58" s="7"/>
    </row>
    <row r="59" spans="1:10" ht="15" x14ac:dyDescent="0.25">
      <c r="A59" s="1609" t="s">
        <v>1106</v>
      </c>
      <c r="B59" s="1609"/>
      <c r="C59" s="1609"/>
      <c r="D59" s="1609"/>
      <c r="E59" s="1609"/>
      <c r="F59" s="1609"/>
      <c r="G59" s="1609"/>
      <c r="H59" s="1609"/>
    </row>
    <row r="60" spans="1:10" x14ac:dyDescent="0.2">
      <c r="A60" s="7"/>
    </row>
    <row r="62" spans="1:10" x14ac:dyDescent="0.2">
      <c r="A62" s="7"/>
    </row>
    <row r="64" spans="1:10" x14ac:dyDescent="0.2">
      <c r="A64" s="7"/>
    </row>
    <row r="65" spans="1:1" x14ac:dyDescent="0.2">
      <c r="A65" s="7"/>
    </row>
    <row r="66" spans="1:1" x14ac:dyDescent="0.2">
      <c r="A66" s="7"/>
    </row>
    <row r="67" spans="1:1" x14ac:dyDescent="0.2">
      <c r="A67" s="7"/>
    </row>
    <row r="68" spans="1:1" x14ac:dyDescent="0.2">
      <c r="A68" s="7"/>
    </row>
    <row r="69" spans="1:1" x14ac:dyDescent="0.2">
      <c r="A69" s="7"/>
    </row>
    <row r="70" spans="1:1" x14ac:dyDescent="0.2">
      <c r="A70" s="7"/>
    </row>
    <row r="71" spans="1:1" x14ac:dyDescent="0.2">
      <c r="A71" s="7"/>
    </row>
    <row r="72" spans="1:1" x14ac:dyDescent="0.2">
      <c r="A72" s="7"/>
    </row>
    <row r="73" spans="1:1" x14ac:dyDescent="0.2">
      <c r="A73" s="7"/>
    </row>
    <row r="74" spans="1:1" x14ac:dyDescent="0.2">
      <c r="A74" s="7"/>
    </row>
    <row r="75" spans="1:1" x14ac:dyDescent="0.2">
      <c r="A75" s="7"/>
    </row>
    <row r="76" spans="1:1" x14ac:dyDescent="0.2">
      <c r="A76" s="7"/>
    </row>
    <row r="77" spans="1:1" x14ac:dyDescent="0.2">
      <c r="A77" s="7"/>
    </row>
    <row r="78" spans="1:1" x14ac:dyDescent="0.2">
      <c r="A78" s="7"/>
    </row>
    <row r="79" spans="1:1" x14ac:dyDescent="0.2">
      <c r="A79" s="7"/>
    </row>
    <row r="80" spans="1:1" x14ac:dyDescent="0.2">
      <c r="A80" s="7"/>
    </row>
    <row r="81" spans="1:1" x14ac:dyDescent="0.2">
      <c r="A81" s="7"/>
    </row>
    <row r="82" spans="1:1" x14ac:dyDescent="0.2">
      <c r="A82" s="7"/>
    </row>
    <row r="83" spans="1:1" x14ac:dyDescent="0.2">
      <c r="A83" s="7"/>
    </row>
    <row r="84" spans="1:1" x14ac:dyDescent="0.2">
      <c r="A84" s="7"/>
    </row>
    <row r="85" spans="1:1" x14ac:dyDescent="0.2">
      <c r="A85" s="7"/>
    </row>
    <row r="86" spans="1:1" x14ac:dyDescent="0.2">
      <c r="A86" s="7"/>
    </row>
    <row r="87" spans="1:1" x14ac:dyDescent="0.2">
      <c r="A87" s="7"/>
    </row>
    <row r="88" spans="1:1" x14ac:dyDescent="0.2">
      <c r="A88" s="7"/>
    </row>
    <row r="89" spans="1:1" x14ac:dyDescent="0.2">
      <c r="A89" s="7"/>
    </row>
    <row r="90" spans="1:1" x14ac:dyDescent="0.2">
      <c r="A90" s="7"/>
    </row>
    <row r="91" spans="1:1" x14ac:dyDescent="0.2">
      <c r="A91" s="7"/>
    </row>
    <row r="92" spans="1:1" x14ac:dyDescent="0.2">
      <c r="A92" s="7"/>
    </row>
    <row r="93" spans="1:1" x14ac:dyDescent="0.2">
      <c r="A93" s="7"/>
    </row>
    <row r="94" spans="1:1" x14ac:dyDescent="0.2">
      <c r="A94" s="7"/>
    </row>
    <row r="95" spans="1:1" x14ac:dyDescent="0.2">
      <c r="A95" s="7"/>
    </row>
    <row r="96" spans="1:1" x14ac:dyDescent="0.2">
      <c r="A96" s="7"/>
    </row>
    <row r="97" spans="1:1" x14ac:dyDescent="0.2">
      <c r="A97" s="7"/>
    </row>
    <row r="98" spans="1:1" x14ac:dyDescent="0.2">
      <c r="A98" s="7"/>
    </row>
    <row r="99" spans="1:1" x14ac:dyDescent="0.2">
      <c r="A99" s="7"/>
    </row>
    <row r="100" spans="1:1" x14ac:dyDescent="0.2">
      <c r="A100" s="7"/>
    </row>
    <row r="101" spans="1:1" x14ac:dyDescent="0.2">
      <c r="A101" s="7"/>
    </row>
    <row r="102" spans="1:1" x14ac:dyDescent="0.2">
      <c r="A102" s="7"/>
    </row>
    <row r="103" spans="1:1" x14ac:dyDescent="0.2">
      <c r="A103" s="7"/>
    </row>
    <row r="104" spans="1:1" x14ac:dyDescent="0.2">
      <c r="A104" s="7"/>
    </row>
    <row r="105" spans="1:1" x14ac:dyDescent="0.2">
      <c r="A105" s="7"/>
    </row>
    <row r="106" spans="1:1" x14ac:dyDescent="0.2">
      <c r="A106" s="7"/>
    </row>
    <row r="107" spans="1:1" x14ac:dyDescent="0.2">
      <c r="A107" s="7"/>
    </row>
    <row r="108" spans="1:1" x14ac:dyDescent="0.2">
      <c r="A108" s="7"/>
    </row>
    <row r="109" spans="1:1" x14ac:dyDescent="0.2">
      <c r="A109" s="7"/>
    </row>
    <row r="110" spans="1:1" x14ac:dyDescent="0.2">
      <c r="A110" s="7"/>
    </row>
    <row r="111" spans="1:1" x14ac:dyDescent="0.2">
      <c r="A111" s="7"/>
    </row>
    <row r="112" spans="1:1" x14ac:dyDescent="0.2">
      <c r="A112" s="7"/>
    </row>
    <row r="113" spans="1:1" x14ac:dyDescent="0.2">
      <c r="A113" s="7"/>
    </row>
    <row r="114" spans="1:1" x14ac:dyDescent="0.2">
      <c r="A114" s="7"/>
    </row>
    <row r="115" spans="1:1" x14ac:dyDescent="0.2">
      <c r="A115" s="7"/>
    </row>
    <row r="116" spans="1:1" x14ac:dyDescent="0.2">
      <c r="A116" s="7"/>
    </row>
    <row r="117" spans="1:1" x14ac:dyDescent="0.2">
      <c r="A117" s="7"/>
    </row>
    <row r="118" spans="1:1" x14ac:dyDescent="0.2">
      <c r="A118" s="7"/>
    </row>
    <row r="119" spans="1:1" x14ac:dyDescent="0.2">
      <c r="A119" s="7"/>
    </row>
    <row r="120" spans="1:1" x14ac:dyDescent="0.2">
      <c r="A120" s="7"/>
    </row>
    <row r="121" spans="1:1" x14ac:dyDescent="0.2">
      <c r="A121" s="7"/>
    </row>
    <row r="122" spans="1:1" x14ac:dyDescent="0.2">
      <c r="A122" s="7"/>
    </row>
    <row r="123" spans="1:1" x14ac:dyDescent="0.2">
      <c r="A123" s="7"/>
    </row>
    <row r="124" spans="1:1" x14ac:dyDescent="0.2">
      <c r="A124" s="7"/>
    </row>
    <row r="125" spans="1:1" x14ac:dyDescent="0.2">
      <c r="A125" s="7"/>
    </row>
    <row r="126" spans="1:1" x14ac:dyDescent="0.2">
      <c r="A126" s="7"/>
    </row>
    <row r="127" spans="1:1" x14ac:dyDescent="0.2">
      <c r="A127" s="7"/>
    </row>
    <row r="128" spans="1:1" x14ac:dyDescent="0.2">
      <c r="A128" s="7"/>
    </row>
    <row r="129" spans="1:1" x14ac:dyDescent="0.2">
      <c r="A129" s="7"/>
    </row>
    <row r="130" spans="1:1" x14ac:dyDescent="0.2">
      <c r="A130" s="7"/>
    </row>
    <row r="131" spans="1:1" x14ac:dyDescent="0.2">
      <c r="A131" s="7"/>
    </row>
    <row r="132" spans="1:1" x14ac:dyDescent="0.2">
      <c r="A132" s="7"/>
    </row>
    <row r="133" spans="1:1" x14ac:dyDescent="0.2">
      <c r="A133" s="7"/>
    </row>
    <row r="134" spans="1:1" x14ac:dyDescent="0.2">
      <c r="A134" s="7"/>
    </row>
    <row r="135" spans="1:1" x14ac:dyDescent="0.2">
      <c r="A135" s="7"/>
    </row>
    <row r="136" spans="1:1" x14ac:dyDescent="0.2">
      <c r="A136" s="7"/>
    </row>
    <row r="137" spans="1:1" x14ac:dyDescent="0.2">
      <c r="A137" s="7"/>
    </row>
    <row r="138" spans="1:1" x14ac:dyDescent="0.2">
      <c r="A138" s="7"/>
    </row>
    <row r="139" spans="1:1" x14ac:dyDescent="0.2">
      <c r="A139" s="7"/>
    </row>
    <row r="140" spans="1:1" x14ac:dyDescent="0.2">
      <c r="A140" s="7"/>
    </row>
    <row r="141" spans="1:1" x14ac:dyDescent="0.2">
      <c r="A141" s="7"/>
    </row>
    <row r="142" spans="1:1" x14ac:dyDescent="0.2">
      <c r="A142" s="7"/>
    </row>
    <row r="143" spans="1:1" x14ac:dyDescent="0.2">
      <c r="A143" s="7"/>
    </row>
    <row r="144" spans="1:1" x14ac:dyDescent="0.2">
      <c r="A144" s="7"/>
    </row>
    <row r="145" spans="1:1" x14ac:dyDescent="0.2">
      <c r="A145" s="7"/>
    </row>
    <row r="146" spans="1:1" x14ac:dyDescent="0.2">
      <c r="A146" s="7"/>
    </row>
    <row r="147" spans="1:1" x14ac:dyDescent="0.2">
      <c r="A147" s="7"/>
    </row>
    <row r="148" spans="1:1" x14ac:dyDescent="0.2">
      <c r="A148" s="7"/>
    </row>
    <row r="149" spans="1:1" x14ac:dyDescent="0.2">
      <c r="A149" s="7"/>
    </row>
    <row r="150" spans="1:1" x14ac:dyDescent="0.2">
      <c r="A150" s="7"/>
    </row>
    <row r="151" spans="1:1" x14ac:dyDescent="0.2">
      <c r="A151" s="7"/>
    </row>
    <row r="152" spans="1:1" x14ac:dyDescent="0.2">
      <c r="A152" s="7"/>
    </row>
    <row r="153" spans="1:1" x14ac:dyDescent="0.2">
      <c r="A153" s="7"/>
    </row>
    <row r="154" spans="1:1" x14ac:dyDescent="0.2">
      <c r="A154" s="7"/>
    </row>
    <row r="155" spans="1:1" x14ac:dyDescent="0.2">
      <c r="A155" s="7"/>
    </row>
    <row r="156" spans="1:1" x14ac:dyDescent="0.2">
      <c r="A156" s="7"/>
    </row>
    <row r="157" spans="1:1" x14ac:dyDescent="0.2">
      <c r="A157" s="7"/>
    </row>
    <row r="158" spans="1:1" x14ac:dyDescent="0.2">
      <c r="A158" s="7"/>
    </row>
    <row r="159" spans="1:1" x14ac:dyDescent="0.2">
      <c r="A159" s="7"/>
    </row>
    <row r="160" spans="1:1" x14ac:dyDescent="0.2">
      <c r="A160" s="7"/>
    </row>
    <row r="161" spans="1:1" x14ac:dyDescent="0.2">
      <c r="A161" s="7"/>
    </row>
    <row r="162" spans="1:1" x14ac:dyDescent="0.2">
      <c r="A162" s="7"/>
    </row>
    <row r="163" spans="1:1" x14ac:dyDescent="0.2">
      <c r="A163" s="7"/>
    </row>
    <row r="164" spans="1:1" x14ac:dyDescent="0.2">
      <c r="A164" s="7"/>
    </row>
    <row r="165" spans="1:1" x14ac:dyDescent="0.2">
      <c r="A165" s="7"/>
    </row>
    <row r="166" spans="1:1" x14ac:dyDescent="0.2">
      <c r="A166" s="7"/>
    </row>
    <row r="167" spans="1:1" x14ac:dyDescent="0.2">
      <c r="A167" s="7"/>
    </row>
    <row r="168" spans="1:1" x14ac:dyDescent="0.2">
      <c r="A168" s="7"/>
    </row>
    <row r="169" spans="1:1" x14ac:dyDescent="0.2">
      <c r="A169" s="7"/>
    </row>
    <row r="170" spans="1:1" x14ac:dyDescent="0.2">
      <c r="A170" s="7"/>
    </row>
    <row r="171" spans="1:1" x14ac:dyDescent="0.2">
      <c r="A171" s="7"/>
    </row>
    <row r="172" spans="1:1" x14ac:dyDescent="0.2">
      <c r="A172" s="7"/>
    </row>
    <row r="173" spans="1:1" x14ac:dyDescent="0.2">
      <c r="A173" s="7"/>
    </row>
    <row r="174" spans="1:1" x14ac:dyDescent="0.2">
      <c r="A174" s="7"/>
    </row>
    <row r="175" spans="1:1" x14ac:dyDescent="0.2">
      <c r="A175" s="7"/>
    </row>
    <row r="176" spans="1:1" x14ac:dyDescent="0.2">
      <c r="A176" s="7"/>
    </row>
    <row r="177" spans="1:1" x14ac:dyDescent="0.2">
      <c r="A177" s="7"/>
    </row>
    <row r="178" spans="1:1" x14ac:dyDescent="0.2">
      <c r="A178" s="7"/>
    </row>
    <row r="179" spans="1:1" x14ac:dyDescent="0.2">
      <c r="A179" s="7"/>
    </row>
    <row r="180" spans="1:1" x14ac:dyDescent="0.2">
      <c r="A180" s="7"/>
    </row>
    <row r="181" spans="1:1" x14ac:dyDescent="0.2">
      <c r="A181" s="7"/>
    </row>
    <row r="182" spans="1:1" x14ac:dyDescent="0.2">
      <c r="A182" s="7"/>
    </row>
    <row r="183" spans="1:1" x14ac:dyDescent="0.2">
      <c r="A183" s="7"/>
    </row>
    <row r="184" spans="1:1" x14ac:dyDescent="0.2">
      <c r="A184" s="7"/>
    </row>
    <row r="185" spans="1:1" x14ac:dyDescent="0.2">
      <c r="A185" s="7"/>
    </row>
    <row r="186" spans="1:1" x14ac:dyDescent="0.2">
      <c r="A186" s="7"/>
    </row>
    <row r="187" spans="1:1" x14ac:dyDescent="0.2">
      <c r="A187" s="7"/>
    </row>
    <row r="188" spans="1:1" x14ac:dyDescent="0.2">
      <c r="A188" s="7"/>
    </row>
    <row r="189" spans="1:1" x14ac:dyDescent="0.2">
      <c r="A189" s="7"/>
    </row>
    <row r="190" spans="1:1" x14ac:dyDescent="0.2">
      <c r="A190" s="7"/>
    </row>
    <row r="191" spans="1:1" x14ac:dyDescent="0.2">
      <c r="A191" s="7"/>
    </row>
    <row r="192" spans="1:1" x14ac:dyDescent="0.2">
      <c r="A192" s="7"/>
    </row>
    <row r="193" spans="1:1" x14ac:dyDescent="0.2">
      <c r="A193" s="7"/>
    </row>
    <row r="194" spans="1:1" x14ac:dyDescent="0.2">
      <c r="A194" s="7"/>
    </row>
    <row r="195" spans="1:1" x14ac:dyDescent="0.2">
      <c r="A195" s="7"/>
    </row>
    <row r="196" spans="1:1" x14ac:dyDescent="0.2">
      <c r="A196" s="7"/>
    </row>
    <row r="197" spans="1:1" x14ac:dyDescent="0.2">
      <c r="A197" s="7"/>
    </row>
    <row r="198" spans="1:1" x14ac:dyDescent="0.2">
      <c r="A198" s="7"/>
    </row>
    <row r="199" spans="1:1" x14ac:dyDescent="0.2">
      <c r="A199" s="7"/>
    </row>
    <row r="200" spans="1:1" x14ac:dyDescent="0.2">
      <c r="A200" s="7"/>
    </row>
    <row r="201" spans="1:1" x14ac:dyDescent="0.2">
      <c r="A201" s="7"/>
    </row>
    <row r="202" spans="1:1" x14ac:dyDescent="0.2">
      <c r="A202" s="7"/>
    </row>
    <row r="203" spans="1:1" x14ac:dyDescent="0.2">
      <c r="A203" s="7"/>
    </row>
    <row r="204" spans="1:1" x14ac:dyDescent="0.2">
      <c r="A204" s="7"/>
    </row>
    <row r="205" spans="1:1" x14ac:dyDescent="0.2">
      <c r="A205" s="7"/>
    </row>
    <row r="206" spans="1:1" x14ac:dyDescent="0.2">
      <c r="A206" s="7"/>
    </row>
    <row r="207" spans="1:1" x14ac:dyDescent="0.2">
      <c r="A207" s="7"/>
    </row>
    <row r="208" spans="1:1" x14ac:dyDescent="0.2">
      <c r="A208" s="7"/>
    </row>
    <row r="209" spans="1:1" x14ac:dyDescent="0.2">
      <c r="A209" s="7"/>
    </row>
    <row r="210" spans="1:1" x14ac:dyDescent="0.2">
      <c r="A210" s="7"/>
    </row>
    <row r="211" spans="1:1" x14ac:dyDescent="0.2">
      <c r="A211" s="7"/>
    </row>
    <row r="212" spans="1:1" x14ac:dyDescent="0.2">
      <c r="A212" s="7"/>
    </row>
    <row r="213" spans="1:1" x14ac:dyDescent="0.2">
      <c r="A213" s="7"/>
    </row>
    <row r="214" spans="1:1" x14ac:dyDescent="0.2">
      <c r="A214" s="7"/>
    </row>
    <row r="215" spans="1:1" x14ac:dyDescent="0.2">
      <c r="A215" s="7"/>
    </row>
    <row r="216" spans="1:1" x14ac:dyDescent="0.2">
      <c r="A216" s="7"/>
    </row>
    <row r="217" spans="1:1" x14ac:dyDescent="0.2">
      <c r="A217" s="7"/>
    </row>
    <row r="218" spans="1:1" x14ac:dyDescent="0.2">
      <c r="A218" s="7"/>
    </row>
    <row r="219" spans="1:1" x14ac:dyDescent="0.2">
      <c r="A219" s="7"/>
    </row>
    <row r="220" spans="1:1" x14ac:dyDescent="0.2">
      <c r="A220" s="7"/>
    </row>
    <row r="221" spans="1:1" x14ac:dyDescent="0.2">
      <c r="A221" s="7"/>
    </row>
    <row r="222" spans="1:1" x14ac:dyDescent="0.2">
      <c r="A222" s="7"/>
    </row>
    <row r="223" spans="1:1" x14ac:dyDescent="0.2">
      <c r="A223" s="7"/>
    </row>
    <row r="224" spans="1:1" x14ac:dyDescent="0.2">
      <c r="A224" s="7"/>
    </row>
    <row r="225" spans="1:1" x14ac:dyDescent="0.2">
      <c r="A225" s="7"/>
    </row>
    <row r="226" spans="1:1" x14ac:dyDescent="0.2">
      <c r="A226" s="7"/>
    </row>
    <row r="227" spans="1:1" x14ac:dyDescent="0.2">
      <c r="A227" s="7"/>
    </row>
    <row r="228" spans="1:1" x14ac:dyDescent="0.2">
      <c r="A228" s="7"/>
    </row>
    <row r="229" spans="1:1" x14ac:dyDescent="0.2">
      <c r="A229" s="7"/>
    </row>
    <row r="230" spans="1:1" x14ac:dyDescent="0.2">
      <c r="A230" s="7"/>
    </row>
    <row r="231" spans="1:1" x14ac:dyDescent="0.2">
      <c r="A231" s="7"/>
    </row>
    <row r="232" spans="1:1" x14ac:dyDescent="0.2">
      <c r="A232" s="7"/>
    </row>
    <row r="233" spans="1:1" x14ac:dyDescent="0.2">
      <c r="A233" s="7"/>
    </row>
    <row r="234" spans="1:1" x14ac:dyDescent="0.2">
      <c r="A234" s="7"/>
    </row>
    <row r="235" spans="1:1" x14ac:dyDescent="0.2">
      <c r="A235" s="7"/>
    </row>
    <row r="236" spans="1:1" x14ac:dyDescent="0.2">
      <c r="A236" s="7"/>
    </row>
    <row r="237" spans="1:1" x14ac:dyDescent="0.2">
      <c r="A237" s="7"/>
    </row>
    <row r="238" spans="1:1" x14ac:dyDescent="0.2">
      <c r="A238" s="7"/>
    </row>
    <row r="239" spans="1:1" x14ac:dyDescent="0.2">
      <c r="A239" s="7"/>
    </row>
    <row r="240" spans="1:1" x14ac:dyDescent="0.2">
      <c r="A240" s="7"/>
    </row>
    <row r="241" spans="1:1" x14ac:dyDescent="0.2">
      <c r="A241" s="7"/>
    </row>
    <row r="242" spans="1:1" x14ac:dyDescent="0.2">
      <c r="A242" s="7"/>
    </row>
    <row r="243" spans="1:1" x14ac:dyDescent="0.2">
      <c r="A243" s="7"/>
    </row>
    <row r="244" spans="1:1" x14ac:dyDescent="0.2">
      <c r="A244" s="7"/>
    </row>
    <row r="245" spans="1:1" x14ac:dyDescent="0.2">
      <c r="A245" s="7"/>
    </row>
    <row r="246" spans="1:1" x14ac:dyDescent="0.2">
      <c r="A246" s="7"/>
    </row>
    <row r="247" spans="1:1" x14ac:dyDescent="0.2">
      <c r="A247" s="7"/>
    </row>
    <row r="248" spans="1:1" x14ac:dyDescent="0.2">
      <c r="A248" s="7"/>
    </row>
    <row r="249" spans="1:1" x14ac:dyDescent="0.2">
      <c r="A249" s="7"/>
    </row>
    <row r="250" spans="1:1" x14ac:dyDescent="0.2">
      <c r="A250" s="7"/>
    </row>
    <row r="251" spans="1:1" x14ac:dyDescent="0.2">
      <c r="A251" s="7"/>
    </row>
    <row r="252" spans="1:1" x14ac:dyDescent="0.2">
      <c r="A252" s="7"/>
    </row>
    <row r="253" spans="1:1" x14ac:dyDescent="0.2">
      <c r="A253" s="7"/>
    </row>
    <row r="254" spans="1:1" x14ac:dyDescent="0.2">
      <c r="A254" s="7"/>
    </row>
    <row r="255" spans="1:1" x14ac:dyDescent="0.2">
      <c r="A255" s="7"/>
    </row>
    <row r="256" spans="1:1" x14ac:dyDescent="0.2">
      <c r="A256" s="7"/>
    </row>
    <row r="257" spans="1:1" x14ac:dyDescent="0.2">
      <c r="A257" s="7"/>
    </row>
    <row r="258" spans="1:1" x14ac:dyDescent="0.2">
      <c r="A258" s="7"/>
    </row>
    <row r="259" spans="1:1" x14ac:dyDescent="0.2">
      <c r="A259" s="7"/>
    </row>
    <row r="260" spans="1:1" x14ac:dyDescent="0.2">
      <c r="A260" s="7"/>
    </row>
    <row r="261" spans="1:1" x14ac:dyDescent="0.2">
      <c r="A261" s="7"/>
    </row>
    <row r="262" spans="1:1" x14ac:dyDescent="0.2">
      <c r="A262" s="7"/>
    </row>
    <row r="263" spans="1:1" x14ac:dyDescent="0.2">
      <c r="A263" s="7"/>
    </row>
    <row r="264" spans="1:1" x14ac:dyDescent="0.2">
      <c r="A264" s="7"/>
    </row>
    <row r="265" spans="1:1" x14ac:dyDescent="0.2">
      <c r="A265" s="7"/>
    </row>
    <row r="266" spans="1:1" x14ac:dyDescent="0.2">
      <c r="A266" s="7"/>
    </row>
    <row r="267" spans="1:1" x14ac:dyDescent="0.2">
      <c r="A267" s="7"/>
    </row>
    <row r="268" spans="1:1" x14ac:dyDescent="0.2">
      <c r="A268" s="7"/>
    </row>
    <row r="269" spans="1:1" x14ac:dyDescent="0.2">
      <c r="A269" s="7"/>
    </row>
    <row r="270" spans="1:1" x14ac:dyDescent="0.2">
      <c r="A270" s="7"/>
    </row>
    <row r="271" spans="1:1" x14ac:dyDescent="0.2">
      <c r="A271" s="7"/>
    </row>
    <row r="272" spans="1:1" x14ac:dyDescent="0.2">
      <c r="A272" s="7"/>
    </row>
    <row r="273" spans="1:1" x14ac:dyDescent="0.2">
      <c r="A273" s="7"/>
    </row>
    <row r="274" spans="1:1" x14ac:dyDescent="0.2">
      <c r="A274" s="7"/>
    </row>
  </sheetData>
  <mergeCells count="6">
    <mergeCell ref="A59:H59"/>
    <mergeCell ref="A39:B39"/>
    <mergeCell ref="A42:B42"/>
    <mergeCell ref="A43:B43"/>
    <mergeCell ref="A41:B41"/>
    <mergeCell ref="A45:B4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241"/>
  <sheetViews>
    <sheetView zoomScaleNormal="100" workbookViewId="0">
      <selection activeCell="Z1" sqref="Z1"/>
    </sheetView>
  </sheetViews>
  <sheetFormatPr defaultColWidth="9.28515625" defaultRowHeight="12.75" x14ac:dyDescent="0.2"/>
  <cols>
    <col min="1" max="1" width="4.7109375" style="4" customWidth="1"/>
    <col min="2" max="2" width="6.28515625" style="4" customWidth="1"/>
    <col min="3" max="3" width="31" style="4" customWidth="1"/>
    <col min="4" max="4" width="9.85546875" style="4" customWidth="1"/>
    <col min="5" max="5" width="11.7109375" style="4" customWidth="1"/>
    <col min="6" max="6" width="10.140625" style="4" hidden="1" customWidth="1"/>
    <col min="7" max="7" width="8.5703125" style="4" hidden="1" customWidth="1"/>
    <col min="8" max="8" width="11.85546875" style="4" customWidth="1"/>
    <col min="9" max="9" width="6.7109375" style="4" customWidth="1"/>
    <col min="10" max="16384" width="9.28515625" style="4"/>
  </cols>
  <sheetData>
    <row r="1" spans="1:8" ht="15" x14ac:dyDescent="0.25">
      <c r="E1" s="169" t="s">
        <v>1376</v>
      </c>
      <c r="H1" s="1529">
        <v>2</v>
      </c>
    </row>
    <row r="2" spans="1:8" ht="18.75" x14ac:dyDescent="0.3">
      <c r="A2" s="6" t="s">
        <v>684</v>
      </c>
      <c r="B2" s="170"/>
      <c r="C2" s="132"/>
      <c r="D2" s="132"/>
      <c r="E2" s="132"/>
      <c r="F2" s="132"/>
      <c r="G2" s="132"/>
      <c r="H2" s="132"/>
    </row>
    <row r="3" spans="1:8" s="132" customFormat="1" ht="18.75" x14ac:dyDescent="0.3">
      <c r="A3" s="170"/>
      <c r="B3" s="170"/>
    </row>
    <row r="4" spans="1:8" ht="15" thickBot="1" x14ac:dyDescent="0.25">
      <c r="A4" s="172" t="s">
        <v>645</v>
      </c>
      <c r="B4" s="7"/>
      <c r="F4" s="8"/>
      <c r="G4" s="9"/>
      <c r="H4" s="10" t="s">
        <v>537</v>
      </c>
    </row>
    <row r="5" spans="1:8" ht="13.5" x14ac:dyDescent="0.25">
      <c r="A5" s="173" t="s">
        <v>538</v>
      </c>
      <c r="B5" s="243"/>
      <c r="C5" s="24"/>
      <c r="D5" s="896" t="s">
        <v>1283</v>
      </c>
      <c r="E5" s="896" t="s">
        <v>540</v>
      </c>
      <c r="F5" s="1153" t="s">
        <v>541</v>
      </c>
      <c r="G5" s="14" t="s">
        <v>542</v>
      </c>
      <c r="H5" s="15" t="s">
        <v>1285</v>
      </c>
    </row>
    <row r="6" spans="1:8" ht="14.25" thickBot="1" x14ac:dyDescent="0.3">
      <c r="A6" s="174">
        <v>3639</v>
      </c>
      <c r="B6" s="17" t="s">
        <v>612</v>
      </c>
      <c r="C6" s="191"/>
      <c r="D6" s="1143">
        <v>2020</v>
      </c>
      <c r="E6" s="1130">
        <v>2020</v>
      </c>
      <c r="F6" s="19"/>
      <c r="G6" s="20" t="s">
        <v>544</v>
      </c>
      <c r="H6" s="21" t="s">
        <v>1284</v>
      </c>
    </row>
    <row r="7" spans="1:8" ht="13.5" x14ac:dyDescent="0.25">
      <c r="A7" s="176"/>
      <c r="B7" s="243" t="s">
        <v>545</v>
      </c>
      <c r="C7" s="13"/>
      <c r="D7" s="1144"/>
      <c r="E7" s="1150"/>
      <c r="F7" s="1147"/>
      <c r="G7" s="244"/>
      <c r="H7" s="245"/>
    </row>
    <row r="8" spans="1:8" ht="13.5" thickBot="1" x14ac:dyDescent="0.25">
      <c r="A8" s="179">
        <v>3639</v>
      </c>
      <c r="B8" s="40">
        <v>5169</v>
      </c>
      <c r="C8" s="191" t="s">
        <v>685</v>
      </c>
      <c r="D8" s="1145">
        <v>150</v>
      </c>
      <c r="E8" s="1151">
        <v>150</v>
      </c>
      <c r="F8" s="1148">
        <v>0</v>
      </c>
      <c r="G8" s="246">
        <f>F8/E8*100</f>
        <v>0</v>
      </c>
      <c r="H8" s="247">
        <v>150</v>
      </c>
    </row>
    <row r="9" spans="1:8" ht="16.5" thickBot="1" x14ac:dyDescent="0.3">
      <c r="A9" s="194" t="s">
        <v>666</v>
      </c>
      <c r="B9" s="195"/>
      <c r="C9" s="196"/>
      <c r="D9" s="1146">
        <f>SUM(D8)</f>
        <v>150</v>
      </c>
      <c r="E9" s="1152">
        <f>SUM(E8)</f>
        <v>150</v>
      </c>
      <c r="F9" s="1149">
        <f>SUM(F8)</f>
        <v>0</v>
      </c>
      <c r="G9" s="248">
        <f>F9/E9*100</f>
        <v>0</v>
      </c>
      <c r="H9" s="249">
        <f>SUM(H8)</f>
        <v>150</v>
      </c>
    </row>
    <row r="10" spans="1:8" x14ac:dyDescent="0.2">
      <c r="A10" s="7"/>
      <c r="B10" s="7"/>
    </row>
    <row r="11" spans="1:8" x14ac:dyDescent="0.2">
      <c r="A11" s="7"/>
      <c r="B11" s="7"/>
    </row>
    <row r="12" spans="1:8" x14ac:dyDescent="0.2">
      <c r="A12" s="7"/>
      <c r="B12" s="7"/>
    </row>
    <row r="13" spans="1:8" x14ac:dyDescent="0.2">
      <c r="A13" s="7"/>
      <c r="B13" s="7"/>
    </row>
    <row r="14" spans="1:8" ht="15.75" x14ac:dyDescent="0.25">
      <c r="A14" s="250"/>
      <c r="B14" s="104"/>
      <c r="C14" s="135"/>
      <c r="D14" s="251"/>
      <c r="E14" s="251"/>
      <c r="F14" s="251"/>
      <c r="G14" s="251"/>
      <c r="H14" s="251"/>
    </row>
    <row r="15" spans="1:8" x14ac:dyDescent="0.2">
      <c r="A15" s="7"/>
      <c r="B15" s="7"/>
    </row>
    <row r="16" spans="1:8" x14ac:dyDescent="0.2">
      <c r="A16" s="7"/>
      <c r="B16" s="7"/>
    </row>
    <row r="17" spans="1:2" x14ac:dyDescent="0.2">
      <c r="A17" s="7"/>
      <c r="B17" s="7"/>
    </row>
    <row r="18" spans="1:2" x14ac:dyDescent="0.2">
      <c r="A18" s="7"/>
      <c r="B18" s="7"/>
    </row>
    <row r="19" spans="1:2" x14ac:dyDescent="0.2">
      <c r="A19" s="7"/>
      <c r="B19" s="7"/>
    </row>
    <row r="20" spans="1:2" x14ac:dyDescent="0.2">
      <c r="A20" s="7"/>
      <c r="B20" s="7"/>
    </row>
    <row r="21" spans="1:2" x14ac:dyDescent="0.2">
      <c r="A21" s="7"/>
      <c r="B21" s="7"/>
    </row>
    <row r="22" spans="1:2" x14ac:dyDescent="0.2">
      <c r="A22" s="7"/>
      <c r="B22" s="7"/>
    </row>
    <row r="23" spans="1:2" x14ac:dyDescent="0.2">
      <c r="A23" s="7"/>
      <c r="B23" s="7"/>
    </row>
    <row r="24" spans="1:2" x14ac:dyDescent="0.2">
      <c r="A24" s="7"/>
      <c r="B24" s="7"/>
    </row>
    <row r="25" spans="1:2" x14ac:dyDescent="0.2">
      <c r="A25" s="7"/>
      <c r="B25" s="7"/>
    </row>
    <row r="26" spans="1:2" x14ac:dyDescent="0.2">
      <c r="A26" s="7"/>
      <c r="B26" s="7"/>
    </row>
    <row r="27" spans="1:2" x14ac:dyDescent="0.2">
      <c r="A27" s="7"/>
      <c r="B27" s="7"/>
    </row>
    <row r="28" spans="1:2" x14ac:dyDescent="0.2">
      <c r="A28" s="7"/>
      <c r="B28" s="7"/>
    </row>
    <row r="29" spans="1:2" x14ac:dyDescent="0.2">
      <c r="A29" s="7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7"/>
      <c r="B32" s="7"/>
    </row>
    <row r="33" spans="1:2" x14ac:dyDescent="0.2">
      <c r="A33" s="7"/>
      <c r="B33" s="7"/>
    </row>
    <row r="34" spans="1:2" x14ac:dyDescent="0.2">
      <c r="A34" s="7"/>
      <c r="B34" s="7"/>
    </row>
    <row r="35" spans="1:2" x14ac:dyDescent="0.2">
      <c r="A35" s="7"/>
      <c r="B35" s="7"/>
    </row>
    <row r="36" spans="1:2" x14ac:dyDescent="0.2">
      <c r="A36" s="7"/>
      <c r="B36" s="7"/>
    </row>
    <row r="37" spans="1:2" x14ac:dyDescent="0.2">
      <c r="A37" s="7"/>
      <c r="B37" s="7"/>
    </row>
    <row r="38" spans="1:2" x14ac:dyDescent="0.2">
      <c r="A38" s="7"/>
      <c r="B38" s="7"/>
    </row>
    <row r="39" spans="1:2" x14ac:dyDescent="0.2">
      <c r="A39" s="7"/>
      <c r="B39" s="7"/>
    </row>
    <row r="40" spans="1:2" x14ac:dyDescent="0.2">
      <c r="A40" s="7"/>
      <c r="B40" s="7"/>
    </row>
    <row r="41" spans="1:2" x14ac:dyDescent="0.2">
      <c r="A41" s="7"/>
      <c r="B41" s="7"/>
    </row>
    <row r="42" spans="1:2" x14ac:dyDescent="0.2">
      <c r="A42" s="7"/>
      <c r="B42" s="7"/>
    </row>
    <row r="43" spans="1:2" x14ac:dyDescent="0.2">
      <c r="A43" s="7"/>
      <c r="B43" s="7"/>
    </row>
    <row r="44" spans="1:2" x14ac:dyDescent="0.2">
      <c r="A44" s="7"/>
      <c r="B44" s="7"/>
    </row>
    <row r="45" spans="1:2" x14ac:dyDescent="0.2">
      <c r="A45" s="7"/>
      <c r="B45" s="7"/>
    </row>
    <row r="46" spans="1:2" x14ac:dyDescent="0.2">
      <c r="A46" s="7"/>
      <c r="B46" s="7"/>
    </row>
    <row r="47" spans="1:2" x14ac:dyDescent="0.2">
      <c r="A47" s="7"/>
      <c r="B47" s="7"/>
    </row>
    <row r="48" spans="1:2" x14ac:dyDescent="0.2">
      <c r="A48" s="7"/>
      <c r="B48" s="7"/>
    </row>
    <row r="49" spans="1:8" x14ac:dyDescent="0.2">
      <c r="A49" s="7"/>
      <c r="B49" s="7"/>
    </row>
    <row r="50" spans="1:8" x14ac:dyDescent="0.2">
      <c r="A50" s="7"/>
      <c r="B50" s="7"/>
    </row>
    <row r="51" spans="1:8" x14ac:dyDescent="0.2">
      <c r="A51" s="7"/>
      <c r="B51" s="7"/>
    </row>
    <row r="52" spans="1:8" x14ac:dyDescent="0.2">
      <c r="A52" s="7"/>
      <c r="B52" s="7"/>
    </row>
    <row r="53" spans="1:8" x14ac:dyDescent="0.2">
      <c r="A53" s="252"/>
      <c r="B53" s="252"/>
      <c r="C53" s="252"/>
      <c r="D53" s="252"/>
      <c r="E53" s="252"/>
      <c r="F53" s="252"/>
      <c r="G53" s="252"/>
      <c r="H53" s="252"/>
    </row>
    <row r="54" spans="1:8" ht="15" x14ac:dyDescent="0.25">
      <c r="A54" s="1598" t="s">
        <v>683</v>
      </c>
      <c r="B54" s="1598"/>
      <c r="C54" s="1598"/>
      <c r="D54" s="1598"/>
      <c r="E54" s="1598"/>
      <c r="F54" s="1598"/>
      <c r="G54" s="1598"/>
      <c r="H54" s="1598"/>
    </row>
    <row r="55" spans="1:8" x14ac:dyDescent="0.2">
      <c r="A55" s="7"/>
      <c r="B55" s="7"/>
    </row>
    <row r="56" spans="1:8" x14ac:dyDescent="0.2">
      <c r="A56" s="7"/>
      <c r="B56" s="7"/>
    </row>
    <row r="57" spans="1:8" x14ac:dyDescent="0.2">
      <c r="A57" s="7"/>
      <c r="B57" s="7"/>
    </row>
    <row r="58" spans="1:8" x14ac:dyDescent="0.2">
      <c r="A58" s="7"/>
      <c r="B58" s="7"/>
    </row>
    <row r="59" spans="1:8" x14ac:dyDescent="0.2">
      <c r="A59" s="7"/>
      <c r="B59" s="7"/>
    </row>
    <row r="60" spans="1:8" x14ac:dyDescent="0.2">
      <c r="A60" s="7"/>
      <c r="B60" s="7"/>
    </row>
    <row r="61" spans="1:8" x14ac:dyDescent="0.2">
      <c r="A61" s="7"/>
      <c r="B61" s="7"/>
    </row>
    <row r="62" spans="1:8" x14ac:dyDescent="0.2">
      <c r="A62" s="7"/>
      <c r="B62" s="7"/>
    </row>
    <row r="63" spans="1:8" x14ac:dyDescent="0.2">
      <c r="A63" s="7"/>
      <c r="B63" s="7"/>
    </row>
    <row r="64" spans="1:8" x14ac:dyDescent="0.2">
      <c r="A64" s="7"/>
      <c r="B64" s="7"/>
    </row>
    <row r="65" spans="1:2" x14ac:dyDescent="0.2">
      <c r="A65" s="7"/>
      <c r="B65" s="7"/>
    </row>
    <row r="66" spans="1:2" x14ac:dyDescent="0.2">
      <c r="A66" s="7"/>
      <c r="B66" s="7"/>
    </row>
    <row r="67" spans="1:2" x14ac:dyDescent="0.2">
      <c r="A67" s="7"/>
      <c r="B67" s="7"/>
    </row>
    <row r="68" spans="1:2" x14ac:dyDescent="0.2">
      <c r="A68" s="7"/>
      <c r="B68" s="7"/>
    </row>
    <row r="69" spans="1:2" x14ac:dyDescent="0.2">
      <c r="A69" s="7"/>
      <c r="B69" s="7"/>
    </row>
    <row r="70" spans="1:2" x14ac:dyDescent="0.2">
      <c r="A70" s="7"/>
      <c r="B70" s="7"/>
    </row>
    <row r="71" spans="1:2" x14ac:dyDescent="0.2">
      <c r="A71" s="7"/>
      <c r="B71" s="7"/>
    </row>
    <row r="72" spans="1:2" x14ac:dyDescent="0.2">
      <c r="A72" s="7"/>
      <c r="B72" s="7"/>
    </row>
    <row r="73" spans="1:2" x14ac:dyDescent="0.2">
      <c r="A73" s="7"/>
      <c r="B73" s="7"/>
    </row>
    <row r="74" spans="1:2" x14ac:dyDescent="0.2">
      <c r="A74" s="7"/>
      <c r="B74" s="7"/>
    </row>
    <row r="75" spans="1:2" x14ac:dyDescent="0.2">
      <c r="A75" s="7"/>
      <c r="B75" s="7"/>
    </row>
    <row r="76" spans="1:2" x14ac:dyDescent="0.2">
      <c r="A76" s="7"/>
      <c r="B76" s="7"/>
    </row>
    <row r="77" spans="1:2" x14ac:dyDescent="0.2">
      <c r="A77" s="7"/>
      <c r="B77" s="7"/>
    </row>
    <row r="78" spans="1:2" x14ac:dyDescent="0.2">
      <c r="A78" s="7"/>
      <c r="B78" s="7"/>
    </row>
    <row r="79" spans="1:2" x14ac:dyDescent="0.2">
      <c r="A79" s="7"/>
      <c r="B79" s="7"/>
    </row>
    <row r="80" spans="1:2" x14ac:dyDescent="0.2">
      <c r="A80" s="7"/>
      <c r="B80" s="7"/>
    </row>
    <row r="81" spans="1:2" x14ac:dyDescent="0.2">
      <c r="A81" s="7"/>
      <c r="B81" s="7"/>
    </row>
    <row r="82" spans="1:2" x14ac:dyDescent="0.2">
      <c r="A82" s="7"/>
      <c r="B82" s="7"/>
    </row>
    <row r="83" spans="1:2" x14ac:dyDescent="0.2">
      <c r="A83" s="7"/>
      <c r="B83" s="7"/>
    </row>
    <row r="84" spans="1:2" x14ac:dyDescent="0.2">
      <c r="A84" s="7"/>
      <c r="B84" s="7"/>
    </row>
    <row r="85" spans="1:2" x14ac:dyDescent="0.2">
      <c r="A85" s="7"/>
      <c r="B85" s="7"/>
    </row>
    <row r="86" spans="1:2" x14ac:dyDescent="0.2">
      <c r="A86" s="7"/>
      <c r="B86" s="7"/>
    </row>
    <row r="87" spans="1:2" x14ac:dyDescent="0.2">
      <c r="A87" s="7"/>
      <c r="B87" s="7"/>
    </row>
    <row r="88" spans="1:2" x14ac:dyDescent="0.2">
      <c r="A88" s="7"/>
      <c r="B88" s="7"/>
    </row>
    <row r="89" spans="1:2" x14ac:dyDescent="0.2">
      <c r="A89" s="7"/>
      <c r="B89" s="7"/>
    </row>
    <row r="90" spans="1:2" x14ac:dyDescent="0.2">
      <c r="A90" s="7"/>
      <c r="B90" s="7"/>
    </row>
    <row r="91" spans="1:2" x14ac:dyDescent="0.2">
      <c r="A91" s="7"/>
      <c r="B91" s="7"/>
    </row>
    <row r="92" spans="1:2" x14ac:dyDescent="0.2">
      <c r="A92" s="7"/>
      <c r="B92" s="7"/>
    </row>
    <row r="93" spans="1:2" x14ac:dyDescent="0.2">
      <c r="A93" s="7"/>
      <c r="B93" s="7"/>
    </row>
    <row r="94" spans="1:2" x14ac:dyDescent="0.2">
      <c r="A94" s="7"/>
      <c r="B94" s="7"/>
    </row>
    <row r="95" spans="1:2" x14ac:dyDescent="0.2">
      <c r="A95" s="7"/>
      <c r="B95" s="7"/>
    </row>
    <row r="96" spans="1:2" x14ac:dyDescent="0.2">
      <c r="A96" s="7"/>
      <c r="B96" s="7"/>
    </row>
    <row r="97" spans="1:2" x14ac:dyDescent="0.2">
      <c r="A97" s="7"/>
      <c r="B97" s="7"/>
    </row>
    <row r="98" spans="1:2" x14ac:dyDescent="0.2">
      <c r="A98" s="7"/>
      <c r="B98" s="7"/>
    </row>
    <row r="99" spans="1:2" x14ac:dyDescent="0.2">
      <c r="A99" s="7"/>
      <c r="B99" s="7"/>
    </row>
    <row r="100" spans="1:2" x14ac:dyDescent="0.2">
      <c r="A100" s="7"/>
      <c r="B100" s="7"/>
    </row>
    <row r="101" spans="1:2" x14ac:dyDescent="0.2">
      <c r="A101" s="7"/>
      <c r="B101" s="7"/>
    </row>
    <row r="102" spans="1:2" x14ac:dyDescent="0.2">
      <c r="A102" s="7"/>
      <c r="B102" s="7"/>
    </row>
    <row r="103" spans="1:2" x14ac:dyDescent="0.2">
      <c r="A103" s="7"/>
      <c r="B103" s="7"/>
    </row>
    <row r="104" spans="1:2" x14ac:dyDescent="0.2">
      <c r="A104" s="7"/>
      <c r="B104" s="7"/>
    </row>
    <row r="105" spans="1:2" x14ac:dyDescent="0.2">
      <c r="A105" s="7"/>
      <c r="B105" s="7"/>
    </row>
    <row r="106" spans="1:2" x14ac:dyDescent="0.2">
      <c r="A106" s="7"/>
      <c r="B106" s="7"/>
    </row>
    <row r="107" spans="1:2" x14ac:dyDescent="0.2">
      <c r="A107" s="7"/>
      <c r="B107" s="7"/>
    </row>
    <row r="108" spans="1:2" x14ac:dyDescent="0.2">
      <c r="A108" s="7"/>
      <c r="B108" s="7"/>
    </row>
    <row r="109" spans="1:2" x14ac:dyDescent="0.2">
      <c r="A109" s="7"/>
      <c r="B109" s="7"/>
    </row>
    <row r="110" spans="1:2" x14ac:dyDescent="0.2">
      <c r="A110" s="7"/>
      <c r="B110" s="7"/>
    </row>
    <row r="111" spans="1:2" x14ac:dyDescent="0.2">
      <c r="A111" s="7"/>
      <c r="B111" s="7"/>
    </row>
    <row r="112" spans="1:2" x14ac:dyDescent="0.2">
      <c r="A112" s="7"/>
      <c r="B112" s="7"/>
    </row>
    <row r="113" spans="1:2" x14ac:dyDescent="0.2">
      <c r="A113" s="7"/>
      <c r="B113" s="7"/>
    </row>
    <row r="114" spans="1:2" x14ac:dyDescent="0.2">
      <c r="A114" s="7"/>
      <c r="B114" s="7"/>
    </row>
    <row r="115" spans="1:2" x14ac:dyDescent="0.2">
      <c r="A115" s="7"/>
      <c r="B115" s="7"/>
    </row>
    <row r="116" spans="1:2" x14ac:dyDescent="0.2">
      <c r="A116" s="7"/>
      <c r="B116" s="7"/>
    </row>
    <row r="117" spans="1:2" x14ac:dyDescent="0.2">
      <c r="A117" s="7"/>
      <c r="B117" s="7"/>
    </row>
    <row r="118" spans="1:2" x14ac:dyDescent="0.2">
      <c r="A118" s="7"/>
      <c r="B118" s="7"/>
    </row>
    <row r="119" spans="1:2" x14ac:dyDescent="0.2">
      <c r="A119" s="7"/>
      <c r="B119" s="7"/>
    </row>
    <row r="120" spans="1:2" x14ac:dyDescent="0.2">
      <c r="A120" s="7"/>
      <c r="B120" s="7"/>
    </row>
    <row r="121" spans="1:2" x14ac:dyDescent="0.2">
      <c r="A121" s="7"/>
      <c r="B121" s="7"/>
    </row>
    <row r="122" spans="1:2" x14ac:dyDescent="0.2">
      <c r="A122" s="7"/>
      <c r="B122" s="7"/>
    </row>
    <row r="123" spans="1:2" x14ac:dyDescent="0.2">
      <c r="A123" s="7"/>
      <c r="B123" s="7"/>
    </row>
    <row r="124" spans="1:2" x14ac:dyDescent="0.2">
      <c r="A124" s="7"/>
      <c r="B124" s="7"/>
    </row>
    <row r="125" spans="1:2" x14ac:dyDescent="0.2">
      <c r="A125" s="7"/>
      <c r="B125" s="7"/>
    </row>
    <row r="126" spans="1:2" x14ac:dyDescent="0.2">
      <c r="A126" s="7"/>
      <c r="B126" s="7"/>
    </row>
    <row r="127" spans="1:2" x14ac:dyDescent="0.2">
      <c r="A127" s="7"/>
      <c r="B127" s="7"/>
    </row>
    <row r="128" spans="1:2" x14ac:dyDescent="0.2">
      <c r="A128" s="7"/>
      <c r="B128" s="7"/>
    </row>
    <row r="129" spans="1:2" x14ac:dyDescent="0.2">
      <c r="A129" s="7"/>
      <c r="B129" s="7"/>
    </row>
    <row r="130" spans="1:2" x14ac:dyDescent="0.2">
      <c r="A130" s="7"/>
      <c r="B130" s="7"/>
    </row>
    <row r="131" spans="1:2" x14ac:dyDescent="0.2">
      <c r="A131" s="7"/>
      <c r="B131" s="7"/>
    </row>
    <row r="132" spans="1:2" x14ac:dyDescent="0.2">
      <c r="A132" s="7"/>
      <c r="B132" s="7"/>
    </row>
    <row r="133" spans="1:2" x14ac:dyDescent="0.2">
      <c r="A133" s="7"/>
      <c r="B133" s="7"/>
    </row>
    <row r="134" spans="1:2" x14ac:dyDescent="0.2">
      <c r="A134" s="7"/>
      <c r="B134" s="7"/>
    </row>
    <row r="135" spans="1:2" x14ac:dyDescent="0.2">
      <c r="A135" s="7"/>
      <c r="B135" s="7"/>
    </row>
    <row r="136" spans="1:2" x14ac:dyDescent="0.2">
      <c r="A136" s="7"/>
      <c r="B136" s="7"/>
    </row>
    <row r="137" spans="1:2" x14ac:dyDescent="0.2">
      <c r="A137" s="7"/>
      <c r="B137" s="7"/>
    </row>
    <row r="138" spans="1:2" x14ac:dyDescent="0.2">
      <c r="A138" s="7"/>
      <c r="B138" s="7"/>
    </row>
    <row r="139" spans="1:2" x14ac:dyDescent="0.2">
      <c r="A139" s="7"/>
      <c r="B139" s="7"/>
    </row>
    <row r="140" spans="1:2" x14ac:dyDescent="0.2">
      <c r="A140" s="7"/>
      <c r="B140" s="7"/>
    </row>
    <row r="141" spans="1:2" x14ac:dyDescent="0.2">
      <c r="A141" s="7"/>
      <c r="B141" s="7"/>
    </row>
    <row r="142" spans="1:2" x14ac:dyDescent="0.2">
      <c r="A142" s="7"/>
      <c r="B142" s="7"/>
    </row>
    <row r="143" spans="1:2" x14ac:dyDescent="0.2">
      <c r="A143" s="7"/>
      <c r="B143" s="7"/>
    </row>
    <row r="144" spans="1:2" x14ac:dyDescent="0.2">
      <c r="A144" s="7"/>
      <c r="B144" s="7"/>
    </row>
    <row r="145" spans="1:2" x14ac:dyDescent="0.2">
      <c r="A145" s="7"/>
      <c r="B145" s="7"/>
    </row>
    <row r="146" spans="1:2" x14ac:dyDescent="0.2">
      <c r="A146" s="7"/>
      <c r="B146" s="7"/>
    </row>
    <row r="147" spans="1:2" x14ac:dyDescent="0.2">
      <c r="A147" s="7"/>
      <c r="B147" s="7"/>
    </row>
    <row r="148" spans="1:2" x14ac:dyDescent="0.2">
      <c r="A148" s="7"/>
      <c r="B148" s="7"/>
    </row>
    <row r="149" spans="1:2" x14ac:dyDescent="0.2">
      <c r="A149" s="7"/>
      <c r="B149" s="7"/>
    </row>
    <row r="150" spans="1:2" x14ac:dyDescent="0.2">
      <c r="A150" s="7"/>
      <c r="B150" s="7"/>
    </row>
    <row r="151" spans="1:2" x14ac:dyDescent="0.2">
      <c r="A151" s="7"/>
      <c r="B151" s="7"/>
    </row>
    <row r="152" spans="1:2" x14ac:dyDescent="0.2">
      <c r="A152" s="7"/>
      <c r="B152" s="7"/>
    </row>
    <row r="153" spans="1:2" x14ac:dyDescent="0.2">
      <c r="A153" s="7"/>
      <c r="B153" s="7"/>
    </row>
    <row r="154" spans="1:2" x14ac:dyDescent="0.2">
      <c r="A154" s="7"/>
      <c r="B154" s="7"/>
    </row>
    <row r="155" spans="1:2" x14ac:dyDescent="0.2">
      <c r="A155" s="7"/>
      <c r="B155" s="7"/>
    </row>
    <row r="156" spans="1:2" x14ac:dyDescent="0.2">
      <c r="A156" s="7"/>
      <c r="B156" s="7"/>
    </row>
    <row r="157" spans="1:2" x14ac:dyDescent="0.2">
      <c r="A157" s="7"/>
      <c r="B157" s="7"/>
    </row>
    <row r="158" spans="1:2" x14ac:dyDescent="0.2">
      <c r="A158" s="7"/>
      <c r="B158" s="7"/>
    </row>
    <row r="159" spans="1:2" x14ac:dyDescent="0.2">
      <c r="A159" s="7"/>
      <c r="B159" s="7"/>
    </row>
    <row r="160" spans="1:2" x14ac:dyDescent="0.2">
      <c r="A160" s="7"/>
      <c r="B160" s="7"/>
    </row>
    <row r="161" spans="1:2" x14ac:dyDescent="0.2">
      <c r="A161" s="7"/>
      <c r="B161" s="7"/>
    </row>
    <row r="162" spans="1:2" x14ac:dyDescent="0.2">
      <c r="A162" s="7"/>
      <c r="B162" s="7"/>
    </row>
    <row r="163" spans="1:2" x14ac:dyDescent="0.2">
      <c r="A163" s="7"/>
      <c r="B163" s="7"/>
    </row>
    <row r="164" spans="1:2" x14ac:dyDescent="0.2">
      <c r="A164" s="7"/>
      <c r="B164" s="7"/>
    </row>
    <row r="165" spans="1:2" x14ac:dyDescent="0.2">
      <c r="A165" s="7"/>
      <c r="B165" s="7"/>
    </row>
    <row r="166" spans="1:2" x14ac:dyDescent="0.2">
      <c r="A166" s="7"/>
      <c r="B166" s="7"/>
    </row>
    <row r="167" spans="1:2" x14ac:dyDescent="0.2">
      <c r="A167" s="7"/>
      <c r="B167" s="7"/>
    </row>
    <row r="168" spans="1:2" x14ac:dyDescent="0.2">
      <c r="A168" s="7"/>
      <c r="B168" s="7"/>
    </row>
    <row r="169" spans="1:2" x14ac:dyDescent="0.2">
      <c r="A169" s="7"/>
      <c r="B169" s="7"/>
    </row>
    <row r="170" spans="1:2" x14ac:dyDescent="0.2">
      <c r="A170" s="7"/>
      <c r="B170" s="7"/>
    </row>
    <row r="171" spans="1:2" x14ac:dyDescent="0.2">
      <c r="A171" s="7"/>
      <c r="B171" s="7"/>
    </row>
    <row r="172" spans="1:2" x14ac:dyDescent="0.2">
      <c r="A172" s="7"/>
      <c r="B172" s="7"/>
    </row>
    <row r="173" spans="1:2" x14ac:dyDescent="0.2">
      <c r="A173" s="7"/>
      <c r="B173" s="7"/>
    </row>
    <row r="174" spans="1:2" x14ac:dyDescent="0.2">
      <c r="A174" s="7"/>
      <c r="B174" s="7"/>
    </row>
    <row r="175" spans="1:2" x14ac:dyDescent="0.2">
      <c r="A175" s="7"/>
      <c r="B175" s="7"/>
    </row>
    <row r="176" spans="1:2" x14ac:dyDescent="0.2">
      <c r="A176" s="7"/>
      <c r="B176" s="7"/>
    </row>
    <row r="177" spans="1:2" x14ac:dyDescent="0.2">
      <c r="A177" s="7"/>
      <c r="B177" s="7"/>
    </row>
    <row r="178" spans="1:2" x14ac:dyDescent="0.2">
      <c r="A178" s="7"/>
      <c r="B178" s="7"/>
    </row>
    <row r="179" spans="1:2" x14ac:dyDescent="0.2">
      <c r="A179" s="7"/>
      <c r="B179" s="7"/>
    </row>
    <row r="180" spans="1:2" x14ac:dyDescent="0.2">
      <c r="A180" s="7"/>
      <c r="B180" s="7"/>
    </row>
    <row r="181" spans="1:2" x14ac:dyDescent="0.2">
      <c r="A181" s="7"/>
      <c r="B181" s="7"/>
    </row>
    <row r="182" spans="1:2" x14ac:dyDescent="0.2">
      <c r="A182" s="7"/>
      <c r="B182" s="7"/>
    </row>
    <row r="183" spans="1:2" x14ac:dyDescent="0.2">
      <c r="A183" s="7"/>
      <c r="B183" s="7"/>
    </row>
    <row r="184" spans="1:2" x14ac:dyDescent="0.2">
      <c r="A184" s="7"/>
      <c r="B184" s="7"/>
    </row>
    <row r="185" spans="1:2" x14ac:dyDescent="0.2">
      <c r="A185" s="7"/>
      <c r="B185" s="7"/>
    </row>
    <row r="186" spans="1:2" x14ac:dyDescent="0.2">
      <c r="A186" s="7"/>
      <c r="B186" s="7"/>
    </row>
    <row r="187" spans="1:2" x14ac:dyDescent="0.2">
      <c r="A187" s="7"/>
      <c r="B187" s="7"/>
    </row>
    <row r="188" spans="1:2" x14ac:dyDescent="0.2">
      <c r="A188" s="7"/>
      <c r="B188" s="7"/>
    </row>
    <row r="189" spans="1:2" x14ac:dyDescent="0.2">
      <c r="A189" s="7"/>
      <c r="B189" s="7"/>
    </row>
    <row r="190" spans="1:2" x14ac:dyDescent="0.2">
      <c r="A190" s="7"/>
      <c r="B190" s="7"/>
    </row>
    <row r="191" spans="1:2" x14ac:dyDescent="0.2">
      <c r="A191" s="7"/>
      <c r="B191" s="7"/>
    </row>
    <row r="192" spans="1:2" x14ac:dyDescent="0.2">
      <c r="A192" s="7"/>
      <c r="B192" s="7"/>
    </row>
    <row r="193" spans="1:2" x14ac:dyDescent="0.2">
      <c r="A193" s="7"/>
      <c r="B193" s="7"/>
    </row>
    <row r="194" spans="1:2" x14ac:dyDescent="0.2">
      <c r="A194" s="7"/>
      <c r="B194" s="7"/>
    </row>
    <row r="195" spans="1:2" x14ac:dyDescent="0.2">
      <c r="A195" s="7"/>
      <c r="B195" s="7"/>
    </row>
    <row r="196" spans="1:2" x14ac:dyDescent="0.2">
      <c r="A196" s="7"/>
      <c r="B196" s="7"/>
    </row>
    <row r="197" spans="1:2" x14ac:dyDescent="0.2">
      <c r="A197" s="7"/>
      <c r="B197" s="7"/>
    </row>
    <row r="198" spans="1:2" x14ac:dyDescent="0.2">
      <c r="A198" s="7"/>
      <c r="B198" s="7"/>
    </row>
    <row r="199" spans="1:2" x14ac:dyDescent="0.2">
      <c r="A199" s="7"/>
      <c r="B199" s="7"/>
    </row>
    <row r="200" spans="1:2" x14ac:dyDescent="0.2">
      <c r="A200" s="7"/>
      <c r="B200" s="7"/>
    </row>
    <row r="201" spans="1:2" x14ac:dyDescent="0.2">
      <c r="A201" s="7"/>
      <c r="B201" s="7"/>
    </row>
    <row r="202" spans="1:2" x14ac:dyDescent="0.2">
      <c r="A202" s="7"/>
      <c r="B202" s="7"/>
    </row>
    <row r="203" spans="1:2" x14ac:dyDescent="0.2">
      <c r="A203" s="7"/>
      <c r="B203" s="7"/>
    </row>
    <row r="204" spans="1:2" x14ac:dyDescent="0.2">
      <c r="A204" s="7"/>
      <c r="B204" s="7"/>
    </row>
    <row r="205" spans="1:2" x14ac:dyDescent="0.2">
      <c r="A205" s="7"/>
      <c r="B205" s="7"/>
    </row>
    <row r="206" spans="1:2" x14ac:dyDescent="0.2">
      <c r="A206" s="7"/>
      <c r="B206" s="7"/>
    </row>
    <row r="207" spans="1:2" x14ac:dyDescent="0.2">
      <c r="A207" s="7"/>
      <c r="B207" s="7"/>
    </row>
    <row r="208" spans="1:2" x14ac:dyDescent="0.2">
      <c r="A208" s="7"/>
      <c r="B208" s="7"/>
    </row>
    <row r="209" spans="1:2" x14ac:dyDescent="0.2">
      <c r="A209" s="7"/>
      <c r="B209" s="7"/>
    </row>
    <row r="210" spans="1:2" x14ac:dyDescent="0.2">
      <c r="A210" s="7"/>
      <c r="B210" s="7"/>
    </row>
    <row r="211" spans="1:2" x14ac:dyDescent="0.2">
      <c r="A211" s="7"/>
      <c r="B211" s="7"/>
    </row>
    <row r="212" spans="1:2" x14ac:dyDescent="0.2">
      <c r="A212" s="7"/>
      <c r="B212" s="7"/>
    </row>
    <row r="213" spans="1:2" x14ac:dyDescent="0.2">
      <c r="A213" s="7"/>
      <c r="B213" s="7"/>
    </row>
    <row r="214" spans="1:2" x14ac:dyDescent="0.2">
      <c r="A214" s="7"/>
      <c r="B214" s="7"/>
    </row>
    <row r="215" spans="1:2" x14ac:dyDescent="0.2">
      <c r="A215" s="7"/>
      <c r="B215" s="7"/>
    </row>
    <row r="216" spans="1:2" x14ac:dyDescent="0.2">
      <c r="A216" s="7"/>
      <c r="B216" s="7"/>
    </row>
    <row r="217" spans="1:2" x14ac:dyDescent="0.2">
      <c r="A217" s="7"/>
      <c r="B217" s="7"/>
    </row>
    <row r="218" spans="1:2" x14ac:dyDescent="0.2">
      <c r="A218" s="7"/>
      <c r="B218" s="7"/>
    </row>
    <row r="219" spans="1:2" x14ac:dyDescent="0.2">
      <c r="A219" s="7"/>
      <c r="B219" s="7"/>
    </row>
    <row r="220" spans="1:2" x14ac:dyDescent="0.2">
      <c r="A220" s="7"/>
      <c r="B220" s="7"/>
    </row>
    <row r="221" spans="1:2" x14ac:dyDescent="0.2">
      <c r="A221" s="7"/>
      <c r="B221" s="7"/>
    </row>
    <row r="222" spans="1:2" x14ac:dyDescent="0.2">
      <c r="A222" s="7"/>
      <c r="B222" s="7"/>
    </row>
    <row r="223" spans="1:2" x14ac:dyDescent="0.2">
      <c r="A223" s="7"/>
      <c r="B223" s="7"/>
    </row>
    <row r="224" spans="1:2" x14ac:dyDescent="0.2">
      <c r="A224" s="7"/>
      <c r="B224" s="7"/>
    </row>
    <row r="225" spans="1:2" x14ac:dyDescent="0.2">
      <c r="A225" s="7"/>
      <c r="B225" s="7"/>
    </row>
    <row r="226" spans="1:2" x14ac:dyDescent="0.2">
      <c r="A226" s="7"/>
      <c r="B226" s="7"/>
    </row>
    <row r="227" spans="1:2" x14ac:dyDescent="0.2">
      <c r="A227" s="7"/>
      <c r="B227" s="7"/>
    </row>
    <row r="228" spans="1:2" x14ac:dyDescent="0.2">
      <c r="A228" s="7"/>
      <c r="B228" s="7"/>
    </row>
    <row r="229" spans="1:2" x14ac:dyDescent="0.2">
      <c r="A229" s="7"/>
      <c r="B229" s="7"/>
    </row>
    <row r="230" spans="1:2" x14ac:dyDescent="0.2">
      <c r="A230" s="7"/>
      <c r="B230" s="7"/>
    </row>
    <row r="231" spans="1:2" x14ac:dyDescent="0.2">
      <c r="A231" s="7"/>
      <c r="B231" s="7"/>
    </row>
    <row r="232" spans="1:2" x14ac:dyDescent="0.2">
      <c r="A232" s="7"/>
      <c r="B232" s="7"/>
    </row>
    <row r="233" spans="1:2" x14ac:dyDescent="0.2">
      <c r="A233" s="7"/>
      <c r="B233" s="7"/>
    </row>
    <row r="234" spans="1:2" x14ac:dyDescent="0.2">
      <c r="A234" s="7"/>
      <c r="B234" s="7"/>
    </row>
    <row r="235" spans="1:2" x14ac:dyDescent="0.2">
      <c r="A235" s="7"/>
      <c r="B235" s="7"/>
    </row>
    <row r="236" spans="1:2" x14ac:dyDescent="0.2">
      <c r="A236" s="7"/>
      <c r="B236" s="7"/>
    </row>
    <row r="237" spans="1:2" x14ac:dyDescent="0.2">
      <c r="A237" s="7"/>
      <c r="B237" s="7"/>
    </row>
    <row r="238" spans="1:2" x14ac:dyDescent="0.2">
      <c r="A238" s="7"/>
      <c r="B238" s="7"/>
    </row>
    <row r="239" spans="1:2" x14ac:dyDescent="0.2">
      <c r="A239" s="7"/>
      <c r="B239" s="7"/>
    </row>
    <row r="240" spans="1:2" x14ac:dyDescent="0.2">
      <c r="A240" s="7"/>
      <c r="B240" s="7"/>
    </row>
    <row r="241" spans="1:2" x14ac:dyDescent="0.2">
      <c r="A241" s="7"/>
      <c r="B241" s="7"/>
    </row>
  </sheetData>
  <mergeCells count="1">
    <mergeCell ref="A54:H5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70"/>
  <sheetViews>
    <sheetView zoomScaleNormal="100" workbookViewId="0">
      <selection activeCell="Z1" sqref="Z1"/>
    </sheetView>
  </sheetViews>
  <sheetFormatPr defaultColWidth="9.28515625" defaultRowHeight="12.75" x14ac:dyDescent="0.2"/>
  <cols>
    <col min="1" max="1" width="5.28515625" style="4" customWidth="1"/>
    <col min="2" max="2" width="5.28515625" style="253" customWidth="1"/>
    <col min="3" max="3" width="36.140625" style="4" customWidth="1"/>
    <col min="4" max="5" width="8.42578125" style="4" bestFit="1" customWidth="1"/>
    <col min="6" max="6" width="10.140625" style="4" hidden="1" customWidth="1"/>
    <col min="7" max="7" width="8.5703125" style="4" hidden="1" customWidth="1"/>
    <col min="8" max="8" width="14" style="4" customWidth="1"/>
    <col min="9" max="16384" width="9.28515625" style="4"/>
  </cols>
  <sheetData>
    <row r="1" spans="1:8" ht="15" x14ac:dyDescent="0.25">
      <c r="E1" s="169" t="s">
        <v>1376</v>
      </c>
      <c r="H1" s="1529">
        <v>3</v>
      </c>
    </row>
    <row r="2" spans="1:8" ht="18.75" x14ac:dyDescent="0.3">
      <c r="A2" s="899" t="s">
        <v>687</v>
      </c>
      <c r="B2" s="7"/>
      <c r="C2" s="132"/>
      <c r="D2" s="132"/>
      <c r="E2" s="132"/>
      <c r="F2" s="132"/>
      <c r="G2" s="132"/>
      <c r="H2" s="132"/>
    </row>
    <row r="3" spans="1:8" s="256" customFormat="1" ht="15.75" x14ac:dyDescent="0.25">
      <c r="A3" s="254"/>
      <c r="B3" s="255"/>
    </row>
    <row r="4" spans="1:8" ht="15" thickBot="1" x14ac:dyDescent="0.25">
      <c r="A4" s="172" t="s">
        <v>645</v>
      </c>
      <c r="B4" s="7"/>
      <c r="F4" s="8"/>
      <c r="G4" s="9"/>
      <c r="H4" s="10" t="s">
        <v>537</v>
      </c>
    </row>
    <row r="5" spans="1:8" ht="13.5" x14ac:dyDescent="0.25">
      <c r="A5" s="173" t="s">
        <v>538</v>
      </c>
      <c r="B5" s="12"/>
      <c r="C5" s="13"/>
      <c r="D5" s="1159" t="s">
        <v>539</v>
      </c>
      <c r="E5" s="896" t="s">
        <v>540</v>
      </c>
      <c r="F5" s="1153" t="s">
        <v>541</v>
      </c>
      <c r="G5" s="14" t="s">
        <v>542</v>
      </c>
      <c r="H5" s="15" t="s">
        <v>1285</v>
      </c>
    </row>
    <row r="6" spans="1:8" ht="13.5" x14ac:dyDescent="0.25">
      <c r="A6" s="257">
        <v>3421</v>
      </c>
      <c r="B6" s="102" t="s">
        <v>607</v>
      </c>
      <c r="C6" s="175"/>
      <c r="D6" s="1143">
        <v>2020</v>
      </c>
      <c r="E6" s="1130">
        <v>2020</v>
      </c>
      <c r="F6" s="19"/>
      <c r="G6" s="20" t="s">
        <v>544</v>
      </c>
      <c r="H6" s="21" t="s">
        <v>1284</v>
      </c>
    </row>
    <row r="7" spans="1:8" ht="13.5" x14ac:dyDescent="0.25">
      <c r="A7" s="257">
        <v>3722</v>
      </c>
      <c r="B7" s="17" t="s">
        <v>688</v>
      </c>
      <c r="C7" s="175"/>
      <c r="D7" s="1143"/>
      <c r="E7" s="1130"/>
      <c r="F7" s="19"/>
      <c r="G7" s="20"/>
      <c r="H7" s="21"/>
    </row>
    <row r="8" spans="1:8" ht="13.5" hidden="1" x14ac:dyDescent="0.25">
      <c r="A8" s="257">
        <v>3723</v>
      </c>
      <c r="B8" s="17" t="s">
        <v>689</v>
      </c>
      <c r="C8" s="175"/>
      <c r="D8" s="1143"/>
      <c r="E8" s="1130"/>
      <c r="F8" s="19"/>
      <c r="G8" s="20"/>
      <c r="H8" s="21"/>
    </row>
    <row r="9" spans="1:8" ht="13.5" hidden="1" x14ac:dyDescent="0.25">
      <c r="A9" s="257">
        <v>3727</v>
      </c>
      <c r="B9" s="1122" t="s">
        <v>690</v>
      </c>
      <c r="C9" s="180"/>
      <c r="D9" s="1143"/>
      <c r="E9" s="1130"/>
      <c r="F9" s="19"/>
      <c r="G9" s="20"/>
      <c r="H9" s="21"/>
    </row>
    <row r="10" spans="1:8" ht="13.5" x14ac:dyDescent="0.25">
      <c r="A10" s="258">
        <v>3729</v>
      </c>
      <c r="B10" s="259" t="s">
        <v>691</v>
      </c>
      <c r="C10" s="175"/>
      <c r="D10" s="1143"/>
      <c r="E10" s="1130"/>
      <c r="F10" s="19"/>
      <c r="G10" s="20"/>
      <c r="H10" s="21"/>
    </row>
    <row r="11" spans="1:8" x14ac:dyDescent="0.2">
      <c r="A11" s="258">
        <v>3741</v>
      </c>
      <c r="B11" s="259" t="s">
        <v>613</v>
      </c>
      <c r="C11" s="175"/>
      <c r="D11" s="1201"/>
      <c r="E11" s="1207"/>
      <c r="F11" s="1204"/>
      <c r="G11" s="260"/>
      <c r="H11" s="261"/>
    </row>
    <row r="12" spans="1:8" x14ac:dyDescent="0.2">
      <c r="A12" s="258">
        <v>3745</v>
      </c>
      <c r="B12" s="259" t="s">
        <v>692</v>
      </c>
      <c r="C12" s="175"/>
      <c r="D12" s="1201"/>
      <c r="E12" s="1207"/>
      <c r="F12" s="1204"/>
      <c r="G12" s="260"/>
      <c r="H12" s="261"/>
    </row>
    <row r="13" spans="1:8" x14ac:dyDescent="0.2">
      <c r="A13" s="262">
        <v>3792</v>
      </c>
      <c r="B13" s="102" t="s">
        <v>693</v>
      </c>
      <c r="C13" s="191"/>
      <c r="D13" s="1201"/>
      <c r="E13" s="1207"/>
      <c r="F13" s="1204"/>
      <c r="G13" s="260"/>
      <c r="H13" s="261"/>
    </row>
    <row r="14" spans="1:8" x14ac:dyDescent="0.2">
      <c r="A14" s="262">
        <v>2219</v>
      </c>
      <c r="B14" s="102" t="s">
        <v>694</v>
      </c>
      <c r="C14" s="191"/>
      <c r="D14" s="1201"/>
      <c r="E14" s="1207"/>
      <c r="F14" s="1204"/>
      <c r="G14" s="260"/>
      <c r="H14" s="261"/>
    </row>
    <row r="15" spans="1:8" ht="13.5" hidden="1" thickBot="1" x14ac:dyDescent="0.25">
      <c r="A15" s="898">
        <v>5299</v>
      </c>
      <c r="B15" s="203" t="s">
        <v>695</v>
      </c>
      <c r="C15" s="234"/>
      <c r="D15" s="1202"/>
      <c r="E15" s="1208"/>
      <c r="F15" s="1205"/>
      <c r="G15" s="53"/>
      <c r="H15" s="521"/>
    </row>
    <row r="16" spans="1:8" ht="13.5" thickBot="1" x14ac:dyDescent="0.25">
      <c r="A16" s="263">
        <v>6409</v>
      </c>
      <c r="B16" s="17" t="s">
        <v>696</v>
      </c>
      <c r="C16" s="175"/>
      <c r="D16" s="1201"/>
      <c r="E16" s="1207"/>
      <c r="F16" s="1204"/>
      <c r="G16" s="260"/>
      <c r="H16" s="261"/>
    </row>
    <row r="17" spans="1:9" ht="13.5" x14ac:dyDescent="0.25">
      <c r="A17" s="264"/>
      <c r="B17" s="243" t="s">
        <v>545</v>
      </c>
      <c r="C17" s="13"/>
      <c r="D17" s="1160"/>
      <c r="E17" s="1131"/>
      <c r="F17" s="265"/>
      <c r="G17" s="177"/>
      <c r="H17" s="178"/>
    </row>
    <row r="18" spans="1:9" x14ac:dyDescent="0.2">
      <c r="A18" s="257">
        <v>3421</v>
      </c>
      <c r="B18" s="1122">
        <v>5169</v>
      </c>
      <c r="C18" s="191" t="s">
        <v>697</v>
      </c>
      <c r="D18" s="1163">
        <v>10000</v>
      </c>
      <c r="E18" s="1132">
        <v>10000</v>
      </c>
      <c r="F18" s="181"/>
      <c r="G18" s="913">
        <f>F18/E18*100</f>
        <v>0</v>
      </c>
      <c r="H18" s="906">
        <v>10000</v>
      </c>
    </row>
    <row r="19" spans="1:9" x14ac:dyDescent="0.2">
      <c r="A19" s="266"/>
      <c r="B19" s="116">
        <v>5171</v>
      </c>
      <c r="C19" s="175" t="s">
        <v>698</v>
      </c>
      <c r="D19" s="1162">
        <v>1500</v>
      </c>
      <c r="E19" s="1136">
        <v>1500</v>
      </c>
      <c r="F19" s="267"/>
      <c r="G19" s="913">
        <f>F19/E19*100</f>
        <v>0</v>
      </c>
      <c r="H19" s="205">
        <v>1500</v>
      </c>
    </row>
    <row r="20" spans="1:9" ht="15.75" thickBot="1" x14ac:dyDescent="0.3">
      <c r="A20" s="268"/>
      <c r="B20" s="269" t="s">
        <v>631</v>
      </c>
      <c r="C20" s="270"/>
      <c r="D20" s="1165">
        <f>SUM(D18:D19)</f>
        <v>11500</v>
      </c>
      <c r="E20" s="1168">
        <f>SUM(E18:E19)</f>
        <v>11500</v>
      </c>
      <c r="F20" s="272">
        <f>SUM(F18:F19)</f>
        <v>0</v>
      </c>
      <c r="G20" s="273">
        <f>F20/E20*100</f>
        <v>0</v>
      </c>
      <c r="H20" s="274">
        <f>SUM(H18:H19)</f>
        <v>11500</v>
      </c>
    </row>
    <row r="21" spans="1:9" x14ac:dyDescent="0.2">
      <c r="A21" s="263">
        <v>3722</v>
      </c>
      <c r="B21" s="116">
        <v>5169</v>
      </c>
      <c r="C21" s="175" t="s">
        <v>697</v>
      </c>
      <c r="D21" s="1163">
        <v>0</v>
      </c>
      <c r="E21" s="1132">
        <v>0</v>
      </c>
      <c r="F21" s="181"/>
      <c r="G21" s="913" t="e">
        <f>F21/E21*100</f>
        <v>#DIV/0!</v>
      </c>
      <c r="H21" s="906">
        <v>0</v>
      </c>
    </row>
    <row r="22" spans="1:9" ht="15.75" thickBot="1" x14ac:dyDescent="0.3">
      <c r="A22" s="268"/>
      <c r="B22" s="269" t="s">
        <v>631</v>
      </c>
      <c r="C22" s="270"/>
      <c r="D22" s="1165">
        <f>SUM(D21:D21)</f>
        <v>0</v>
      </c>
      <c r="E22" s="1168">
        <f>SUM(E21:E21)</f>
        <v>0</v>
      </c>
      <c r="F22" s="272">
        <f>SUM(F21:F21)</f>
        <v>0</v>
      </c>
      <c r="G22" s="273" t="e">
        <f>F22/E22*100</f>
        <v>#DIV/0!</v>
      </c>
      <c r="H22" s="274">
        <f>SUM(H21:H21)</f>
        <v>0</v>
      </c>
      <c r="I22" s="275"/>
    </row>
    <row r="23" spans="1:9" ht="12.75" hidden="1" customHeight="1" x14ac:dyDescent="0.25">
      <c r="A23" s="276">
        <v>3727</v>
      </c>
      <c r="B23" s="1122">
        <v>5169</v>
      </c>
      <c r="C23" s="180" t="s">
        <v>697</v>
      </c>
      <c r="D23" s="1160">
        <v>0</v>
      </c>
      <c r="E23" s="1131">
        <v>0</v>
      </c>
      <c r="F23" s="265">
        <v>0</v>
      </c>
      <c r="G23" s="150">
        <v>0</v>
      </c>
      <c r="H23" s="178">
        <v>0</v>
      </c>
      <c r="I23" s="275"/>
    </row>
    <row r="24" spans="1:9" ht="12.75" hidden="1" customHeight="1" x14ac:dyDescent="0.25">
      <c r="A24" s="278"/>
      <c r="B24" s="279">
        <v>5166</v>
      </c>
      <c r="C24" s="180" t="s">
        <v>657</v>
      </c>
      <c r="D24" s="1163">
        <v>0</v>
      </c>
      <c r="E24" s="1132">
        <v>0</v>
      </c>
      <c r="F24" s="190">
        <v>0</v>
      </c>
      <c r="G24" s="41">
        <v>0</v>
      </c>
      <c r="H24" s="906">
        <v>0</v>
      </c>
      <c r="I24" s="275"/>
    </row>
    <row r="25" spans="1:9" ht="12.75" hidden="1" customHeight="1" x14ac:dyDescent="0.25">
      <c r="A25" s="128"/>
      <c r="B25" s="331"/>
      <c r="C25" s="135"/>
      <c r="D25" s="1163">
        <v>0</v>
      </c>
      <c r="E25" s="1132">
        <v>0</v>
      </c>
      <c r="F25" s="181">
        <v>0</v>
      </c>
      <c r="G25" s="913">
        <v>0</v>
      </c>
      <c r="H25" s="906">
        <v>0</v>
      </c>
      <c r="I25" s="275"/>
    </row>
    <row r="26" spans="1:9" ht="15.75" hidden="1" customHeight="1" thickBot="1" x14ac:dyDescent="0.3">
      <c r="A26" s="268"/>
      <c r="B26" s="280" t="s">
        <v>631</v>
      </c>
      <c r="C26" s="1200"/>
      <c r="D26" s="1178">
        <f>SUM(D23:D25)</f>
        <v>0</v>
      </c>
      <c r="E26" s="1171">
        <f>SUM(E23:E25)</f>
        <v>0</v>
      </c>
      <c r="F26" s="281">
        <f>SUM(F23:F25)</f>
        <v>0</v>
      </c>
      <c r="G26" s="273">
        <v>0</v>
      </c>
      <c r="H26" s="282">
        <f>SUM(H23:H25)</f>
        <v>0</v>
      </c>
      <c r="I26" s="275"/>
    </row>
    <row r="27" spans="1:9" x14ac:dyDescent="0.2">
      <c r="A27" s="276">
        <v>3729</v>
      </c>
      <c r="B27" s="277">
        <v>5165</v>
      </c>
      <c r="C27" s="13" t="s">
        <v>699</v>
      </c>
      <c r="D27" s="1160">
        <v>30</v>
      </c>
      <c r="E27" s="1131">
        <v>30</v>
      </c>
      <c r="F27" s="265"/>
      <c r="G27" s="150">
        <f>F27/E27*100</f>
        <v>0</v>
      </c>
      <c r="H27" s="178">
        <v>30</v>
      </c>
    </row>
    <row r="28" spans="1:9" x14ac:dyDescent="0.2">
      <c r="A28" s="266"/>
      <c r="B28" s="116">
        <v>5169</v>
      </c>
      <c r="C28" s="180" t="s">
        <v>700</v>
      </c>
      <c r="D28" s="1163">
        <v>1400</v>
      </c>
      <c r="E28" s="1132">
        <v>1400</v>
      </c>
      <c r="F28" s="181"/>
      <c r="G28" s="913">
        <f>F28/E28*100</f>
        <v>0</v>
      </c>
      <c r="H28" s="968">
        <v>1400</v>
      </c>
    </row>
    <row r="29" spans="1:9" x14ac:dyDescent="0.2">
      <c r="A29" s="266"/>
      <c r="B29" s="283"/>
      <c r="C29" s="284" t="s">
        <v>701</v>
      </c>
      <c r="D29" s="1203">
        <v>300</v>
      </c>
      <c r="E29" s="1133">
        <v>300</v>
      </c>
      <c r="F29" s="1030"/>
      <c r="G29" s="913">
        <f>F29/E29*100</f>
        <v>0</v>
      </c>
      <c r="H29" s="187">
        <v>300</v>
      </c>
    </row>
    <row r="30" spans="1:9" x14ac:dyDescent="0.2">
      <c r="A30" s="266"/>
      <c r="B30" s="285"/>
      <c r="C30" s="284" t="s">
        <v>702</v>
      </c>
      <c r="D30" s="1203">
        <v>500</v>
      </c>
      <c r="E30" s="1133">
        <v>500</v>
      </c>
      <c r="F30" s="1030"/>
      <c r="G30" s="913">
        <f>F30/E30*100</f>
        <v>0</v>
      </c>
      <c r="H30" s="187">
        <v>500</v>
      </c>
    </row>
    <row r="31" spans="1:9" x14ac:dyDescent="0.2">
      <c r="A31" s="266"/>
      <c r="B31" s="286"/>
      <c r="C31" s="284" t="s">
        <v>703</v>
      </c>
      <c r="D31" s="1203">
        <v>600</v>
      </c>
      <c r="E31" s="1133">
        <v>600</v>
      </c>
      <c r="F31" s="1030"/>
      <c r="G31" s="913">
        <f>F31/E31*100</f>
        <v>0</v>
      </c>
      <c r="H31" s="187">
        <v>600</v>
      </c>
    </row>
    <row r="32" spans="1:9" x14ac:dyDescent="0.2">
      <c r="A32" s="988"/>
      <c r="B32" s="286">
        <v>5191</v>
      </c>
      <c r="C32" s="175" t="s">
        <v>704</v>
      </c>
      <c r="D32" s="1163">
        <v>10</v>
      </c>
      <c r="E32" s="1132">
        <v>10</v>
      </c>
      <c r="F32" s="181"/>
      <c r="G32" s="913">
        <v>0</v>
      </c>
      <c r="H32" s="906">
        <v>10</v>
      </c>
    </row>
    <row r="33" spans="1:9" ht="15.75" thickBot="1" x14ac:dyDescent="0.3">
      <c r="A33" s="989"/>
      <c r="B33" s="269" t="s">
        <v>631</v>
      </c>
      <c r="C33" s="270"/>
      <c r="D33" s="1165">
        <f>D27+D28+D32</f>
        <v>1440</v>
      </c>
      <c r="E33" s="1168">
        <f>E27+E28+E32</f>
        <v>1440</v>
      </c>
      <c r="F33" s="272">
        <f>F27+F28+F32</f>
        <v>0</v>
      </c>
      <c r="G33" s="273">
        <f>F33/E33*100</f>
        <v>0</v>
      </c>
      <c r="H33" s="274">
        <f>H27+H28+H32</f>
        <v>1440</v>
      </c>
      <c r="I33" s="275"/>
    </row>
    <row r="34" spans="1:9" x14ac:dyDescent="0.2">
      <c r="A34" s="263">
        <v>3741</v>
      </c>
      <c r="B34" s="116">
        <v>5169</v>
      </c>
      <c r="C34" s="175" t="s">
        <v>697</v>
      </c>
      <c r="D34" s="1163">
        <v>70</v>
      </c>
      <c r="E34" s="1132">
        <v>70</v>
      </c>
      <c r="F34" s="181"/>
      <c r="G34" s="913">
        <f>F34/E34*100</f>
        <v>0</v>
      </c>
      <c r="H34" s="906">
        <v>70</v>
      </c>
    </row>
    <row r="35" spans="1:9" ht="15.75" thickBot="1" x14ac:dyDescent="0.3">
      <c r="A35" s="989"/>
      <c r="B35" s="269" t="s">
        <v>631</v>
      </c>
      <c r="C35" s="270"/>
      <c r="D35" s="1165">
        <f>SUM(D34:D34)</f>
        <v>70</v>
      </c>
      <c r="E35" s="1168">
        <f>SUM(E34:E34)</f>
        <v>70</v>
      </c>
      <c r="F35" s="272">
        <f>SUM(F34:F34)</f>
        <v>0</v>
      </c>
      <c r="G35" s="273">
        <f>F35/E35*100</f>
        <v>0</v>
      </c>
      <c r="H35" s="274">
        <f>SUM(H34:H34)</f>
        <v>70</v>
      </c>
      <c r="I35" s="275"/>
    </row>
    <row r="36" spans="1:9" x14ac:dyDescent="0.2">
      <c r="A36" s="263">
        <v>3745</v>
      </c>
      <c r="B36" s="116">
        <v>5123</v>
      </c>
      <c r="C36" s="175" t="s">
        <v>1011</v>
      </c>
      <c r="D36" s="1162">
        <v>40</v>
      </c>
      <c r="E36" s="1136">
        <v>40</v>
      </c>
      <c r="F36" s="267"/>
      <c r="G36" s="89">
        <v>0</v>
      </c>
      <c r="H36" s="205">
        <v>40</v>
      </c>
    </row>
    <row r="37" spans="1:9" x14ac:dyDescent="0.2">
      <c r="A37" s="921"/>
      <c r="B37" s="116">
        <v>5132</v>
      </c>
      <c r="C37" s="175" t="s">
        <v>705</v>
      </c>
      <c r="D37" s="1162">
        <v>40</v>
      </c>
      <c r="E37" s="1136">
        <v>40</v>
      </c>
      <c r="F37" s="267"/>
      <c r="G37" s="89">
        <f t="shared" ref="G37:G46" si="0">F37/E37*100</f>
        <v>0</v>
      </c>
      <c r="H37" s="205">
        <v>40</v>
      </c>
    </row>
    <row r="38" spans="1:9" x14ac:dyDescent="0.2">
      <c r="A38" s="988"/>
      <c r="B38" s="1122">
        <v>5137</v>
      </c>
      <c r="C38" s="191" t="s">
        <v>706</v>
      </c>
      <c r="D38" s="1163">
        <v>500</v>
      </c>
      <c r="E38" s="1132">
        <v>500</v>
      </c>
      <c r="F38" s="181"/>
      <c r="G38" s="913">
        <f t="shared" si="0"/>
        <v>0</v>
      </c>
      <c r="H38" s="906">
        <v>500</v>
      </c>
    </row>
    <row r="39" spans="1:9" x14ac:dyDescent="0.2">
      <c r="A39" s="988"/>
      <c r="B39" s="1122">
        <v>5137</v>
      </c>
      <c r="C39" s="191" t="s">
        <v>1190</v>
      </c>
      <c r="D39" s="1163">
        <v>0</v>
      </c>
      <c r="E39" s="1132">
        <v>0</v>
      </c>
      <c r="F39" s="181"/>
      <c r="G39" s="913" t="e">
        <f t="shared" si="0"/>
        <v>#DIV/0!</v>
      </c>
      <c r="H39" s="906">
        <v>0</v>
      </c>
    </row>
    <row r="40" spans="1:9" x14ac:dyDescent="0.2">
      <c r="A40" s="988"/>
      <c r="B40" s="1122">
        <v>5139</v>
      </c>
      <c r="C40" s="180" t="s">
        <v>754</v>
      </c>
      <c r="D40" s="1163">
        <v>2000</v>
      </c>
      <c r="E40" s="1132">
        <v>2000</v>
      </c>
      <c r="F40" s="181"/>
      <c r="G40" s="913">
        <f t="shared" si="0"/>
        <v>0</v>
      </c>
      <c r="H40" s="906">
        <f>2000-500</f>
        <v>1500</v>
      </c>
    </row>
    <row r="41" spans="1:9" x14ac:dyDescent="0.2">
      <c r="A41" s="988"/>
      <c r="B41" s="1122">
        <v>5139</v>
      </c>
      <c r="C41" s="180" t="s">
        <v>1188</v>
      </c>
      <c r="D41" s="1163">
        <v>0</v>
      </c>
      <c r="E41" s="1132">
        <v>30</v>
      </c>
      <c r="F41" s="181"/>
      <c r="G41" s="913">
        <f t="shared" si="0"/>
        <v>0</v>
      </c>
      <c r="H41" s="906">
        <v>30</v>
      </c>
    </row>
    <row r="42" spans="1:9" x14ac:dyDescent="0.2">
      <c r="A42" s="988"/>
      <c r="B42" s="1122">
        <v>5139</v>
      </c>
      <c r="C42" s="180" t="s">
        <v>1189</v>
      </c>
      <c r="D42" s="1163">
        <v>0</v>
      </c>
      <c r="E42" s="1132">
        <v>230</v>
      </c>
      <c r="F42" s="181"/>
      <c r="G42" s="913">
        <f t="shared" si="0"/>
        <v>0</v>
      </c>
      <c r="H42" s="906">
        <v>230</v>
      </c>
    </row>
    <row r="43" spans="1:9" x14ac:dyDescent="0.2">
      <c r="A43" s="988"/>
      <c r="B43" s="1122">
        <v>5151</v>
      </c>
      <c r="C43" s="175" t="s">
        <v>707</v>
      </c>
      <c r="D43" s="1163">
        <v>1200</v>
      </c>
      <c r="E43" s="1132">
        <v>1200</v>
      </c>
      <c r="F43" s="181"/>
      <c r="G43" s="913">
        <f t="shared" si="0"/>
        <v>0</v>
      </c>
      <c r="H43" s="906">
        <v>1200</v>
      </c>
    </row>
    <row r="44" spans="1:9" x14ac:dyDescent="0.2">
      <c r="A44" s="695"/>
      <c r="B44" s="116">
        <v>5154</v>
      </c>
      <c r="C44" s="175" t="s">
        <v>708</v>
      </c>
      <c r="D44" s="1162">
        <v>400</v>
      </c>
      <c r="E44" s="1136">
        <v>400</v>
      </c>
      <c r="F44" s="267"/>
      <c r="G44" s="913">
        <f t="shared" si="0"/>
        <v>0</v>
      </c>
      <c r="H44" s="205">
        <v>400</v>
      </c>
    </row>
    <row r="45" spans="1:9" x14ac:dyDescent="0.2">
      <c r="A45" s="695"/>
      <c r="B45" s="1122">
        <v>5166</v>
      </c>
      <c r="C45" s="175" t="s">
        <v>657</v>
      </c>
      <c r="D45" s="1163">
        <v>200</v>
      </c>
      <c r="E45" s="1132">
        <v>500</v>
      </c>
      <c r="F45" s="181"/>
      <c r="G45" s="913">
        <f t="shared" si="0"/>
        <v>0</v>
      </c>
      <c r="H45" s="906">
        <v>500</v>
      </c>
    </row>
    <row r="46" spans="1:9" x14ac:dyDescent="0.2">
      <c r="A46" s="695"/>
      <c r="B46" s="116">
        <v>5169</v>
      </c>
      <c r="C46" s="175" t="s">
        <v>709</v>
      </c>
      <c r="D46" s="1162">
        <v>68000</v>
      </c>
      <c r="E46" s="1136">
        <v>67700</v>
      </c>
      <c r="F46" s="267"/>
      <c r="G46" s="913">
        <f t="shared" si="0"/>
        <v>0</v>
      </c>
      <c r="H46" s="205">
        <v>67700</v>
      </c>
    </row>
    <row r="47" spans="1:9" x14ac:dyDescent="0.2">
      <c r="A47" s="695"/>
      <c r="B47" s="116">
        <v>5169</v>
      </c>
      <c r="C47" s="175" t="s">
        <v>1157</v>
      </c>
      <c r="D47" s="1162">
        <v>0</v>
      </c>
      <c r="E47" s="1136">
        <v>0</v>
      </c>
      <c r="F47" s="267"/>
      <c r="G47" s="913">
        <v>0</v>
      </c>
      <c r="H47" s="205">
        <v>0</v>
      </c>
    </row>
    <row r="48" spans="1:9" x14ac:dyDescent="0.2">
      <c r="A48" s="695"/>
      <c r="B48" s="116">
        <v>5169</v>
      </c>
      <c r="C48" s="175" t="s">
        <v>710</v>
      </c>
      <c r="D48" s="1162">
        <v>0</v>
      </c>
      <c r="E48" s="1136">
        <v>1370</v>
      </c>
      <c r="F48" s="267"/>
      <c r="G48" s="913">
        <v>0</v>
      </c>
      <c r="H48" s="205">
        <v>1370</v>
      </c>
    </row>
    <row r="49" spans="1:9" x14ac:dyDescent="0.2">
      <c r="A49" s="695"/>
      <c r="B49" s="116">
        <v>5169</v>
      </c>
      <c r="C49" s="175" t="s">
        <v>711</v>
      </c>
      <c r="D49" s="1162">
        <v>100</v>
      </c>
      <c r="E49" s="1136">
        <v>100</v>
      </c>
      <c r="F49" s="267"/>
      <c r="G49" s="913">
        <f>F49/E49*100</f>
        <v>0</v>
      </c>
      <c r="H49" s="205">
        <v>100</v>
      </c>
    </row>
    <row r="50" spans="1:9" hidden="1" x14ac:dyDescent="0.2">
      <c r="A50" s="695"/>
      <c r="B50" s="116">
        <v>5169</v>
      </c>
      <c r="C50" s="175" t="s">
        <v>712</v>
      </c>
      <c r="D50" s="1162">
        <v>0</v>
      </c>
      <c r="E50" s="1136">
        <v>0</v>
      </c>
      <c r="F50" s="267"/>
      <c r="G50" s="913">
        <v>0</v>
      </c>
      <c r="H50" s="205">
        <v>0</v>
      </c>
    </row>
    <row r="51" spans="1:9" hidden="1" x14ac:dyDescent="0.2">
      <c r="A51" s="695"/>
      <c r="B51" s="116">
        <v>5169</v>
      </c>
      <c r="C51" s="175" t="s">
        <v>713</v>
      </c>
      <c r="D51" s="1162">
        <v>0</v>
      </c>
      <c r="E51" s="1136">
        <v>0</v>
      </c>
      <c r="F51" s="267"/>
      <c r="G51" s="913">
        <v>0</v>
      </c>
      <c r="H51" s="205">
        <v>0</v>
      </c>
    </row>
    <row r="52" spans="1:9" x14ac:dyDescent="0.2">
      <c r="A52" s="695"/>
      <c r="B52" s="1122">
        <v>5171</v>
      </c>
      <c r="C52" s="180" t="s">
        <v>715</v>
      </c>
      <c r="D52" s="1163">
        <v>1000</v>
      </c>
      <c r="E52" s="1132">
        <v>1000</v>
      </c>
      <c r="F52" s="181"/>
      <c r="G52" s="913">
        <f>F52/E52*100</f>
        <v>0</v>
      </c>
      <c r="H52" s="906">
        <v>1000</v>
      </c>
    </row>
    <row r="53" spans="1:9" x14ac:dyDescent="0.2">
      <c r="A53" s="289"/>
      <c r="B53" s="1122">
        <v>5171</v>
      </c>
      <c r="C53" s="180" t="s">
        <v>979</v>
      </c>
      <c r="D53" s="1163">
        <v>0</v>
      </c>
      <c r="E53" s="1132">
        <v>470</v>
      </c>
      <c r="F53" s="181"/>
      <c r="G53" s="913">
        <v>0</v>
      </c>
      <c r="H53" s="906">
        <v>470</v>
      </c>
    </row>
    <row r="54" spans="1:9" hidden="1" x14ac:dyDescent="0.2">
      <c r="A54" s="289"/>
      <c r="B54" s="1122">
        <v>5171</v>
      </c>
      <c r="C54" s="180" t="s">
        <v>980</v>
      </c>
      <c r="D54" s="1163">
        <v>0</v>
      </c>
      <c r="E54" s="1132">
        <v>0</v>
      </c>
      <c r="F54" s="181"/>
      <c r="G54" s="913">
        <v>0</v>
      </c>
      <c r="H54" s="906">
        <v>0</v>
      </c>
    </row>
    <row r="55" spans="1:9" x14ac:dyDescent="0.2">
      <c r="A55" s="289"/>
      <c r="B55" s="116">
        <v>5191</v>
      </c>
      <c r="C55" s="1031" t="s">
        <v>704</v>
      </c>
      <c r="D55" s="1162">
        <v>0</v>
      </c>
      <c r="E55" s="1136">
        <v>0</v>
      </c>
      <c r="F55" s="267"/>
      <c r="G55" s="913" t="e">
        <f>F55/E55*100</f>
        <v>#DIV/0!</v>
      </c>
      <c r="H55" s="205">
        <v>0</v>
      </c>
    </row>
    <row r="56" spans="1:9" x14ac:dyDescent="0.2">
      <c r="A56" s="289"/>
      <c r="B56" s="116">
        <v>5192</v>
      </c>
      <c r="C56" s="1031" t="s">
        <v>812</v>
      </c>
      <c r="D56" s="1162">
        <v>0</v>
      </c>
      <c r="E56" s="1136">
        <v>0</v>
      </c>
      <c r="F56" s="267"/>
      <c r="G56" s="913" t="e">
        <f>F56/E56*100</f>
        <v>#DIV/0!</v>
      </c>
      <c r="H56" s="205">
        <v>0</v>
      </c>
    </row>
    <row r="57" spans="1:9" ht="15.75" thickBot="1" x14ac:dyDescent="0.3">
      <c r="A57" s="268"/>
      <c r="B57" s="269" t="s">
        <v>631</v>
      </c>
      <c r="C57" s="270"/>
      <c r="D57" s="1165">
        <f>SUM(D36:D56)</f>
        <v>73480</v>
      </c>
      <c r="E57" s="1168">
        <f>SUM(E36:E56)</f>
        <v>75580</v>
      </c>
      <c r="F57" s="1206">
        <f t="shared" ref="F57:G57" si="1">SUM(F36:F56)</f>
        <v>0</v>
      </c>
      <c r="G57" s="274" t="e">
        <f t="shared" si="1"/>
        <v>#DIV/0!</v>
      </c>
      <c r="H57" s="274">
        <f>SUM(H36:H56)</f>
        <v>75080</v>
      </c>
      <c r="I57" s="275"/>
    </row>
    <row r="58" spans="1:9" x14ac:dyDescent="0.2">
      <c r="A58" s="287">
        <v>3792</v>
      </c>
      <c r="B58" s="277">
        <v>5139</v>
      </c>
      <c r="C58" s="293" t="s">
        <v>754</v>
      </c>
      <c r="D58" s="1160">
        <v>100</v>
      </c>
      <c r="E58" s="1131">
        <v>100</v>
      </c>
      <c r="F58" s="265"/>
      <c r="G58" s="150">
        <f>F58/E58*100</f>
        <v>0</v>
      </c>
      <c r="H58" s="178">
        <v>100</v>
      </c>
    </row>
    <row r="59" spans="1:9" x14ac:dyDescent="0.2">
      <c r="A59" s="266"/>
      <c r="B59" s="1122">
        <v>5169</v>
      </c>
      <c r="C59" s="175" t="s">
        <v>716</v>
      </c>
      <c r="D59" s="1163">
        <v>150</v>
      </c>
      <c r="E59" s="1132">
        <v>150</v>
      </c>
      <c r="F59" s="181"/>
      <c r="G59" s="913">
        <f>F59/E59*100</f>
        <v>0</v>
      </c>
      <c r="H59" s="906">
        <v>150</v>
      </c>
    </row>
    <row r="60" spans="1:9" ht="15.75" thickBot="1" x14ac:dyDescent="0.3">
      <c r="A60" s="268"/>
      <c r="B60" s="269" t="s">
        <v>631</v>
      </c>
      <c r="C60" s="270"/>
      <c r="D60" s="1165">
        <f>SUM(D58:D59)</f>
        <v>250</v>
      </c>
      <c r="E60" s="1168">
        <f>SUM(E58:E59)</f>
        <v>250</v>
      </c>
      <c r="F60" s="272">
        <f>SUM(F58:F59)</f>
        <v>0</v>
      </c>
      <c r="G60" s="273">
        <f>F60/E60*100</f>
        <v>0</v>
      </c>
      <c r="H60" s="274">
        <f>SUM(H58:H59)</f>
        <v>250</v>
      </c>
      <c r="I60" s="275"/>
    </row>
    <row r="61" spans="1:9" ht="15" x14ac:dyDescent="0.25">
      <c r="A61" s="276">
        <v>5213</v>
      </c>
      <c r="B61" s="277">
        <v>5169</v>
      </c>
      <c r="C61" s="13" t="s">
        <v>1290</v>
      </c>
      <c r="D61" s="1160">
        <v>0</v>
      </c>
      <c r="E61" s="1131">
        <v>332</v>
      </c>
      <c r="F61" s="265">
        <v>0</v>
      </c>
      <c r="G61" s="150">
        <v>0</v>
      </c>
      <c r="H61" s="178">
        <v>332</v>
      </c>
      <c r="I61" s="275"/>
    </row>
    <row r="62" spans="1:9" ht="15.75" thickBot="1" x14ac:dyDescent="0.3">
      <c r="A62" s="294"/>
      <c r="B62" s="280" t="s">
        <v>631</v>
      </c>
      <c r="C62" s="1200"/>
      <c r="D62" s="1178">
        <f>SUM(D61)</f>
        <v>0</v>
      </c>
      <c r="E62" s="1171">
        <f>SUM(E61)</f>
        <v>332</v>
      </c>
      <c r="F62" s="281">
        <f>SUM(F61)</f>
        <v>0</v>
      </c>
      <c r="G62" s="273">
        <v>0</v>
      </c>
      <c r="H62" s="282">
        <f>SUM(H61)</f>
        <v>332</v>
      </c>
      <c r="I62" s="275"/>
    </row>
    <row r="63" spans="1:9" ht="15" x14ac:dyDescent="0.25">
      <c r="A63" s="1614" t="s">
        <v>686</v>
      </c>
      <c r="B63" s="1614"/>
      <c r="C63" s="1614"/>
      <c r="D63" s="1614"/>
      <c r="E63" s="1614"/>
      <c r="F63" s="1614"/>
      <c r="G63" s="1614"/>
      <c r="H63" s="1614"/>
      <c r="I63" s="275"/>
    </row>
    <row r="64" spans="1:9" ht="15" x14ac:dyDescent="0.25">
      <c r="A64" s="813"/>
      <c r="B64" s="198"/>
      <c r="C64" s="625"/>
      <c r="D64" s="380"/>
      <c r="E64" s="380"/>
      <c r="F64" s="380"/>
      <c r="G64" s="381"/>
      <c r="H64" s="380"/>
      <c r="I64" s="275"/>
    </row>
    <row r="65" spans="1:9" ht="15.75" thickBot="1" x14ac:dyDescent="0.3">
      <c r="I65" s="275"/>
    </row>
    <row r="66" spans="1:9" x14ac:dyDescent="0.2">
      <c r="A66" s="287">
        <v>6409</v>
      </c>
      <c r="B66" s="277">
        <v>5901</v>
      </c>
      <c r="C66" s="1032" t="s">
        <v>104</v>
      </c>
      <c r="D66" s="1131">
        <v>0</v>
      </c>
      <c r="E66" s="1131">
        <v>0</v>
      </c>
      <c r="F66" s="265">
        <v>0</v>
      </c>
      <c r="G66" s="150">
        <v>0</v>
      </c>
      <c r="H66" s="178">
        <v>0</v>
      </c>
    </row>
    <row r="67" spans="1:9" x14ac:dyDescent="0.2">
      <c r="A67" s="266"/>
      <c r="B67" s="1122">
        <v>5901</v>
      </c>
      <c r="C67" s="1031" t="s">
        <v>104</v>
      </c>
      <c r="D67" s="1132">
        <v>0</v>
      </c>
      <c r="E67" s="1132">
        <v>0</v>
      </c>
      <c r="F67" s="181">
        <v>0</v>
      </c>
      <c r="G67" s="913">
        <v>0</v>
      </c>
      <c r="H67" s="906">
        <v>0</v>
      </c>
    </row>
    <row r="68" spans="1:9" ht="15.75" thickBot="1" x14ac:dyDescent="0.3">
      <c r="A68" s="268"/>
      <c r="B68" s="269" t="s">
        <v>631</v>
      </c>
      <c r="C68" s="270"/>
      <c r="D68" s="1168">
        <f t="shared" ref="D68:H68" si="2">SUM(D66:D67)</f>
        <v>0</v>
      </c>
      <c r="E68" s="1168">
        <f t="shared" si="2"/>
        <v>0</v>
      </c>
      <c r="F68" s="272">
        <f t="shared" si="2"/>
        <v>0</v>
      </c>
      <c r="G68" s="271">
        <f t="shared" si="2"/>
        <v>0</v>
      </c>
      <c r="H68" s="274">
        <f t="shared" si="2"/>
        <v>0</v>
      </c>
      <c r="I68" s="275"/>
    </row>
    <row r="69" spans="1:9" ht="15.75" thickBot="1" x14ac:dyDescent="0.3">
      <c r="A69" s="295" t="s">
        <v>666</v>
      </c>
      <c r="B69" s="296"/>
      <c r="C69" s="297"/>
      <c r="D69" s="1397">
        <f>D22+D26+D33+D35+D57+D60+D62+D20+D68</f>
        <v>86740</v>
      </c>
      <c r="E69" s="1397">
        <f t="shared" ref="E69:H69" si="3">E22+E26+E33+E35+E57+E60+E62+E20+E68</f>
        <v>89172</v>
      </c>
      <c r="F69" s="1405">
        <f t="shared" si="3"/>
        <v>0</v>
      </c>
      <c r="G69" s="298" t="e">
        <f t="shared" si="3"/>
        <v>#DIV/0!</v>
      </c>
      <c r="H69" s="308">
        <f t="shared" si="3"/>
        <v>88672</v>
      </c>
      <c r="I69" s="275"/>
    </row>
    <row r="70" spans="1:9" x14ac:dyDescent="0.2">
      <c r="A70" s="206"/>
      <c r="B70" s="104"/>
      <c r="C70" s="135"/>
      <c r="D70" s="207"/>
      <c r="E70" s="207"/>
      <c r="F70" s="207"/>
      <c r="G70" s="300"/>
      <c r="H70" s="207"/>
    </row>
    <row r="71" spans="1:9" ht="13.5" thickBot="1" x14ac:dyDescent="0.25">
      <c r="H71" s="10"/>
    </row>
    <row r="72" spans="1:9" ht="15" x14ac:dyDescent="0.25">
      <c r="A72" s="199" t="s">
        <v>630</v>
      </c>
      <c r="B72" s="301"/>
      <c r="C72" s="302"/>
      <c r="D72" s="1159" t="s">
        <v>539</v>
      </c>
      <c r="E72" s="896" t="s">
        <v>540</v>
      </c>
      <c r="F72" s="1153" t="s">
        <v>541</v>
      </c>
      <c r="G72" s="14" t="s">
        <v>542</v>
      </c>
      <c r="H72" s="15" t="s">
        <v>1285</v>
      </c>
    </row>
    <row r="73" spans="1:9" ht="14.25" thickBot="1" x14ac:dyDescent="0.3">
      <c r="A73" s="233"/>
      <c r="B73" s="331"/>
      <c r="C73" s="135"/>
      <c r="D73" s="1143">
        <v>2020</v>
      </c>
      <c r="E73" s="1130">
        <v>2020</v>
      </c>
      <c r="F73" s="19"/>
      <c r="G73" s="20" t="s">
        <v>544</v>
      </c>
      <c r="H73" s="21" t="s">
        <v>1284</v>
      </c>
    </row>
    <row r="74" spans="1:9" x14ac:dyDescent="0.2">
      <c r="A74" s="915">
        <v>3421</v>
      </c>
      <c r="B74" s="847">
        <v>6121</v>
      </c>
      <c r="C74" s="293" t="s">
        <v>668</v>
      </c>
      <c r="D74" s="1160">
        <v>4000</v>
      </c>
      <c r="E74" s="1131">
        <v>4000</v>
      </c>
      <c r="F74" s="265"/>
      <c r="G74" s="150">
        <f>F74/E74*100</f>
        <v>0</v>
      </c>
      <c r="H74" s="178">
        <v>4000</v>
      </c>
    </row>
    <row r="75" spans="1:9" x14ac:dyDescent="0.2">
      <c r="A75" s="1129">
        <v>3723</v>
      </c>
      <c r="B75" s="831">
        <v>6121</v>
      </c>
      <c r="C75" s="180" t="s">
        <v>668</v>
      </c>
      <c r="D75" s="1161">
        <v>150</v>
      </c>
      <c r="E75" s="1157">
        <v>150</v>
      </c>
      <c r="F75" s="1166"/>
      <c r="G75" s="913">
        <f>F75/E75*100</f>
        <v>0</v>
      </c>
      <c r="H75" s="696">
        <v>150</v>
      </c>
    </row>
    <row r="76" spans="1:9" x14ac:dyDescent="0.2">
      <c r="A76" s="174">
        <v>3745</v>
      </c>
      <c r="B76" s="1058">
        <v>6111</v>
      </c>
      <c r="C76" s="642" t="s">
        <v>471</v>
      </c>
      <c r="D76" s="1162">
        <v>0</v>
      </c>
      <c r="E76" s="1136">
        <v>250</v>
      </c>
      <c r="F76" s="267"/>
      <c r="G76" s="89"/>
      <c r="H76" s="205">
        <v>250</v>
      </c>
    </row>
    <row r="77" spans="1:9" ht="13.5" hidden="1" x14ac:dyDescent="0.25">
      <c r="A77" s="233">
        <v>3729</v>
      </c>
      <c r="B77" s="831">
        <v>6121</v>
      </c>
      <c r="C77" s="180" t="s">
        <v>668</v>
      </c>
      <c r="D77" s="1143"/>
      <c r="E77" s="1130"/>
      <c r="F77" s="19"/>
      <c r="G77" s="20"/>
      <c r="H77" s="21"/>
    </row>
    <row r="78" spans="1:9" x14ac:dyDescent="0.2">
      <c r="A78" s="1129">
        <v>3745</v>
      </c>
      <c r="B78" s="831">
        <v>6121</v>
      </c>
      <c r="C78" s="180" t="s">
        <v>668</v>
      </c>
      <c r="D78" s="1163">
        <v>1500</v>
      </c>
      <c r="E78" s="1132">
        <v>10637</v>
      </c>
      <c r="F78" s="181"/>
      <c r="G78" s="913">
        <f>F78/E78*100</f>
        <v>0</v>
      </c>
      <c r="H78" s="906">
        <v>9637</v>
      </c>
    </row>
    <row r="79" spans="1:9" ht="13.5" thickBot="1" x14ac:dyDescent="0.25">
      <c r="A79" s="306">
        <v>2219</v>
      </c>
      <c r="B79" s="624">
        <v>6121</v>
      </c>
      <c r="C79" s="601" t="s">
        <v>668</v>
      </c>
      <c r="D79" s="1164">
        <v>700</v>
      </c>
      <c r="E79" s="1158">
        <v>700</v>
      </c>
      <c r="F79" s="1167"/>
      <c r="G79" s="70">
        <f>F79/E79*100</f>
        <v>0</v>
      </c>
      <c r="H79" s="348">
        <v>700</v>
      </c>
    </row>
    <row r="80" spans="1:9" ht="15.75" thickBot="1" x14ac:dyDescent="0.3">
      <c r="A80" s="307" t="s">
        <v>670</v>
      </c>
      <c r="B80" s="846"/>
      <c r="C80" s="1154"/>
      <c r="D80" s="1165">
        <f>SUM(D74:D79)</f>
        <v>6350</v>
      </c>
      <c r="E80" s="1168">
        <f>SUM(E74:E79)</f>
        <v>15737</v>
      </c>
      <c r="F80" s="272">
        <f>SUM(F74:F79)</f>
        <v>0</v>
      </c>
      <c r="G80" s="292">
        <f>F80/E80*100</f>
        <v>0</v>
      </c>
      <c r="H80" s="274">
        <f>SUM(H74:H79)</f>
        <v>14737</v>
      </c>
    </row>
    <row r="82" spans="1:8" ht="15" thickBot="1" x14ac:dyDescent="0.25">
      <c r="A82" s="208" t="s">
        <v>671</v>
      </c>
      <c r="F82" s="8"/>
      <c r="G82" s="9"/>
      <c r="H82" s="8"/>
    </row>
    <row r="83" spans="1:8" ht="13.5" x14ac:dyDescent="0.25">
      <c r="A83" s="309" t="s">
        <v>672</v>
      </c>
      <c r="B83" s="310"/>
      <c r="C83" s="212" t="s">
        <v>673</v>
      </c>
      <c r="D83" s="1159" t="s">
        <v>539</v>
      </c>
      <c r="E83" s="896" t="s">
        <v>540</v>
      </c>
      <c r="F83" s="1153" t="s">
        <v>541</v>
      </c>
      <c r="G83" s="14" t="s">
        <v>542</v>
      </c>
      <c r="H83" s="15" t="s">
        <v>1285</v>
      </c>
    </row>
    <row r="84" spans="1:8" ht="14.25" thickBot="1" x14ac:dyDescent="0.3">
      <c r="A84" s="213"/>
      <c r="B84" s="311" t="s">
        <v>674</v>
      </c>
      <c r="C84" s="215"/>
      <c r="D84" s="1143">
        <v>2020</v>
      </c>
      <c r="E84" s="1130">
        <v>2020</v>
      </c>
      <c r="F84" s="113"/>
      <c r="G84" s="114" t="s">
        <v>544</v>
      </c>
      <c r="H84" s="21" t="s">
        <v>1284</v>
      </c>
    </row>
    <row r="85" spans="1:8" x14ac:dyDescent="0.2">
      <c r="A85" s="1610" t="s">
        <v>742</v>
      </c>
      <c r="B85" s="1611"/>
      <c r="C85" s="13" t="s">
        <v>743</v>
      </c>
      <c r="D85" s="1177">
        <v>4000</v>
      </c>
      <c r="E85" s="1170">
        <v>4000</v>
      </c>
      <c r="F85" s="1186"/>
      <c r="G85" s="153">
        <f>F85/E85*100</f>
        <v>0</v>
      </c>
      <c r="H85" s="693">
        <v>4000</v>
      </c>
    </row>
    <row r="86" spans="1:8" ht="15" thickBot="1" x14ac:dyDescent="0.25">
      <c r="A86" s="162"/>
      <c r="B86" s="594"/>
      <c r="C86" s="882" t="s">
        <v>744</v>
      </c>
      <c r="D86" s="1178">
        <f>SUM(D85:D85)</f>
        <v>4000</v>
      </c>
      <c r="E86" s="1171">
        <f>SUM(E85:E85)</f>
        <v>4000</v>
      </c>
      <c r="F86" s="1187">
        <f>SUM(F85:F85)</f>
        <v>0</v>
      </c>
      <c r="G86" s="282">
        <f>SUM(G85:G85)</f>
        <v>0</v>
      </c>
      <c r="H86" s="282">
        <f>SUM(H85:H85)</f>
        <v>4000</v>
      </c>
    </row>
    <row r="87" spans="1:8" x14ac:dyDescent="0.2">
      <c r="A87" s="1615" t="s">
        <v>717</v>
      </c>
      <c r="B87" s="1616"/>
      <c r="C87" s="24" t="s">
        <v>718</v>
      </c>
      <c r="D87" s="1179">
        <v>150</v>
      </c>
      <c r="E87" s="1172">
        <v>150</v>
      </c>
      <c r="F87" s="1188"/>
      <c r="G87" s="101">
        <f>F87/E87*100</f>
        <v>0</v>
      </c>
      <c r="H87" s="879">
        <v>110</v>
      </c>
    </row>
    <row r="88" spans="1:8" x14ac:dyDescent="0.2">
      <c r="A88" s="1612" t="s">
        <v>719</v>
      </c>
      <c r="B88" s="1613"/>
      <c r="C88" s="316" t="s">
        <v>720</v>
      </c>
      <c r="D88" s="1180">
        <v>0</v>
      </c>
      <c r="E88" s="1173">
        <v>0</v>
      </c>
      <c r="F88" s="1189"/>
      <c r="G88" s="913" t="e">
        <f>F88/E88*100</f>
        <v>#DIV/0!</v>
      </c>
      <c r="H88" s="313">
        <v>40</v>
      </c>
    </row>
    <row r="89" spans="1:8" ht="15" thickBot="1" x14ac:dyDescent="0.25">
      <c r="A89" s="1590"/>
      <c r="B89" s="1591"/>
      <c r="C89" s="1406" t="s">
        <v>721</v>
      </c>
      <c r="D89" s="1407">
        <f>D87+D88</f>
        <v>150</v>
      </c>
      <c r="E89" s="1409">
        <f t="shared" ref="E89:H89" si="4">E87+E88</f>
        <v>150</v>
      </c>
      <c r="F89" s="1592">
        <f t="shared" si="4"/>
        <v>0</v>
      </c>
      <c r="G89" s="815" t="e">
        <f t="shared" si="4"/>
        <v>#DIV/0!</v>
      </c>
      <c r="H89" s="815">
        <f t="shared" si="4"/>
        <v>150</v>
      </c>
    </row>
    <row r="90" spans="1:8" x14ac:dyDescent="0.2">
      <c r="A90" s="1610" t="s">
        <v>1310</v>
      </c>
      <c r="B90" s="1611"/>
      <c r="C90" s="1215" t="s">
        <v>1291</v>
      </c>
      <c r="D90" s="1593">
        <v>0</v>
      </c>
      <c r="E90" s="1594">
        <v>250</v>
      </c>
      <c r="F90" s="1595"/>
      <c r="G90" s="150">
        <f>F90/E90*100</f>
        <v>0</v>
      </c>
      <c r="H90" s="1596">
        <v>250</v>
      </c>
    </row>
    <row r="91" spans="1:8" ht="15" thickBot="1" x14ac:dyDescent="0.25">
      <c r="A91" s="1597"/>
      <c r="B91" s="594"/>
      <c r="C91" s="882" t="s">
        <v>1286</v>
      </c>
      <c r="D91" s="1178">
        <f>D90</f>
        <v>0</v>
      </c>
      <c r="E91" s="1171">
        <f t="shared" ref="E91:H91" si="5">E90</f>
        <v>250</v>
      </c>
      <c r="F91" s="1187">
        <f t="shared" si="5"/>
        <v>0</v>
      </c>
      <c r="G91" s="282">
        <f t="shared" si="5"/>
        <v>0</v>
      </c>
      <c r="H91" s="282">
        <f t="shared" si="5"/>
        <v>250</v>
      </c>
    </row>
    <row r="92" spans="1:8" hidden="1" x14ac:dyDescent="0.2">
      <c r="A92" s="1615" t="s">
        <v>722</v>
      </c>
      <c r="B92" s="1616"/>
      <c r="C92" s="13" t="s">
        <v>723</v>
      </c>
      <c r="D92" s="1177">
        <v>0</v>
      </c>
      <c r="E92" s="1170">
        <v>0</v>
      </c>
      <c r="F92" s="1186"/>
      <c r="G92" s="150" t="e">
        <f>F92/E92*100</f>
        <v>#DIV/0!</v>
      </c>
      <c r="H92" s="693">
        <v>0</v>
      </c>
    </row>
    <row r="93" spans="1:8" hidden="1" x14ac:dyDescent="0.2">
      <c r="A93" s="1612" t="s">
        <v>726</v>
      </c>
      <c r="B93" s="1613"/>
      <c r="C93" s="175" t="s">
        <v>727</v>
      </c>
      <c r="D93" s="1181">
        <v>0</v>
      </c>
      <c r="E93" s="1174">
        <v>0</v>
      </c>
      <c r="F93" s="1190"/>
      <c r="G93" s="913">
        <v>0</v>
      </c>
      <c r="H93" s="305">
        <v>0</v>
      </c>
    </row>
    <row r="94" spans="1:8" x14ac:dyDescent="0.2">
      <c r="A94" s="1612" t="s">
        <v>728</v>
      </c>
      <c r="B94" s="1613"/>
      <c r="C94" s="175" t="s">
        <v>729</v>
      </c>
      <c r="D94" s="1181">
        <v>300</v>
      </c>
      <c r="E94" s="1174">
        <v>300</v>
      </c>
      <c r="F94" s="1189"/>
      <c r="G94" s="913">
        <v>0</v>
      </c>
      <c r="H94" s="305">
        <v>300</v>
      </c>
    </row>
    <row r="95" spans="1:8" x14ac:dyDescent="0.2">
      <c r="A95" s="1612" t="s">
        <v>730</v>
      </c>
      <c r="B95" s="1613"/>
      <c r="C95" s="175" t="s">
        <v>731</v>
      </c>
      <c r="D95" s="1182">
        <v>200</v>
      </c>
      <c r="E95" s="1175">
        <v>200</v>
      </c>
      <c r="F95" s="1189"/>
      <c r="G95" s="913">
        <f>F95/E95*100</f>
        <v>0</v>
      </c>
      <c r="H95" s="90">
        <v>200</v>
      </c>
    </row>
    <row r="96" spans="1:8" x14ac:dyDescent="0.2">
      <c r="A96" s="1612" t="s">
        <v>732</v>
      </c>
      <c r="B96" s="1613"/>
      <c r="C96" s="175" t="s">
        <v>1298</v>
      </c>
      <c r="D96" s="1180">
        <v>0</v>
      </c>
      <c r="E96" s="1173">
        <v>930</v>
      </c>
      <c r="F96" s="1189"/>
      <c r="G96" s="913">
        <v>0</v>
      </c>
      <c r="H96" s="313">
        <v>930</v>
      </c>
    </row>
    <row r="97" spans="1:8" x14ac:dyDescent="0.2">
      <c r="A97" s="1612" t="s">
        <v>734</v>
      </c>
      <c r="B97" s="1613"/>
      <c r="C97" s="175" t="s">
        <v>1298</v>
      </c>
      <c r="D97" s="1182">
        <v>0</v>
      </c>
      <c r="E97" s="1175">
        <v>1400</v>
      </c>
      <c r="F97" s="1189"/>
      <c r="G97" s="913">
        <f>F97/E97*100</f>
        <v>0</v>
      </c>
      <c r="H97" s="90">
        <v>1400</v>
      </c>
    </row>
    <row r="98" spans="1:8" ht="12.75" customHeight="1" x14ac:dyDescent="0.2">
      <c r="A98" s="1612" t="s">
        <v>724</v>
      </c>
      <c r="B98" s="1613"/>
      <c r="C98" s="175" t="s">
        <v>725</v>
      </c>
      <c r="D98" s="1181">
        <v>0</v>
      </c>
      <c r="E98" s="1174">
        <v>0</v>
      </c>
      <c r="F98" s="1190"/>
      <c r="G98" s="913">
        <v>0</v>
      </c>
      <c r="H98" s="305">
        <v>0</v>
      </c>
    </row>
    <row r="99" spans="1:8" x14ac:dyDescent="0.2">
      <c r="A99" s="1612" t="s">
        <v>735</v>
      </c>
      <c r="B99" s="1613"/>
      <c r="C99" s="175" t="s">
        <v>1191</v>
      </c>
      <c r="D99" s="1182">
        <v>1000</v>
      </c>
      <c r="E99" s="1175">
        <v>1000</v>
      </c>
      <c r="F99" s="1189"/>
      <c r="G99" s="913">
        <f t="shared" ref="G99:G105" si="6">F99/E99*100</f>
        <v>0</v>
      </c>
      <c r="H99" s="90">
        <f>1000-1000</f>
        <v>0</v>
      </c>
    </row>
    <row r="100" spans="1:8" x14ac:dyDescent="0.2">
      <c r="A100" s="1612" t="s">
        <v>736</v>
      </c>
      <c r="B100" s="1613"/>
      <c r="C100" s="175" t="s">
        <v>1298</v>
      </c>
      <c r="D100" s="1182">
        <v>0</v>
      </c>
      <c r="E100" s="1175">
        <v>2440</v>
      </c>
      <c r="F100" s="1189"/>
      <c r="G100" s="913">
        <f t="shared" si="6"/>
        <v>0</v>
      </c>
      <c r="H100" s="90">
        <v>2440</v>
      </c>
    </row>
    <row r="101" spans="1:8" x14ac:dyDescent="0.2">
      <c r="A101" s="1612" t="s">
        <v>981</v>
      </c>
      <c r="B101" s="1613"/>
      <c r="C101" s="175" t="s">
        <v>1298</v>
      </c>
      <c r="D101" s="1182">
        <v>0</v>
      </c>
      <c r="E101" s="1175">
        <v>4367</v>
      </c>
      <c r="F101" s="1189"/>
      <c r="G101" s="913">
        <f t="shared" si="6"/>
        <v>0</v>
      </c>
      <c r="H101" s="90">
        <v>4367</v>
      </c>
    </row>
    <row r="102" spans="1:8" x14ac:dyDescent="0.2">
      <c r="A102" s="1612" t="s">
        <v>982</v>
      </c>
      <c r="B102" s="1613"/>
      <c r="C102" s="175" t="s">
        <v>983</v>
      </c>
      <c r="D102" s="1181">
        <v>0</v>
      </c>
      <c r="E102" s="1174">
        <v>0</v>
      </c>
      <c r="F102" s="181"/>
      <c r="G102" s="913" t="e">
        <f t="shared" si="6"/>
        <v>#DIV/0!</v>
      </c>
      <c r="H102" s="305">
        <v>0</v>
      </c>
    </row>
    <row r="103" spans="1:8" x14ac:dyDescent="0.2">
      <c r="A103" s="1612" t="s">
        <v>982</v>
      </c>
      <c r="B103" s="1613"/>
      <c r="C103" s="175" t="s">
        <v>984</v>
      </c>
      <c r="D103" s="1181">
        <v>0</v>
      </c>
      <c r="E103" s="1174">
        <v>0</v>
      </c>
      <c r="F103" s="181"/>
      <c r="G103" s="913" t="e">
        <f t="shared" si="6"/>
        <v>#DIV/0!</v>
      </c>
      <c r="H103" s="305">
        <v>0</v>
      </c>
    </row>
    <row r="104" spans="1:8" ht="14.25" x14ac:dyDescent="0.2">
      <c r="A104" s="314"/>
      <c r="B104" s="315"/>
      <c r="C104" s="1169" t="s">
        <v>738</v>
      </c>
      <c r="D104" s="1183">
        <f>SUM(D92:D103)</f>
        <v>1500</v>
      </c>
      <c r="E104" s="1139">
        <f t="shared" ref="E104:H104" si="7">SUM(E92:E103)</f>
        <v>10637</v>
      </c>
      <c r="F104" s="1191">
        <f t="shared" si="7"/>
        <v>0</v>
      </c>
      <c r="G104" s="225" t="e">
        <f t="shared" si="7"/>
        <v>#DIV/0!</v>
      </c>
      <c r="H104" s="225">
        <f t="shared" si="7"/>
        <v>9637</v>
      </c>
    </row>
    <row r="105" spans="1:8" x14ac:dyDescent="0.2">
      <c r="A105" s="1612" t="s">
        <v>739</v>
      </c>
      <c r="B105" s="1613"/>
      <c r="C105" s="316" t="s">
        <v>740</v>
      </c>
      <c r="D105" s="1184">
        <v>700</v>
      </c>
      <c r="E105" s="1176">
        <v>700</v>
      </c>
      <c r="F105" s="1192">
        <v>0</v>
      </c>
      <c r="G105" s="41">
        <f t="shared" si="6"/>
        <v>0</v>
      </c>
      <c r="H105" s="317">
        <v>700</v>
      </c>
    </row>
    <row r="106" spans="1:8" ht="15" thickBot="1" x14ac:dyDescent="0.25">
      <c r="A106" s="318"/>
      <c r="B106" s="319"/>
      <c r="C106" s="320" t="s">
        <v>741</v>
      </c>
      <c r="D106" s="1183">
        <f>SUM(D105:D105)</f>
        <v>700</v>
      </c>
      <c r="E106" s="1139">
        <f t="shared" ref="E106:H106" si="8">SUM(E105:E105)</f>
        <v>700</v>
      </c>
      <c r="F106" s="1191">
        <f t="shared" si="8"/>
        <v>0</v>
      </c>
      <c r="G106" s="225">
        <f t="shared" si="8"/>
        <v>0</v>
      </c>
      <c r="H106" s="225">
        <f t="shared" si="8"/>
        <v>700</v>
      </c>
    </row>
    <row r="107" spans="1:8" ht="16.5" thickBot="1" x14ac:dyDescent="0.3">
      <c r="A107" s="322"/>
      <c r="B107" s="323"/>
      <c r="C107" s="579" t="s">
        <v>631</v>
      </c>
      <c r="D107" s="1185">
        <f>D86+D89+D91+D104+D106</f>
        <v>6350</v>
      </c>
      <c r="E107" s="1135">
        <f t="shared" ref="E107:H107" si="9">E86+E89+E91+E104+E106</f>
        <v>15737</v>
      </c>
      <c r="F107" s="1193">
        <f t="shared" si="9"/>
        <v>0</v>
      </c>
      <c r="G107" s="167" t="e">
        <f t="shared" si="9"/>
        <v>#DIV/0!</v>
      </c>
      <c r="H107" s="168">
        <f t="shared" si="9"/>
        <v>14737</v>
      </c>
    </row>
    <row r="108" spans="1:8" ht="15.75" x14ac:dyDescent="0.25">
      <c r="A108" s="324"/>
      <c r="B108" s="325"/>
      <c r="C108" s="326"/>
      <c r="D108" s="251"/>
      <c r="E108" s="251"/>
      <c r="F108" s="251"/>
      <c r="G108" s="327"/>
      <c r="H108" s="251"/>
    </row>
    <row r="109" spans="1:8" x14ac:dyDescent="0.2">
      <c r="B109" s="4"/>
    </row>
    <row r="110" spans="1:8" ht="19.5" thickBot="1" x14ac:dyDescent="0.35">
      <c r="A110" s="899" t="s">
        <v>746</v>
      </c>
      <c r="B110" s="328"/>
      <c r="C110" s="329"/>
      <c r="D110" s="8"/>
      <c r="E110" s="8"/>
      <c r="F110" s="8"/>
      <c r="G110" s="9"/>
      <c r="H110" s="10" t="s">
        <v>537</v>
      </c>
    </row>
    <row r="111" spans="1:8" ht="13.5" x14ac:dyDescent="0.25">
      <c r="A111" s="330"/>
      <c r="B111" s="301"/>
      <c r="C111" s="302"/>
      <c r="D111" s="1159" t="s">
        <v>539</v>
      </c>
      <c r="E111" s="896" t="s">
        <v>540</v>
      </c>
      <c r="F111" s="1153" t="s">
        <v>541</v>
      </c>
      <c r="G111" s="14" t="s">
        <v>542</v>
      </c>
      <c r="H111" s="15" t="s">
        <v>1285</v>
      </c>
    </row>
    <row r="112" spans="1:8" ht="14.25" thickBot="1" x14ac:dyDescent="0.3">
      <c r="A112" s="233"/>
      <c r="B112" s="331"/>
      <c r="C112" s="135"/>
      <c r="D112" s="1143">
        <v>2020</v>
      </c>
      <c r="E112" s="1130">
        <v>2020</v>
      </c>
      <c r="F112" s="113"/>
      <c r="G112" s="114" t="s">
        <v>544</v>
      </c>
      <c r="H112" s="21" t="s">
        <v>1284</v>
      </c>
    </row>
    <row r="113" spans="1:10" x14ac:dyDescent="0.2">
      <c r="A113" s="332" t="s">
        <v>747</v>
      </c>
      <c r="B113" s="333"/>
      <c r="C113" s="13"/>
      <c r="D113" s="1194">
        <f>D69</f>
        <v>86740</v>
      </c>
      <c r="E113" s="1198">
        <f>E69</f>
        <v>89172</v>
      </c>
      <c r="F113" s="1196">
        <f>F69</f>
        <v>0</v>
      </c>
      <c r="G113" s="334">
        <f>F113/E113*100</f>
        <v>0</v>
      </c>
      <c r="H113" s="335">
        <f>H69</f>
        <v>88672</v>
      </c>
    </row>
    <row r="114" spans="1:10" ht="13.5" thickBot="1" x14ac:dyDescent="0.25">
      <c r="A114" s="303" t="s">
        <v>630</v>
      </c>
      <c r="B114" s="336"/>
      <c r="C114" s="337"/>
      <c r="D114" s="1195">
        <f>D107</f>
        <v>6350</v>
      </c>
      <c r="E114" s="1199">
        <f>E107</f>
        <v>15737</v>
      </c>
      <c r="F114" s="1197">
        <f>F107</f>
        <v>0</v>
      </c>
      <c r="G114" s="64">
        <f>F114/E114*100</f>
        <v>0</v>
      </c>
      <c r="H114" s="339">
        <f>H107</f>
        <v>14737</v>
      </c>
    </row>
    <row r="115" spans="1:10" ht="16.5" thickBot="1" x14ac:dyDescent="0.3">
      <c r="A115" s="194" t="s">
        <v>682</v>
      </c>
      <c r="B115" s="340"/>
      <c r="C115" s="231"/>
      <c r="D115" s="1185">
        <f>SUM(D113:D114)</f>
        <v>93090</v>
      </c>
      <c r="E115" s="1135">
        <f>SUM(E113:E114)</f>
        <v>104909</v>
      </c>
      <c r="F115" s="1193">
        <f>SUM(F113:F114)</f>
        <v>0</v>
      </c>
      <c r="G115" s="197">
        <f>F115/E115*100</f>
        <v>0</v>
      </c>
      <c r="H115" s="168">
        <f>SUM(H113:H114)</f>
        <v>103409</v>
      </c>
      <c r="J115" s="8"/>
    </row>
    <row r="116" spans="1:10" x14ac:dyDescent="0.2">
      <c r="B116" s="4"/>
    </row>
    <row r="117" spans="1:10" x14ac:dyDescent="0.2">
      <c r="B117" s="4"/>
    </row>
    <row r="118" spans="1:10" ht="15" x14ac:dyDescent="0.2">
      <c r="A118" s="1614" t="s">
        <v>714</v>
      </c>
      <c r="B118" s="1614"/>
      <c r="C118" s="1614"/>
      <c r="D118" s="1614"/>
      <c r="E118" s="1614"/>
      <c r="F118" s="1614"/>
      <c r="G118" s="1614"/>
      <c r="H118" s="1614"/>
    </row>
    <row r="119" spans="1:10" x14ac:dyDescent="0.2">
      <c r="B119" s="4"/>
    </row>
    <row r="120" spans="1:10" x14ac:dyDescent="0.2">
      <c r="B120" s="4"/>
    </row>
    <row r="121" spans="1:10" x14ac:dyDescent="0.2">
      <c r="B121" s="4"/>
    </row>
    <row r="122" spans="1:10" x14ac:dyDescent="0.2">
      <c r="B122" s="4"/>
    </row>
    <row r="126" spans="1:10" x14ac:dyDescent="0.2">
      <c r="B126" s="4"/>
    </row>
    <row r="127" spans="1:10" x14ac:dyDescent="0.2">
      <c r="B127" s="4"/>
    </row>
    <row r="170" spans="2:2" x14ac:dyDescent="0.2">
      <c r="B170" s="4"/>
    </row>
  </sheetData>
  <mergeCells count="19">
    <mergeCell ref="A90:B90"/>
    <mergeCell ref="A99:B99"/>
    <mergeCell ref="A63:H63"/>
    <mergeCell ref="A87:B87"/>
    <mergeCell ref="A88:B88"/>
    <mergeCell ref="A92:B92"/>
    <mergeCell ref="A85:B85"/>
    <mergeCell ref="A98:B98"/>
    <mergeCell ref="A93:B93"/>
    <mergeCell ref="A94:B94"/>
    <mergeCell ref="A95:B95"/>
    <mergeCell ref="A96:B96"/>
    <mergeCell ref="A97:B97"/>
    <mergeCell ref="A100:B100"/>
    <mergeCell ref="A101:B101"/>
    <mergeCell ref="A102:B102"/>
    <mergeCell ref="A118:H118"/>
    <mergeCell ref="A105:B105"/>
    <mergeCell ref="A103:B103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r:id="rId1"/>
  <headerFooter differentFirst="1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86"/>
  <sheetViews>
    <sheetView zoomScaleNormal="100" workbookViewId="0">
      <selection activeCell="Z1" sqref="Z1"/>
    </sheetView>
  </sheetViews>
  <sheetFormatPr defaultColWidth="9.28515625" defaultRowHeight="12.75" x14ac:dyDescent="0.2"/>
  <cols>
    <col min="1" max="1" width="4.7109375" style="4" customWidth="1"/>
    <col min="2" max="2" width="7.28515625" style="4" customWidth="1"/>
    <col min="3" max="3" width="29.42578125" style="4" customWidth="1"/>
    <col min="4" max="4" width="10.7109375" style="4" customWidth="1"/>
    <col min="5" max="5" width="10.140625" style="4" customWidth="1"/>
    <col min="6" max="6" width="10.28515625" style="4" hidden="1" customWidth="1"/>
    <col min="7" max="7" width="8.5703125" style="4" hidden="1" customWidth="1"/>
    <col min="8" max="8" width="14.42578125" style="4" customWidth="1"/>
    <col min="9" max="9" width="7.28515625" style="4" customWidth="1"/>
    <col min="10" max="16384" width="9.28515625" style="4"/>
  </cols>
  <sheetData>
    <row r="1" spans="1:8" ht="15" x14ac:dyDescent="0.25">
      <c r="E1" s="169" t="s">
        <v>1374</v>
      </c>
      <c r="F1" s="169" t="s">
        <v>1376</v>
      </c>
      <c r="H1" s="1529" t="s">
        <v>1385</v>
      </c>
    </row>
    <row r="2" spans="1:8" ht="18.75" x14ac:dyDescent="0.3">
      <c r="A2" s="6" t="s">
        <v>748</v>
      </c>
      <c r="B2" s="170"/>
      <c r="C2" s="132"/>
      <c r="D2" s="132"/>
      <c r="E2" s="132"/>
      <c r="F2" s="132"/>
      <c r="G2" s="132"/>
      <c r="H2" s="132"/>
    </row>
    <row r="3" spans="1:8" x14ac:dyDescent="0.2">
      <c r="A3" s="7"/>
      <c r="B3" s="7"/>
    </row>
    <row r="4" spans="1:8" ht="15" thickBot="1" x14ac:dyDescent="0.25">
      <c r="A4" s="172" t="s">
        <v>645</v>
      </c>
      <c r="B4" s="7"/>
      <c r="F4" s="8"/>
      <c r="G4" s="9"/>
      <c r="H4" s="10" t="s">
        <v>537</v>
      </c>
    </row>
    <row r="5" spans="1:8" ht="13.5" x14ac:dyDescent="0.25">
      <c r="A5" s="173" t="s">
        <v>538</v>
      </c>
      <c r="B5" s="243"/>
      <c r="C5" s="13"/>
      <c r="D5" s="896" t="s">
        <v>1283</v>
      </c>
      <c r="E5" s="896" t="s">
        <v>540</v>
      </c>
      <c r="F5" s="1153" t="s">
        <v>541</v>
      </c>
      <c r="G5" s="14" t="s">
        <v>542</v>
      </c>
      <c r="H5" s="15" t="s">
        <v>1285</v>
      </c>
    </row>
    <row r="6" spans="1:8" ht="13.5" x14ac:dyDescent="0.25">
      <c r="A6" s="1129">
        <v>2212</v>
      </c>
      <c r="B6" s="102" t="s">
        <v>602</v>
      </c>
      <c r="C6" s="191"/>
      <c r="D6" s="1130">
        <v>2020</v>
      </c>
      <c r="E6" s="1130">
        <v>2020</v>
      </c>
      <c r="F6" s="19"/>
      <c r="G6" s="20" t="s">
        <v>544</v>
      </c>
      <c r="H6" s="21" t="s">
        <v>1284</v>
      </c>
    </row>
    <row r="7" spans="1:8" ht="13.5" x14ac:dyDescent="0.25">
      <c r="A7" s="1129">
        <v>2219</v>
      </c>
      <c r="B7" s="1122" t="s">
        <v>749</v>
      </c>
      <c r="C7" s="180"/>
      <c r="D7" s="1130"/>
      <c r="E7" s="1130"/>
      <c r="F7" s="19"/>
      <c r="G7" s="20"/>
      <c r="H7" s="21"/>
    </row>
    <row r="8" spans="1:8" ht="14.25" thickBot="1" x14ac:dyDescent="0.3">
      <c r="A8" s="306">
        <v>3631</v>
      </c>
      <c r="B8" s="347" t="s">
        <v>750</v>
      </c>
      <c r="C8" s="234"/>
      <c r="D8" s="897"/>
      <c r="E8" s="897"/>
      <c r="F8" s="113"/>
      <c r="G8" s="114"/>
      <c r="H8" s="115"/>
    </row>
    <row r="9" spans="1:8" ht="14.25" hidden="1" thickBot="1" x14ac:dyDescent="0.3">
      <c r="A9" s="174">
        <v>3635</v>
      </c>
      <c r="B9" s="116" t="s">
        <v>653</v>
      </c>
      <c r="C9" s="32"/>
      <c r="D9" s="19"/>
      <c r="E9" s="20"/>
      <c r="F9" s="20"/>
      <c r="G9" s="20"/>
      <c r="H9" s="21"/>
    </row>
    <row r="10" spans="1:8" ht="13.5" hidden="1" thickBot="1" x14ac:dyDescent="0.25">
      <c r="A10" s="1129">
        <v>3636</v>
      </c>
      <c r="B10" s="1122" t="s">
        <v>654</v>
      </c>
      <c r="C10" s="903"/>
      <c r="D10" s="52"/>
      <c r="E10" s="52"/>
      <c r="F10" s="52"/>
      <c r="G10" s="52"/>
      <c r="H10" s="109"/>
    </row>
    <row r="11" spans="1:8" ht="14.25" hidden="1" thickBot="1" x14ac:dyDescent="0.3">
      <c r="A11" s="306">
        <v>6330</v>
      </c>
      <c r="B11" s="342" t="s">
        <v>751</v>
      </c>
      <c r="C11" s="112"/>
      <c r="D11" s="113"/>
      <c r="E11" s="114"/>
      <c r="F11" s="114"/>
      <c r="G11" s="114"/>
      <c r="H11" s="115"/>
    </row>
    <row r="12" spans="1:8" ht="13.5" x14ac:dyDescent="0.25">
      <c r="A12" s="176"/>
      <c r="B12" s="243" t="s">
        <v>545</v>
      </c>
      <c r="C12" s="13"/>
      <c r="D12" s="1131"/>
      <c r="E12" s="1131"/>
      <c r="F12" s="265"/>
      <c r="G12" s="177"/>
      <c r="H12" s="178"/>
    </row>
    <row r="13" spans="1:8" x14ac:dyDescent="0.2">
      <c r="A13" s="1129">
        <v>2212</v>
      </c>
      <c r="B13" s="1120">
        <v>5169</v>
      </c>
      <c r="C13" s="191" t="s">
        <v>661</v>
      </c>
      <c r="D13" s="1132">
        <v>200</v>
      </c>
      <c r="E13" s="1132">
        <v>200</v>
      </c>
      <c r="F13" s="181"/>
      <c r="G13" s="913">
        <f>F13/E13*100</f>
        <v>0</v>
      </c>
      <c r="H13" s="906">
        <v>200</v>
      </c>
    </row>
    <row r="14" spans="1:8" x14ac:dyDescent="0.2">
      <c r="A14" s="1129"/>
      <c r="B14" s="1120">
        <v>5171</v>
      </c>
      <c r="C14" s="191" t="s">
        <v>752</v>
      </c>
      <c r="D14" s="1132">
        <v>1000</v>
      </c>
      <c r="E14" s="1132">
        <v>1000</v>
      </c>
      <c r="F14" s="181"/>
      <c r="G14" s="913">
        <f>F14/E14*100</f>
        <v>0</v>
      </c>
      <c r="H14" s="906">
        <v>1000</v>
      </c>
    </row>
    <row r="15" spans="1:8" ht="12.75" hidden="1" customHeight="1" x14ac:dyDescent="0.2">
      <c r="A15" s="1129"/>
      <c r="B15" s="343">
        <v>5137</v>
      </c>
      <c r="C15" s="344" t="s">
        <v>753</v>
      </c>
      <c r="D15" s="1212">
        <v>0</v>
      </c>
      <c r="E15" s="1212">
        <v>0</v>
      </c>
      <c r="F15" s="1213"/>
      <c r="G15" s="312">
        <v>0</v>
      </c>
      <c r="H15" s="910">
        <v>0</v>
      </c>
    </row>
    <row r="16" spans="1:8" x14ac:dyDescent="0.2">
      <c r="A16" s="1129">
        <v>2219</v>
      </c>
      <c r="B16" s="343">
        <v>5139</v>
      </c>
      <c r="C16" s="344" t="s">
        <v>754</v>
      </c>
      <c r="D16" s="1212">
        <v>50</v>
      </c>
      <c r="E16" s="1212">
        <v>50</v>
      </c>
      <c r="F16" s="1213"/>
      <c r="G16" s="312">
        <f>F16/E16*100</f>
        <v>0</v>
      </c>
      <c r="H16" s="910">
        <v>50</v>
      </c>
    </row>
    <row r="17" spans="1:8" x14ac:dyDescent="0.2">
      <c r="A17" s="916"/>
      <c r="B17" s="343">
        <v>5166</v>
      </c>
      <c r="C17" s="344" t="s">
        <v>1193</v>
      </c>
      <c r="D17" s="1212">
        <v>1</v>
      </c>
      <c r="E17" s="1212">
        <v>1</v>
      </c>
      <c r="F17" s="1213"/>
      <c r="G17" s="312">
        <v>0</v>
      </c>
      <c r="H17" s="910">
        <v>1</v>
      </c>
    </row>
    <row r="18" spans="1:8" x14ac:dyDescent="0.2">
      <c r="A18" s="916"/>
      <c r="B18" s="1120">
        <v>5169</v>
      </c>
      <c r="C18" s="191" t="s">
        <v>661</v>
      </c>
      <c r="D18" s="1132">
        <v>399</v>
      </c>
      <c r="E18" s="1132">
        <v>399</v>
      </c>
      <c r="F18" s="181"/>
      <c r="G18" s="913">
        <f>F18/E18*100</f>
        <v>0</v>
      </c>
      <c r="H18" s="906">
        <v>399</v>
      </c>
    </row>
    <row r="19" spans="1:8" x14ac:dyDescent="0.2">
      <c r="A19" s="174"/>
      <c r="B19" s="343">
        <v>5171</v>
      </c>
      <c r="C19" s="344" t="s">
        <v>755</v>
      </c>
      <c r="D19" s="1212">
        <v>1000</v>
      </c>
      <c r="E19" s="1212">
        <v>1000</v>
      </c>
      <c r="F19" s="1213"/>
      <c r="G19" s="312">
        <f>F19/E19*100</f>
        <v>0</v>
      </c>
      <c r="H19" s="910">
        <v>1000</v>
      </c>
    </row>
    <row r="20" spans="1:8" ht="13.5" thickBot="1" x14ac:dyDescent="0.25">
      <c r="A20" s="306">
        <v>3631</v>
      </c>
      <c r="B20" s="43">
        <v>5169</v>
      </c>
      <c r="C20" s="559" t="s">
        <v>756</v>
      </c>
      <c r="D20" s="1158">
        <v>700</v>
      </c>
      <c r="E20" s="1158">
        <v>700</v>
      </c>
      <c r="F20" s="1167"/>
      <c r="G20" s="70">
        <v>0</v>
      </c>
      <c r="H20" s="348">
        <v>700</v>
      </c>
    </row>
    <row r="21" spans="1:8" ht="13.5" hidden="1" thickBot="1" x14ac:dyDescent="0.25">
      <c r="A21" s="174">
        <v>6330</v>
      </c>
      <c r="B21" s="116">
        <v>5347</v>
      </c>
      <c r="C21" s="642" t="s">
        <v>757</v>
      </c>
      <c r="D21" s="1136">
        <v>0</v>
      </c>
      <c r="E21" s="1136">
        <v>0</v>
      </c>
      <c r="F21" s="267">
        <v>0</v>
      </c>
      <c r="G21" s="89">
        <v>0</v>
      </c>
      <c r="H21" s="205">
        <v>0</v>
      </c>
    </row>
    <row r="22" spans="1:8" ht="13.5" hidden="1" thickBot="1" x14ac:dyDescent="0.25">
      <c r="A22" s="233"/>
      <c r="B22" s="347">
        <v>5347</v>
      </c>
      <c r="C22" s="601" t="s">
        <v>758</v>
      </c>
      <c r="D22" s="1158">
        <v>0</v>
      </c>
      <c r="E22" s="1158">
        <v>0</v>
      </c>
      <c r="F22" s="1167">
        <v>0</v>
      </c>
      <c r="G22" s="70">
        <v>0</v>
      </c>
      <c r="H22" s="348">
        <v>0</v>
      </c>
    </row>
    <row r="23" spans="1:8" ht="16.5" thickBot="1" x14ac:dyDescent="0.3">
      <c r="A23" s="194" t="s">
        <v>666</v>
      </c>
      <c r="B23" s="195"/>
      <c r="C23" s="196"/>
      <c r="D23" s="1135">
        <f>SUM(D13:D22)</f>
        <v>3350</v>
      </c>
      <c r="E23" s="1135">
        <f>SUM(E13:E22)</f>
        <v>3350</v>
      </c>
      <c r="F23" s="1193">
        <f>SUM(F13:F22)</f>
        <v>0</v>
      </c>
      <c r="G23" s="197">
        <f>F23/E23*100</f>
        <v>0</v>
      </c>
      <c r="H23" s="168">
        <f>SUM(H13:H22)</f>
        <v>3350</v>
      </c>
    </row>
    <row r="24" spans="1:8" x14ac:dyDescent="0.2">
      <c r="A24" s="206"/>
      <c r="B24" s="104"/>
      <c r="C24" s="135"/>
      <c r="D24" s="207"/>
      <c r="E24" s="207"/>
      <c r="F24" s="207"/>
      <c r="G24" s="300"/>
      <c r="H24" s="207"/>
    </row>
    <row r="25" spans="1:8" ht="15.75" thickBot="1" x14ac:dyDescent="0.3">
      <c r="A25" s="349"/>
      <c r="B25" s="349"/>
      <c r="C25" s="349"/>
      <c r="D25" s="349"/>
      <c r="E25" s="349"/>
      <c r="F25" s="349"/>
      <c r="G25" s="349"/>
      <c r="H25" s="10" t="s">
        <v>537</v>
      </c>
    </row>
    <row r="26" spans="1:8" ht="13.5" x14ac:dyDescent="0.25">
      <c r="A26" s="136" t="s">
        <v>630</v>
      </c>
      <c r="B26" s="350"/>
      <c r="C26" s="201"/>
      <c r="D26" s="896" t="s">
        <v>1283</v>
      </c>
      <c r="E26" s="15" t="s">
        <v>540</v>
      </c>
      <c r="F26" s="14" t="s">
        <v>541</v>
      </c>
      <c r="G26" s="14" t="s">
        <v>542</v>
      </c>
      <c r="H26" s="15" t="s">
        <v>1285</v>
      </c>
    </row>
    <row r="27" spans="1:8" ht="13.5" x14ac:dyDescent="0.25">
      <c r="A27" s="351"/>
      <c r="B27" s="36"/>
      <c r="C27" s="352"/>
      <c r="D27" s="1130">
        <v>2020</v>
      </c>
      <c r="E27" s="21">
        <v>2020</v>
      </c>
      <c r="F27" s="20"/>
      <c r="G27" s="20" t="s">
        <v>544</v>
      </c>
      <c r="H27" s="21" t="s">
        <v>1284</v>
      </c>
    </row>
    <row r="28" spans="1:8" hidden="1" x14ac:dyDescent="0.2">
      <c r="A28" s="353">
        <v>2212</v>
      </c>
      <c r="B28" s="277">
        <v>6119</v>
      </c>
      <c r="C28" s="293" t="s">
        <v>1192</v>
      </c>
      <c r="D28" s="1131">
        <v>0</v>
      </c>
      <c r="E28" s="178">
        <v>0</v>
      </c>
      <c r="F28" s="177"/>
      <c r="G28" s="150" t="e">
        <f t="shared" ref="G28:G31" si="0">F28/E28*100</f>
        <v>#DIV/0!</v>
      </c>
      <c r="H28" s="178">
        <v>0</v>
      </c>
    </row>
    <row r="29" spans="1:8" hidden="1" x14ac:dyDescent="0.2">
      <c r="A29" s="174">
        <v>2212</v>
      </c>
      <c r="B29" s="116">
        <v>6121</v>
      </c>
      <c r="C29" s="1214" t="s">
        <v>668</v>
      </c>
      <c r="D29" s="1136">
        <v>0</v>
      </c>
      <c r="E29" s="205">
        <v>0</v>
      </c>
      <c r="F29" s="68"/>
      <c r="G29" s="89">
        <v>0</v>
      </c>
      <c r="H29" s="205">
        <v>0</v>
      </c>
    </row>
    <row r="30" spans="1:8" hidden="1" x14ac:dyDescent="0.2">
      <c r="A30" s="174">
        <v>2219</v>
      </c>
      <c r="B30" s="116">
        <v>6119</v>
      </c>
      <c r="C30" s="180" t="s">
        <v>1192</v>
      </c>
      <c r="D30" s="1136">
        <v>0</v>
      </c>
      <c r="E30" s="205">
        <v>0</v>
      </c>
      <c r="F30" s="68"/>
      <c r="G30" s="89" t="e">
        <f t="shared" si="0"/>
        <v>#DIV/0!</v>
      </c>
      <c r="H30" s="205">
        <v>0</v>
      </c>
    </row>
    <row r="31" spans="1:8" x14ac:dyDescent="0.2">
      <c r="A31" s="179">
        <v>2219</v>
      </c>
      <c r="B31" s="50">
        <v>6121</v>
      </c>
      <c r="C31" s="180" t="s">
        <v>668</v>
      </c>
      <c r="D31" s="1132">
        <v>2000</v>
      </c>
      <c r="E31" s="906">
        <v>2000</v>
      </c>
      <c r="F31" s="33"/>
      <c r="G31" s="34">
        <f t="shared" si="0"/>
        <v>0</v>
      </c>
      <c r="H31" s="182">
        <v>2000</v>
      </c>
    </row>
    <row r="32" spans="1:8" x14ac:dyDescent="0.2">
      <c r="A32" s="1540">
        <v>2219</v>
      </c>
      <c r="B32" s="1535">
        <v>6122</v>
      </c>
      <c r="C32" s="180" t="s">
        <v>760</v>
      </c>
      <c r="D32" s="1132">
        <v>0</v>
      </c>
      <c r="E32" s="906">
        <v>70</v>
      </c>
      <c r="F32" s="905"/>
      <c r="G32" s="913">
        <v>0</v>
      </c>
      <c r="H32" s="906">
        <v>70</v>
      </c>
    </row>
    <row r="33" spans="1:8" ht="13.5" thickBot="1" x14ac:dyDescent="0.25">
      <c r="A33" s="1540">
        <v>2241</v>
      </c>
      <c r="B33" s="1535">
        <v>6121</v>
      </c>
      <c r="C33" s="180" t="s">
        <v>668</v>
      </c>
      <c r="D33" s="1132">
        <v>0</v>
      </c>
      <c r="E33" s="906">
        <v>6500</v>
      </c>
      <c r="F33" s="905"/>
      <c r="G33" s="913"/>
      <c r="H33" s="906">
        <v>6500</v>
      </c>
    </row>
    <row r="34" spans="1:8" ht="16.5" thickBot="1" x14ac:dyDescent="0.3">
      <c r="A34" s="194" t="s">
        <v>670</v>
      </c>
      <c r="B34" s="195"/>
      <c r="C34" s="196"/>
      <c r="D34" s="1135">
        <f>SUM(D28:D33)</f>
        <v>2000</v>
      </c>
      <c r="E34" s="168">
        <f t="shared" ref="E34:H34" si="1">SUM(E28:E33)</f>
        <v>8570</v>
      </c>
      <c r="F34" s="168">
        <f t="shared" si="1"/>
        <v>0</v>
      </c>
      <c r="G34" s="168" t="e">
        <f t="shared" si="1"/>
        <v>#DIV/0!</v>
      </c>
      <c r="H34" s="168">
        <f t="shared" si="1"/>
        <v>8570</v>
      </c>
    </row>
    <row r="35" spans="1:8" ht="12.75" customHeight="1" x14ac:dyDescent="0.2">
      <c r="A35" s="206"/>
      <c r="B35" s="104"/>
      <c r="C35" s="135"/>
      <c r="D35" s="207"/>
      <c r="E35" s="207"/>
      <c r="F35" s="207"/>
      <c r="G35" s="207"/>
      <c r="H35" s="207"/>
    </row>
    <row r="36" spans="1:8" ht="15" thickBot="1" x14ac:dyDescent="0.25">
      <c r="A36" s="208" t="s">
        <v>671</v>
      </c>
      <c r="B36" s="355"/>
      <c r="D36" s="8"/>
      <c r="E36" s="8"/>
      <c r="F36" s="8"/>
      <c r="G36" s="9"/>
      <c r="H36" s="8"/>
    </row>
    <row r="37" spans="1:8" ht="13.5" x14ac:dyDescent="0.25">
      <c r="A37" s="210" t="s">
        <v>672</v>
      </c>
      <c r="B37" s="356"/>
      <c r="C37" s="212" t="s">
        <v>673</v>
      </c>
      <c r="D37" s="896" t="s">
        <v>1283</v>
      </c>
      <c r="E37" s="15" t="s">
        <v>540</v>
      </c>
      <c r="F37" s="14" t="s">
        <v>541</v>
      </c>
      <c r="G37" s="14" t="s">
        <v>542</v>
      </c>
      <c r="H37" s="15" t="s">
        <v>1285</v>
      </c>
    </row>
    <row r="38" spans="1:8" ht="14.25" thickBot="1" x14ac:dyDescent="0.3">
      <c r="A38" s="213"/>
      <c r="B38" s="357" t="s">
        <v>674</v>
      </c>
      <c r="C38" s="215"/>
      <c r="D38" s="897">
        <v>2020</v>
      </c>
      <c r="E38" s="115">
        <v>2020</v>
      </c>
      <c r="F38" s="114"/>
      <c r="G38" s="114" t="s">
        <v>544</v>
      </c>
      <c r="H38" s="115" t="s">
        <v>1284</v>
      </c>
    </row>
    <row r="39" spans="1:8" hidden="1" x14ac:dyDescent="0.2">
      <c r="A39" s="1610" t="s">
        <v>761</v>
      </c>
      <c r="B39" s="1611"/>
      <c r="C39" s="1215" t="s">
        <v>762</v>
      </c>
      <c r="D39" s="1218">
        <v>0</v>
      </c>
      <c r="E39" s="155">
        <v>0</v>
      </c>
      <c r="F39" s="155">
        <v>0</v>
      </c>
      <c r="G39" s="153">
        <v>0</v>
      </c>
      <c r="H39" s="156">
        <v>0</v>
      </c>
    </row>
    <row r="40" spans="1:8" hidden="1" x14ac:dyDescent="0.2">
      <c r="A40" s="1612" t="s">
        <v>763</v>
      </c>
      <c r="B40" s="1613"/>
      <c r="C40" s="1216" t="s">
        <v>764</v>
      </c>
      <c r="D40" s="1219">
        <v>0</v>
      </c>
      <c r="E40" s="66">
        <v>0</v>
      </c>
      <c r="F40" s="66">
        <v>0</v>
      </c>
      <c r="G40" s="358">
        <v>0</v>
      </c>
      <c r="H40" s="216">
        <v>0</v>
      </c>
    </row>
    <row r="41" spans="1:8" hidden="1" x14ac:dyDescent="0.2">
      <c r="A41" s="1612"/>
      <c r="B41" s="1613"/>
      <c r="C41" s="1216"/>
      <c r="D41" s="1220">
        <v>0</v>
      </c>
      <c r="E41" s="216">
        <v>0</v>
      </c>
      <c r="F41" s="66"/>
      <c r="G41" s="358" t="e">
        <f>F41/E41*100</f>
        <v>#DIV/0!</v>
      </c>
      <c r="H41" s="216">
        <v>0</v>
      </c>
    </row>
    <row r="42" spans="1:8" hidden="1" x14ac:dyDescent="0.2">
      <c r="A42" s="1612"/>
      <c r="B42" s="1613"/>
      <c r="C42" s="1216"/>
      <c r="D42" s="1220">
        <v>0</v>
      </c>
      <c r="E42" s="216">
        <v>0</v>
      </c>
      <c r="F42" s="66"/>
      <c r="G42" s="358">
        <v>0</v>
      </c>
      <c r="H42" s="216">
        <v>0</v>
      </c>
    </row>
    <row r="43" spans="1:8" ht="15" hidden="1" customHeight="1" x14ac:dyDescent="0.2">
      <c r="A43" s="1617"/>
      <c r="B43" s="1618"/>
      <c r="C43" s="320" t="s">
        <v>765</v>
      </c>
      <c r="D43" s="1139">
        <f>SUM(D41:D42)</f>
        <v>0</v>
      </c>
      <c r="E43" s="225">
        <f>SUM(E41:E42)</f>
        <v>0</v>
      </c>
      <c r="F43" s="222">
        <f>SUM(F41:F42)</f>
        <v>0</v>
      </c>
      <c r="G43" s="359" t="e">
        <f>F43/E43*100</f>
        <v>#DIV/0!</v>
      </c>
      <c r="H43" s="225">
        <f>SUM(H41:H42)</f>
        <v>0</v>
      </c>
    </row>
    <row r="44" spans="1:8" s="218" customFormat="1" hidden="1" x14ac:dyDescent="0.2">
      <c r="A44" s="1612" t="s">
        <v>766</v>
      </c>
      <c r="B44" s="1613"/>
      <c r="C44" s="316" t="s">
        <v>767</v>
      </c>
      <c r="D44" s="1134">
        <v>0</v>
      </c>
      <c r="E44" s="141">
        <v>0</v>
      </c>
      <c r="F44" s="72">
        <v>0</v>
      </c>
      <c r="G44" s="41">
        <v>0</v>
      </c>
      <c r="H44" s="141">
        <v>0</v>
      </c>
    </row>
    <row r="45" spans="1:8" s="218" customFormat="1" hidden="1" x14ac:dyDescent="0.2">
      <c r="A45" s="1612" t="s">
        <v>768</v>
      </c>
      <c r="B45" s="1613"/>
      <c r="C45" s="316" t="s">
        <v>769</v>
      </c>
      <c r="D45" s="1134">
        <v>0</v>
      </c>
      <c r="E45" s="141">
        <v>0</v>
      </c>
      <c r="F45" s="72">
        <v>0</v>
      </c>
      <c r="G45" s="41">
        <v>0</v>
      </c>
      <c r="H45" s="141">
        <v>0</v>
      </c>
    </row>
    <row r="46" spans="1:8" s="218" customFormat="1" hidden="1" x14ac:dyDescent="0.2">
      <c r="A46" s="1612"/>
      <c r="B46" s="1613"/>
      <c r="C46" s="316"/>
      <c r="D46" s="1134"/>
      <c r="E46" s="141"/>
      <c r="F46" s="72"/>
      <c r="G46" s="41"/>
      <c r="H46" s="141"/>
    </row>
    <row r="47" spans="1:8" s="218" customFormat="1" hidden="1" x14ac:dyDescent="0.2">
      <c r="A47" s="1612" t="s">
        <v>770</v>
      </c>
      <c r="B47" s="1613"/>
      <c r="C47" s="316" t="s">
        <v>771</v>
      </c>
      <c r="D47" s="1134">
        <v>0</v>
      </c>
      <c r="E47" s="141">
        <v>0</v>
      </c>
      <c r="F47" s="72">
        <v>0</v>
      </c>
      <c r="G47" s="41">
        <v>0</v>
      </c>
      <c r="H47" s="141">
        <v>0</v>
      </c>
    </row>
    <row r="48" spans="1:8" s="218" customFormat="1" hidden="1" x14ac:dyDescent="0.2">
      <c r="A48" s="1612" t="s">
        <v>772</v>
      </c>
      <c r="B48" s="1613"/>
      <c r="C48" s="316" t="s">
        <v>773</v>
      </c>
      <c r="D48" s="1134">
        <v>0</v>
      </c>
      <c r="E48" s="141">
        <v>0</v>
      </c>
      <c r="F48" s="72">
        <v>0</v>
      </c>
      <c r="G48" s="41">
        <v>0</v>
      </c>
      <c r="H48" s="141">
        <v>0</v>
      </c>
    </row>
    <row r="49" spans="1:8" ht="14.25" hidden="1" x14ac:dyDescent="0.2">
      <c r="A49" s="1621"/>
      <c r="B49" s="1622"/>
      <c r="C49" s="320" t="s">
        <v>774</v>
      </c>
      <c r="D49" s="1139">
        <f>SUM(D44:D48)</f>
        <v>0</v>
      </c>
      <c r="E49" s="225">
        <f>SUM(E44:E48)</f>
        <v>0</v>
      </c>
      <c r="F49" s="222">
        <f>SUM(F44:F47)</f>
        <v>0</v>
      </c>
      <c r="G49" s="359">
        <v>0</v>
      </c>
      <c r="H49" s="225">
        <f>SUM(H44:H48)</f>
        <v>0</v>
      </c>
    </row>
    <row r="50" spans="1:8" hidden="1" x14ac:dyDescent="0.2">
      <c r="A50" s="1612" t="s">
        <v>775</v>
      </c>
      <c r="B50" s="1613"/>
      <c r="C50" s="316" t="s">
        <v>776</v>
      </c>
      <c r="D50" s="1134">
        <v>0</v>
      </c>
      <c r="E50" s="141">
        <v>0</v>
      </c>
      <c r="F50" s="72">
        <v>0</v>
      </c>
      <c r="G50" s="41">
        <v>0</v>
      </c>
      <c r="H50" s="141">
        <v>0</v>
      </c>
    </row>
    <row r="51" spans="1:8" x14ac:dyDescent="0.2">
      <c r="A51" s="424"/>
      <c r="B51" s="425" t="s">
        <v>954</v>
      </c>
      <c r="C51" s="316" t="s">
        <v>932</v>
      </c>
      <c r="D51" s="1134">
        <v>0</v>
      </c>
      <c r="E51" s="141">
        <v>0</v>
      </c>
      <c r="F51" s="72">
        <v>0</v>
      </c>
      <c r="G51" s="41">
        <v>0</v>
      </c>
      <c r="H51" s="141">
        <v>0</v>
      </c>
    </row>
    <row r="52" spans="1:8" ht="14.25" x14ac:dyDescent="0.2">
      <c r="A52" s="1621"/>
      <c r="B52" s="1622"/>
      <c r="C52" s="320" t="s">
        <v>777</v>
      </c>
      <c r="D52" s="1139">
        <f>SUM(D50:D51)</f>
        <v>0</v>
      </c>
      <c r="E52" s="225">
        <f>SUM(E50:E51)</f>
        <v>0</v>
      </c>
      <c r="F52" s="222">
        <f>SUM(F50:F51)</f>
        <v>0</v>
      </c>
      <c r="G52" s="359" t="e">
        <f>F52/E52*100</f>
        <v>#DIV/0!</v>
      </c>
      <c r="H52" s="225">
        <f>SUM(H50:H51)</f>
        <v>0</v>
      </c>
    </row>
    <row r="53" spans="1:8" s="218" customFormat="1" x14ac:dyDescent="0.2">
      <c r="A53" s="1612" t="s">
        <v>778</v>
      </c>
      <c r="B53" s="1613"/>
      <c r="C53" s="316" t="s">
        <v>779</v>
      </c>
      <c r="D53" s="1221">
        <v>0</v>
      </c>
      <c r="E53" s="361">
        <v>0</v>
      </c>
      <c r="F53" s="360">
        <v>0</v>
      </c>
      <c r="G53" s="41" t="e">
        <f>F53/E53*100</f>
        <v>#DIV/0!</v>
      </c>
      <c r="H53" s="361">
        <v>0</v>
      </c>
    </row>
    <row r="54" spans="1:8" s="218" customFormat="1" x14ac:dyDescent="0.2">
      <c r="A54" s="1612" t="s">
        <v>1310</v>
      </c>
      <c r="B54" s="1613"/>
      <c r="C54" s="316" t="s">
        <v>780</v>
      </c>
      <c r="D54" s="1221">
        <v>0</v>
      </c>
      <c r="E54" s="361">
        <v>0</v>
      </c>
      <c r="F54" s="360">
        <v>0</v>
      </c>
      <c r="G54" s="41">
        <v>0</v>
      </c>
      <c r="H54" s="361">
        <v>0</v>
      </c>
    </row>
    <row r="55" spans="1:8" s="218" customFormat="1" hidden="1" x14ac:dyDescent="0.2">
      <c r="A55" s="1612" t="s">
        <v>781</v>
      </c>
      <c r="B55" s="1613"/>
      <c r="C55" s="1217" t="s">
        <v>782</v>
      </c>
      <c r="D55" s="1222">
        <v>0</v>
      </c>
      <c r="E55" s="149">
        <v>0</v>
      </c>
      <c r="F55" s="148">
        <v>0</v>
      </c>
      <c r="G55" s="362">
        <v>0</v>
      </c>
      <c r="H55" s="149">
        <v>0</v>
      </c>
    </row>
    <row r="56" spans="1:8" s="218" customFormat="1" hidden="1" x14ac:dyDescent="0.2">
      <c r="A56" s="1612" t="s">
        <v>783</v>
      </c>
      <c r="B56" s="1613"/>
      <c r="C56" s="1217" t="s">
        <v>733</v>
      </c>
      <c r="D56" s="1222">
        <v>0</v>
      </c>
      <c r="E56" s="149">
        <v>0</v>
      </c>
      <c r="F56" s="72">
        <v>0</v>
      </c>
      <c r="G56" s="362">
        <v>0</v>
      </c>
      <c r="H56" s="149">
        <v>0</v>
      </c>
    </row>
    <row r="57" spans="1:8" s="218" customFormat="1" hidden="1" x14ac:dyDescent="0.2">
      <c r="A57" s="1612" t="s">
        <v>784</v>
      </c>
      <c r="B57" s="1613"/>
      <c r="C57" s="1217" t="s">
        <v>785</v>
      </c>
      <c r="D57" s="1222">
        <v>0</v>
      </c>
      <c r="E57" s="149">
        <v>0</v>
      </c>
      <c r="F57" s="148">
        <v>0</v>
      </c>
      <c r="G57" s="362">
        <v>0</v>
      </c>
      <c r="H57" s="149">
        <v>0</v>
      </c>
    </row>
    <row r="58" spans="1:8" s="218" customFormat="1" x14ac:dyDescent="0.2">
      <c r="A58" s="1612" t="s">
        <v>955</v>
      </c>
      <c r="B58" s="1613"/>
      <c r="C58" s="1217" t="s">
        <v>786</v>
      </c>
      <c r="D58" s="1222">
        <v>0</v>
      </c>
      <c r="E58" s="149">
        <v>0</v>
      </c>
      <c r="F58" s="148">
        <v>0</v>
      </c>
      <c r="G58" s="362">
        <v>0</v>
      </c>
      <c r="H58" s="149">
        <v>0</v>
      </c>
    </row>
    <row r="59" spans="1:8" s="218" customFormat="1" x14ac:dyDescent="0.2">
      <c r="A59" s="1612" t="s">
        <v>1361</v>
      </c>
      <c r="B59" s="1613" t="s">
        <v>1049</v>
      </c>
      <c r="C59" s="1217" t="s">
        <v>1053</v>
      </c>
      <c r="D59" s="1222">
        <v>2000</v>
      </c>
      <c r="E59" s="149">
        <v>2000</v>
      </c>
      <c r="F59" s="148">
        <v>0</v>
      </c>
      <c r="G59" s="362">
        <v>0</v>
      </c>
      <c r="H59" s="149">
        <v>2000</v>
      </c>
    </row>
    <row r="60" spans="1:8" ht="14.25" x14ac:dyDescent="0.2">
      <c r="A60" s="1621"/>
      <c r="B60" s="1622"/>
      <c r="C60" s="320" t="s">
        <v>741</v>
      </c>
      <c r="D60" s="1139">
        <f>SUM(D53:D59)</f>
        <v>2000</v>
      </c>
      <c r="E60" s="225">
        <f>SUM(E53:E59)</f>
        <v>2000</v>
      </c>
      <c r="F60" s="222">
        <f>SUM(F53:F59)</f>
        <v>0</v>
      </c>
      <c r="G60" s="359">
        <f>F60/E60*100</f>
        <v>0</v>
      </c>
      <c r="H60" s="225">
        <f>SUM(H53:H59)</f>
        <v>2000</v>
      </c>
    </row>
    <row r="61" spans="1:8" x14ac:dyDescent="0.2">
      <c r="A61" s="1612" t="s">
        <v>787</v>
      </c>
      <c r="B61" s="1613"/>
      <c r="C61" s="316" t="s">
        <v>733</v>
      </c>
      <c r="D61" s="1134">
        <v>0</v>
      </c>
      <c r="E61" s="141">
        <v>70</v>
      </c>
      <c r="F61" s="72">
        <v>0</v>
      </c>
      <c r="G61" s="41">
        <v>0</v>
      </c>
      <c r="H61" s="141">
        <v>70</v>
      </c>
    </row>
    <row r="62" spans="1:8" ht="15" thickBot="1" x14ac:dyDescent="0.25">
      <c r="A62" s="1619"/>
      <c r="B62" s="1620"/>
      <c r="C62" s="882" t="s">
        <v>788</v>
      </c>
      <c r="D62" s="1171">
        <f>SUM(D61)</f>
        <v>0</v>
      </c>
      <c r="E62" s="282">
        <f>SUM(E61)</f>
        <v>70</v>
      </c>
      <c r="F62" s="228">
        <f>SUM(F61)</f>
        <v>0</v>
      </c>
      <c r="G62" s="143">
        <v>0</v>
      </c>
      <c r="H62" s="282">
        <f>SUM(H61)</f>
        <v>70</v>
      </c>
    </row>
    <row r="63" spans="1:8" x14ac:dyDescent="0.2">
      <c r="A63" s="1623" t="s">
        <v>1287</v>
      </c>
      <c r="B63" s="1624"/>
      <c r="C63" s="316" t="s">
        <v>1288</v>
      </c>
      <c r="D63" s="1134">
        <v>0</v>
      </c>
      <c r="E63" s="141">
        <v>6500</v>
      </c>
      <c r="F63" s="72">
        <v>0</v>
      </c>
      <c r="G63" s="41">
        <v>0</v>
      </c>
      <c r="H63" s="141">
        <v>6500</v>
      </c>
    </row>
    <row r="64" spans="1:8" ht="15" thickBot="1" x14ac:dyDescent="0.25">
      <c r="A64" s="1621"/>
      <c r="B64" s="1622"/>
      <c r="C64" s="320" t="s">
        <v>1289</v>
      </c>
      <c r="D64" s="1139">
        <f>SUM(D62:D63)</f>
        <v>0</v>
      </c>
      <c r="E64" s="225">
        <f>SUM(E63)</f>
        <v>6500</v>
      </c>
      <c r="F64" s="225">
        <f t="shared" ref="F64:H64" si="2">SUM(F63)</f>
        <v>0</v>
      </c>
      <c r="G64" s="225">
        <f t="shared" si="2"/>
        <v>0</v>
      </c>
      <c r="H64" s="225">
        <f t="shared" si="2"/>
        <v>6500</v>
      </c>
    </row>
    <row r="65" spans="1:8" ht="16.5" thickBot="1" x14ac:dyDescent="0.3">
      <c r="A65" s="229"/>
      <c r="B65" s="364"/>
      <c r="C65" s="231" t="s">
        <v>631</v>
      </c>
      <c r="D65" s="1135">
        <f>D43+D49+D60+D62+D52+D64</f>
        <v>2000</v>
      </c>
      <c r="E65" s="168">
        <f t="shared" ref="E65:H65" si="3">E43+E49+E60+E62+E52+E64</f>
        <v>8570</v>
      </c>
      <c r="F65" s="168">
        <f t="shared" si="3"/>
        <v>0</v>
      </c>
      <c r="G65" s="168" t="e">
        <f t="shared" si="3"/>
        <v>#DIV/0!</v>
      </c>
      <c r="H65" s="168">
        <f t="shared" si="3"/>
        <v>8570</v>
      </c>
    </row>
    <row r="66" spans="1:8" ht="12.75" customHeight="1" x14ac:dyDescent="0.25">
      <c r="A66" s="135"/>
      <c r="B66" s="365"/>
      <c r="C66" s="326"/>
      <c r="D66" s="251"/>
      <c r="E66" s="251"/>
      <c r="F66" s="251"/>
      <c r="G66" s="327"/>
      <c r="H66" s="251"/>
    </row>
    <row r="67" spans="1:8" ht="19.5" thickBot="1" x14ac:dyDescent="0.35">
      <c r="A67" s="6" t="s">
        <v>789</v>
      </c>
      <c r="D67" s="8"/>
      <c r="E67" s="8"/>
      <c r="F67" s="8"/>
      <c r="G67" s="9"/>
      <c r="H67" s="8"/>
    </row>
    <row r="68" spans="1:8" ht="13.5" x14ac:dyDescent="0.25">
      <c r="A68" s="232"/>
      <c r="B68" s="366"/>
      <c r="C68" s="24"/>
      <c r="D68" s="1159" t="s">
        <v>1283</v>
      </c>
      <c r="E68" s="896" t="s">
        <v>540</v>
      </c>
      <c r="F68" s="1153" t="s">
        <v>541</v>
      </c>
      <c r="G68" s="14" t="s">
        <v>542</v>
      </c>
      <c r="H68" s="15" t="s">
        <v>1285</v>
      </c>
    </row>
    <row r="69" spans="1:8" ht="14.25" thickBot="1" x14ac:dyDescent="0.3">
      <c r="A69" s="233"/>
      <c r="B69" s="367"/>
      <c r="C69" s="234"/>
      <c r="D69" s="1143">
        <v>2020</v>
      </c>
      <c r="E69" s="1130">
        <v>2020</v>
      </c>
      <c r="F69" s="19"/>
      <c r="G69" s="20" t="s">
        <v>544</v>
      </c>
      <c r="H69" s="21" t="s">
        <v>1284</v>
      </c>
    </row>
    <row r="70" spans="1:8" x14ac:dyDescent="0.2">
      <c r="A70" s="235" t="s">
        <v>629</v>
      </c>
      <c r="B70" s="368"/>
      <c r="C70" s="175"/>
      <c r="D70" s="1194">
        <f>'31 10'!D23</f>
        <v>3350</v>
      </c>
      <c r="E70" s="1198">
        <f>'31 10'!E23</f>
        <v>3350</v>
      </c>
      <c r="F70" s="1196">
        <f>'31 10'!F23</f>
        <v>0</v>
      </c>
      <c r="G70" s="334">
        <f>F70/E70*100</f>
        <v>0</v>
      </c>
      <c r="H70" s="335">
        <f>'31 10'!H23</f>
        <v>3350</v>
      </c>
    </row>
    <row r="71" spans="1:8" ht="13.5" thickBot="1" x14ac:dyDescent="0.25">
      <c r="A71" s="239" t="s">
        <v>630</v>
      </c>
      <c r="B71" s="367"/>
      <c r="C71" s="234"/>
      <c r="D71" s="1195">
        <f>'31 10'!D65</f>
        <v>2000</v>
      </c>
      <c r="E71" s="1199">
        <f>'31 10'!E65</f>
        <v>8570</v>
      </c>
      <c r="F71" s="1197">
        <f>'31 10'!F65</f>
        <v>0</v>
      </c>
      <c r="G71" s="369">
        <f>F71/E71*100</f>
        <v>0</v>
      </c>
      <c r="H71" s="339">
        <f>'31 10'!H65</f>
        <v>8570</v>
      </c>
    </row>
    <row r="72" spans="1:8" ht="16.5" thickBot="1" x14ac:dyDescent="0.3">
      <c r="A72" s="242" t="s">
        <v>682</v>
      </c>
      <c r="B72" s="367"/>
      <c r="C72" s="234"/>
      <c r="D72" s="1185">
        <f>SUM(D70:D71)</f>
        <v>5350</v>
      </c>
      <c r="E72" s="1135">
        <f>SUM(E70:E71)</f>
        <v>11920</v>
      </c>
      <c r="F72" s="1193">
        <f>SUM(F70:F71)</f>
        <v>0</v>
      </c>
      <c r="G72" s="197">
        <f>F72/E72*100</f>
        <v>0</v>
      </c>
      <c r="H72" s="168">
        <f>SUM(H70:H71)</f>
        <v>11920</v>
      </c>
    </row>
    <row r="73" spans="1:8" ht="15" x14ac:dyDescent="0.25">
      <c r="A73" s="1598" t="s">
        <v>745</v>
      </c>
      <c r="B73" s="1598"/>
      <c r="C73" s="1598"/>
      <c r="D73" s="1598"/>
      <c r="E73" s="1598"/>
      <c r="F73" s="1598"/>
      <c r="G73" s="1598"/>
      <c r="H73" s="1598"/>
    </row>
    <row r="76" spans="1:8" x14ac:dyDescent="0.2">
      <c r="A76" s="7"/>
      <c r="B76" s="7"/>
    </row>
    <row r="78" spans="1:8" x14ac:dyDescent="0.2">
      <c r="A78" s="7"/>
      <c r="B78" s="7"/>
    </row>
    <row r="79" spans="1:8" x14ac:dyDescent="0.2">
      <c r="A79" s="7"/>
      <c r="B79" s="7"/>
    </row>
    <row r="80" spans="1:8" x14ac:dyDescent="0.2">
      <c r="A80" s="7"/>
      <c r="B80" s="7"/>
    </row>
    <row r="81" spans="1:2" x14ac:dyDescent="0.2">
      <c r="A81" s="7"/>
      <c r="B81" s="7"/>
    </row>
    <row r="84" spans="1:2" x14ac:dyDescent="0.2">
      <c r="A84" s="7"/>
      <c r="B84" s="7"/>
    </row>
    <row r="85" spans="1:2" x14ac:dyDescent="0.2">
      <c r="A85" s="7"/>
      <c r="B85" s="7"/>
    </row>
    <row r="86" spans="1:2" x14ac:dyDescent="0.2">
      <c r="A86" s="7"/>
      <c r="B86" s="7"/>
    </row>
    <row r="87" spans="1:2" x14ac:dyDescent="0.2">
      <c r="A87" s="7"/>
      <c r="B87" s="7"/>
    </row>
    <row r="88" spans="1:2" x14ac:dyDescent="0.2">
      <c r="A88" s="7"/>
      <c r="B88" s="7"/>
    </row>
    <row r="89" spans="1:2" x14ac:dyDescent="0.2">
      <c r="A89" s="7"/>
      <c r="B89" s="7"/>
    </row>
    <row r="90" spans="1:2" x14ac:dyDescent="0.2">
      <c r="A90" s="7"/>
      <c r="B90" s="7"/>
    </row>
    <row r="91" spans="1:2" x14ac:dyDescent="0.2">
      <c r="A91" s="7"/>
      <c r="B91" s="7"/>
    </row>
    <row r="92" spans="1:2" x14ac:dyDescent="0.2">
      <c r="A92" s="7"/>
      <c r="B92" s="7"/>
    </row>
    <row r="93" spans="1:2" x14ac:dyDescent="0.2">
      <c r="A93" s="7"/>
      <c r="B93" s="7"/>
    </row>
    <row r="94" spans="1:2" x14ac:dyDescent="0.2">
      <c r="A94" s="7"/>
      <c r="B94" s="7"/>
    </row>
    <row r="95" spans="1:2" x14ac:dyDescent="0.2">
      <c r="A95" s="7"/>
      <c r="B95" s="7"/>
    </row>
    <row r="96" spans="1:2" x14ac:dyDescent="0.2">
      <c r="A96" s="7"/>
      <c r="B96" s="7"/>
    </row>
    <row r="97" spans="1:2" x14ac:dyDescent="0.2">
      <c r="A97" s="7"/>
      <c r="B97" s="7"/>
    </row>
    <row r="98" spans="1:2" x14ac:dyDescent="0.2">
      <c r="A98" s="7"/>
      <c r="B98" s="7"/>
    </row>
    <row r="99" spans="1:2" x14ac:dyDescent="0.2">
      <c r="A99" s="7"/>
      <c r="B99" s="7"/>
    </row>
    <row r="100" spans="1:2" x14ac:dyDescent="0.2">
      <c r="A100" s="7"/>
      <c r="B100" s="7"/>
    </row>
    <row r="101" spans="1:2" x14ac:dyDescent="0.2">
      <c r="A101" s="7"/>
      <c r="B101" s="7"/>
    </row>
    <row r="102" spans="1:2" x14ac:dyDescent="0.2">
      <c r="A102" s="7"/>
      <c r="B102" s="7"/>
    </row>
    <row r="103" spans="1:2" x14ac:dyDescent="0.2">
      <c r="A103" s="7"/>
      <c r="B103" s="7"/>
    </row>
    <row r="104" spans="1:2" x14ac:dyDescent="0.2">
      <c r="A104" s="7"/>
      <c r="B104" s="7"/>
    </row>
    <row r="105" spans="1:2" x14ac:dyDescent="0.2">
      <c r="A105" s="7"/>
      <c r="B105" s="7"/>
    </row>
    <row r="106" spans="1:2" x14ac:dyDescent="0.2">
      <c r="A106" s="7"/>
      <c r="B106" s="7"/>
    </row>
    <row r="107" spans="1:2" x14ac:dyDescent="0.2">
      <c r="A107" s="7"/>
      <c r="B107" s="7"/>
    </row>
    <row r="108" spans="1:2" x14ac:dyDescent="0.2">
      <c r="A108" s="7"/>
      <c r="B108" s="7"/>
    </row>
    <row r="109" spans="1:2" x14ac:dyDescent="0.2">
      <c r="A109" s="7"/>
      <c r="B109" s="7"/>
    </row>
    <row r="110" spans="1:2" x14ac:dyDescent="0.2">
      <c r="A110" s="7"/>
      <c r="B110" s="7"/>
    </row>
    <row r="111" spans="1:2" x14ac:dyDescent="0.2">
      <c r="A111" s="7"/>
      <c r="B111" s="7"/>
    </row>
    <row r="112" spans="1:2" x14ac:dyDescent="0.2">
      <c r="A112" s="7"/>
      <c r="B112" s="7"/>
    </row>
    <row r="113" spans="1:2" x14ac:dyDescent="0.2">
      <c r="A113" s="7"/>
      <c r="B113" s="7"/>
    </row>
    <row r="114" spans="1:2" x14ac:dyDescent="0.2">
      <c r="A114" s="7"/>
      <c r="B114" s="7"/>
    </row>
    <row r="115" spans="1:2" x14ac:dyDescent="0.2">
      <c r="A115" s="7"/>
      <c r="B115" s="7"/>
    </row>
    <row r="116" spans="1:2" x14ac:dyDescent="0.2">
      <c r="A116" s="7"/>
      <c r="B116" s="7"/>
    </row>
    <row r="117" spans="1:2" x14ac:dyDescent="0.2">
      <c r="A117" s="7"/>
      <c r="B117" s="7"/>
    </row>
    <row r="118" spans="1:2" x14ac:dyDescent="0.2">
      <c r="A118" s="7"/>
      <c r="B118" s="7"/>
    </row>
    <row r="119" spans="1:2" x14ac:dyDescent="0.2">
      <c r="A119" s="7"/>
      <c r="B119" s="7"/>
    </row>
    <row r="120" spans="1:2" x14ac:dyDescent="0.2">
      <c r="A120" s="7"/>
      <c r="B120" s="7"/>
    </row>
    <row r="121" spans="1:2" x14ac:dyDescent="0.2">
      <c r="A121" s="7"/>
      <c r="B121" s="7"/>
    </row>
    <row r="122" spans="1:2" x14ac:dyDescent="0.2">
      <c r="A122" s="7"/>
      <c r="B122" s="7"/>
    </row>
    <row r="123" spans="1:2" x14ac:dyDescent="0.2">
      <c r="A123" s="7"/>
      <c r="B123" s="7"/>
    </row>
    <row r="124" spans="1:2" x14ac:dyDescent="0.2">
      <c r="A124" s="7"/>
      <c r="B124" s="7"/>
    </row>
    <row r="125" spans="1:2" x14ac:dyDescent="0.2">
      <c r="A125" s="7"/>
      <c r="B125" s="7"/>
    </row>
    <row r="126" spans="1:2" x14ac:dyDescent="0.2">
      <c r="A126" s="7"/>
      <c r="B126" s="7"/>
    </row>
    <row r="127" spans="1:2" x14ac:dyDescent="0.2">
      <c r="A127" s="7"/>
      <c r="B127" s="7"/>
    </row>
    <row r="128" spans="1:2" x14ac:dyDescent="0.2">
      <c r="A128" s="7"/>
      <c r="B128" s="7"/>
    </row>
    <row r="129" spans="1:2" x14ac:dyDescent="0.2">
      <c r="A129" s="7"/>
      <c r="B129" s="7"/>
    </row>
    <row r="130" spans="1:2" x14ac:dyDescent="0.2">
      <c r="A130" s="7"/>
      <c r="B130" s="7"/>
    </row>
    <row r="131" spans="1:2" x14ac:dyDescent="0.2">
      <c r="A131" s="7"/>
      <c r="B131" s="7"/>
    </row>
    <row r="132" spans="1:2" x14ac:dyDescent="0.2">
      <c r="A132" s="7"/>
      <c r="B132" s="7"/>
    </row>
    <row r="133" spans="1:2" x14ac:dyDescent="0.2">
      <c r="A133" s="7"/>
      <c r="B133" s="7"/>
    </row>
    <row r="134" spans="1:2" x14ac:dyDescent="0.2">
      <c r="A134" s="7"/>
      <c r="B134" s="7"/>
    </row>
    <row r="135" spans="1:2" x14ac:dyDescent="0.2">
      <c r="A135" s="7"/>
      <c r="B135" s="7"/>
    </row>
    <row r="136" spans="1:2" x14ac:dyDescent="0.2">
      <c r="A136" s="7"/>
      <c r="B136" s="7"/>
    </row>
    <row r="137" spans="1:2" x14ac:dyDescent="0.2">
      <c r="A137" s="7"/>
      <c r="B137" s="7"/>
    </row>
    <row r="138" spans="1:2" x14ac:dyDescent="0.2">
      <c r="A138" s="7"/>
      <c r="B138" s="7"/>
    </row>
    <row r="139" spans="1:2" x14ac:dyDescent="0.2">
      <c r="A139" s="7"/>
      <c r="B139" s="7"/>
    </row>
    <row r="140" spans="1:2" x14ac:dyDescent="0.2">
      <c r="A140" s="7"/>
      <c r="B140" s="7"/>
    </row>
    <row r="141" spans="1:2" x14ac:dyDescent="0.2">
      <c r="A141" s="7"/>
      <c r="B141" s="7"/>
    </row>
    <row r="142" spans="1:2" x14ac:dyDescent="0.2">
      <c r="A142" s="7"/>
      <c r="B142" s="7"/>
    </row>
    <row r="143" spans="1:2" x14ac:dyDescent="0.2">
      <c r="A143" s="7"/>
      <c r="B143" s="7"/>
    </row>
    <row r="144" spans="1:2" x14ac:dyDescent="0.2">
      <c r="A144" s="7"/>
      <c r="B144" s="7"/>
    </row>
    <row r="145" spans="1:2" x14ac:dyDescent="0.2">
      <c r="A145" s="7"/>
      <c r="B145" s="7"/>
    </row>
    <row r="146" spans="1:2" x14ac:dyDescent="0.2">
      <c r="A146" s="7"/>
      <c r="B146" s="7"/>
    </row>
    <row r="147" spans="1:2" x14ac:dyDescent="0.2">
      <c r="A147" s="7"/>
      <c r="B147" s="7"/>
    </row>
    <row r="148" spans="1:2" x14ac:dyDescent="0.2">
      <c r="A148" s="7"/>
      <c r="B148" s="7"/>
    </row>
    <row r="149" spans="1:2" x14ac:dyDescent="0.2">
      <c r="A149" s="7"/>
      <c r="B149" s="7"/>
    </row>
    <row r="150" spans="1:2" x14ac:dyDescent="0.2">
      <c r="A150" s="7"/>
      <c r="B150" s="7"/>
    </row>
    <row r="151" spans="1:2" x14ac:dyDescent="0.2">
      <c r="A151" s="7"/>
      <c r="B151" s="7"/>
    </row>
    <row r="152" spans="1:2" x14ac:dyDescent="0.2">
      <c r="A152" s="7"/>
      <c r="B152" s="7"/>
    </row>
    <row r="153" spans="1:2" x14ac:dyDescent="0.2">
      <c r="A153" s="7"/>
      <c r="B153" s="7"/>
    </row>
    <row r="154" spans="1:2" x14ac:dyDescent="0.2">
      <c r="A154" s="7"/>
      <c r="B154" s="7"/>
    </row>
    <row r="155" spans="1:2" x14ac:dyDescent="0.2">
      <c r="A155" s="7"/>
      <c r="B155" s="7"/>
    </row>
    <row r="156" spans="1:2" x14ac:dyDescent="0.2">
      <c r="A156" s="7"/>
      <c r="B156" s="7"/>
    </row>
    <row r="157" spans="1:2" x14ac:dyDescent="0.2">
      <c r="A157" s="7"/>
      <c r="B157" s="7"/>
    </row>
    <row r="158" spans="1:2" x14ac:dyDescent="0.2">
      <c r="A158" s="7"/>
      <c r="B158" s="7"/>
    </row>
    <row r="159" spans="1:2" x14ac:dyDescent="0.2">
      <c r="A159" s="7"/>
      <c r="B159" s="7"/>
    </row>
    <row r="160" spans="1:2" x14ac:dyDescent="0.2">
      <c r="A160" s="7"/>
      <c r="B160" s="7"/>
    </row>
    <row r="161" spans="1:2" x14ac:dyDescent="0.2">
      <c r="A161" s="7"/>
      <c r="B161" s="7"/>
    </row>
    <row r="162" spans="1:2" x14ac:dyDescent="0.2">
      <c r="A162" s="7"/>
      <c r="B162" s="7"/>
    </row>
    <row r="163" spans="1:2" x14ac:dyDescent="0.2">
      <c r="A163" s="7"/>
      <c r="B163" s="7"/>
    </row>
    <row r="164" spans="1:2" x14ac:dyDescent="0.2">
      <c r="A164" s="7"/>
      <c r="B164" s="7"/>
    </row>
    <row r="165" spans="1:2" x14ac:dyDescent="0.2">
      <c r="A165" s="7"/>
      <c r="B165" s="7"/>
    </row>
    <row r="166" spans="1:2" x14ac:dyDescent="0.2">
      <c r="A166" s="7"/>
      <c r="B166" s="7"/>
    </row>
    <row r="167" spans="1:2" x14ac:dyDescent="0.2">
      <c r="A167" s="7"/>
      <c r="B167" s="7"/>
    </row>
    <row r="168" spans="1:2" x14ac:dyDescent="0.2">
      <c r="A168" s="7"/>
      <c r="B168" s="7"/>
    </row>
    <row r="169" spans="1:2" x14ac:dyDescent="0.2">
      <c r="A169" s="7"/>
      <c r="B169" s="7"/>
    </row>
    <row r="170" spans="1:2" x14ac:dyDescent="0.2">
      <c r="A170" s="7"/>
      <c r="B170" s="7"/>
    </row>
    <row r="171" spans="1:2" x14ac:dyDescent="0.2">
      <c r="A171" s="7"/>
      <c r="B171" s="7"/>
    </row>
    <row r="172" spans="1:2" x14ac:dyDescent="0.2">
      <c r="A172" s="7"/>
      <c r="B172" s="7"/>
    </row>
    <row r="173" spans="1:2" x14ac:dyDescent="0.2">
      <c r="A173" s="7"/>
      <c r="B173" s="7"/>
    </row>
    <row r="174" spans="1:2" x14ac:dyDescent="0.2">
      <c r="A174" s="7"/>
      <c r="B174" s="7"/>
    </row>
    <row r="175" spans="1:2" x14ac:dyDescent="0.2">
      <c r="A175" s="7"/>
      <c r="B175" s="7"/>
    </row>
    <row r="176" spans="1:2" x14ac:dyDescent="0.2">
      <c r="A176" s="7"/>
      <c r="B176" s="7"/>
    </row>
    <row r="177" spans="1:2" x14ac:dyDescent="0.2">
      <c r="A177" s="7"/>
      <c r="B177" s="7"/>
    </row>
    <row r="178" spans="1:2" x14ac:dyDescent="0.2">
      <c r="A178" s="7"/>
      <c r="B178" s="7"/>
    </row>
    <row r="179" spans="1:2" x14ac:dyDescent="0.2">
      <c r="A179" s="7"/>
      <c r="B179" s="7"/>
    </row>
    <row r="180" spans="1:2" x14ac:dyDescent="0.2">
      <c r="A180" s="7"/>
      <c r="B180" s="7"/>
    </row>
    <row r="181" spans="1:2" x14ac:dyDescent="0.2">
      <c r="A181" s="7"/>
      <c r="B181" s="7"/>
    </row>
    <row r="182" spans="1:2" x14ac:dyDescent="0.2">
      <c r="A182" s="7"/>
      <c r="B182" s="7"/>
    </row>
    <row r="183" spans="1:2" x14ac:dyDescent="0.2">
      <c r="A183" s="7"/>
      <c r="B183" s="7"/>
    </row>
    <row r="184" spans="1:2" x14ac:dyDescent="0.2">
      <c r="A184" s="7"/>
      <c r="B184" s="7"/>
    </row>
    <row r="185" spans="1:2" x14ac:dyDescent="0.2">
      <c r="A185" s="7"/>
      <c r="B185" s="7"/>
    </row>
    <row r="186" spans="1:2" x14ac:dyDescent="0.2">
      <c r="A186" s="7"/>
      <c r="B186" s="7"/>
    </row>
  </sheetData>
  <mergeCells count="26">
    <mergeCell ref="A64:B64"/>
    <mergeCell ref="A63:B63"/>
    <mergeCell ref="A60:B60"/>
    <mergeCell ref="A61:B61"/>
    <mergeCell ref="A50:B50"/>
    <mergeCell ref="A52:B52"/>
    <mergeCell ref="A56:B56"/>
    <mergeCell ref="A57:B57"/>
    <mergeCell ref="A58:B58"/>
    <mergeCell ref="A59:B59"/>
    <mergeCell ref="A73:H73"/>
    <mergeCell ref="A53:B53"/>
    <mergeCell ref="A54:B54"/>
    <mergeCell ref="A43:B43"/>
    <mergeCell ref="A39:B39"/>
    <mergeCell ref="A40:B40"/>
    <mergeCell ref="A41:B41"/>
    <mergeCell ref="A42:B42"/>
    <mergeCell ref="A62:B62"/>
    <mergeCell ref="A55:B55"/>
    <mergeCell ref="A44:B44"/>
    <mergeCell ref="A45:B45"/>
    <mergeCell ref="A46:B46"/>
    <mergeCell ref="A47:B47"/>
    <mergeCell ref="A48:B48"/>
    <mergeCell ref="A49:B49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63"/>
  <sheetViews>
    <sheetView showWhiteSpace="0" zoomScaleNormal="100" workbookViewId="0">
      <selection activeCell="Z1" sqref="Z1"/>
    </sheetView>
  </sheetViews>
  <sheetFormatPr defaultColWidth="9.28515625" defaultRowHeight="12.75" x14ac:dyDescent="0.2"/>
  <cols>
    <col min="1" max="1" width="4.7109375" style="4" customWidth="1"/>
    <col min="2" max="2" width="6.28515625" style="4" customWidth="1"/>
    <col min="3" max="3" width="31.7109375" style="4" customWidth="1"/>
    <col min="4" max="4" width="10.85546875" style="4" customWidth="1"/>
    <col min="5" max="5" width="12.42578125" style="4" customWidth="1"/>
    <col min="6" max="6" width="10.140625" style="4" hidden="1" customWidth="1"/>
    <col min="7" max="7" width="8.5703125" style="4" hidden="1" customWidth="1"/>
    <col min="8" max="8" width="14.140625" style="4" customWidth="1"/>
    <col min="9" max="16384" width="9.28515625" style="4"/>
  </cols>
  <sheetData>
    <row r="1" spans="1:8" ht="15" x14ac:dyDescent="0.25">
      <c r="E1" s="169" t="s">
        <v>1376</v>
      </c>
      <c r="H1" s="1529">
        <v>5</v>
      </c>
    </row>
    <row r="2" spans="1:8" ht="18.75" x14ac:dyDescent="0.3">
      <c r="A2" s="6" t="s">
        <v>791</v>
      </c>
      <c r="C2" s="132"/>
      <c r="D2" s="370"/>
      <c r="E2" s="370"/>
      <c r="F2" s="370"/>
      <c r="G2" s="132"/>
      <c r="H2" s="370"/>
    </row>
    <row r="3" spans="1:8" x14ac:dyDescent="0.2">
      <c r="A3" s="171"/>
      <c r="D3" s="370"/>
      <c r="E3" s="370"/>
      <c r="F3" s="370"/>
      <c r="H3" s="370"/>
    </row>
    <row r="4" spans="1:8" ht="15" thickBot="1" x14ac:dyDescent="0.25">
      <c r="A4" s="198" t="s">
        <v>645</v>
      </c>
      <c r="B4" s="7"/>
      <c r="F4" s="290"/>
      <c r="G4" s="291"/>
      <c r="H4" s="10" t="s">
        <v>537</v>
      </c>
    </row>
    <row r="5" spans="1:8" ht="13.5" x14ac:dyDescent="0.25">
      <c r="A5" s="173" t="s">
        <v>538</v>
      </c>
      <c r="B5" s="371"/>
      <c r="C5" s="13"/>
      <c r="D5" s="896" t="s">
        <v>539</v>
      </c>
      <c r="E5" s="1153" t="s">
        <v>540</v>
      </c>
      <c r="F5" s="14" t="s">
        <v>541</v>
      </c>
      <c r="G5" s="894" t="s">
        <v>542</v>
      </c>
      <c r="H5" s="896" t="s">
        <v>1285</v>
      </c>
    </row>
    <row r="6" spans="1:8" ht="13.5" x14ac:dyDescent="0.25">
      <c r="A6" s="1129">
        <v>3699</v>
      </c>
      <c r="B6" s="903" t="s">
        <v>792</v>
      </c>
      <c r="C6" s="180"/>
      <c r="D6" s="1130">
        <v>2020</v>
      </c>
      <c r="E6" s="19">
        <v>2020</v>
      </c>
      <c r="F6" s="20" t="s">
        <v>1156</v>
      </c>
      <c r="G6" s="1228" t="s">
        <v>544</v>
      </c>
      <c r="H6" s="1130" t="s">
        <v>1284</v>
      </c>
    </row>
    <row r="7" spans="1:8" ht="13.5" x14ac:dyDescent="0.25">
      <c r="A7" s="1129">
        <v>3111</v>
      </c>
      <c r="B7" s="1122" t="s">
        <v>603</v>
      </c>
      <c r="C7" s="180"/>
      <c r="D7" s="1130"/>
      <c r="E7" s="19"/>
      <c r="F7" s="20"/>
      <c r="G7" s="1228"/>
      <c r="H7" s="1130"/>
    </row>
    <row r="8" spans="1:8" ht="13.5" x14ac:dyDescent="0.25">
      <c r="A8" s="1129">
        <v>3113</v>
      </c>
      <c r="B8" s="1122" t="s">
        <v>604</v>
      </c>
      <c r="C8" s="180"/>
      <c r="D8" s="1130"/>
      <c r="E8" s="19"/>
      <c r="F8" s="20"/>
      <c r="G8" s="1228"/>
      <c r="H8" s="1130"/>
    </row>
    <row r="9" spans="1:8" ht="13.5" hidden="1" x14ac:dyDescent="0.25">
      <c r="A9" s="1129">
        <v>3141</v>
      </c>
      <c r="B9" s="1122" t="s">
        <v>793</v>
      </c>
      <c r="C9" s="180"/>
      <c r="D9" s="1130"/>
      <c r="E9" s="19"/>
      <c r="F9" s="20"/>
      <c r="G9" s="1228"/>
      <c r="H9" s="1130"/>
    </row>
    <row r="10" spans="1:8" ht="13.5" hidden="1" x14ac:dyDescent="0.25">
      <c r="A10" s="1129">
        <v>3144</v>
      </c>
      <c r="B10" s="1122" t="s">
        <v>794</v>
      </c>
      <c r="C10" s="180"/>
      <c r="D10" s="1130"/>
      <c r="E10" s="19"/>
      <c r="F10" s="20"/>
      <c r="G10" s="1228"/>
      <c r="H10" s="1130"/>
    </row>
    <row r="11" spans="1:8" ht="13.5" x14ac:dyDescent="0.25">
      <c r="A11" s="1129">
        <v>3299</v>
      </c>
      <c r="B11" s="1122" t="s">
        <v>795</v>
      </c>
      <c r="C11" s="180"/>
      <c r="D11" s="1130"/>
      <c r="E11" s="19"/>
      <c r="F11" s="20"/>
      <c r="G11" s="1228"/>
      <c r="H11" s="1130"/>
    </row>
    <row r="12" spans="1:8" ht="13.5" x14ac:dyDescent="0.25">
      <c r="A12" s="1129">
        <v>3314</v>
      </c>
      <c r="B12" s="1122" t="s">
        <v>796</v>
      </c>
      <c r="C12" s="180"/>
      <c r="D12" s="1130"/>
      <c r="E12" s="19"/>
      <c r="F12" s="20"/>
      <c r="G12" s="1228"/>
      <c r="H12" s="1130"/>
    </row>
    <row r="13" spans="1:8" ht="13.5" x14ac:dyDescent="0.25">
      <c r="A13" s="1129">
        <v>3319</v>
      </c>
      <c r="B13" s="1122" t="s">
        <v>797</v>
      </c>
      <c r="C13" s="180"/>
      <c r="D13" s="1130"/>
      <c r="E13" s="19"/>
      <c r="F13" s="20"/>
      <c r="G13" s="1228"/>
      <c r="H13" s="1130"/>
    </row>
    <row r="14" spans="1:8" ht="14.25" thickBot="1" x14ac:dyDescent="0.3">
      <c r="A14" s="174">
        <v>6330</v>
      </c>
      <c r="B14" s="17" t="s">
        <v>939</v>
      </c>
      <c r="C14" s="175"/>
      <c r="D14" s="1130"/>
      <c r="E14" s="19"/>
      <c r="F14" s="20"/>
      <c r="G14" s="1228"/>
      <c r="H14" s="1130"/>
    </row>
    <row r="15" spans="1:8" ht="14.25" hidden="1" thickBot="1" x14ac:dyDescent="0.3">
      <c r="A15" s="174">
        <v>3141</v>
      </c>
      <c r="B15" s="17" t="s">
        <v>1194</v>
      </c>
      <c r="C15" s="175"/>
      <c r="D15" s="1130"/>
      <c r="E15" s="19"/>
      <c r="F15" s="20"/>
      <c r="G15" s="1228"/>
      <c r="H15" s="1130"/>
    </row>
    <row r="16" spans="1:8" ht="14.25" customHeight="1" x14ac:dyDescent="0.25">
      <c r="A16" s="176"/>
      <c r="B16" s="243" t="s">
        <v>545</v>
      </c>
      <c r="C16" s="13"/>
      <c r="D16" s="1227"/>
      <c r="E16" s="1223"/>
      <c r="F16" s="372"/>
      <c r="G16" s="1229"/>
      <c r="H16" s="1227"/>
    </row>
    <row r="17" spans="1:8" x14ac:dyDescent="0.2">
      <c r="A17" s="373">
        <v>3699</v>
      </c>
      <c r="B17" s="48">
        <v>5169</v>
      </c>
      <c r="C17" s="175" t="s">
        <v>799</v>
      </c>
      <c r="D17" s="1136">
        <v>0</v>
      </c>
      <c r="E17" s="1210">
        <v>0</v>
      </c>
      <c r="F17" s="68"/>
      <c r="G17" s="1230">
        <v>0</v>
      </c>
      <c r="H17" s="1136">
        <v>0</v>
      </c>
    </row>
    <row r="18" spans="1:8" ht="13.5" thickBot="1" x14ac:dyDescent="0.25">
      <c r="A18" s="917"/>
      <c r="B18" s="337" t="s">
        <v>631</v>
      </c>
      <c r="C18" s="234"/>
      <c r="D18" s="1199">
        <f>SUM(D17:D17)</f>
        <v>0</v>
      </c>
      <c r="E18" s="1224">
        <f>SUM(E17:E17)</f>
        <v>0</v>
      </c>
      <c r="F18" s="338">
        <f>SUM(F17:F17)</f>
        <v>0</v>
      </c>
      <c r="G18" s="1231">
        <v>0</v>
      </c>
      <c r="H18" s="1199">
        <f>SUM(H17:H17)</f>
        <v>0</v>
      </c>
    </row>
    <row r="19" spans="1:8" x14ac:dyDescent="0.2">
      <c r="A19" s="1129">
        <v>3111</v>
      </c>
      <c r="B19" s="1120">
        <v>5139</v>
      </c>
      <c r="C19" s="191" t="s">
        <v>656</v>
      </c>
      <c r="D19" s="1136">
        <v>1</v>
      </c>
      <c r="E19" s="1210">
        <v>1</v>
      </c>
      <c r="F19" s="177"/>
      <c r="G19" s="1230">
        <f t="shared" ref="G19:G32" si="0">F19/E19*100</f>
        <v>0</v>
      </c>
      <c r="H19" s="1136">
        <v>1</v>
      </c>
    </row>
    <row r="20" spans="1:8" x14ac:dyDescent="0.2">
      <c r="A20" s="916"/>
      <c r="B20" s="1120">
        <v>5166</v>
      </c>
      <c r="C20" s="175" t="s">
        <v>38</v>
      </c>
      <c r="D20" s="1136">
        <v>100</v>
      </c>
      <c r="E20" s="1210">
        <v>100</v>
      </c>
      <c r="F20" s="68"/>
      <c r="G20" s="1230">
        <v>0</v>
      </c>
      <c r="H20" s="1136">
        <v>100</v>
      </c>
    </row>
    <row r="21" spans="1:8" x14ac:dyDescent="0.2">
      <c r="A21" s="916"/>
      <c r="B21" s="1120">
        <v>5168</v>
      </c>
      <c r="C21" s="175" t="s">
        <v>1054</v>
      </c>
      <c r="D21" s="1136">
        <v>8</v>
      </c>
      <c r="E21" s="1210">
        <v>8</v>
      </c>
      <c r="F21" s="68"/>
      <c r="G21" s="1230">
        <f>F21/E21*100</f>
        <v>0</v>
      </c>
      <c r="H21" s="1136">
        <v>8</v>
      </c>
    </row>
    <row r="22" spans="1:8" x14ac:dyDescent="0.2">
      <c r="A22" s="916"/>
      <c r="B22" s="1120">
        <v>5169</v>
      </c>
      <c r="C22" s="175" t="s">
        <v>800</v>
      </c>
      <c r="D22" s="1136">
        <v>161</v>
      </c>
      <c r="E22" s="1210">
        <v>161</v>
      </c>
      <c r="F22" s="68"/>
      <c r="G22" s="1230">
        <f t="shared" si="0"/>
        <v>0</v>
      </c>
      <c r="H22" s="1136">
        <v>161</v>
      </c>
    </row>
    <row r="23" spans="1:8" x14ac:dyDescent="0.2">
      <c r="A23" s="916"/>
      <c r="B23" s="48">
        <v>5175</v>
      </c>
      <c r="C23" s="175" t="s">
        <v>801</v>
      </c>
      <c r="D23" s="1136">
        <v>10</v>
      </c>
      <c r="E23" s="1210">
        <v>10</v>
      </c>
      <c r="F23" s="68"/>
      <c r="G23" s="1230">
        <f t="shared" si="0"/>
        <v>0</v>
      </c>
      <c r="H23" s="1136">
        <v>10</v>
      </c>
    </row>
    <row r="24" spans="1:8" hidden="1" x14ac:dyDescent="0.2">
      <c r="A24" s="916"/>
      <c r="B24" s="48">
        <v>5189</v>
      </c>
      <c r="C24" s="175" t="s">
        <v>802</v>
      </c>
      <c r="D24" s="1136">
        <v>0</v>
      </c>
      <c r="E24" s="1210">
        <v>0</v>
      </c>
      <c r="F24" s="68"/>
      <c r="G24" s="1230">
        <v>0</v>
      </c>
      <c r="H24" s="1136">
        <v>0</v>
      </c>
    </row>
    <row r="25" spans="1:8" x14ac:dyDescent="0.2">
      <c r="A25" s="916"/>
      <c r="B25" s="1120">
        <v>5194</v>
      </c>
      <c r="C25" s="175" t="s">
        <v>803</v>
      </c>
      <c r="D25" s="1136">
        <v>15</v>
      </c>
      <c r="E25" s="1210">
        <v>15</v>
      </c>
      <c r="F25" s="68"/>
      <c r="G25" s="1230">
        <f t="shared" si="0"/>
        <v>0</v>
      </c>
      <c r="H25" s="1136">
        <v>15</v>
      </c>
    </row>
    <row r="26" spans="1:8" ht="15" thickBot="1" x14ac:dyDescent="0.25">
      <c r="A26" s="307"/>
      <c r="B26" s="374"/>
      <c r="C26" s="375" t="s">
        <v>804</v>
      </c>
      <c r="D26" s="1171">
        <f>SUM(D19:D25)</f>
        <v>295</v>
      </c>
      <c r="E26" s="1187">
        <f>SUM(E19:E25)</f>
        <v>295</v>
      </c>
      <c r="F26" s="228">
        <f>SUM(F19:F25)</f>
        <v>0</v>
      </c>
      <c r="G26" s="1232">
        <f t="shared" si="0"/>
        <v>0</v>
      </c>
      <c r="H26" s="1171">
        <f>SUM(H19:H25)</f>
        <v>295</v>
      </c>
    </row>
    <row r="27" spans="1:8" x14ac:dyDescent="0.2">
      <c r="A27" s="1129">
        <v>3113</v>
      </c>
      <c r="B27" s="1120">
        <v>5139</v>
      </c>
      <c r="C27" s="191" t="s">
        <v>656</v>
      </c>
      <c r="D27" s="1136">
        <v>52</v>
      </c>
      <c r="E27" s="1210">
        <v>52</v>
      </c>
      <c r="F27" s="177"/>
      <c r="G27" s="1230">
        <f t="shared" si="0"/>
        <v>0</v>
      </c>
      <c r="H27" s="1136">
        <v>52</v>
      </c>
    </row>
    <row r="28" spans="1:8" x14ac:dyDescent="0.2">
      <c r="A28" s="916"/>
      <c r="B28" s="1120">
        <v>5166</v>
      </c>
      <c r="C28" s="175" t="s">
        <v>805</v>
      </c>
      <c r="D28" s="1136">
        <v>100</v>
      </c>
      <c r="E28" s="1210">
        <v>100</v>
      </c>
      <c r="F28" s="68"/>
      <c r="G28" s="1230">
        <f>F28/E28*100</f>
        <v>0</v>
      </c>
      <c r="H28" s="1136">
        <v>100</v>
      </c>
    </row>
    <row r="29" spans="1:8" x14ac:dyDescent="0.2">
      <c r="A29" s="916"/>
      <c r="B29" s="1120">
        <v>5169</v>
      </c>
      <c r="C29" s="175" t="s">
        <v>800</v>
      </c>
      <c r="D29" s="1136">
        <v>2616</v>
      </c>
      <c r="E29" s="1210">
        <v>2916</v>
      </c>
      <c r="F29" s="68"/>
      <c r="G29" s="1230">
        <f t="shared" si="0"/>
        <v>0</v>
      </c>
      <c r="H29" s="1136">
        <f>2916-900</f>
        <v>2016</v>
      </c>
    </row>
    <row r="30" spans="1:8" x14ac:dyDescent="0.2">
      <c r="A30" s="916"/>
      <c r="B30" s="48">
        <v>5175</v>
      </c>
      <c r="C30" s="175" t="s">
        <v>806</v>
      </c>
      <c r="D30" s="1136">
        <v>57</v>
      </c>
      <c r="E30" s="1210">
        <v>57</v>
      </c>
      <c r="F30" s="68"/>
      <c r="G30" s="1230">
        <f t="shared" si="0"/>
        <v>0</v>
      </c>
      <c r="H30" s="1136">
        <v>57</v>
      </c>
    </row>
    <row r="31" spans="1:8" x14ac:dyDescent="0.2">
      <c r="A31" s="376"/>
      <c r="B31" s="1120">
        <v>5194</v>
      </c>
      <c r="C31" s="175" t="s">
        <v>803</v>
      </c>
      <c r="D31" s="1136">
        <v>15</v>
      </c>
      <c r="E31" s="1210">
        <v>15</v>
      </c>
      <c r="F31" s="68"/>
      <c r="G31" s="1230">
        <f t="shared" si="0"/>
        <v>0</v>
      </c>
      <c r="H31" s="1136">
        <v>15</v>
      </c>
    </row>
    <row r="32" spans="1:8" ht="15" thickBot="1" x14ac:dyDescent="0.25">
      <c r="A32" s="307"/>
      <c r="B32" s="374"/>
      <c r="C32" s="375" t="s">
        <v>807</v>
      </c>
      <c r="D32" s="1171">
        <f>SUM(D27:D31)</f>
        <v>2840</v>
      </c>
      <c r="E32" s="1187">
        <f>SUM(E27:E31)</f>
        <v>3140</v>
      </c>
      <c r="F32" s="228">
        <f>SUM(F27:F31)</f>
        <v>0</v>
      </c>
      <c r="G32" s="1232">
        <f t="shared" si="0"/>
        <v>0</v>
      </c>
      <c r="H32" s="1171">
        <f>SUM(H27:H31)</f>
        <v>2240</v>
      </c>
    </row>
    <row r="33" spans="1:8" ht="13.5" hidden="1" thickBot="1" x14ac:dyDescent="0.25">
      <c r="A33" s="1129">
        <v>3141</v>
      </c>
      <c r="B33" s="1120">
        <v>5169</v>
      </c>
      <c r="C33" s="191" t="s">
        <v>800</v>
      </c>
      <c r="D33" s="1136">
        <v>0</v>
      </c>
      <c r="E33" s="1210">
        <v>0</v>
      </c>
      <c r="F33" s="177">
        <v>0</v>
      </c>
      <c r="G33" s="1230">
        <v>0</v>
      </c>
      <c r="H33" s="1136">
        <v>0</v>
      </c>
    </row>
    <row r="34" spans="1:8" ht="15" hidden="1" thickBot="1" x14ac:dyDescent="0.25">
      <c r="A34" s="377"/>
      <c r="B34" s="280"/>
      <c r="C34" s="375" t="s">
        <v>631</v>
      </c>
      <c r="D34" s="1171">
        <f>SUM(D33)</f>
        <v>0</v>
      </c>
      <c r="E34" s="1187">
        <f>SUM(E33)</f>
        <v>0</v>
      </c>
      <c r="F34" s="228">
        <f>SUM(F33)</f>
        <v>0</v>
      </c>
      <c r="G34" s="1232">
        <v>0</v>
      </c>
      <c r="H34" s="1171">
        <f>SUM(H33)</f>
        <v>0</v>
      </c>
    </row>
    <row r="35" spans="1:8" ht="13.5" hidden="1" thickBot="1" x14ac:dyDescent="0.25">
      <c r="A35" s="915">
        <v>3144</v>
      </c>
      <c r="B35" s="1120">
        <v>5137</v>
      </c>
      <c r="C35" s="191" t="s">
        <v>753</v>
      </c>
      <c r="D35" s="1132">
        <v>0</v>
      </c>
      <c r="E35" s="968">
        <v>0</v>
      </c>
      <c r="F35" s="905">
        <v>0</v>
      </c>
      <c r="G35" s="1230">
        <v>0</v>
      </c>
      <c r="H35" s="1132">
        <v>0</v>
      </c>
    </row>
    <row r="36" spans="1:8" ht="13.5" hidden="1" thickBot="1" x14ac:dyDescent="0.25">
      <c r="A36" s="378"/>
      <c r="B36" s="1120">
        <v>5139</v>
      </c>
      <c r="C36" s="191" t="s">
        <v>656</v>
      </c>
      <c r="D36" s="1132">
        <v>0</v>
      </c>
      <c r="E36" s="968">
        <v>0</v>
      </c>
      <c r="F36" s="905">
        <v>0</v>
      </c>
      <c r="G36" s="1230">
        <v>0</v>
      </c>
      <c r="H36" s="1132">
        <v>0</v>
      </c>
    </row>
    <row r="37" spans="1:8" ht="15" hidden="1" thickBot="1" x14ac:dyDescent="0.25">
      <c r="A37" s="379"/>
      <c r="B37" s="43"/>
      <c r="C37" s="375" t="s">
        <v>631</v>
      </c>
      <c r="D37" s="1171">
        <f>SUM(D36)</f>
        <v>0</v>
      </c>
      <c r="E37" s="1187">
        <f>SUM(E36)</f>
        <v>0</v>
      </c>
      <c r="F37" s="228">
        <f>SUM(F36)</f>
        <v>0</v>
      </c>
      <c r="G37" s="1232">
        <v>0</v>
      </c>
      <c r="H37" s="1171">
        <f>SUM(H36)</f>
        <v>0</v>
      </c>
    </row>
    <row r="38" spans="1:8" ht="12.75" customHeight="1" x14ac:dyDescent="0.2">
      <c r="A38" s="915">
        <v>3299</v>
      </c>
      <c r="B38" s="343">
        <v>5166</v>
      </c>
      <c r="C38" s="344" t="s">
        <v>805</v>
      </c>
      <c r="D38" s="1132">
        <v>100</v>
      </c>
      <c r="E38" s="968">
        <v>100</v>
      </c>
      <c r="F38" s="905"/>
      <c r="G38" s="1230">
        <f>F38/E38*100</f>
        <v>0</v>
      </c>
      <c r="H38" s="1132">
        <v>100</v>
      </c>
    </row>
    <row r="39" spans="1:8" hidden="1" x14ac:dyDescent="0.2">
      <c r="A39" s="378"/>
      <c r="B39" s="1120">
        <v>5169</v>
      </c>
      <c r="C39" s="191" t="s">
        <v>800</v>
      </c>
      <c r="D39" s="1132">
        <v>0</v>
      </c>
      <c r="E39" s="968">
        <v>0</v>
      </c>
      <c r="F39" s="905"/>
      <c r="G39" s="1230">
        <v>0</v>
      </c>
      <c r="H39" s="1132">
        <v>0</v>
      </c>
    </row>
    <row r="40" spans="1:8" x14ac:dyDescent="0.2">
      <c r="A40" s="921"/>
      <c r="B40" s="1120">
        <v>5492</v>
      </c>
      <c r="C40" s="191" t="s">
        <v>808</v>
      </c>
      <c r="D40" s="1212">
        <v>190</v>
      </c>
      <c r="E40" s="1209">
        <v>190</v>
      </c>
      <c r="F40" s="909"/>
      <c r="G40" s="1230">
        <f>F40/E40*100</f>
        <v>0</v>
      </c>
      <c r="H40" s="1212">
        <v>190</v>
      </c>
    </row>
    <row r="41" spans="1:8" ht="15" thickBot="1" x14ac:dyDescent="0.25">
      <c r="A41" s="379"/>
      <c r="B41" s="43"/>
      <c r="C41" s="375" t="s">
        <v>631</v>
      </c>
      <c r="D41" s="1171">
        <f>SUM(D38:D40)</f>
        <v>290</v>
      </c>
      <c r="E41" s="1187">
        <f>SUM(E38:E40)</f>
        <v>290</v>
      </c>
      <c r="F41" s="228">
        <f>SUM(F38:F40)</f>
        <v>0</v>
      </c>
      <c r="G41" s="1232">
        <f>F41/E41*100</f>
        <v>0</v>
      </c>
      <c r="H41" s="1171">
        <f>SUM(H38:H40)</f>
        <v>290</v>
      </c>
    </row>
    <row r="42" spans="1:8" x14ac:dyDescent="0.2">
      <c r="A42" s="915">
        <v>3314</v>
      </c>
      <c r="B42" s="1120">
        <v>5175</v>
      </c>
      <c r="C42" s="191" t="s">
        <v>809</v>
      </c>
      <c r="D42" s="1132">
        <v>0</v>
      </c>
      <c r="E42" s="968">
        <v>0</v>
      </c>
      <c r="F42" s="905">
        <v>0</v>
      </c>
      <c r="G42" s="1230">
        <v>0</v>
      </c>
      <c r="H42" s="1132">
        <v>0</v>
      </c>
    </row>
    <row r="43" spans="1:8" x14ac:dyDescent="0.2">
      <c r="A43" s="378"/>
      <c r="B43" s="1120">
        <v>5339</v>
      </c>
      <c r="C43" s="191" t="s">
        <v>1055</v>
      </c>
      <c r="D43" s="1132">
        <v>0</v>
      </c>
      <c r="E43" s="968">
        <v>0</v>
      </c>
      <c r="F43" s="905">
        <v>0</v>
      </c>
      <c r="G43" s="1230">
        <v>0</v>
      </c>
      <c r="H43" s="1132">
        <v>0</v>
      </c>
    </row>
    <row r="44" spans="1:8" ht="15" thickBot="1" x14ac:dyDescent="0.25">
      <c r="A44" s="921"/>
      <c r="B44" s="280"/>
      <c r="C44" s="882" t="s">
        <v>631</v>
      </c>
      <c r="D44" s="1171">
        <f>SUM(D42:D43)</f>
        <v>0</v>
      </c>
      <c r="E44" s="1187">
        <f>SUM(E42:E43)</f>
        <v>0</v>
      </c>
      <c r="F44" s="228">
        <f>SUM(F43:F43)</f>
        <v>0</v>
      </c>
      <c r="G44" s="1232">
        <v>0</v>
      </c>
      <c r="H44" s="1171">
        <f>SUM(H42:H43)</f>
        <v>0</v>
      </c>
    </row>
    <row r="45" spans="1:8" x14ac:dyDescent="0.2">
      <c r="A45" s="915">
        <v>3319</v>
      </c>
      <c r="B45" s="277">
        <v>5139</v>
      </c>
      <c r="C45" s="293" t="s">
        <v>810</v>
      </c>
      <c r="D45" s="1131">
        <v>0</v>
      </c>
      <c r="E45" s="1225">
        <v>0</v>
      </c>
      <c r="F45" s="177">
        <v>0</v>
      </c>
      <c r="G45" s="1233">
        <v>0</v>
      </c>
      <c r="H45" s="1131">
        <v>0</v>
      </c>
    </row>
    <row r="46" spans="1:8" ht="12.75" hidden="1" customHeight="1" x14ac:dyDescent="0.2">
      <c r="A46" s="378"/>
      <c r="B46" s="1122">
        <v>5164</v>
      </c>
      <c r="C46" s="180" t="s">
        <v>811</v>
      </c>
      <c r="D46" s="1132">
        <v>0</v>
      </c>
      <c r="E46" s="968">
        <v>0</v>
      </c>
      <c r="F46" s="905">
        <v>0</v>
      </c>
      <c r="G46" s="1230">
        <v>0</v>
      </c>
      <c r="H46" s="1132">
        <v>0</v>
      </c>
    </row>
    <row r="47" spans="1:8" ht="12.75" customHeight="1" x14ac:dyDescent="0.2">
      <c r="A47" s="916"/>
      <c r="B47" s="1122">
        <v>5169</v>
      </c>
      <c r="C47" s="180" t="s">
        <v>800</v>
      </c>
      <c r="D47" s="1132">
        <v>5</v>
      </c>
      <c r="E47" s="968">
        <v>5</v>
      </c>
      <c r="F47" s="905">
        <v>0</v>
      </c>
      <c r="G47" s="1230">
        <f>F47/E47*100</f>
        <v>0</v>
      </c>
      <c r="H47" s="1132">
        <v>5</v>
      </c>
    </row>
    <row r="48" spans="1:8" ht="12.75" hidden="1" customHeight="1" x14ac:dyDescent="0.2">
      <c r="A48" s="916"/>
      <c r="B48" s="1122">
        <v>5192</v>
      </c>
      <c r="C48" s="180" t="s">
        <v>812</v>
      </c>
      <c r="D48" s="1132">
        <v>0</v>
      </c>
      <c r="E48" s="968">
        <v>0</v>
      </c>
      <c r="F48" s="905">
        <v>0</v>
      </c>
      <c r="G48" s="1230">
        <v>0</v>
      </c>
      <c r="H48" s="1132">
        <v>0</v>
      </c>
    </row>
    <row r="49" spans="1:8" ht="15" customHeight="1" thickBot="1" x14ac:dyDescent="0.25">
      <c r="A49" s="307"/>
      <c r="B49" s="280"/>
      <c r="C49" s="882" t="s">
        <v>631</v>
      </c>
      <c r="D49" s="1171">
        <f>SUM(D46:D48)</f>
        <v>5</v>
      </c>
      <c r="E49" s="1187">
        <f>SUM(E46:E48)</f>
        <v>5</v>
      </c>
      <c r="F49" s="228">
        <f>SUM(F45:F48)</f>
        <v>0</v>
      </c>
      <c r="G49" s="1232">
        <f>F49/E49*100</f>
        <v>0</v>
      </c>
      <c r="H49" s="1171">
        <f>SUM(H46:H48)</f>
        <v>5</v>
      </c>
    </row>
    <row r="50" spans="1:8" ht="15" customHeight="1" x14ac:dyDescent="0.2">
      <c r="A50" s="915">
        <v>6330</v>
      </c>
      <c r="B50" s="382">
        <v>5347</v>
      </c>
      <c r="C50" s="13" t="s">
        <v>1195</v>
      </c>
      <c r="D50" s="1131">
        <v>0</v>
      </c>
      <c r="E50" s="1225">
        <v>0</v>
      </c>
      <c r="F50" s="177">
        <v>0</v>
      </c>
      <c r="G50" s="1233">
        <v>0</v>
      </c>
      <c r="H50" s="1131">
        <v>0</v>
      </c>
    </row>
    <row r="51" spans="1:8" ht="15" customHeight="1" x14ac:dyDescent="0.2">
      <c r="A51" s="1625" t="s">
        <v>814</v>
      </c>
      <c r="B51" s="1626"/>
      <c r="C51" s="193" t="s">
        <v>815</v>
      </c>
      <c r="D51" s="1220">
        <v>0</v>
      </c>
      <c r="E51" s="1226">
        <v>0</v>
      </c>
      <c r="F51" s="66">
        <v>0</v>
      </c>
      <c r="G51" s="1230">
        <v>0</v>
      </c>
      <c r="H51" s="1220">
        <v>0</v>
      </c>
    </row>
    <row r="52" spans="1:8" ht="15" customHeight="1" x14ac:dyDescent="0.2">
      <c r="A52" s="1625" t="s">
        <v>816</v>
      </c>
      <c r="B52" s="1626"/>
      <c r="C52" s="180" t="s">
        <v>817</v>
      </c>
      <c r="D52" s="1132">
        <v>0</v>
      </c>
      <c r="E52" s="968">
        <v>0</v>
      </c>
      <c r="F52" s="905">
        <v>0</v>
      </c>
      <c r="G52" s="1230">
        <v>0</v>
      </c>
      <c r="H52" s="1132">
        <v>0</v>
      </c>
    </row>
    <row r="53" spans="1:8" ht="15" customHeight="1" thickBot="1" x14ac:dyDescent="0.25">
      <c r="A53" s="307"/>
      <c r="B53" s="280"/>
      <c r="C53" s="882" t="s">
        <v>631</v>
      </c>
      <c r="D53" s="1171">
        <f>SUM(D52)</f>
        <v>0</v>
      </c>
      <c r="E53" s="1187">
        <f>SUM(E52)</f>
        <v>0</v>
      </c>
      <c r="F53" s="228">
        <f>SUM(F50:F52)</f>
        <v>0</v>
      </c>
      <c r="G53" s="1232">
        <v>0</v>
      </c>
      <c r="H53" s="1171">
        <f>SUM(H52)</f>
        <v>0</v>
      </c>
    </row>
    <row r="54" spans="1:8" x14ac:dyDescent="0.2">
      <c r="A54" s="1121">
        <v>6330</v>
      </c>
      <c r="B54" s="389">
        <v>5347</v>
      </c>
      <c r="C54" s="180" t="s">
        <v>1296</v>
      </c>
      <c r="D54" s="1136">
        <v>0</v>
      </c>
      <c r="E54" s="1210">
        <v>17</v>
      </c>
      <c r="F54" s="68"/>
      <c r="G54" s="1230">
        <v>0</v>
      </c>
      <c r="H54" s="1136">
        <v>17</v>
      </c>
    </row>
    <row r="55" spans="1:8" x14ac:dyDescent="0.2">
      <c r="A55" s="1121">
        <v>6409</v>
      </c>
      <c r="B55" s="389">
        <v>5901</v>
      </c>
      <c r="C55" s="180" t="s">
        <v>1178</v>
      </c>
      <c r="D55" s="1136">
        <v>0</v>
      </c>
      <c r="E55" s="1210">
        <v>0</v>
      </c>
      <c r="F55" s="68">
        <v>0</v>
      </c>
      <c r="G55" s="1230">
        <v>0</v>
      </c>
      <c r="H55" s="1136">
        <v>0</v>
      </c>
    </row>
    <row r="56" spans="1:8" ht="15" customHeight="1" thickBot="1" x14ac:dyDescent="0.25">
      <c r="A56" s="307"/>
      <c r="B56" s="280"/>
      <c r="C56" s="882" t="s">
        <v>631</v>
      </c>
      <c r="D56" s="1171">
        <f>SUM(D54:F55)</f>
        <v>17</v>
      </c>
      <c r="E56" s="1187">
        <f>SUM(E54:G55)</f>
        <v>17</v>
      </c>
      <c r="F56" s="282">
        <f t="shared" ref="F56:H56" si="1">SUM(F54:H55)</f>
        <v>17</v>
      </c>
      <c r="G56" s="1234">
        <f t="shared" si="1"/>
        <v>17</v>
      </c>
      <c r="H56" s="1171">
        <f t="shared" si="1"/>
        <v>17</v>
      </c>
    </row>
    <row r="57" spans="1:8" ht="15" customHeight="1" thickBot="1" x14ac:dyDescent="0.3">
      <c r="A57" s="383" t="s">
        <v>666</v>
      </c>
      <c r="B57" s="195"/>
      <c r="C57" s="231"/>
      <c r="D57" s="1135">
        <f>D18+D26+D32+D49+D41+D44</f>
        <v>3430</v>
      </c>
      <c r="E57" s="1211">
        <f>E18+E26+E32+E49+E41+E44+E56</f>
        <v>3747</v>
      </c>
      <c r="F57" s="168">
        <f t="shared" ref="F57:G57" si="2">F18+F26+F32+F49+F41+F44+F56</f>
        <v>17</v>
      </c>
      <c r="G57" s="1235">
        <f t="shared" si="2"/>
        <v>17</v>
      </c>
      <c r="H57" s="1135">
        <f>H18+H26+H32+H49+H41+H44+H56</f>
        <v>2847</v>
      </c>
    </row>
    <row r="58" spans="1:8" ht="15" customHeight="1" x14ac:dyDescent="0.2"/>
    <row r="59" spans="1:8" ht="15" customHeight="1" x14ac:dyDescent="0.2"/>
    <row r="60" spans="1:8" ht="15" customHeight="1" x14ac:dyDescent="0.2"/>
    <row r="61" spans="1:8" ht="15" customHeight="1" x14ac:dyDescent="0.2"/>
    <row r="62" spans="1:8" ht="15" customHeight="1" x14ac:dyDescent="0.2"/>
    <row r="63" spans="1:8" ht="15" customHeight="1" x14ac:dyDescent="0.25">
      <c r="A63" s="1598" t="s">
        <v>1247</v>
      </c>
      <c r="B63" s="1598"/>
      <c r="C63" s="1598"/>
      <c r="D63" s="1598"/>
      <c r="E63" s="1598"/>
      <c r="F63" s="1598"/>
      <c r="G63" s="1598"/>
      <c r="H63" s="1598"/>
    </row>
  </sheetData>
  <mergeCells count="3">
    <mergeCell ref="A63:H63"/>
    <mergeCell ref="A51:B51"/>
    <mergeCell ref="A52:B5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28</vt:i4>
      </vt:variant>
      <vt:variant>
        <vt:lpstr>Pojmenované oblasti</vt:lpstr>
      </vt:variant>
      <vt:variant>
        <vt:i4>9</vt:i4>
      </vt:variant>
    </vt:vector>
  </HeadingPairs>
  <TitlesOfParts>
    <vt:vector size="37" baseType="lpstr">
      <vt:lpstr>Bilance 1</vt:lpstr>
      <vt:lpstr>RNP 2</vt:lpstr>
      <vt:lpstr>Dotace 3</vt:lpstr>
      <vt:lpstr>Výdaje 4-5</vt:lpstr>
      <vt:lpstr>11 6</vt:lpstr>
      <vt:lpstr>12 7</vt:lpstr>
      <vt:lpstr>21 8-9</vt:lpstr>
      <vt:lpstr>31 10</vt:lpstr>
      <vt:lpstr>41 11</vt:lpstr>
      <vt:lpstr>41 12-13</vt:lpstr>
      <vt:lpstr>41 14</vt:lpstr>
      <vt:lpstr>42 15</vt:lpstr>
      <vt:lpstr>43 15</vt:lpstr>
      <vt:lpstr>51 16-18</vt:lpstr>
      <vt:lpstr>53 20</vt:lpstr>
      <vt:lpstr>61 19-21</vt:lpstr>
      <vt:lpstr>62 22</vt:lpstr>
      <vt:lpstr>63 23-24</vt:lpstr>
      <vt:lpstr>64 25-28</vt:lpstr>
      <vt:lpstr>65 29</vt:lpstr>
      <vt:lpstr>81 31-32</vt:lpstr>
      <vt:lpstr>82 33-34</vt:lpstr>
      <vt:lpstr>82 35-37</vt:lpstr>
      <vt:lpstr>83 38-39</vt:lpstr>
      <vt:lpstr>91 40-43</vt:lpstr>
      <vt:lpstr>10 44</vt:lpstr>
      <vt:lpstr>Rezerva 45</vt:lpstr>
      <vt:lpstr>Výhled 46</vt:lpstr>
      <vt:lpstr>'11 6'!Oblast_tisku</vt:lpstr>
      <vt:lpstr>'12 7'!Oblast_tisku</vt:lpstr>
      <vt:lpstr>'31 10'!Oblast_tisku</vt:lpstr>
      <vt:lpstr>'41 14'!Oblast_tisku</vt:lpstr>
      <vt:lpstr>'42 15'!Oblast_tisku</vt:lpstr>
      <vt:lpstr>'43 15'!Oblast_tisku</vt:lpstr>
      <vt:lpstr>'53 20'!Oblast_tisku</vt:lpstr>
      <vt:lpstr>'Bilance 1'!Oblast_tisku</vt:lpstr>
      <vt:lpstr>'RNP 2'!Oblast_tisku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2020-05-11T12:42:32Z</cp:lastPrinted>
  <dcterms:created xsi:type="dcterms:W3CDTF">2018-12-13T08:43:46Z</dcterms:created>
  <dcterms:modified xsi:type="dcterms:W3CDTF">2020-05-14T14:26:16Z</dcterms:modified>
</cp:coreProperties>
</file>