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O:\oddělení rady\dokumenty Kateřina\Zastupitelstvo MČ\2018-2022\dokumentace\21. ZMČ 21.12.2020\"/>
    </mc:Choice>
  </mc:AlternateContent>
  <bookViews>
    <workbookView xWindow="0" yWindow="0" windowWidth="28800" windowHeight="12135" tabRatio="718" firstSheet="11" activeTab="21"/>
  </bookViews>
  <sheets>
    <sheet name="Bilance" sheetId="21" r:id="rId1"/>
    <sheet name="Dotace 3" sheetId="33" r:id="rId2"/>
    <sheet name="Výdaje ORJ" sheetId="22" r:id="rId3"/>
    <sheet name="11" sheetId="1" r:id="rId4"/>
    <sheet name="12" sheetId="3" r:id="rId5"/>
    <sheet name="21" sheetId="4" r:id="rId6"/>
    <sheet name="31" sheetId="6" r:id="rId7"/>
    <sheet name="41" sheetId="7" r:id="rId8"/>
    <sheet name="43" sheetId="9" r:id="rId9"/>
    <sheet name="51" sheetId="8" r:id="rId10"/>
    <sheet name="61" sheetId="10" r:id="rId11"/>
    <sheet name="62" sheetId="11" r:id="rId12"/>
    <sheet name="63" sheetId="12" r:id="rId13"/>
    <sheet name="64" sheetId="13" r:id="rId14"/>
    <sheet name="65" sheetId="14" r:id="rId15"/>
    <sheet name="81" sheetId="15" r:id="rId16"/>
    <sheet name="82" sheetId="16" r:id="rId17"/>
    <sheet name="83" sheetId="17" r:id="rId18"/>
    <sheet name="91" sheetId="18" r:id="rId19"/>
    <sheet name="10" sheetId="19" r:id="rId20"/>
    <sheet name="Rozpis rezervy" sheetId="40" r:id="rId21"/>
    <sheet name="ZČ-přehled" sheetId="41" r:id="rId22"/>
    <sheet name="ZČ-OMP " sheetId="35" r:id="rId23"/>
    <sheet name="ZČ-OBN" sheetId="36" r:id="rId24"/>
    <sheet name="ZČ-ostatní odbory" sheetId="37" r:id="rId25"/>
    <sheet name="ZČ-opravy OMP a OBN rozpis" sheetId="38" r:id="rId26"/>
    <sheet name="ZČ-celkový přehled" sheetId="39" r:id="rId27"/>
    <sheet name="Střednědobý výhled 2022-2026" sheetId="34" r:id="rId28"/>
  </sheets>
  <definedNames>
    <definedName name="_xlnm.Print_Area" localSheetId="26">'ZČ-celkový přehled'!$A$1:$Y$78</definedName>
    <definedName name="_xlnm.Print_Area" localSheetId="23">'ZČ-OBN'!$A$2:$L$73</definedName>
    <definedName name="_xlnm.Print_Area" localSheetId="22">'ZČ-OMP '!$A$1:$K$84</definedName>
    <definedName name="_xlnm.Print_Area" localSheetId="25">'ZČ-opravy OMP a OBN rozpis'!$A$2:$E$50</definedName>
    <definedName name="_xlnm.Print_Area" localSheetId="24">'ZČ-ostatní odbory'!$A$1:$I$57</definedName>
    <definedName name="_xlnm.Print_Area" localSheetId="21">'ZČ-přehled'!$A$1:$H$55</definedName>
  </definedNames>
  <calcPr calcId="152511"/>
</workbook>
</file>

<file path=xl/calcChain.xml><?xml version="1.0" encoding="utf-8"?>
<calcChain xmlns="http://schemas.openxmlformats.org/spreadsheetml/2006/main">
  <c r="E32" i="40" l="1"/>
  <c r="E33" i="40" s="1"/>
  <c r="K18" i="19" s="1"/>
  <c r="D32" i="40"/>
  <c r="D33" i="40" s="1"/>
  <c r="C32" i="40"/>
  <c r="C33" i="40" s="1"/>
  <c r="E6" i="40"/>
  <c r="E24" i="40" s="1"/>
  <c r="K15" i="19" s="1"/>
  <c r="D6" i="40"/>
  <c r="D24" i="40" s="1"/>
  <c r="C6" i="40"/>
  <c r="C24" i="40" s="1"/>
  <c r="X46" i="39" l="1"/>
  <c r="W46" i="39"/>
  <c r="V46" i="39"/>
  <c r="U46" i="39"/>
  <c r="T46" i="39"/>
  <c r="S46" i="39"/>
  <c r="R46" i="39"/>
  <c r="Q46" i="39"/>
  <c r="P46" i="39"/>
  <c r="O46" i="39"/>
  <c r="N46" i="39"/>
  <c r="M46" i="39"/>
  <c r="L46" i="39"/>
  <c r="J46" i="39"/>
  <c r="I46" i="39"/>
  <c r="H46" i="39"/>
  <c r="G46" i="39"/>
  <c r="F46" i="39"/>
  <c r="E46" i="39"/>
  <c r="D46" i="39"/>
  <c r="C46" i="39"/>
  <c r="B46" i="39"/>
  <c r="X45" i="39"/>
  <c r="W45" i="39"/>
  <c r="V45" i="39"/>
  <c r="U45" i="39"/>
  <c r="T45" i="39"/>
  <c r="S45" i="39"/>
  <c r="R45" i="39"/>
  <c r="Q45" i="39"/>
  <c r="P45" i="39"/>
  <c r="O45" i="39"/>
  <c r="N45" i="39"/>
  <c r="M45" i="39"/>
  <c r="L45" i="39"/>
  <c r="J45" i="39"/>
  <c r="I45" i="39"/>
  <c r="H45" i="39"/>
  <c r="G45" i="39"/>
  <c r="F45" i="39"/>
  <c r="E45" i="39"/>
  <c r="D45" i="39"/>
  <c r="C45" i="39"/>
  <c r="B45" i="39"/>
  <c r="X44" i="39"/>
  <c r="W44" i="39"/>
  <c r="V44" i="39"/>
  <c r="U44" i="39"/>
  <c r="T44" i="39"/>
  <c r="S44" i="39"/>
  <c r="R44" i="39"/>
  <c r="Q44" i="39"/>
  <c r="P44" i="39"/>
  <c r="O44" i="39"/>
  <c r="N44" i="39"/>
  <c r="M44" i="39"/>
  <c r="L44" i="39"/>
  <c r="J44" i="39"/>
  <c r="I44" i="39"/>
  <c r="H44" i="39"/>
  <c r="G44" i="39"/>
  <c r="F44" i="39"/>
  <c r="E44" i="39"/>
  <c r="D44" i="39"/>
  <c r="C44" i="39"/>
  <c r="B44" i="39"/>
  <c r="X43" i="39"/>
  <c r="W43" i="39"/>
  <c r="V43" i="39"/>
  <c r="U43" i="39"/>
  <c r="T43" i="39"/>
  <c r="S43" i="39"/>
  <c r="R43" i="39"/>
  <c r="Q43" i="39"/>
  <c r="P43" i="39"/>
  <c r="O43" i="39"/>
  <c r="N43" i="39"/>
  <c r="M43" i="39"/>
  <c r="L43" i="39"/>
  <c r="J43" i="39"/>
  <c r="I43" i="39"/>
  <c r="H43" i="39"/>
  <c r="G43" i="39"/>
  <c r="F43" i="39"/>
  <c r="E43" i="39"/>
  <c r="D43" i="39"/>
  <c r="C43" i="39"/>
  <c r="B43" i="39"/>
  <c r="X42" i="39"/>
  <c r="W42" i="39"/>
  <c r="V42" i="39"/>
  <c r="U42" i="39"/>
  <c r="T42" i="39"/>
  <c r="S42" i="39"/>
  <c r="R42" i="39"/>
  <c r="Q42" i="39"/>
  <c r="P42" i="39"/>
  <c r="O42" i="39"/>
  <c r="N42" i="39"/>
  <c r="M42" i="39"/>
  <c r="L42" i="39"/>
  <c r="J42" i="39"/>
  <c r="I42" i="39"/>
  <c r="H42" i="39"/>
  <c r="G42" i="39"/>
  <c r="F42" i="39"/>
  <c r="E42" i="39"/>
  <c r="D42" i="39"/>
  <c r="C42" i="39"/>
  <c r="B42" i="39"/>
  <c r="X41" i="39"/>
  <c r="W41" i="39"/>
  <c r="V41" i="39"/>
  <c r="U41" i="39"/>
  <c r="T41" i="39"/>
  <c r="S41" i="39"/>
  <c r="R41" i="39"/>
  <c r="Q41" i="39"/>
  <c r="P41" i="39"/>
  <c r="O41" i="39"/>
  <c r="N41" i="39"/>
  <c r="M41" i="39"/>
  <c r="L41" i="39"/>
  <c r="J41" i="39"/>
  <c r="I41" i="39"/>
  <c r="H41" i="39"/>
  <c r="G41" i="39"/>
  <c r="F41" i="39"/>
  <c r="E41" i="39"/>
  <c r="D41" i="39"/>
  <c r="C41" i="39"/>
  <c r="B41" i="39"/>
  <c r="X39" i="39"/>
  <c r="W39" i="39"/>
  <c r="V39" i="39"/>
  <c r="U39" i="39"/>
  <c r="T39" i="39"/>
  <c r="S39" i="39"/>
  <c r="R39" i="39"/>
  <c r="Q39" i="39"/>
  <c r="P39" i="39"/>
  <c r="O39" i="39"/>
  <c r="N39" i="39"/>
  <c r="M39" i="39"/>
  <c r="L39" i="39"/>
  <c r="J39" i="39"/>
  <c r="I39" i="39"/>
  <c r="H39" i="39"/>
  <c r="G39" i="39"/>
  <c r="F39" i="39"/>
  <c r="E39" i="39"/>
  <c r="D39" i="39"/>
  <c r="C39" i="39"/>
  <c r="B39" i="39"/>
  <c r="X38" i="39"/>
  <c r="W38" i="39"/>
  <c r="V38" i="39"/>
  <c r="U38" i="39"/>
  <c r="T38" i="39"/>
  <c r="S38" i="39"/>
  <c r="R38" i="39"/>
  <c r="Q38" i="39"/>
  <c r="P38" i="39"/>
  <c r="O38" i="39"/>
  <c r="N38" i="39"/>
  <c r="M38" i="39"/>
  <c r="L38" i="39"/>
  <c r="J38" i="39"/>
  <c r="I38" i="39"/>
  <c r="H38" i="39"/>
  <c r="G38" i="39"/>
  <c r="F38" i="39"/>
  <c r="E38" i="39"/>
  <c r="D38" i="39"/>
  <c r="C38" i="39"/>
  <c r="B38" i="39"/>
  <c r="X37" i="39"/>
  <c r="W37" i="39"/>
  <c r="V37" i="39"/>
  <c r="U37" i="39"/>
  <c r="T37" i="39"/>
  <c r="S37" i="39"/>
  <c r="R37" i="39"/>
  <c r="Q37" i="39"/>
  <c r="P37" i="39"/>
  <c r="O37" i="39"/>
  <c r="N37" i="39"/>
  <c r="M37" i="39"/>
  <c r="L37" i="39"/>
  <c r="J37" i="39"/>
  <c r="I37" i="39"/>
  <c r="H37" i="39"/>
  <c r="G37" i="39"/>
  <c r="F37" i="39"/>
  <c r="E37" i="39"/>
  <c r="D37" i="39"/>
  <c r="C37" i="39"/>
  <c r="B37" i="39"/>
  <c r="X36" i="39"/>
  <c r="W36" i="39"/>
  <c r="V36" i="39"/>
  <c r="U36" i="39"/>
  <c r="T36" i="39"/>
  <c r="S36" i="39"/>
  <c r="R36" i="39"/>
  <c r="Q36" i="39"/>
  <c r="P36" i="39"/>
  <c r="O36" i="39"/>
  <c r="N36" i="39"/>
  <c r="M36" i="39"/>
  <c r="L36" i="39"/>
  <c r="J36" i="39"/>
  <c r="I36" i="39"/>
  <c r="H36" i="39"/>
  <c r="G36" i="39"/>
  <c r="F36" i="39"/>
  <c r="E36" i="39"/>
  <c r="D36" i="39"/>
  <c r="C36" i="39"/>
  <c r="B36" i="39"/>
  <c r="X35" i="39"/>
  <c r="W35" i="39"/>
  <c r="V35" i="39"/>
  <c r="U35" i="39"/>
  <c r="T35" i="39"/>
  <c r="S35" i="39"/>
  <c r="R35" i="39"/>
  <c r="Q35" i="39"/>
  <c r="P35" i="39"/>
  <c r="O35" i="39"/>
  <c r="N35" i="39"/>
  <c r="M35" i="39"/>
  <c r="L35" i="39"/>
  <c r="J35" i="39"/>
  <c r="I35" i="39"/>
  <c r="H35" i="39"/>
  <c r="G35" i="39"/>
  <c r="F35" i="39"/>
  <c r="E35" i="39"/>
  <c r="D35" i="39"/>
  <c r="C35" i="39"/>
  <c r="B35" i="39"/>
  <c r="X34" i="39"/>
  <c r="W34" i="39"/>
  <c r="V34" i="39"/>
  <c r="U34" i="39"/>
  <c r="T34" i="39"/>
  <c r="S34" i="39"/>
  <c r="R34" i="39"/>
  <c r="Q34" i="39"/>
  <c r="P34" i="39"/>
  <c r="O34" i="39"/>
  <c r="N34" i="39"/>
  <c r="M34" i="39"/>
  <c r="L34" i="39"/>
  <c r="J34" i="39"/>
  <c r="I34" i="39"/>
  <c r="H34" i="39"/>
  <c r="G34" i="39"/>
  <c r="F34" i="39"/>
  <c r="E34" i="39"/>
  <c r="D34" i="39"/>
  <c r="C34" i="39"/>
  <c r="B34" i="39"/>
  <c r="V32" i="39"/>
  <c r="Y32" i="39" s="1"/>
  <c r="X31" i="39"/>
  <c r="W31" i="39"/>
  <c r="V31" i="39"/>
  <c r="U31" i="39"/>
  <c r="T31" i="39"/>
  <c r="S31" i="39"/>
  <c r="R31" i="39"/>
  <c r="Q31" i="39"/>
  <c r="P31" i="39"/>
  <c r="O31" i="39"/>
  <c r="N31" i="39"/>
  <c r="M31" i="39"/>
  <c r="L31" i="39"/>
  <c r="J31" i="39"/>
  <c r="I31" i="39"/>
  <c r="H31" i="39"/>
  <c r="G31" i="39"/>
  <c r="F31" i="39"/>
  <c r="E31" i="39"/>
  <c r="D31" i="39"/>
  <c r="C31" i="39"/>
  <c r="B31" i="39"/>
  <c r="X30" i="39"/>
  <c r="W30" i="39"/>
  <c r="V30" i="39"/>
  <c r="U30" i="39"/>
  <c r="T30" i="39"/>
  <c r="S30" i="39"/>
  <c r="R30" i="39"/>
  <c r="Q30" i="39"/>
  <c r="P30" i="39"/>
  <c r="O30" i="39"/>
  <c r="N30" i="39"/>
  <c r="M30" i="39"/>
  <c r="L30" i="39"/>
  <c r="J30" i="39"/>
  <c r="I30" i="39"/>
  <c r="H30" i="39"/>
  <c r="G30" i="39"/>
  <c r="F30" i="39"/>
  <c r="E30" i="39"/>
  <c r="D30" i="39"/>
  <c r="C30" i="39"/>
  <c r="B30" i="39"/>
  <c r="X29" i="39"/>
  <c r="W29" i="39"/>
  <c r="V29" i="39"/>
  <c r="U29" i="39"/>
  <c r="T29" i="39"/>
  <c r="S29" i="39"/>
  <c r="R29" i="39"/>
  <c r="Q29" i="39"/>
  <c r="P29" i="39"/>
  <c r="O29" i="39"/>
  <c r="N29" i="39"/>
  <c r="M29" i="39"/>
  <c r="L29" i="39"/>
  <c r="J29" i="39"/>
  <c r="I29" i="39"/>
  <c r="H29" i="39"/>
  <c r="G29" i="39"/>
  <c r="F29" i="39"/>
  <c r="E29" i="39"/>
  <c r="D29" i="39"/>
  <c r="C29" i="39"/>
  <c r="B29" i="39"/>
  <c r="X28" i="39"/>
  <c r="W28" i="39"/>
  <c r="V28" i="39"/>
  <c r="U28" i="39"/>
  <c r="T28" i="39"/>
  <c r="S28" i="39"/>
  <c r="R28" i="39"/>
  <c r="Q28" i="39"/>
  <c r="P28" i="39"/>
  <c r="O28" i="39"/>
  <c r="N28" i="39"/>
  <c r="M28" i="39"/>
  <c r="L28" i="39"/>
  <c r="J28" i="39"/>
  <c r="I28" i="39"/>
  <c r="H28" i="39"/>
  <c r="G28" i="39"/>
  <c r="F28" i="39"/>
  <c r="E28" i="39"/>
  <c r="D28" i="39"/>
  <c r="C28" i="39"/>
  <c r="B28" i="39"/>
  <c r="X27" i="39"/>
  <c r="W27" i="39"/>
  <c r="V27" i="39"/>
  <c r="U27" i="39"/>
  <c r="T27" i="39"/>
  <c r="S27" i="39"/>
  <c r="R27" i="39"/>
  <c r="Q27" i="39"/>
  <c r="P27" i="39"/>
  <c r="O27" i="39"/>
  <c r="N27" i="39"/>
  <c r="M27" i="39"/>
  <c r="L27" i="39"/>
  <c r="J27" i="39"/>
  <c r="I27" i="39"/>
  <c r="H27" i="39"/>
  <c r="G27" i="39"/>
  <c r="F27" i="39"/>
  <c r="E27" i="39"/>
  <c r="D27" i="39"/>
  <c r="C27" i="39"/>
  <c r="B27" i="39"/>
  <c r="X26" i="39"/>
  <c r="W26" i="39"/>
  <c r="V26" i="39"/>
  <c r="U26" i="39"/>
  <c r="T26" i="39"/>
  <c r="S26" i="39"/>
  <c r="R26" i="39"/>
  <c r="Q26" i="39"/>
  <c r="P26" i="39"/>
  <c r="O26" i="39"/>
  <c r="N26" i="39"/>
  <c r="M26" i="39"/>
  <c r="L26" i="39"/>
  <c r="J26" i="39"/>
  <c r="I26" i="39"/>
  <c r="H26" i="39"/>
  <c r="G26" i="39"/>
  <c r="F26" i="39"/>
  <c r="E26" i="39"/>
  <c r="D26" i="39"/>
  <c r="C26" i="39"/>
  <c r="B26" i="39"/>
  <c r="X25" i="39"/>
  <c r="W25" i="39"/>
  <c r="V25" i="39"/>
  <c r="U25" i="39"/>
  <c r="T25" i="39"/>
  <c r="S25" i="39"/>
  <c r="R25" i="39"/>
  <c r="Q25" i="39"/>
  <c r="P25" i="39"/>
  <c r="O25" i="39"/>
  <c r="N25" i="39"/>
  <c r="M25" i="39"/>
  <c r="L25" i="39"/>
  <c r="J25" i="39"/>
  <c r="I25" i="39"/>
  <c r="H25" i="39"/>
  <c r="G25" i="39"/>
  <c r="F25" i="39"/>
  <c r="E25" i="39"/>
  <c r="D25" i="39"/>
  <c r="C25" i="39"/>
  <c r="B25" i="39"/>
  <c r="X24" i="39"/>
  <c r="W24" i="39"/>
  <c r="V24" i="39"/>
  <c r="U24" i="39"/>
  <c r="T24" i="39"/>
  <c r="S24" i="39"/>
  <c r="R24" i="39"/>
  <c r="Q24" i="39"/>
  <c r="P24" i="39"/>
  <c r="O24" i="39"/>
  <c r="N24" i="39"/>
  <c r="M24" i="39"/>
  <c r="L24" i="39"/>
  <c r="J24" i="39"/>
  <c r="I24" i="39"/>
  <c r="H24" i="39"/>
  <c r="G24" i="39"/>
  <c r="F24" i="39"/>
  <c r="E24" i="39"/>
  <c r="D24" i="39"/>
  <c r="C24" i="39"/>
  <c r="B24" i="39"/>
  <c r="X23" i="39"/>
  <c r="W23" i="39"/>
  <c r="V23" i="39"/>
  <c r="U23" i="39"/>
  <c r="T23" i="39"/>
  <c r="S23" i="39"/>
  <c r="R23" i="39"/>
  <c r="Q23" i="39"/>
  <c r="P23" i="39"/>
  <c r="O23" i="39"/>
  <c r="N23" i="39"/>
  <c r="M23" i="39"/>
  <c r="L23" i="39"/>
  <c r="J23" i="39"/>
  <c r="I23" i="39"/>
  <c r="H23" i="39"/>
  <c r="G23" i="39"/>
  <c r="F23" i="39"/>
  <c r="E23" i="39"/>
  <c r="D23" i="39"/>
  <c r="C23" i="39"/>
  <c r="B23" i="39"/>
  <c r="X22" i="39"/>
  <c r="W22" i="39"/>
  <c r="V22" i="39"/>
  <c r="U22" i="39"/>
  <c r="T22" i="39"/>
  <c r="S22" i="39"/>
  <c r="R22" i="39"/>
  <c r="Q22" i="39"/>
  <c r="P22" i="39"/>
  <c r="O22" i="39"/>
  <c r="N22" i="39"/>
  <c r="M22" i="39"/>
  <c r="L22" i="39"/>
  <c r="J22" i="39"/>
  <c r="I22" i="39"/>
  <c r="H22" i="39"/>
  <c r="G22" i="39"/>
  <c r="F22" i="39"/>
  <c r="E22" i="39"/>
  <c r="D22" i="39"/>
  <c r="C22" i="39"/>
  <c r="B22" i="39"/>
  <c r="X21" i="39"/>
  <c r="W21" i="39"/>
  <c r="V21" i="39"/>
  <c r="U21" i="39"/>
  <c r="T21" i="39"/>
  <c r="S21" i="39"/>
  <c r="R21" i="39"/>
  <c r="Q21" i="39"/>
  <c r="P21" i="39"/>
  <c r="O21" i="39"/>
  <c r="N21" i="39"/>
  <c r="M21" i="39"/>
  <c r="L21" i="39"/>
  <c r="J21" i="39"/>
  <c r="I21" i="39"/>
  <c r="H21" i="39"/>
  <c r="G21" i="39"/>
  <c r="F21" i="39"/>
  <c r="E21" i="39"/>
  <c r="D21" i="39"/>
  <c r="C21" i="39"/>
  <c r="B21" i="39"/>
  <c r="X20" i="39"/>
  <c r="W20" i="39"/>
  <c r="V20" i="39"/>
  <c r="U20" i="39"/>
  <c r="T20" i="39"/>
  <c r="S20" i="39"/>
  <c r="R20" i="39"/>
  <c r="Q20" i="39"/>
  <c r="P20" i="39"/>
  <c r="O20" i="39"/>
  <c r="N20" i="39"/>
  <c r="M20" i="39"/>
  <c r="L20" i="39"/>
  <c r="J20" i="39"/>
  <c r="I20" i="39"/>
  <c r="H20" i="39"/>
  <c r="G20" i="39"/>
  <c r="F20" i="39"/>
  <c r="E20" i="39"/>
  <c r="D20" i="39"/>
  <c r="C20" i="39"/>
  <c r="B20" i="39"/>
  <c r="X19" i="39"/>
  <c r="W19" i="39"/>
  <c r="V19" i="39"/>
  <c r="U19" i="39"/>
  <c r="T19" i="39"/>
  <c r="S19" i="39"/>
  <c r="R19" i="39"/>
  <c r="Q19" i="39"/>
  <c r="P19" i="39"/>
  <c r="O19" i="39"/>
  <c r="N19" i="39"/>
  <c r="M19" i="39"/>
  <c r="J19" i="39"/>
  <c r="I19" i="39"/>
  <c r="H19" i="39"/>
  <c r="G19" i="39"/>
  <c r="F19" i="39"/>
  <c r="E19" i="39"/>
  <c r="D19" i="39"/>
  <c r="C19" i="39"/>
  <c r="B19" i="39"/>
  <c r="X18" i="39"/>
  <c r="W18" i="39"/>
  <c r="V18" i="39"/>
  <c r="U18" i="39"/>
  <c r="T18" i="39"/>
  <c r="S18" i="39"/>
  <c r="R18" i="39"/>
  <c r="Q18" i="39"/>
  <c r="P18" i="39"/>
  <c r="O18" i="39"/>
  <c r="N18" i="39"/>
  <c r="M18" i="39"/>
  <c r="L18" i="39"/>
  <c r="J18" i="39"/>
  <c r="I18" i="39"/>
  <c r="H18" i="39"/>
  <c r="G18" i="39"/>
  <c r="F18" i="39"/>
  <c r="E18" i="39"/>
  <c r="D18" i="39"/>
  <c r="C18" i="39"/>
  <c r="B18" i="39"/>
  <c r="X17" i="39"/>
  <c r="W17" i="39"/>
  <c r="V17" i="39"/>
  <c r="U17" i="39"/>
  <c r="T17" i="39"/>
  <c r="S17" i="39"/>
  <c r="R17" i="39"/>
  <c r="Q17" i="39"/>
  <c r="P17" i="39"/>
  <c r="O17" i="39"/>
  <c r="N17" i="39"/>
  <c r="M17" i="39"/>
  <c r="L17" i="39"/>
  <c r="J17" i="39"/>
  <c r="I17" i="39"/>
  <c r="H17" i="39"/>
  <c r="G17" i="39"/>
  <c r="F17" i="39"/>
  <c r="E17" i="39"/>
  <c r="D17" i="39"/>
  <c r="C17" i="39"/>
  <c r="B17" i="39"/>
  <c r="X15" i="39"/>
  <c r="W15" i="39"/>
  <c r="V15" i="39"/>
  <c r="U15" i="39"/>
  <c r="T15" i="39"/>
  <c r="S15" i="39"/>
  <c r="R15" i="39"/>
  <c r="Q15" i="39"/>
  <c r="P15" i="39"/>
  <c r="O15" i="39"/>
  <c r="N15" i="39"/>
  <c r="M15" i="39"/>
  <c r="L15" i="39"/>
  <c r="J15" i="39"/>
  <c r="I15" i="39"/>
  <c r="H15" i="39"/>
  <c r="G15" i="39"/>
  <c r="F15" i="39"/>
  <c r="E15" i="39"/>
  <c r="D15" i="39"/>
  <c r="C15" i="39"/>
  <c r="B15" i="39"/>
  <c r="X14" i="39"/>
  <c r="W14" i="39"/>
  <c r="V14" i="39"/>
  <c r="U14" i="39"/>
  <c r="T14" i="39"/>
  <c r="S14" i="39"/>
  <c r="R14" i="39"/>
  <c r="Q14" i="39"/>
  <c r="P14" i="39"/>
  <c r="O14" i="39"/>
  <c r="N14" i="39"/>
  <c r="M14" i="39"/>
  <c r="L14" i="39"/>
  <c r="J14" i="39"/>
  <c r="I14" i="39"/>
  <c r="H14" i="39"/>
  <c r="G14" i="39"/>
  <c r="F14" i="39"/>
  <c r="E14" i="39"/>
  <c r="D14" i="39"/>
  <c r="C14" i="39"/>
  <c r="B14" i="39"/>
  <c r="X13" i="39"/>
  <c r="W13" i="39"/>
  <c r="V13" i="39"/>
  <c r="U13" i="39"/>
  <c r="T13" i="39"/>
  <c r="S13" i="39"/>
  <c r="R13" i="39"/>
  <c r="Q13" i="39"/>
  <c r="P13" i="39"/>
  <c r="O13" i="39"/>
  <c r="N13" i="39"/>
  <c r="M13" i="39"/>
  <c r="L13" i="39"/>
  <c r="J13" i="39"/>
  <c r="I13" i="39"/>
  <c r="F13" i="39"/>
  <c r="E13" i="39"/>
  <c r="D13" i="39"/>
  <c r="C13" i="39"/>
  <c r="B13" i="39"/>
  <c r="X12" i="39"/>
  <c r="W12" i="39"/>
  <c r="V12" i="39"/>
  <c r="U12" i="39"/>
  <c r="T12" i="39"/>
  <c r="S12" i="39"/>
  <c r="R12" i="39"/>
  <c r="Q12" i="39"/>
  <c r="P12" i="39"/>
  <c r="O12" i="39"/>
  <c r="N12" i="39"/>
  <c r="M12" i="39"/>
  <c r="L12" i="39"/>
  <c r="J12" i="39"/>
  <c r="I12" i="39"/>
  <c r="H12" i="39"/>
  <c r="G12" i="39"/>
  <c r="F12" i="39"/>
  <c r="E12" i="39"/>
  <c r="D12" i="39"/>
  <c r="C12" i="39"/>
  <c r="B12" i="39"/>
  <c r="X11" i="39"/>
  <c r="W11" i="39"/>
  <c r="V11" i="39"/>
  <c r="U11" i="39"/>
  <c r="T11" i="39"/>
  <c r="S11" i="39"/>
  <c r="R11" i="39"/>
  <c r="Q11" i="39"/>
  <c r="P11" i="39"/>
  <c r="O11" i="39"/>
  <c r="N11" i="39"/>
  <c r="M11" i="39"/>
  <c r="J11" i="39"/>
  <c r="I11" i="39"/>
  <c r="F11" i="39"/>
  <c r="E11" i="39"/>
  <c r="D11" i="39"/>
  <c r="C11" i="39"/>
  <c r="B11" i="39"/>
  <c r="X10" i="39"/>
  <c r="W10" i="39"/>
  <c r="V10" i="39"/>
  <c r="U10" i="39"/>
  <c r="T10" i="39"/>
  <c r="S10" i="39"/>
  <c r="R10" i="39"/>
  <c r="Q10" i="39"/>
  <c r="P10" i="39"/>
  <c r="O10" i="39"/>
  <c r="N10" i="39"/>
  <c r="M10" i="39"/>
  <c r="L10" i="39"/>
  <c r="J10" i="39"/>
  <c r="I10" i="39"/>
  <c r="H10" i="39"/>
  <c r="G10" i="39"/>
  <c r="F10" i="39"/>
  <c r="E10" i="39"/>
  <c r="D10" i="39"/>
  <c r="C10" i="39"/>
  <c r="B10" i="39"/>
  <c r="X8" i="39"/>
  <c r="W8" i="39"/>
  <c r="V8" i="39"/>
  <c r="U8" i="39"/>
  <c r="T8" i="39"/>
  <c r="S8" i="39"/>
  <c r="R8" i="39"/>
  <c r="Q8" i="39"/>
  <c r="P8" i="39"/>
  <c r="O8" i="39"/>
  <c r="N8" i="39"/>
  <c r="M8" i="39"/>
  <c r="L8" i="39"/>
  <c r="J8" i="39"/>
  <c r="I8" i="39"/>
  <c r="H8" i="39"/>
  <c r="G8" i="39"/>
  <c r="F8" i="39"/>
  <c r="E8" i="39"/>
  <c r="D8" i="39"/>
  <c r="C8" i="39"/>
  <c r="B8" i="39"/>
  <c r="X7" i="39"/>
  <c r="W7" i="39"/>
  <c r="V7" i="39"/>
  <c r="U7" i="39"/>
  <c r="T7" i="39"/>
  <c r="S7" i="39"/>
  <c r="R7" i="39"/>
  <c r="Q7" i="39"/>
  <c r="P7" i="39"/>
  <c r="O7" i="39"/>
  <c r="N7" i="39"/>
  <c r="M7" i="39"/>
  <c r="L7" i="39"/>
  <c r="J7" i="39"/>
  <c r="I7" i="39"/>
  <c r="H7" i="39"/>
  <c r="G7" i="39"/>
  <c r="F7" i="39"/>
  <c r="E7" i="39"/>
  <c r="D7" i="39"/>
  <c r="C7" i="39"/>
  <c r="B7" i="39"/>
  <c r="X6" i="39"/>
  <c r="W6" i="39"/>
  <c r="W9" i="39" s="1"/>
  <c r="V6" i="39"/>
  <c r="U6" i="39"/>
  <c r="U9" i="39" s="1"/>
  <c r="T6" i="39"/>
  <c r="S6" i="39"/>
  <c r="S9" i="39" s="1"/>
  <c r="R6" i="39"/>
  <c r="R9" i="39" s="1"/>
  <c r="Q6" i="39"/>
  <c r="Q9" i="39" s="1"/>
  <c r="P6" i="39"/>
  <c r="O6" i="39"/>
  <c r="N6" i="39"/>
  <c r="M6" i="39"/>
  <c r="L6" i="39"/>
  <c r="J6" i="39"/>
  <c r="I6" i="39"/>
  <c r="H6" i="39"/>
  <c r="H9" i="39" s="1"/>
  <c r="G6" i="39"/>
  <c r="F6" i="39"/>
  <c r="F9" i="39" s="1"/>
  <c r="E6" i="39"/>
  <c r="D6" i="39"/>
  <c r="D9" i="39" s="1"/>
  <c r="C6" i="39"/>
  <c r="B6" i="39"/>
  <c r="E45" i="38"/>
  <c r="D33" i="38"/>
  <c r="D27" i="38"/>
  <c r="D21" i="38"/>
  <c r="D13" i="38"/>
  <c r="D35" i="38" s="1"/>
  <c r="I39" i="37"/>
  <c r="I46" i="37" s="1"/>
  <c r="I47" i="37" s="1"/>
  <c r="H39" i="37"/>
  <c r="H46" i="37" s="1"/>
  <c r="G39" i="37"/>
  <c r="G46" i="37" s="1"/>
  <c r="G47" i="37" s="1"/>
  <c r="F39" i="37"/>
  <c r="F46" i="37" s="1"/>
  <c r="E39" i="37"/>
  <c r="E46" i="37" s="1"/>
  <c r="E47" i="37" s="1"/>
  <c r="D39" i="37"/>
  <c r="D46" i="37" s="1"/>
  <c r="D47" i="37" s="1"/>
  <c r="C39" i="37"/>
  <c r="C46" i="37" s="1"/>
  <c r="B39" i="37"/>
  <c r="B46" i="37" s="1"/>
  <c r="G32" i="37"/>
  <c r="E32" i="37"/>
  <c r="I16" i="37"/>
  <c r="I32" i="37" s="1"/>
  <c r="H16" i="37"/>
  <c r="F16" i="37"/>
  <c r="F32" i="37" s="1"/>
  <c r="E16" i="37"/>
  <c r="D16" i="37"/>
  <c r="D32" i="37" s="1"/>
  <c r="C16" i="37"/>
  <c r="B16" i="37"/>
  <c r="B32" i="37" s="1"/>
  <c r="I9" i="37"/>
  <c r="H9" i="37"/>
  <c r="H32" i="37" s="1"/>
  <c r="F9" i="37"/>
  <c r="E9" i="37"/>
  <c r="D9" i="37"/>
  <c r="C9" i="37"/>
  <c r="B9" i="37"/>
  <c r="I46" i="36"/>
  <c r="I47" i="36" s="1"/>
  <c r="E46" i="36"/>
  <c r="E47" i="36" s="1"/>
  <c r="L45" i="36"/>
  <c r="K45" i="36"/>
  <c r="L44" i="36"/>
  <c r="K44" i="36"/>
  <c r="K45" i="39" s="1"/>
  <c r="L43" i="36"/>
  <c r="K43" i="36"/>
  <c r="K44" i="39" s="1"/>
  <c r="L42" i="36"/>
  <c r="K42" i="36"/>
  <c r="K43" i="39" s="1"/>
  <c r="L41" i="36"/>
  <c r="K41" i="36"/>
  <c r="K42" i="39" s="1"/>
  <c r="L40" i="36"/>
  <c r="K40" i="36"/>
  <c r="K41" i="39" s="1"/>
  <c r="J39" i="36"/>
  <c r="J46" i="36" s="1"/>
  <c r="I39" i="36"/>
  <c r="H39" i="36"/>
  <c r="H46" i="36" s="1"/>
  <c r="H47" i="36" s="1"/>
  <c r="G39" i="36"/>
  <c r="G46" i="36" s="1"/>
  <c r="F39" i="36"/>
  <c r="F46" i="36" s="1"/>
  <c r="E39" i="36"/>
  <c r="D39" i="36"/>
  <c r="D46" i="36" s="1"/>
  <c r="D47" i="36" s="1"/>
  <c r="C39" i="36"/>
  <c r="C46" i="36" s="1"/>
  <c r="C47" i="36" s="1"/>
  <c r="B39" i="36"/>
  <c r="B46" i="36" s="1"/>
  <c r="L38" i="36"/>
  <c r="K38" i="36"/>
  <c r="K39" i="39" s="1"/>
  <c r="L37" i="36"/>
  <c r="K37" i="36"/>
  <c r="K38" i="39" s="1"/>
  <c r="L36" i="36"/>
  <c r="K36" i="36"/>
  <c r="K37" i="39" s="1"/>
  <c r="L35" i="36"/>
  <c r="K35" i="36"/>
  <c r="K36" i="39" s="1"/>
  <c r="L34" i="36"/>
  <c r="K34" i="36"/>
  <c r="K35" i="39" s="1"/>
  <c r="L33" i="36"/>
  <c r="K33" i="36"/>
  <c r="K34" i="39" s="1"/>
  <c r="G32" i="36"/>
  <c r="C32" i="36"/>
  <c r="L31" i="36"/>
  <c r="K31" i="36"/>
  <c r="K31" i="39" s="1"/>
  <c r="L30" i="36"/>
  <c r="K30" i="36"/>
  <c r="K30" i="39" s="1"/>
  <c r="L29" i="36"/>
  <c r="K29" i="36"/>
  <c r="K29" i="39" s="1"/>
  <c r="L28" i="36"/>
  <c r="K28" i="36"/>
  <c r="K28" i="39" s="1"/>
  <c r="L27" i="36"/>
  <c r="K27" i="36"/>
  <c r="K27" i="39" s="1"/>
  <c r="L26" i="36"/>
  <c r="K26" i="36"/>
  <c r="L25" i="36"/>
  <c r="K25" i="36"/>
  <c r="K24" i="39" s="1"/>
  <c r="L24" i="36"/>
  <c r="K24" i="36"/>
  <c r="K23" i="39" s="1"/>
  <c r="L23" i="36"/>
  <c r="K23" i="36"/>
  <c r="K22" i="39" s="1"/>
  <c r="L22" i="36"/>
  <c r="K22" i="36"/>
  <c r="K21" i="39" s="1"/>
  <c r="L21" i="36"/>
  <c r="K21" i="36"/>
  <c r="K20" i="39" s="1"/>
  <c r="L20" i="36"/>
  <c r="K20" i="36"/>
  <c r="K19" i="39" s="1"/>
  <c r="L19" i="36"/>
  <c r="K19" i="36"/>
  <c r="K18" i="39" s="1"/>
  <c r="L18" i="36"/>
  <c r="K18" i="36"/>
  <c r="K17" i="39" s="1"/>
  <c r="J17" i="36"/>
  <c r="I17" i="36"/>
  <c r="H17" i="36"/>
  <c r="G17" i="36"/>
  <c r="F17" i="36"/>
  <c r="E17" i="36"/>
  <c r="D17" i="36"/>
  <c r="C17" i="36"/>
  <c r="L16" i="36"/>
  <c r="K16" i="36"/>
  <c r="L15" i="36"/>
  <c r="K15" i="36"/>
  <c r="K14" i="39" s="1"/>
  <c r="L14" i="36"/>
  <c r="K14" i="36"/>
  <c r="K13" i="39" s="1"/>
  <c r="L13" i="36"/>
  <c r="K13" i="36"/>
  <c r="K12" i="39" s="1"/>
  <c r="K12" i="36"/>
  <c r="K11" i="39" s="1"/>
  <c r="B12" i="36"/>
  <c r="L11" i="39" s="1"/>
  <c r="L11" i="36"/>
  <c r="K11" i="36"/>
  <c r="K10" i="39" s="1"/>
  <c r="J10" i="36"/>
  <c r="J32" i="36" s="1"/>
  <c r="I10" i="36"/>
  <c r="I32" i="36" s="1"/>
  <c r="H10" i="36"/>
  <c r="H32" i="36" s="1"/>
  <c r="G10" i="36"/>
  <c r="F10" i="36"/>
  <c r="F32" i="36" s="1"/>
  <c r="E10" i="36"/>
  <c r="E32" i="36" s="1"/>
  <c r="D10" i="36"/>
  <c r="D32" i="36" s="1"/>
  <c r="C10" i="36"/>
  <c r="B10" i="36"/>
  <c r="L10" i="36" s="1"/>
  <c r="L9" i="36"/>
  <c r="K9" i="36"/>
  <c r="K8" i="39" s="1"/>
  <c r="L8" i="36"/>
  <c r="K8" i="36"/>
  <c r="K7" i="39" s="1"/>
  <c r="L7" i="36"/>
  <c r="K7" i="36"/>
  <c r="K10" i="36" s="1"/>
  <c r="H46" i="35"/>
  <c r="F46" i="35"/>
  <c r="K45" i="35"/>
  <c r="K44" i="35"/>
  <c r="K43" i="35"/>
  <c r="K42" i="35"/>
  <c r="K41" i="35"/>
  <c r="K40" i="35"/>
  <c r="J39" i="35"/>
  <c r="J46" i="35" s="1"/>
  <c r="I39" i="35"/>
  <c r="I46" i="35" s="1"/>
  <c r="I47" i="35" s="1"/>
  <c r="H39" i="35"/>
  <c r="G39" i="35"/>
  <c r="G46" i="35" s="1"/>
  <c r="F39" i="35"/>
  <c r="E39" i="35"/>
  <c r="E46" i="35" s="1"/>
  <c r="E47" i="35" s="1"/>
  <c r="D39" i="35"/>
  <c r="D46" i="35" s="1"/>
  <c r="C39" i="35"/>
  <c r="C46" i="35" s="1"/>
  <c r="C47" i="35" s="1"/>
  <c r="B39" i="35"/>
  <c r="B46" i="35" s="1"/>
  <c r="K38" i="35"/>
  <c r="K37" i="35"/>
  <c r="K36" i="35"/>
  <c r="K35" i="35"/>
  <c r="K34" i="35"/>
  <c r="K33" i="35"/>
  <c r="C32" i="35"/>
  <c r="K31" i="35"/>
  <c r="K30" i="35"/>
  <c r="K29" i="35"/>
  <c r="K28" i="35"/>
  <c r="K27" i="35"/>
  <c r="K26" i="35"/>
  <c r="K25" i="35"/>
  <c r="K24" i="35"/>
  <c r="K23" i="35"/>
  <c r="K22" i="35"/>
  <c r="K21" i="35"/>
  <c r="K20" i="35"/>
  <c r="K19" i="35"/>
  <c r="K18" i="35"/>
  <c r="K17" i="35"/>
  <c r="J16" i="35"/>
  <c r="I16" i="35"/>
  <c r="F16" i="35"/>
  <c r="E16" i="35"/>
  <c r="D16" i="35"/>
  <c r="C16" i="35"/>
  <c r="B16" i="35"/>
  <c r="K15" i="35"/>
  <c r="K14" i="35"/>
  <c r="H13" i="35"/>
  <c r="H13" i="39" s="1"/>
  <c r="G13" i="35"/>
  <c r="K13" i="35" s="1"/>
  <c r="K12" i="35"/>
  <c r="H11" i="35"/>
  <c r="H11" i="39" s="1"/>
  <c r="G11" i="35"/>
  <c r="K10" i="35"/>
  <c r="J9" i="35"/>
  <c r="J32" i="35" s="1"/>
  <c r="I9" i="35"/>
  <c r="I32" i="35" s="1"/>
  <c r="H9" i="35"/>
  <c r="G9" i="35"/>
  <c r="F9" i="35"/>
  <c r="F32" i="35" s="1"/>
  <c r="E9" i="35"/>
  <c r="E32" i="35" s="1"/>
  <c r="D9" i="35"/>
  <c r="D32" i="35" s="1"/>
  <c r="C9" i="35"/>
  <c r="B9" i="35"/>
  <c r="B32" i="35" s="1"/>
  <c r="K8" i="35"/>
  <c r="K7" i="35"/>
  <c r="K6" i="35"/>
  <c r="C9" i="39" l="1"/>
  <c r="G9" i="39"/>
  <c r="T9" i="39"/>
  <c r="X9" i="39"/>
  <c r="X33" i="39" s="1"/>
  <c r="H16" i="35"/>
  <c r="H32" i="35" s="1"/>
  <c r="H47" i="35" s="1"/>
  <c r="G32" i="35"/>
  <c r="K16" i="35"/>
  <c r="G16" i="35"/>
  <c r="L12" i="36"/>
  <c r="B17" i="36"/>
  <c r="L17" i="36" s="1"/>
  <c r="L32" i="36" s="1"/>
  <c r="O9" i="39"/>
  <c r="L9" i="39"/>
  <c r="P9" i="39"/>
  <c r="M9" i="39"/>
  <c r="X16" i="39"/>
  <c r="U40" i="39"/>
  <c r="U47" i="39" s="1"/>
  <c r="Q16" i="39"/>
  <c r="U16" i="39"/>
  <c r="U33" i="39" s="1"/>
  <c r="R40" i="39"/>
  <c r="V40" i="39"/>
  <c r="V9" i="39"/>
  <c r="R16" i="39"/>
  <c r="R33" i="39" s="1"/>
  <c r="V16" i="39"/>
  <c r="V33" i="39" s="1"/>
  <c r="S40" i="39"/>
  <c r="S47" i="39" s="1"/>
  <c r="S48" i="39" s="1"/>
  <c r="W40" i="39"/>
  <c r="T16" i="39"/>
  <c r="Q40" i="39"/>
  <c r="Q47" i="39" s="1"/>
  <c r="T40" i="39"/>
  <c r="X40" i="39"/>
  <c r="M16" i="39"/>
  <c r="M33" i="39" s="1"/>
  <c r="N40" i="39"/>
  <c r="N47" i="39" s="1"/>
  <c r="P16" i="39"/>
  <c r="P33" i="39" s="1"/>
  <c r="N9" i="39"/>
  <c r="N16" i="39"/>
  <c r="O40" i="39"/>
  <c r="M40" i="39"/>
  <c r="M47" i="39" s="1"/>
  <c r="L40" i="39"/>
  <c r="L47" i="39" s="1"/>
  <c r="P40" i="39"/>
  <c r="J9" i="39"/>
  <c r="D16" i="39"/>
  <c r="D33" i="39" s="1"/>
  <c r="E40" i="39"/>
  <c r="I40" i="39"/>
  <c r="I47" i="39" s="1"/>
  <c r="D40" i="39"/>
  <c r="E9" i="39"/>
  <c r="E33" i="39" s="1"/>
  <c r="I9" i="39"/>
  <c r="E16" i="39"/>
  <c r="I16" i="39"/>
  <c r="F40" i="39"/>
  <c r="F47" i="39" s="1"/>
  <c r="J40" i="39"/>
  <c r="H40" i="39"/>
  <c r="H47" i="39" s="1"/>
  <c r="F16" i="39"/>
  <c r="F33" i="39" s="1"/>
  <c r="J16" i="39"/>
  <c r="J33" i="39" s="1"/>
  <c r="C40" i="39"/>
  <c r="G40" i="39"/>
  <c r="G47" i="39" s="1"/>
  <c r="G47" i="35"/>
  <c r="H47" i="37"/>
  <c r="D47" i="35"/>
  <c r="R47" i="39"/>
  <c r="V47" i="39"/>
  <c r="J47" i="39"/>
  <c r="F47" i="35"/>
  <c r="B47" i="35"/>
  <c r="K46" i="35"/>
  <c r="J47" i="35"/>
  <c r="L46" i="36"/>
  <c r="F47" i="36"/>
  <c r="J47" i="36"/>
  <c r="B47" i="37"/>
  <c r="F47" i="37"/>
  <c r="Y7" i="39"/>
  <c r="I33" i="39"/>
  <c r="Y20" i="39"/>
  <c r="Y22" i="39"/>
  <c r="Y24" i="39"/>
  <c r="Y28" i="39"/>
  <c r="Y30" i="39"/>
  <c r="Y35" i="39"/>
  <c r="Y37" i="39"/>
  <c r="Y39" i="39"/>
  <c r="Y41" i="39"/>
  <c r="Y43" i="39"/>
  <c r="Y45" i="39"/>
  <c r="D47" i="39"/>
  <c r="G47" i="36"/>
  <c r="K39" i="36"/>
  <c r="K46" i="36"/>
  <c r="K46" i="39"/>
  <c r="Y46" i="39" s="1"/>
  <c r="C32" i="37"/>
  <c r="C47" i="37" s="1"/>
  <c r="O16" i="39"/>
  <c r="O33" i="39" s="1"/>
  <c r="S16" i="39"/>
  <c r="S33" i="39" s="1"/>
  <c r="W16" i="39"/>
  <c r="W33" i="39" s="1"/>
  <c r="Y17" i="39"/>
  <c r="E47" i="39"/>
  <c r="K39" i="35"/>
  <c r="K26" i="39"/>
  <c r="Y26" i="39" s="1"/>
  <c r="K25" i="39"/>
  <c r="Y25" i="39" s="1"/>
  <c r="B32" i="36"/>
  <c r="B47" i="36" s="1"/>
  <c r="L47" i="36" s="1"/>
  <c r="K40" i="39"/>
  <c r="L39" i="36"/>
  <c r="K6" i="39"/>
  <c r="K9" i="39" s="1"/>
  <c r="B9" i="39"/>
  <c r="Y10" i="39"/>
  <c r="G11" i="39"/>
  <c r="Y11" i="39" s="1"/>
  <c r="Y12" i="39"/>
  <c r="G13" i="39"/>
  <c r="G16" i="39" s="1"/>
  <c r="G33" i="39" s="1"/>
  <c r="C16" i="39"/>
  <c r="C33" i="39" s="1"/>
  <c r="L16" i="39"/>
  <c r="Y21" i="39"/>
  <c r="Y23" i="39"/>
  <c r="Y27" i="39"/>
  <c r="Y29" i="39"/>
  <c r="Y31" i="39"/>
  <c r="Y34" i="39"/>
  <c r="Y36" i="39"/>
  <c r="Y38" i="39"/>
  <c r="B40" i="39"/>
  <c r="Y42" i="39"/>
  <c r="Y44" i="39"/>
  <c r="O47" i="39"/>
  <c r="O48" i="39" s="1"/>
  <c r="W47" i="39"/>
  <c r="K9" i="35"/>
  <c r="K11" i="35"/>
  <c r="K17" i="36"/>
  <c r="K32" i="36" s="1"/>
  <c r="K15" i="39"/>
  <c r="K16" i="39" s="1"/>
  <c r="Y8" i="39"/>
  <c r="Y14" i="39"/>
  <c r="H16" i="39"/>
  <c r="H33" i="39" s="1"/>
  <c r="Q33" i="39"/>
  <c r="B16" i="39"/>
  <c r="Y18" i="39"/>
  <c r="C47" i="39"/>
  <c r="C48" i="39" s="1"/>
  <c r="P47" i="39"/>
  <c r="T47" i="39"/>
  <c r="X47" i="39"/>
  <c r="L26" i="34"/>
  <c r="H26" i="34"/>
  <c r="G26" i="34"/>
  <c r="F26" i="34"/>
  <c r="E26" i="34"/>
  <c r="D26" i="34"/>
  <c r="C26" i="34"/>
  <c r="B26" i="34"/>
  <c r="G24" i="34"/>
  <c r="F24" i="34"/>
  <c r="L23" i="34"/>
  <c r="K23" i="34"/>
  <c r="K26" i="34" s="1"/>
  <c r="J23" i="34"/>
  <c r="J26" i="34" s="1"/>
  <c r="I23" i="34"/>
  <c r="I26" i="34" s="1"/>
  <c r="H23" i="34"/>
  <c r="I19" i="34"/>
  <c r="I20" i="34" s="1"/>
  <c r="I27" i="34" s="1"/>
  <c r="E19" i="34"/>
  <c r="E20" i="34" s="1"/>
  <c r="E27" i="34" s="1"/>
  <c r="L11" i="34"/>
  <c r="L19" i="34" s="1"/>
  <c r="L20" i="34" s="1"/>
  <c r="L27" i="34" s="1"/>
  <c r="K11" i="34"/>
  <c r="K19" i="34" s="1"/>
  <c r="K20" i="34" s="1"/>
  <c r="J11" i="34"/>
  <c r="J19" i="34" s="1"/>
  <c r="J20" i="34" s="1"/>
  <c r="J27" i="34" s="1"/>
  <c r="I11" i="34"/>
  <c r="H11" i="34"/>
  <c r="H19" i="34" s="1"/>
  <c r="H20" i="34" s="1"/>
  <c r="H27" i="34" s="1"/>
  <c r="G11" i="34"/>
  <c r="G19" i="34" s="1"/>
  <c r="G20" i="34" s="1"/>
  <c r="G27" i="34" s="1"/>
  <c r="F11" i="34"/>
  <c r="F19" i="34" s="1"/>
  <c r="F20" i="34" s="1"/>
  <c r="F27" i="34" s="1"/>
  <c r="E11" i="34"/>
  <c r="D11" i="34"/>
  <c r="D19" i="34" s="1"/>
  <c r="D20" i="34" s="1"/>
  <c r="D27" i="34" s="1"/>
  <c r="C11" i="34"/>
  <c r="C19" i="34" s="1"/>
  <c r="C20" i="34" s="1"/>
  <c r="C27" i="34" s="1"/>
  <c r="B11" i="34"/>
  <c r="B19" i="34" s="1"/>
  <c r="B20" i="34" s="1"/>
  <c r="B27" i="34" s="1"/>
  <c r="L9" i="34"/>
  <c r="K9" i="34"/>
  <c r="J9" i="34"/>
  <c r="I9" i="34"/>
  <c r="H9" i="34"/>
  <c r="G9" i="34"/>
  <c r="F9" i="34"/>
  <c r="E9" i="34"/>
  <c r="D9" i="34"/>
  <c r="C9" i="34"/>
  <c r="B9" i="34"/>
  <c r="I48" i="39" l="1"/>
  <c r="T33" i="39"/>
  <c r="E48" i="39"/>
  <c r="L33" i="39"/>
  <c r="X48" i="39"/>
  <c r="P48" i="39"/>
  <c r="N33" i="39"/>
  <c r="N48" i="39" s="1"/>
  <c r="L48" i="39"/>
  <c r="K33" i="39"/>
  <c r="T48" i="39"/>
  <c r="W48" i="39"/>
  <c r="R48" i="39"/>
  <c r="Y9" i="39"/>
  <c r="Y40" i="39"/>
  <c r="G48" i="39"/>
  <c r="Y13" i="39"/>
  <c r="M48" i="39"/>
  <c r="J48" i="39"/>
  <c r="K47" i="39"/>
  <c r="H48" i="39"/>
  <c r="K47" i="35"/>
  <c r="F48" i="39"/>
  <c r="V48" i="39"/>
  <c r="K32" i="35"/>
  <c r="Y6" i="39"/>
  <c r="K47" i="36"/>
  <c r="U48" i="39"/>
  <c r="D48" i="39"/>
  <c r="B47" i="39"/>
  <c r="Y16" i="39"/>
  <c r="B33" i="39"/>
  <c r="Y15" i="39"/>
  <c r="Q48" i="39"/>
  <c r="K27" i="34"/>
  <c r="E6" i="33"/>
  <c r="E4" i="33"/>
  <c r="K48" i="39" l="1"/>
  <c r="Y33" i="39"/>
  <c r="Y47" i="39"/>
  <c r="B48" i="39"/>
  <c r="Y48" i="39" s="1"/>
  <c r="E11" i="22"/>
  <c r="E37" i="22"/>
  <c r="E41" i="22"/>
  <c r="E45" i="22"/>
  <c r="E49" i="22"/>
  <c r="E56" i="22"/>
  <c r="E46" i="21"/>
  <c r="F46" i="21"/>
  <c r="F45" i="21" s="1"/>
  <c r="F51" i="21" s="1"/>
  <c r="D46" i="21"/>
  <c r="D45" i="21" s="1"/>
  <c r="D51" i="21" s="1"/>
  <c r="E45" i="21"/>
  <c r="E51" i="21" s="1"/>
  <c r="D32" i="21"/>
  <c r="F30" i="21"/>
  <c r="E30" i="21"/>
  <c r="D30" i="21"/>
  <c r="F16" i="21"/>
  <c r="E16" i="21"/>
  <c r="D16" i="21"/>
  <c r="E6" i="21"/>
  <c r="E32" i="21" s="1"/>
  <c r="D6" i="21"/>
  <c r="D75" i="22"/>
  <c r="C75" i="22"/>
  <c r="B75" i="22"/>
  <c r="D74" i="22"/>
  <c r="C74" i="22"/>
  <c r="B74" i="22"/>
  <c r="F71" i="22"/>
  <c r="F70" i="22"/>
  <c r="F72" i="22" s="1"/>
  <c r="C71" i="22"/>
  <c r="D71" i="22"/>
  <c r="B71" i="22"/>
  <c r="C70" i="22"/>
  <c r="D70" i="22"/>
  <c r="B70" i="22"/>
  <c r="F67" i="22"/>
  <c r="C67" i="22"/>
  <c r="D67" i="22"/>
  <c r="B67" i="22"/>
  <c r="F66" i="22"/>
  <c r="C66" i="22"/>
  <c r="D66" i="22"/>
  <c r="D68" i="22" s="1"/>
  <c r="B66" i="22"/>
  <c r="B68" i="22" s="1"/>
  <c r="F63" i="22"/>
  <c r="F62" i="22"/>
  <c r="C63" i="22"/>
  <c r="D63" i="22"/>
  <c r="B63" i="22"/>
  <c r="C62" i="22"/>
  <c r="D62" i="22"/>
  <c r="B62" i="22"/>
  <c r="C59" i="22"/>
  <c r="D59" i="22"/>
  <c r="E59" i="22" s="1"/>
  <c r="B59" i="22"/>
  <c r="C58" i="22"/>
  <c r="D58" i="22"/>
  <c r="B58" i="22"/>
  <c r="F54" i="22"/>
  <c r="C54" i="22"/>
  <c r="D54" i="22"/>
  <c r="B54" i="22"/>
  <c r="F47" i="22"/>
  <c r="D47" i="22"/>
  <c r="B47" i="22"/>
  <c r="C43" i="22"/>
  <c r="D43" i="22"/>
  <c r="B43" i="22"/>
  <c r="C39" i="22"/>
  <c r="D39" i="22"/>
  <c r="E39" i="22" s="1"/>
  <c r="B39" i="22"/>
  <c r="F31" i="22"/>
  <c r="F30" i="22"/>
  <c r="F35" i="22"/>
  <c r="C35" i="22"/>
  <c r="D35" i="22"/>
  <c r="B35" i="22"/>
  <c r="B30" i="22"/>
  <c r="C30" i="22"/>
  <c r="D30" i="22"/>
  <c r="C31" i="22"/>
  <c r="D31" i="22"/>
  <c r="B31" i="22"/>
  <c r="C26" i="22"/>
  <c r="B26" i="22"/>
  <c r="F23" i="22"/>
  <c r="F22" i="22"/>
  <c r="C21" i="22"/>
  <c r="D21" i="22"/>
  <c r="B21" i="22"/>
  <c r="C23" i="22"/>
  <c r="D23" i="22"/>
  <c r="B23" i="22"/>
  <c r="C22" i="22"/>
  <c r="D22" i="22"/>
  <c r="B22" i="22"/>
  <c r="H29" i="7"/>
  <c r="E29" i="7"/>
  <c r="F29" i="7"/>
  <c r="D29" i="7"/>
  <c r="D44" i="7" s="1"/>
  <c r="D54" i="7" s="1"/>
  <c r="D22" i="7"/>
  <c r="D16" i="7"/>
  <c r="F44" i="7"/>
  <c r="H22" i="7"/>
  <c r="E22" i="7"/>
  <c r="F22" i="7"/>
  <c r="H11" i="7"/>
  <c r="H16" i="7"/>
  <c r="E16" i="7"/>
  <c r="F16" i="7"/>
  <c r="D11" i="7"/>
  <c r="E11" i="7"/>
  <c r="F11" i="7"/>
  <c r="E43" i="7"/>
  <c r="H50" i="7"/>
  <c r="E50" i="7"/>
  <c r="F50" i="7"/>
  <c r="D50" i="7"/>
  <c r="H47" i="7"/>
  <c r="E47" i="7"/>
  <c r="F47" i="7"/>
  <c r="D47" i="7"/>
  <c r="H41" i="7"/>
  <c r="E41" i="7"/>
  <c r="F41" i="7"/>
  <c r="D41" i="7"/>
  <c r="H39" i="7"/>
  <c r="E39" i="7"/>
  <c r="F39" i="7"/>
  <c r="D39" i="7"/>
  <c r="H35" i="7"/>
  <c r="E35" i="7"/>
  <c r="F35" i="7"/>
  <c r="D35" i="7"/>
  <c r="H32" i="7"/>
  <c r="E32" i="7"/>
  <c r="F32" i="7"/>
  <c r="D32" i="7"/>
  <c r="H44" i="7"/>
  <c r="G12" i="7"/>
  <c r="E51" i="7"/>
  <c r="I17" i="19"/>
  <c r="G17" i="19"/>
  <c r="E43" i="22" l="1"/>
  <c r="E67" i="22"/>
  <c r="E70" i="22"/>
  <c r="E22" i="22"/>
  <c r="E35" i="22"/>
  <c r="E62" i="22"/>
  <c r="E71" i="22"/>
  <c r="E75" i="22"/>
  <c r="E31" i="22"/>
  <c r="E54" i="22"/>
  <c r="E74" i="22"/>
  <c r="E21" i="22"/>
  <c r="E58" i="22"/>
  <c r="E23" i="22"/>
  <c r="E30" i="22"/>
  <c r="E63" i="22"/>
  <c r="E66" i="22"/>
  <c r="C68" i="22"/>
  <c r="E68" i="22" s="1"/>
  <c r="C60" i="22"/>
  <c r="B64" i="22"/>
  <c r="D64" i="22"/>
  <c r="B72" i="22"/>
  <c r="B76" i="22"/>
  <c r="B60" i="22"/>
  <c r="D72" i="22"/>
  <c r="C72" i="22"/>
  <c r="D76" i="22"/>
  <c r="F64" i="22"/>
  <c r="C64" i="22"/>
  <c r="B33" i="22"/>
  <c r="D60" i="22"/>
  <c r="E60" i="22" s="1"/>
  <c r="C76" i="22"/>
  <c r="C24" i="22"/>
  <c r="E52" i="21"/>
  <c r="D52" i="21"/>
  <c r="C33" i="22"/>
  <c r="D33" i="22"/>
  <c r="E33" i="22" s="1"/>
  <c r="F54" i="7"/>
  <c r="E44" i="7"/>
  <c r="E54" i="7" s="1"/>
  <c r="F22" i="19"/>
  <c r="H22" i="19"/>
  <c r="E22" i="19"/>
  <c r="F19" i="19"/>
  <c r="G19" i="19"/>
  <c r="H19" i="19"/>
  <c r="I19" i="19"/>
  <c r="E19" i="19"/>
  <c r="F17" i="19"/>
  <c r="G22" i="19"/>
  <c r="H17" i="19"/>
  <c r="E17" i="19"/>
  <c r="K14" i="19"/>
  <c r="I14" i="19"/>
  <c r="G14" i="19"/>
  <c r="K12" i="19"/>
  <c r="G12" i="19"/>
  <c r="E12" i="19"/>
  <c r="I12" i="19"/>
  <c r="K7" i="19"/>
  <c r="I7" i="19"/>
  <c r="G7" i="19"/>
  <c r="G9" i="19"/>
  <c r="E72" i="22" l="1"/>
  <c r="E64" i="22"/>
  <c r="E76" i="22"/>
  <c r="I22" i="19"/>
  <c r="F142" i="18"/>
  <c r="E142" i="18"/>
  <c r="D142" i="18"/>
  <c r="D145" i="18"/>
  <c r="D146" i="18" s="1"/>
  <c r="F144" i="18"/>
  <c r="E144" i="18"/>
  <c r="D144" i="18"/>
  <c r="F137" i="18"/>
  <c r="E137" i="18"/>
  <c r="E145" i="18" s="1"/>
  <c r="E146" i="18" s="1"/>
  <c r="D137" i="18"/>
  <c r="H144" i="18"/>
  <c r="H142" i="18"/>
  <c r="H115" i="18"/>
  <c r="E117" i="18"/>
  <c r="F117" i="18"/>
  <c r="D117" i="18"/>
  <c r="G118" i="18"/>
  <c r="F113" i="18"/>
  <c r="E113" i="18"/>
  <c r="F94" i="18"/>
  <c r="E94" i="18"/>
  <c r="F23" i="18"/>
  <c r="F145" i="18" l="1"/>
  <c r="F146" i="18" s="1"/>
  <c r="E115" i="18"/>
  <c r="F115" i="18"/>
  <c r="E39" i="17"/>
  <c r="G17" i="17"/>
  <c r="F14" i="17"/>
  <c r="E14" i="17"/>
  <c r="D14" i="17"/>
  <c r="G57" i="17"/>
  <c r="G56" i="17"/>
  <c r="G54" i="17"/>
  <c r="G53" i="17"/>
  <c r="G52" i="17"/>
  <c r="G51" i="17"/>
  <c r="G47" i="17"/>
  <c r="G46" i="17"/>
  <c r="G45" i="17"/>
  <c r="G44" i="17"/>
  <c r="G42" i="17"/>
  <c r="G35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6" i="17"/>
  <c r="G7" i="17"/>
  <c r="G8" i="17"/>
  <c r="G10" i="17"/>
  <c r="G11" i="17"/>
  <c r="G12" i="17"/>
  <c r="G13" i="17"/>
  <c r="G15" i="17"/>
  <c r="G16" i="17"/>
  <c r="G5" i="17"/>
  <c r="E9" i="17"/>
  <c r="F9" i="17"/>
  <c r="D9" i="17"/>
  <c r="D18" i="17" s="1"/>
  <c r="G138" i="16"/>
  <c r="G136" i="16"/>
  <c r="G133" i="16"/>
  <c r="G127" i="16"/>
  <c r="G126" i="16"/>
  <c r="G124" i="16"/>
  <c r="G123" i="16"/>
  <c r="G122" i="16"/>
  <c r="G121" i="16"/>
  <c r="G118" i="16"/>
  <c r="G115" i="16"/>
  <c r="G112" i="16"/>
  <c r="G110" i="16"/>
  <c r="G107" i="16"/>
  <c r="G104" i="16"/>
  <c r="G102" i="16"/>
  <c r="G101" i="16"/>
  <c r="G98" i="16"/>
  <c r="G95" i="16"/>
  <c r="G94" i="16"/>
  <c r="G93" i="16"/>
  <c r="G90" i="16"/>
  <c r="G89" i="16"/>
  <c r="G88" i="16"/>
  <c r="G87" i="16"/>
  <c r="G86" i="16"/>
  <c r="G85" i="16"/>
  <c r="G84" i="16"/>
  <c r="G83" i="16"/>
  <c r="G82" i="16"/>
  <c r="G81" i="16"/>
  <c r="G80" i="16"/>
  <c r="G77" i="16"/>
  <c r="G76" i="16"/>
  <c r="G75" i="16"/>
  <c r="G74" i="16"/>
  <c r="G73" i="16"/>
  <c r="G72" i="16"/>
  <c r="G71" i="16"/>
  <c r="G70" i="16"/>
  <c r="G69" i="16"/>
  <c r="G6" i="16"/>
  <c r="G7" i="16"/>
  <c r="G8" i="16"/>
  <c r="G9" i="16"/>
  <c r="G17" i="16"/>
  <c r="G18" i="16"/>
  <c r="G20" i="16"/>
  <c r="G21" i="16"/>
  <c r="G22" i="16"/>
  <c r="G24" i="16"/>
  <c r="G26" i="16"/>
  <c r="G27" i="16"/>
  <c r="G29" i="16"/>
  <c r="G30" i="16"/>
  <c r="G31" i="16"/>
  <c r="G33" i="16"/>
  <c r="G34" i="16"/>
  <c r="G35" i="16"/>
  <c r="G36" i="16"/>
  <c r="G37" i="16"/>
  <c r="G39" i="16"/>
  <c r="G40" i="16"/>
  <c r="G41" i="16"/>
  <c r="G42" i="16"/>
  <c r="G44" i="16"/>
  <c r="G51" i="16"/>
  <c r="G53" i="16"/>
  <c r="G55" i="16"/>
  <c r="G56" i="16"/>
  <c r="G57" i="16"/>
  <c r="G58" i="16"/>
  <c r="G5" i="16"/>
  <c r="D139" i="16"/>
  <c r="E134" i="16"/>
  <c r="E135" i="16" s="1"/>
  <c r="F134" i="16"/>
  <c r="G134" i="16" s="1"/>
  <c r="D134" i="16"/>
  <c r="H119" i="16"/>
  <c r="E119" i="16"/>
  <c r="F119" i="16"/>
  <c r="G119" i="16" s="1"/>
  <c r="D119" i="16"/>
  <c r="H116" i="16"/>
  <c r="H117" i="16" s="1"/>
  <c r="E116" i="16"/>
  <c r="E117" i="16" s="1"/>
  <c r="F116" i="16"/>
  <c r="F117" i="16" s="1"/>
  <c r="D116" i="16"/>
  <c r="H113" i="16"/>
  <c r="E113" i="16"/>
  <c r="F113" i="16"/>
  <c r="D113" i="16"/>
  <c r="H111" i="16"/>
  <c r="H114" i="16" s="1"/>
  <c r="E111" i="16"/>
  <c r="E114" i="16" s="1"/>
  <c r="F111" i="16"/>
  <c r="F114" i="16" s="1"/>
  <c r="D111" i="16"/>
  <c r="D114" i="16" s="1"/>
  <c r="E108" i="16"/>
  <c r="E109" i="16" s="1"/>
  <c r="F108" i="16"/>
  <c r="F109" i="16" s="1"/>
  <c r="D108" i="16"/>
  <c r="H105" i="16"/>
  <c r="E105" i="16"/>
  <c r="F105" i="16"/>
  <c r="G105" i="16" s="1"/>
  <c r="D105" i="16"/>
  <c r="H103" i="16"/>
  <c r="H106" i="16" s="1"/>
  <c r="D103" i="16"/>
  <c r="E103" i="16"/>
  <c r="E106" i="16" s="1"/>
  <c r="F103" i="16"/>
  <c r="G103" i="16" s="1"/>
  <c r="H99" i="16"/>
  <c r="H100" i="16" s="1"/>
  <c r="E99" i="16"/>
  <c r="E100" i="16" s="1"/>
  <c r="F99" i="16"/>
  <c r="G99" i="16" s="1"/>
  <c r="D99" i="16"/>
  <c r="H96" i="16"/>
  <c r="H97" i="16" s="1"/>
  <c r="E96" i="16"/>
  <c r="E97" i="16" s="1"/>
  <c r="F96" i="16"/>
  <c r="F97" i="16" s="1"/>
  <c r="D96" i="16"/>
  <c r="E91" i="16"/>
  <c r="E92" i="16" s="1"/>
  <c r="F91" i="16"/>
  <c r="G91" i="16" s="1"/>
  <c r="D91" i="16"/>
  <c r="H78" i="16"/>
  <c r="H79" i="16" s="1"/>
  <c r="E78" i="16"/>
  <c r="E79" i="16" s="1"/>
  <c r="F78" i="16"/>
  <c r="F79" i="16" s="1"/>
  <c r="D78" i="16"/>
  <c r="H59" i="16"/>
  <c r="E38" i="16"/>
  <c r="F38" i="16"/>
  <c r="G38" i="16" s="1"/>
  <c r="H54" i="16"/>
  <c r="H52" i="16"/>
  <c r="H50" i="16"/>
  <c r="H28" i="16"/>
  <c r="H25" i="16"/>
  <c r="H19" i="16"/>
  <c r="E59" i="16"/>
  <c r="F59" i="16"/>
  <c r="G59" i="16" s="1"/>
  <c r="E54" i="16"/>
  <c r="F54" i="16"/>
  <c r="D54" i="16"/>
  <c r="E52" i="16"/>
  <c r="F52" i="16"/>
  <c r="G52" i="16" s="1"/>
  <c r="D52" i="16"/>
  <c r="E50" i="16"/>
  <c r="F50" i="16"/>
  <c r="D50" i="16"/>
  <c r="E48" i="16"/>
  <c r="F48" i="16"/>
  <c r="E43" i="16"/>
  <c r="F43" i="16"/>
  <c r="G43" i="16" s="1"/>
  <c r="D38" i="16"/>
  <c r="E32" i="16"/>
  <c r="F32" i="16"/>
  <c r="D32" i="16"/>
  <c r="E28" i="16"/>
  <c r="F28" i="16"/>
  <c r="D28" i="16"/>
  <c r="E25" i="16"/>
  <c r="F25" i="16"/>
  <c r="G25" i="16" s="1"/>
  <c r="D25" i="16"/>
  <c r="E19" i="16"/>
  <c r="F19" i="16"/>
  <c r="G19" i="16" s="1"/>
  <c r="E16" i="16"/>
  <c r="F16" i="16"/>
  <c r="E10" i="16"/>
  <c r="F10" i="16"/>
  <c r="E44" i="15"/>
  <c r="F44" i="15"/>
  <c r="F45" i="15" s="1"/>
  <c r="D44" i="15"/>
  <c r="D45" i="15" s="1"/>
  <c r="E45" i="15"/>
  <c r="E41" i="15"/>
  <c r="F41" i="15"/>
  <c r="F42" i="15" s="1"/>
  <c r="D41" i="15"/>
  <c r="D42" i="15" s="1"/>
  <c r="E42" i="15"/>
  <c r="H39" i="15"/>
  <c r="E39" i="15"/>
  <c r="F39" i="15"/>
  <c r="D39" i="15"/>
  <c r="H34" i="15"/>
  <c r="G34" i="15"/>
  <c r="H35" i="15"/>
  <c r="H36" i="15" s="1"/>
  <c r="E35" i="15"/>
  <c r="E36" i="15" s="1"/>
  <c r="F35" i="15"/>
  <c r="F36" i="15" s="1"/>
  <c r="D35" i="15"/>
  <c r="D36" i="15" s="1"/>
  <c r="E26" i="15"/>
  <c r="E16" i="15"/>
  <c r="D7" i="15"/>
  <c r="H11" i="15"/>
  <c r="F11" i="15"/>
  <c r="E11" i="15"/>
  <c r="D11" i="15"/>
  <c r="G44" i="15"/>
  <c r="G43" i="15"/>
  <c r="G41" i="15"/>
  <c r="G40" i="15"/>
  <c r="G39" i="15"/>
  <c r="G38" i="15"/>
  <c r="G37" i="15"/>
  <c r="G6" i="15"/>
  <c r="G8" i="15"/>
  <c r="G12" i="15"/>
  <c r="G13" i="15"/>
  <c r="G14" i="15"/>
  <c r="G19" i="15"/>
  <c r="G20" i="15"/>
  <c r="G21" i="15"/>
  <c r="G22" i="15"/>
  <c r="G24" i="15"/>
  <c r="G25" i="15"/>
  <c r="G27" i="15"/>
  <c r="G5" i="15"/>
  <c r="G24" i="14"/>
  <c r="G6" i="14"/>
  <c r="G7" i="14"/>
  <c r="G8" i="14"/>
  <c r="G9" i="14"/>
  <c r="G10" i="14"/>
  <c r="G11" i="14"/>
  <c r="G14" i="14"/>
  <c r="G15" i="14"/>
  <c r="G16" i="14"/>
  <c r="G17" i="14"/>
  <c r="G18" i="14"/>
  <c r="G19" i="14"/>
  <c r="G5" i="14"/>
  <c r="H28" i="15"/>
  <c r="E28" i="15"/>
  <c r="F28" i="15"/>
  <c r="D28" i="15"/>
  <c r="H26" i="15"/>
  <c r="F26" i="15"/>
  <c r="D26" i="15"/>
  <c r="H18" i="15"/>
  <c r="E18" i="15"/>
  <c r="F18" i="15"/>
  <c r="D18" i="15"/>
  <c r="H16" i="15"/>
  <c r="F16" i="15"/>
  <c r="G16" i="15" s="1"/>
  <c r="D16" i="15"/>
  <c r="H9" i="15"/>
  <c r="E9" i="15"/>
  <c r="F9" i="15"/>
  <c r="D9" i="15"/>
  <c r="H7" i="15"/>
  <c r="E7" i="15"/>
  <c r="F7" i="15"/>
  <c r="D20" i="14"/>
  <c r="F18" i="17" l="1"/>
  <c r="G18" i="17" s="1"/>
  <c r="E18" i="17"/>
  <c r="G14" i="17"/>
  <c r="G9" i="17"/>
  <c r="G32" i="16"/>
  <c r="D106" i="16"/>
  <c r="G54" i="16"/>
  <c r="G48" i="16"/>
  <c r="G10" i="16"/>
  <c r="G79" i="16"/>
  <c r="G97" i="16"/>
  <c r="G96" i="16"/>
  <c r="G28" i="16"/>
  <c r="G109" i="16"/>
  <c r="G113" i="16"/>
  <c r="G117" i="16"/>
  <c r="G114" i="16"/>
  <c r="G108" i="16"/>
  <c r="G116" i="16"/>
  <c r="F92" i="16"/>
  <c r="G92" i="16" s="1"/>
  <c r="F100" i="16"/>
  <c r="G100" i="16" s="1"/>
  <c r="F106" i="16"/>
  <c r="G106" i="16" s="1"/>
  <c r="F135" i="16"/>
  <c r="G135" i="16" s="1"/>
  <c r="G78" i="16"/>
  <c r="G111" i="16"/>
  <c r="E60" i="16"/>
  <c r="F60" i="16"/>
  <c r="G60" i="16" s="1"/>
  <c r="G36" i="15"/>
  <c r="E30" i="15"/>
  <c r="G35" i="15"/>
  <c r="G42" i="15"/>
  <c r="F46" i="15"/>
  <c r="G45" i="15"/>
  <c r="D46" i="15"/>
  <c r="E46" i="15"/>
  <c r="G28" i="15"/>
  <c r="D30" i="15"/>
  <c r="D49" i="15" s="1"/>
  <c r="G7" i="15"/>
  <c r="G9" i="15"/>
  <c r="F30" i="15"/>
  <c r="G11" i="15"/>
  <c r="G26" i="15"/>
  <c r="H50" i="13"/>
  <c r="E50" i="13"/>
  <c r="F50" i="13"/>
  <c r="D50" i="13"/>
  <c r="H7" i="13"/>
  <c r="F7" i="13"/>
  <c r="E7" i="13"/>
  <c r="D7" i="13"/>
  <c r="G6" i="13"/>
  <c r="G5" i="13"/>
  <c r="E37" i="13"/>
  <c r="H19" i="13"/>
  <c r="E19" i="13"/>
  <c r="F19" i="13"/>
  <c r="D19" i="13"/>
  <c r="H17" i="13"/>
  <c r="E17" i="13"/>
  <c r="F17" i="13"/>
  <c r="D17" i="13"/>
  <c r="E15" i="13"/>
  <c r="H15" i="13"/>
  <c r="F15" i="13"/>
  <c r="D15" i="13"/>
  <c r="H118" i="13"/>
  <c r="E118" i="13"/>
  <c r="F118" i="13"/>
  <c r="G118" i="13" s="1"/>
  <c r="D118" i="13"/>
  <c r="H113" i="13"/>
  <c r="E113" i="13"/>
  <c r="F113" i="13"/>
  <c r="G113" i="13" s="1"/>
  <c r="D113" i="13"/>
  <c r="H109" i="13"/>
  <c r="E109" i="13"/>
  <c r="F109" i="13"/>
  <c r="D109" i="13"/>
  <c r="H107" i="13"/>
  <c r="E107" i="13"/>
  <c r="F107" i="13"/>
  <c r="D107" i="13"/>
  <c r="H104" i="13"/>
  <c r="E104" i="13"/>
  <c r="F104" i="13"/>
  <c r="G104" i="13" s="1"/>
  <c r="D104" i="13"/>
  <c r="H102" i="13"/>
  <c r="E102" i="13"/>
  <c r="F102" i="13"/>
  <c r="D102" i="13"/>
  <c r="H95" i="13"/>
  <c r="E95" i="13"/>
  <c r="F95" i="13"/>
  <c r="H88" i="13"/>
  <c r="E88" i="13"/>
  <c r="G88" i="13" s="1"/>
  <c r="F88" i="13"/>
  <c r="D88" i="13"/>
  <c r="H85" i="13"/>
  <c r="E85" i="13"/>
  <c r="G85" i="13" s="1"/>
  <c r="F85" i="13"/>
  <c r="D85" i="13"/>
  <c r="H80" i="13"/>
  <c r="F80" i="13"/>
  <c r="G80" i="13" s="1"/>
  <c r="E80" i="13"/>
  <c r="D80" i="13"/>
  <c r="H77" i="13"/>
  <c r="E77" i="13"/>
  <c r="G77" i="13" s="1"/>
  <c r="F77" i="13"/>
  <c r="D77" i="13"/>
  <c r="H74" i="13"/>
  <c r="E74" i="13"/>
  <c r="G74" i="13" s="1"/>
  <c r="F74" i="13"/>
  <c r="D74" i="13"/>
  <c r="E69" i="13"/>
  <c r="F69" i="13"/>
  <c r="D69" i="13"/>
  <c r="H63" i="13"/>
  <c r="E63" i="13"/>
  <c r="F63" i="13"/>
  <c r="D63" i="13"/>
  <c r="H60" i="13"/>
  <c r="E60" i="13"/>
  <c r="F60" i="13"/>
  <c r="D60" i="13"/>
  <c r="E41" i="13"/>
  <c r="F41" i="13"/>
  <c r="G41" i="13" s="1"/>
  <c r="D41" i="13"/>
  <c r="G116" i="13"/>
  <c r="G115" i="13"/>
  <c r="G114" i="13"/>
  <c r="G112" i="13"/>
  <c r="G109" i="13"/>
  <c r="G108" i="13"/>
  <c r="G106" i="13"/>
  <c r="G103" i="13"/>
  <c r="G102" i="13"/>
  <c r="G99" i="13"/>
  <c r="G98" i="13"/>
  <c r="G97" i="13"/>
  <c r="G96" i="13"/>
  <c r="G91" i="13"/>
  <c r="G90" i="13"/>
  <c r="G86" i="13"/>
  <c r="G83" i="13"/>
  <c r="G82" i="13"/>
  <c r="G81" i="13"/>
  <c r="G79" i="13"/>
  <c r="G78" i="13"/>
  <c r="G75" i="13"/>
  <c r="G72" i="13"/>
  <c r="G71" i="13"/>
  <c r="G70" i="13"/>
  <c r="G9" i="13"/>
  <c r="G10" i="13"/>
  <c r="G11" i="13"/>
  <c r="G13" i="13"/>
  <c r="G14" i="13"/>
  <c r="G18" i="13"/>
  <c r="G19" i="13"/>
  <c r="G20" i="13"/>
  <c r="G21" i="13"/>
  <c r="G22" i="13"/>
  <c r="G23" i="13"/>
  <c r="G26" i="13"/>
  <c r="G30" i="13"/>
  <c r="G31" i="13"/>
  <c r="G32" i="13"/>
  <c r="G33" i="13"/>
  <c r="G35" i="13"/>
  <c r="G36" i="13"/>
  <c r="G38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8" i="13"/>
  <c r="G59" i="13"/>
  <c r="G61" i="13"/>
  <c r="G26" i="12"/>
  <c r="G6" i="12"/>
  <c r="G7" i="12"/>
  <c r="G8" i="12"/>
  <c r="G10" i="12"/>
  <c r="G12" i="12"/>
  <c r="G13" i="12"/>
  <c r="G15" i="12"/>
  <c r="G16" i="12"/>
  <c r="G17" i="12"/>
  <c r="G18" i="12"/>
  <c r="G19" i="12"/>
  <c r="G20" i="12"/>
  <c r="G21" i="12"/>
  <c r="G22" i="12"/>
  <c r="G5" i="12"/>
  <c r="G8" i="11"/>
  <c r="G9" i="11"/>
  <c r="G10" i="11"/>
  <c r="G12" i="11"/>
  <c r="G13" i="11"/>
  <c r="G14" i="11"/>
  <c r="G15" i="11"/>
  <c r="G16" i="11"/>
  <c r="G17" i="11"/>
  <c r="G18" i="11"/>
  <c r="G19" i="11"/>
  <c r="G20" i="11"/>
  <c r="G22" i="11"/>
  <c r="G26" i="11"/>
  <c r="H28" i="13"/>
  <c r="H37" i="13"/>
  <c r="H57" i="13"/>
  <c r="E57" i="13"/>
  <c r="F57" i="13"/>
  <c r="D57" i="13"/>
  <c r="E15" i="12"/>
  <c r="F15" i="12"/>
  <c r="D15" i="12"/>
  <c r="F27" i="10"/>
  <c r="G6" i="10"/>
  <c r="G7" i="10"/>
  <c r="G8" i="10"/>
  <c r="G9" i="10"/>
  <c r="G10" i="10"/>
  <c r="G11" i="10"/>
  <c r="G12" i="10"/>
  <c r="G13" i="10"/>
  <c r="G14" i="10"/>
  <c r="G15" i="10"/>
  <c r="G16" i="10"/>
  <c r="G19" i="10"/>
  <c r="G20" i="10"/>
  <c r="G21" i="10"/>
  <c r="G22" i="10"/>
  <c r="G23" i="10"/>
  <c r="G24" i="10"/>
  <c r="G26" i="10"/>
  <c r="G28" i="10"/>
  <c r="G29" i="10"/>
  <c r="G30" i="10"/>
  <c r="G31" i="10"/>
  <c r="G32" i="10"/>
  <c r="G35" i="10"/>
  <c r="G36" i="10"/>
  <c r="G37" i="10"/>
  <c r="G39" i="10"/>
  <c r="G40" i="10"/>
  <c r="G41" i="10"/>
  <c r="G42" i="10"/>
  <c r="G43" i="10"/>
  <c r="G44" i="10"/>
  <c r="G45" i="10"/>
  <c r="G46" i="10"/>
  <c r="G47" i="10"/>
  <c r="G48" i="10"/>
  <c r="G49" i="10"/>
  <c r="G5" i="10"/>
  <c r="H6" i="10"/>
  <c r="D6" i="10"/>
  <c r="E6" i="10"/>
  <c r="F6" i="10"/>
  <c r="H11" i="10"/>
  <c r="E11" i="10"/>
  <c r="F11" i="10"/>
  <c r="D11" i="10"/>
  <c r="E102" i="8"/>
  <c r="F94" i="8"/>
  <c r="F83" i="8"/>
  <c r="F63" i="8"/>
  <c r="F55" i="8"/>
  <c r="F25" i="8"/>
  <c r="F22" i="8"/>
  <c r="F102" i="8" s="1"/>
  <c r="F10" i="8"/>
  <c r="E10" i="8"/>
  <c r="D102" i="8"/>
  <c r="F65" i="8"/>
  <c r="E65" i="8"/>
  <c r="D65" i="8"/>
  <c r="G64" i="8"/>
  <c r="D10" i="8"/>
  <c r="G107" i="13" l="1"/>
  <c r="G63" i="13"/>
  <c r="G7" i="13"/>
  <c r="G57" i="13"/>
  <c r="G60" i="13"/>
  <c r="G65" i="8"/>
  <c r="H70" i="4"/>
  <c r="H55" i="4"/>
  <c r="H56" i="4" s="1"/>
  <c r="H39" i="4"/>
  <c r="G12" i="1"/>
  <c r="F8" i="21"/>
  <c r="F6" i="21" s="1"/>
  <c r="F32" i="21" l="1"/>
  <c r="F52" i="21"/>
  <c r="E63" i="8"/>
  <c r="D38" i="8"/>
  <c r="E94" i="8"/>
  <c r="G100" i="8"/>
  <c r="G99" i="8"/>
  <c r="E98" i="8"/>
  <c r="F98" i="8"/>
  <c r="D98" i="8"/>
  <c r="E70" i="8"/>
  <c r="F70" i="8"/>
  <c r="D70" i="8"/>
  <c r="G69" i="8"/>
  <c r="D63" i="8"/>
  <c r="H63" i="8"/>
  <c r="G62" i="8"/>
  <c r="G61" i="8"/>
  <c r="H57" i="8"/>
  <c r="E57" i="8"/>
  <c r="F57" i="8"/>
  <c r="D57" i="8"/>
  <c r="G56" i="8"/>
  <c r="H38" i="8"/>
  <c r="E38" i="8"/>
  <c r="F38" i="8"/>
  <c r="D83" i="8"/>
  <c r="H76" i="8"/>
  <c r="E76" i="8"/>
  <c r="F76" i="8"/>
  <c r="D76" i="8"/>
  <c r="D74" i="8"/>
  <c r="H55" i="8"/>
  <c r="E55" i="8"/>
  <c r="D55" i="8"/>
  <c r="H43" i="8"/>
  <c r="F43" i="8"/>
  <c r="E43" i="8"/>
  <c r="D43" i="8"/>
  <c r="H40" i="8"/>
  <c r="F40" i="8"/>
  <c r="E40" i="8"/>
  <c r="D40" i="8"/>
  <c r="D32" i="8"/>
  <c r="H27" i="8"/>
  <c r="E27" i="8"/>
  <c r="F27" i="8"/>
  <c r="D27" i="8"/>
  <c r="H25" i="8"/>
  <c r="E25" i="8"/>
  <c r="G25" i="8"/>
  <c r="D25" i="8"/>
  <c r="E22" i="8"/>
  <c r="D22" i="8"/>
  <c r="H18" i="8"/>
  <c r="E18" i="8"/>
  <c r="G18" i="8" s="1"/>
  <c r="F18" i="8"/>
  <c r="D18" i="8"/>
  <c r="H16" i="8"/>
  <c r="E16" i="8"/>
  <c r="F16" i="8"/>
  <c r="D16" i="8"/>
  <c r="H14" i="8"/>
  <c r="E14" i="8"/>
  <c r="F14" i="8"/>
  <c r="D14" i="8"/>
  <c r="H12" i="8"/>
  <c r="E12" i="8"/>
  <c r="F12" i="8"/>
  <c r="G12" i="8" s="1"/>
  <c r="D12" i="8"/>
  <c r="G98" i="8"/>
  <c r="G97" i="8"/>
  <c r="G96" i="8"/>
  <c r="G95" i="8"/>
  <c r="G93" i="8"/>
  <c r="G92" i="8"/>
  <c r="G91" i="8"/>
  <c r="G89" i="8"/>
  <c r="G88" i="8"/>
  <c r="G87" i="8"/>
  <c r="G85" i="8"/>
  <c r="G84" i="8"/>
  <c r="G82" i="8"/>
  <c r="G81" i="8"/>
  <c r="G80" i="8"/>
  <c r="G79" i="8"/>
  <c r="G78" i="8"/>
  <c r="G77" i="8"/>
  <c r="G75" i="8"/>
  <c r="G60" i="8"/>
  <c r="G59" i="8"/>
  <c r="G58" i="8"/>
  <c r="G54" i="8"/>
  <c r="G53" i="8"/>
  <c r="G52" i="8"/>
  <c r="G51" i="8"/>
  <c r="G50" i="8"/>
  <c r="G49" i="8"/>
  <c r="G48" i="8"/>
  <c r="G47" i="8"/>
  <c r="G46" i="8"/>
  <c r="G45" i="8"/>
  <c r="G44" i="8"/>
  <c r="G42" i="8"/>
  <c r="G41" i="8"/>
  <c r="G39" i="8"/>
  <c r="G37" i="8"/>
  <c r="G36" i="8"/>
  <c r="G35" i="8"/>
  <c r="G34" i="8"/>
  <c r="G31" i="8"/>
  <c r="G29" i="8"/>
  <c r="G24" i="8"/>
  <c r="G23" i="8"/>
  <c r="G21" i="8"/>
  <c r="G20" i="8"/>
  <c r="G19" i="8"/>
  <c r="G17" i="8"/>
  <c r="G13" i="8"/>
  <c r="G11" i="8"/>
  <c r="G9" i="8"/>
  <c r="G8" i="8"/>
  <c r="G7" i="8"/>
  <c r="G5" i="8"/>
  <c r="E6" i="8"/>
  <c r="F6" i="8"/>
  <c r="D6" i="8"/>
  <c r="H6" i="8"/>
  <c r="E13" i="9"/>
  <c r="G13" i="9"/>
  <c r="G12" i="9"/>
  <c r="G11" i="9"/>
  <c r="G10" i="9"/>
  <c r="G9" i="9"/>
  <c r="G8" i="9"/>
  <c r="G7" i="9"/>
  <c r="G6" i="9"/>
  <c r="G5" i="9"/>
  <c r="G46" i="7"/>
  <c r="G45" i="7"/>
  <c r="F14" i="9"/>
  <c r="E14" i="9"/>
  <c r="E17" i="9" s="1"/>
  <c r="F51" i="7"/>
  <c r="G42" i="7"/>
  <c r="G40" i="7"/>
  <c r="G38" i="7"/>
  <c r="G37" i="7"/>
  <c r="G36" i="7"/>
  <c r="G33" i="7"/>
  <c r="F43" i="7"/>
  <c r="F27" i="7"/>
  <c r="E27" i="7"/>
  <c r="G10" i="7"/>
  <c r="G9" i="7"/>
  <c r="G8" i="7"/>
  <c r="G7" i="7"/>
  <c r="G6" i="7"/>
  <c r="G5" i="7"/>
  <c r="D32" i="6"/>
  <c r="F17" i="9" l="1"/>
  <c r="G17" i="9" s="1"/>
  <c r="D26" i="22"/>
  <c r="E26" i="22" s="1"/>
  <c r="G70" i="8"/>
  <c r="G63" i="8"/>
  <c r="G57" i="8"/>
  <c r="G40" i="8"/>
  <c r="G41" i="7"/>
  <c r="G43" i="7"/>
  <c r="D24" i="22"/>
  <c r="E24" i="22" s="1"/>
  <c r="G51" i="7"/>
  <c r="G47" i="7"/>
  <c r="G6" i="8"/>
  <c r="G14" i="8"/>
  <c r="G76" i="8"/>
  <c r="G10" i="8"/>
  <c r="G55" i="8"/>
  <c r="G43" i="8"/>
  <c r="G38" i="8"/>
  <c r="G22" i="8"/>
  <c r="G16" i="8"/>
  <c r="G15" i="8"/>
  <c r="G14" i="9"/>
  <c r="H26" i="6"/>
  <c r="E26" i="6"/>
  <c r="F26" i="6"/>
  <c r="D26" i="6"/>
  <c r="D29" i="6" s="1"/>
  <c r="E25" i="6"/>
  <c r="F25" i="6"/>
  <c r="G25" i="6" s="1"/>
  <c r="D25" i="6"/>
  <c r="H25" i="6"/>
  <c r="G23" i="6"/>
  <c r="H13" i="6"/>
  <c r="E13" i="6"/>
  <c r="G13" i="6" s="1"/>
  <c r="F13" i="6"/>
  <c r="D13" i="6"/>
  <c r="G28" i="6"/>
  <c r="G27" i="6"/>
  <c r="G22" i="6"/>
  <c r="G21" i="6"/>
  <c r="G14" i="6"/>
  <c r="G12" i="6"/>
  <c r="G11" i="6"/>
  <c r="G10" i="6"/>
  <c r="G9" i="6"/>
  <c r="G8" i="6"/>
  <c r="G6" i="6"/>
  <c r="G5" i="6"/>
  <c r="F7" i="6"/>
  <c r="G7" i="6" s="1"/>
  <c r="E7" i="6"/>
  <c r="E16" i="6" s="1"/>
  <c r="D7" i="6"/>
  <c r="D16" i="6" s="1"/>
  <c r="G66" i="4"/>
  <c r="E70" i="4"/>
  <c r="E71" i="4" s="1"/>
  <c r="E75" i="4" s="1"/>
  <c r="F70" i="4"/>
  <c r="D70" i="4"/>
  <c r="D71" i="4" s="1"/>
  <c r="D75" i="4" s="1"/>
  <c r="G69" i="4"/>
  <c r="G65" i="4"/>
  <c r="D28" i="22" l="1"/>
  <c r="C28" i="22"/>
  <c r="F16" i="6"/>
  <c r="G26" i="6"/>
  <c r="G16" i="6"/>
  <c r="F51" i="4"/>
  <c r="G51" i="4" s="1"/>
  <c r="E37" i="4"/>
  <c r="F35" i="4"/>
  <c r="G35" i="4" s="1"/>
  <c r="G74" i="4"/>
  <c r="G56" i="4"/>
  <c r="G64" i="4"/>
  <c r="G63" i="4"/>
  <c r="G61" i="4"/>
  <c r="G60" i="4"/>
  <c r="G59" i="4"/>
  <c r="G58" i="4"/>
  <c r="G57" i="4"/>
  <c r="G55" i="4"/>
  <c r="G54" i="4"/>
  <c r="G53" i="4"/>
  <c r="G49" i="4"/>
  <c r="G43" i="4"/>
  <c r="G41" i="4"/>
  <c r="G40" i="4"/>
  <c r="G37" i="4"/>
  <c r="G36" i="4"/>
  <c r="G34" i="4"/>
  <c r="G33" i="4"/>
  <c r="G32" i="4"/>
  <c r="G31" i="4"/>
  <c r="G30" i="4"/>
  <c r="G29" i="4"/>
  <c r="G28" i="4"/>
  <c r="G26" i="4"/>
  <c r="G24" i="4"/>
  <c r="G23" i="4"/>
  <c r="G22" i="4"/>
  <c r="G21" i="4"/>
  <c r="G19" i="4"/>
  <c r="G10" i="4"/>
  <c r="G8" i="4"/>
  <c r="B18" i="22"/>
  <c r="D17" i="22"/>
  <c r="C17" i="22"/>
  <c r="B17" i="22"/>
  <c r="B14" i="22"/>
  <c r="D10" i="22"/>
  <c r="C10" i="22"/>
  <c r="B10" i="22"/>
  <c r="E10" i="22" l="1"/>
  <c r="E17" i="22"/>
  <c r="E28" i="22"/>
  <c r="B19" i="22"/>
  <c r="F52" i="4"/>
  <c r="G52" i="4" s="1"/>
  <c r="H14" i="4"/>
  <c r="D14" i="4"/>
  <c r="D115" i="18" l="1"/>
  <c r="G94" i="18"/>
  <c r="H71" i="4" l="1"/>
  <c r="H51" i="4"/>
  <c r="H52" i="4" s="1"/>
  <c r="F14" i="4"/>
  <c r="E14" i="4"/>
  <c r="H55" i="17"/>
  <c r="H39" i="17"/>
  <c r="H75" i="4" l="1"/>
  <c r="G14" i="4"/>
  <c r="F39" i="4"/>
  <c r="E39" i="4"/>
  <c r="D39" i="4"/>
  <c r="G39" i="4" l="1"/>
  <c r="F21" i="22"/>
  <c r="G31" i="7"/>
  <c r="G30" i="7"/>
  <c r="G28" i="7"/>
  <c r="G27" i="7"/>
  <c r="G24" i="7"/>
  <c r="G25" i="7"/>
  <c r="G26" i="7"/>
  <c r="G15" i="7"/>
  <c r="G14" i="7"/>
  <c r="G13" i="7"/>
  <c r="G32" i="7" l="1"/>
  <c r="G35" i="7"/>
  <c r="G39" i="7"/>
  <c r="G23" i="7"/>
  <c r="G29" i="7"/>
  <c r="G16" i="7" l="1"/>
  <c r="G44" i="7" l="1"/>
  <c r="G54" i="7"/>
  <c r="H137" i="18" l="1"/>
  <c r="K19" i="19" l="1"/>
  <c r="F75" i="22" s="1"/>
  <c r="H145" i="18"/>
  <c r="H146" i="18" s="1"/>
  <c r="K17" i="19" l="1"/>
  <c r="H41" i="18"/>
  <c r="H23" i="18"/>
  <c r="H9" i="18"/>
  <c r="H12" i="18"/>
  <c r="E23" i="18"/>
  <c r="D23" i="18"/>
  <c r="E12" i="18"/>
  <c r="F12" i="18"/>
  <c r="D12" i="18"/>
  <c r="E9" i="18"/>
  <c r="F9" i="18"/>
  <c r="D9" i="18"/>
  <c r="G75" i="18"/>
  <c r="G111" i="18"/>
  <c r="G112" i="18"/>
  <c r="G101" i="18"/>
  <c r="G98" i="18"/>
  <c r="G96" i="18"/>
  <c r="G95" i="18"/>
  <c r="G91" i="18"/>
  <c r="G90" i="18"/>
  <c r="G89" i="18"/>
  <c r="G74" i="18"/>
  <c r="G71" i="18"/>
  <c r="G59" i="18"/>
  <c r="G58" i="18"/>
  <c r="G57" i="18"/>
  <c r="G54" i="18"/>
  <c r="G53" i="18"/>
  <c r="G52" i="18"/>
  <c r="G45" i="18"/>
  <c r="G44" i="18"/>
  <c r="G43" i="18"/>
  <c r="G146" i="18"/>
  <c r="G137" i="18"/>
  <c r="G138" i="18"/>
  <c r="G139" i="18"/>
  <c r="G142" i="18"/>
  <c r="G145" i="18"/>
  <c r="G134" i="18"/>
  <c r="G110" i="18"/>
  <c r="G113" i="18"/>
  <c r="G116" i="18"/>
  <c r="G117" i="18"/>
  <c r="G109" i="18"/>
  <c r="G6" i="18"/>
  <c r="G7" i="18"/>
  <c r="G8" i="18"/>
  <c r="G10" i="18"/>
  <c r="G13" i="18"/>
  <c r="G15" i="18"/>
  <c r="G17" i="18"/>
  <c r="G18" i="18"/>
  <c r="G19" i="18"/>
  <c r="G20" i="18"/>
  <c r="G21" i="18"/>
  <c r="G22" i="18"/>
  <c r="G42" i="18"/>
  <c r="G46" i="18"/>
  <c r="G47" i="18"/>
  <c r="G49" i="18"/>
  <c r="G50" i="18"/>
  <c r="G51" i="18"/>
  <c r="G55" i="18"/>
  <c r="G60" i="18"/>
  <c r="G61" i="18"/>
  <c r="G62" i="18"/>
  <c r="G63" i="18"/>
  <c r="G64" i="18"/>
  <c r="G65" i="18"/>
  <c r="G68" i="18"/>
  <c r="G69" i="18"/>
  <c r="G70" i="18"/>
  <c r="G73" i="18"/>
  <c r="G77" i="18"/>
  <c r="G78" i="18"/>
  <c r="G79" i="18"/>
  <c r="G80" i="18"/>
  <c r="G81" i="18"/>
  <c r="G82" i="18"/>
  <c r="G83" i="18"/>
  <c r="G84" i="18"/>
  <c r="G85" i="18"/>
  <c r="G87" i="18"/>
  <c r="G88" i="18"/>
  <c r="G92" i="18"/>
  <c r="G93" i="18"/>
  <c r="G97" i="18"/>
  <c r="G99" i="18"/>
  <c r="G100" i="18"/>
  <c r="G102" i="18"/>
  <c r="G103" i="18"/>
  <c r="G105" i="18"/>
  <c r="G106" i="18"/>
  <c r="G107" i="18"/>
  <c r="G108" i="18"/>
  <c r="G5" i="18"/>
  <c r="F74" i="22" l="1"/>
  <c r="F76" i="22" s="1"/>
  <c r="F119" i="18"/>
  <c r="H119" i="18"/>
  <c r="E119" i="18"/>
  <c r="D119" i="18"/>
  <c r="D149" i="18" s="1"/>
  <c r="G9" i="18"/>
  <c r="K22" i="19"/>
  <c r="G23" i="18"/>
  <c r="F149" i="18"/>
  <c r="G12" i="18"/>
  <c r="G115" i="18"/>
  <c r="H40" i="17"/>
  <c r="F39" i="17"/>
  <c r="E40" i="17"/>
  <c r="D39" i="17"/>
  <c r="D40" i="17" s="1"/>
  <c r="H58" i="17"/>
  <c r="F55" i="17"/>
  <c r="E55" i="17"/>
  <c r="E58" i="17" s="1"/>
  <c r="D55" i="17"/>
  <c r="D58" i="17" s="1"/>
  <c r="H14" i="17"/>
  <c r="H9" i="17"/>
  <c r="H139" i="16"/>
  <c r="H140" i="16" s="1"/>
  <c r="E139" i="16"/>
  <c r="E140" i="16" s="1"/>
  <c r="F139" i="16"/>
  <c r="D140" i="16"/>
  <c r="H135" i="16"/>
  <c r="D135" i="16"/>
  <c r="H125" i="16"/>
  <c r="H128" i="16" s="1"/>
  <c r="E125" i="16"/>
  <c r="E128" i="16" s="1"/>
  <c r="F125" i="16"/>
  <c r="D125" i="16"/>
  <c r="D128" i="16" s="1"/>
  <c r="H120" i="16"/>
  <c r="E120" i="16"/>
  <c r="F120" i="16"/>
  <c r="D120" i="16"/>
  <c r="D117" i="16"/>
  <c r="H109" i="16"/>
  <c r="D109" i="16"/>
  <c r="D100" i="16"/>
  <c r="D97" i="16"/>
  <c r="H91" i="16"/>
  <c r="H92" i="16" s="1"/>
  <c r="D92" i="16"/>
  <c r="D79" i="16"/>
  <c r="D19" i="16"/>
  <c r="D16" i="16"/>
  <c r="D10" i="16"/>
  <c r="D59" i="16"/>
  <c r="D48" i="16"/>
  <c r="H48" i="16"/>
  <c r="H43" i="16"/>
  <c r="D43" i="16"/>
  <c r="H38" i="16"/>
  <c r="H32" i="16"/>
  <c r="H16" i="16"/>
  <c r="H10" i="16"/>
  <c r="H18" i="17" l="1"/>
  <c r="G39" i="17"/>
  <c r="F40" i="17"/>
  <c r="G40" i="17" s="1"/>
  <c r="F58" i="17"/>
  <c r="G58" i="17" s="1"/>
  <c r="G55" i="17"/>
  <c r="G139" i="16"/>
  <c r="F140" i="16"/>
  <c r="G140" i="16" s="1"/>
  <c r="H60" i="16"/>
  <c r="D60" i="16"/>
  <c r="G120" i="16"/>
  <c r="F128" i="16"/>
  <c r="G128" i="16" s="1"/>
  <c r="G125" i="16"/>
  <c r="G119" i="18"/>
  <c r="E149" i="18"/>
  <c r="G149" i="18" s="1"/>
  <c r="H149" i="18"/>
  <c r="D141" i="16"/>
  <c r="D144" i="16" s="1"/>
  <c r="E141" i="16"/>
  <c r="E144" i="16" s="1"/>
  <c r="H141" i="16"/>
  <c r="H59" i="17"/>
  <c r="D59" i="17"/>
  <c r="D62" i="17" s="1"/>
  <c r="E59" i="17"/>
  <c r="E62" i="17" s="1"/>
  <c r="F59" i="17" l="1"/>
  <c r="F62" i="17" s="1"/>
  <c r="H62" i="17"/>
  <c r="F68" i="22"/>
  <c r="H144" i="16"/>
  <c r="F141" i="16"/>
  <c r="H46" i="15"/>
  <c r="F59" i="22" s="1"/>
  <c r="G46" i="15"/>
  <c r="H30" i="15"/>
  <c r="F58" i="22" s="1"/>
  <c r="E49" i="15"/>
  <c r="G62" i="17" l="1"/>
  <c r="G59" i="17"/>
  <c r="F144" i="16"/>
  <c r="G141" i="16"/>
  <c r="F49" i="15"/>
  <c r="G49" i="15" s="1"/>
  <c r="G30" i="15"/>
  <c r="F60" i="22"/>
  <c r="H49" i="15"/>
  <c r="H20" i="14"/>
  <c r="E20" i="14"/>
  <c r="F20" i="14"/>
  <c r="G20" i="14" s="1"/>
  <c r="H12" i="14"/>
  <c r="E12" i="14"/>
  <c r="E21" i="14" s="1"/>
  <c r="E24" i="14" s="1"/>
  <c r="F12" i="14"/>
  <c r="D12" i="14"/>
  <c r="D21" i="14" s="1"/>
  <c r="D24" i="14" s="1"/>
  <c r="D95" i="13"/>
  <c r="F37" i="13"/>
  <c r="G37" i="13" s="1"/>
  <c r="D37" i="13"/>
  <c r="E28" i="13"/>
  <c r="E121" i="13" s="1"/>
  <c r="C47" i="22" s="1"/>
  <c r="E47" i="22" s="1"/>
  <c r="F28" i="13"/>
  <c r="D28" i="13"/>
  <c r="D121" i="13" s="1"/>
  <c r="D124" i="13" s="1"/>
  <c r="H23" i="12"/>
  <c r="F43" i="22" s="1"/>
  <c r="F45" i="22" s="1"/>
  <c r="E23" i="12"/>
  <c r="E26" i="12" s="1"/>
  <c r="D23" i="12"/>
  <c r="D26" i="12" s="1"/>
  <c r="H22" i="12"/>
  <c r="E22" i="12"/>
  <c r="F22" i="12"/>
  <c r="D22" i="12"/>
  <c r="H20" i="12"/>
  <c r="E20" i="12"/>
  <c r="F20" i="12"/>
  <c r="D20" i="12"/>
  <c r="H15" i="12"/>
  <c r="E27" i="11"/>
  <c r="E30" i="11" s="1"/>
  <c r="D27" i="11"/>
  <c r="D30" i="11" s="1"/>
  <c r="H26" i="11"/>
  <c r="E26" i="11"/>
  <c r="F26" i="11"/>
  <c r="D26" i="11"/>
  <c r="H20" i="11"/>
  <c r="E20" i="11"/>
  <c r="F20" i="11"/>
  <c r="D20" i="11"/>
  <c r="H12" i="11"/>
  <c r="E12" i="11"/>
  <c r="F12" i="11"/>
  <c r="D12" i="11"/>
  <c r="E50" i="10"/>
  <c r="E53" i="10" s="1"/>
  <c r="H49" i="10"/>
  <c r="E49" i="10"/>
  <c r="F49" i="10"/>
  <c r="D49" i="10"/>
  <c r="H39" i="10"/>
  <c r="E39" i="10"/>
  <c r="F39" i="10"/>
  <c r="D39" i="10"/>
  <c r="H33" i="10"/>
  <c r="E33" i="10"/>
  <c r="F33" i="10"/>
  <c r="G33" i="10" s="1"/>
  <c r="D33" i="10"/>
  <c r="H27" i="10"/>
  <c r="E27" i="10"/>
  <c r="D27" i="10"/>
  <c r="D50" i="10" s="1"/>
  <c r="D53" i="10" s="1"/>
  <c r="H18" i="10"/>
  <c r="H50" i="10" s="1"/>
  <c r="E18" i="10"/>
  <c r="F18" i="10"/>
  <c r="G18" i="10" s="1"/>
  <c r="D18" i="10"/>
  <c r="F21" i="14" l="1"/>
  <c r="G12" i="14"/>
  <c r="H21" i="14"/>
  <c r="F121" i="13"/>
  <c r="G28" i="13"/>
  <c r="G15" i="13"/>
  <c r="G95" i="13"/>
  <c r="F124" i="13"/>
  <c r="F23" i="12"/>
  <c r="H26" i="12"/>
  <c r="H27" i="11"/>
  <c r="H30" i="11" s="1"/>
  <c r="F27" i="11"/>
  <c r="G27" i="10"/>
  <c r="F50" i="10"/>
  <c r="F53" i="10" s="1"/>
  <c r="H24" i="14"/>
  <c r="F56" i="22"/>
  <c r="F39" i="22"/>
  <c r="F41" i="22" s="1"/>
  <c r="H53" i="10"/>
  <c r="E124" i="13"/>
  <c r="H121" i="13"/>
  <c r="F33" i="22"/>
  <c r="H94" i="8"/>
  <c r="G94" i="8"/>
  <c r="D94" i="8"/>
  <c r="H90" i="8"/>
  <c r="E90" i="8"/>
  <c r="F90" i="8"/>
  <c r="D90" i="8"/>
  <c r="H83" i="8"/>
  <c r="E83" i="8"/>
  <c r="G83" i="8"/>
  <c r="H74" i="8"/>
  <c r="E74" i="8"/>
  <c r="F74" i="8"/>
  <c r="H32" i="8"/>
  <c r="E32" i="8"/>
  <c r="F32" i="8"/>
  <c r="H22" i="8"/>
  <c r="H10" i="8"/>
  <c r="F24" i="14" l="1"/>
  <c r="G21" i="14"/>
  <c r="G121" i="13"/>
  <c r="G124" i="13"/>
  <c r="F26" i="12"/>
  <c r="G23" i="12"/>
  <c r="F30" i="11"/>
  <c r="G30" i="11" s="1"/>
  <c r="G27" i="11"/>
  <c r="G50" i="10"/>
  <c r="G90" i="8"/>
  <c r="G32" i="8"/>
  <c r="D105" i="8"/>
  <c r="H102" i="8"/>
  <c r="H105" i="8" s="1"/>
  <c r="F37" i="22"/>
  <c r="F49" i="22"/>
  <c r="H124" i="13"/>
  <c r="F105" i="8"/>
  <c r="H29" i="6"/>
  <c r="F18" i="22" s="1"/>
  <c r="E29" i="6"/>
  <c r="E32" i="6" s="1"/>
  <c r="F29" i="6"/>
  <c r="D18" i="22" s="1"/>
  <c r="H7" i="6"/>
  <c r="H16" i="6" s="1"/>
  <c r="F71" i="4"/>
  <c r="F75" i="4" s="1"/>
  <c r="H44" i="4"/>
  <c r="E44" i="4"/>
  <c r="F44" i="4"/>
  <c r="G44" i="4" s="1"/>
  <c r="D44" i="4"/>
  <c r="H42" i="4"/>
  <c r="E42" i="4"/>
  <c r="F42" i="4"/>
  <c r="G42" i="4" s="1"/>
  <c r="D42" i="4"/>
  <c r="H27" i="4"/>
  <c r="E27" i="4"/>
  <c r="F27" i="4"/>
  <c r="G27" i="4" s="1"/>
  <c r="D27" i="4"/>
  <c r="H20" i="4"/>
  <c r="H25" i="4" s="1"/>
  <c r="E20" i="4"/>
  <c r="F25" i="4"/>
  <c r="D20" i="4"/>
  <c r="D25" i="4" s="1"/>
  <c r="H18" i="4"/>
  <c r="F18" i="4"/>
  <c r="E18" i="4"/>
  <c r="D18" i="4"/>
  <c r="H16" i="4"/>
  <c r="F16" i="4"/>
  <c r="E16" i="4"/>
  <c r="D16" i="4"/>
  <c r="H6" i="4"/>
  <c r="E6" i="4"/>
  <c r="F6" i="4"/>
  <c r="D6" i="4"/>
  <c r="H10" i="3"/>
  <c r="H7" i="3"/>
  <c r="F10" i="22"/>
  <c r="F11" i="22" s="1"/>
  <c r="H46" i="21"/>
  <c r="H30" i="21"/>
  <c r="H16" i="21"/>
  <c r="H8" i="21"/>
  <c r="H6" i="21" s="1"/>
  <c r="H29" i="1"/>
  <c r="E29" i="1"/>
  <c r="F29" i="1"/>
  <c r="D29" i="1"/>
  <c r="H45" i="21" l="1"/>
  <c r="H51" i="21" s="1"/>
  <c r="H52" i="21" s="1"/>
  <c r="F17" i="22"/>
  <c r="F19" i="22" s="1"/>
  <c r="H32" i="6"/>
  <c r="H45" i="4"/>
  <c r="G29" i="1"/>
  <c r="E105" i="8"/>
  <c r="G105" i="8" s="1"/>
  <c r="G102" i="8"/>
  <c r="D19" i="22"/>
  <c r="E19" i="22" s="1"/>
  <c r="F32" i="6"/>
  <c r="G32" i="6" s="1"/>
  <c r="G29" i="6"/>
  <c r="C18" i="22"/>
  <c r="C19" i="22" s="1"/>
  <c r="E25" i="4"/>
  <c r="G25" i="4" s="1"/>
  <c r="G20" i="4"/>
  <c r="G70" i="4"/>
  <c r="D14" i="22"/>
  <c r="F14" i="22"/>
  <c r="F45" i="4"/>
  <c r="G45" i="4" s="1"/>
  <c r="F13" i="22"/>
  <c r="H32" i="21"/>
  <c r="E45" i="4"/>
  <c r="E78" i="4" s="1"/>
  <c r="D45" i="4"/>
  <c r="D78" i="4" s="1"/>
  <c r="E18" i="22" l="1"/>
  <c r="B13" i="22"/>
  <c r="B15" i="22" s="1"/>
  <c r="G71" i="4"/>
  <c r="C13" i="22"/>
  <c r="F78" i="4"/>
  <c r="D13" i="22"/>
  <c r="H78" i="4"/>
  <c r="F15" i="22"/>
  <c r="E13" i="22" l="1"/>
  <c r="D15" i="22"/>
  <c r="G78" i="4"/>
  <c r="C14" i="22"/>
  <c r="E14" i="22" s="1"/>
  <c r="G75" i="4"/>
  <c r="G27" i="1"/>
  <c r="G28" i="1"/>
  <c r="C15" i="22" l="1"/>
  <c r="E15" i="22" s="1"/>
  <c r="H24" i="1"/>
  <c r="H25" i="1" s="1"/>
  <c r="E24" i="1"/>
  <c r="E25" i="1" s="1"/>
  <c r="E30" i="1" s="1"/>
  <c r="C7" i="22" s="1"/>
  <c r="C78" i="22" s="1"/>
  <c r="E54" i="21" s="1"/>
  <c r="F24" i="1"/>
  <c r="F25" i="1" s="1"/>
  <c r="D24" i="1"/>
  <c r="D25" i="1" s="1"/>
  <c r="H7" i="1"/>
  <c r="D7" i="1"/>
  <c r="H17" i="1"/>
  <c r="G8" i="1"/>
  <c r="G9" i="1"/>
  <c r="G10" i="1"/>
  <c r="G13" i="1"/>
  <c r="G15" i="1"/>
  <c r="G16" i="1"/>
  <c r="G5" i="1"/>
  <c r="D17" i="1"/>
  <c r="E7" i="1"/>
  <c r="E17" i="1"/>
  <c r="F17" i="1"/>
  <c r="D17" i="19"/>
  <c r="D19" i="19"/>
  <c r="D22" i="19"/>
  <c r="I9" i="19"/>
  <c r="I8" i="19"/>
  <c r="G16" i="19"/>
  <c r="G11" i="19"/>
  <c r="G10" i="19"/>
  <c r="E18" i="19"/>
  <c r="E16" i="19"/>
  <c r="E15" i="19"/>
  <c r="E14" i="19"/>
  <c r="E13" i="19"/>
  <c r="E11" i="19"/>
  <c r="E10" i="19"/>
  <c r="E9" i="19"/>
  <c r="E8" i="19"/>
  <c r="H14" i="19"/>
  <c r="H12" i="19"/>
  <c r="J19" i="19"/>
  <c r="J9" i="19"/>
  <c r="J15" i="19"/>
  <c r="J16" i="19"/>
  <c r="J18" i="19"/>
  <c r="J8" i="19"/>
  <c r="J17" i="19"/>
  <c r="J22" i="19" l="1"/>
  <c r="G25" i="1"/>
  <c r="G17" i="1"/>
  <c r="H30" i="1"/>
  <c r="F7" i="22" s="1"/>
  <c r="D30" i="1"/>
  <c r="B7" i="22" s="1"/>
  <c r="B78" i="22" s="1"/>
  <c r="D54" i="21" s="1"/>
  <c r="D18" i="1"/>
  <c r="F30" i="1"/>
  <c r="H18" i="1"/>
  <c r="F7" i="1"/>
  <c r="E18" i="1"/>
  <c r="F78" i="22" l="1"/>
  <c r="H54" i="21" s="1"/>
  <c r="G30" i="1"/>
  <c r="D7" i="22"/>
  <c r="E7" i="22" s="1"/>
  <c r="E33" i="1"/>
  <c r="C6" i="22"/>
  <c r="B6" i="22"/>
  <c r="D33" i="1"/>
  <c r="H33" i="1"/>
  <c r="F6" i="22"/>
  <c r="F77" i="22" s="1"/>
  <c r="F18" i="1"/>
  <c r="D6" i="22" s="1"/>
  <c r="D77" i="22" s="1"/>
  <c r="G7" i="1"/>
  <c r="B8" i="22" l="1"/>
  <c r="B77" i="22"/>
  <c r="F53" i="21"/>
  <c r="C8" i="22"/>
  <c r="C77" i="22"/>
  <c r="E77" i="22" s="1"/>
  <c r="D78" i="22"/>
  <c r="E78" i="22" s="1"/>
  <c r="D8" i="22"/>
  <c r="E6" i="22"/>
  <c r="F8" i="22"/>
  <c r="G18" i="1"/>
  <c r="F33" i="1"/>
  <c r="G33" i="1" s="1"/>
  <c r="E8" i="22" l="1"/>
  <c r="F54" i="21"/>
  <c r="F55" i="21" s="1"/>
  <c r="F56" i="21" s="1"/>
  <c r="E53" i="21"/>
  <c r="E55" i="21" s="1"/>
  <c r="E56" i="21" s="1"/>
  <c r="C79" i="22"/>
  <c r="D79" i="22"/>
  <c r="B79" i="22"/>
  <c r="D53" i="21"/>
  <c r="D55" i="21" s="1"/>
  <c r="D56" i="21" s="1"/>
  <c r="B24" i="22"/>
  <c r="H54" i="7"/>
  <c r="E79" i="22" l="1"/>
  <c r="F79" i="22"/>
  <c r="H53" i="21"/>
  <c r="H55" i="21" s="1"/>
  <c r="H56" i="21" s="1"/>
  <c r="H59" i="21" s="1"/>
  <c r="F24" i="22"/>
</calcChain>
</file>

<file path=xl/comments1.xml><?xml version="1.0" encoding="utf-8"?>
<comments xmlns="http://schemas.openxmlformats.org/spreadsheetml/2006/main">
  <authors>
    <author>Pecharová Slabihoudk Lenka (ÚMČ Praha 10)</author>
  </authors>
  <commentList>
    <comment ref="B4" authorId="0" shapeId="0">
      <text>
        <r>
          <rPr>
            <b/>
            <sz val="9"/>
            <color indexed="81"/>
            <rFont val="Tahoma"/>
            <family val="2"/>
            <charset val="238"/>
          </rPr>
          <t>Pecharová Slabihoudk Lenka (ÚMČ Praha 10):</t>
        </r>
        <r>
          <rPr>
            <sz val="9"/>
            <color indexed="81"/>
            <rFont val="Tahoma"/>
            <family val="2"/>
            <charset val="238"/>
          </rPr>
          <t xml:space="preserve">
Plán předložen 12.9.2014</t>
        </r>
      </text>
    </comment>
  </commentList>
</comments>
</file>

<file path=xl/comments2.xml><?xml version="1.0" encoding="utf-8"?>
<comments xmlns="http://schemas.openxmlformats.org/spreadsheetml/2006/main">
  <authors>
    <author>Pecharová Slabihoudk Lenka (ÚMČ Praha 10)</author>
  </authors>
  <commentList>
    <comment ref="Q4" authorId="0" shapeId="0">
      <text>
        <r>
          <rPr>
            <b/>
            <sz val="9"/>
            <color indexed="81"/>
            <rFont val="Tahoma"/>
            <family val="2"/>
            <charset val="238"/>
          </rPr>
          <t>Pecharová Slabihoudk Lenka (ÚMČ Praha 10):</t>
        </r>
        <r>
          <rPr>
            <sz val="9"/>
            <color indexed="81"/>
            <rFont val="Tahoma"/>
            <family val="2"/>
            <charset val="238"/>
          </rPr>
          <t xml:space="preserve">
Plán předložen 12.9.2014</t>
        </r>
      </text>
    </comment>
  </commentList>
</comments>
</file>

<file path=xl/sharedStrings.xml><?xml version="1.0" encoding="utf-8"?>
<sst xmlns="http://schemas.openxmlformats.org/spreadsheetml/2006/main" count="3258" uniqueCount="978">
  <si>
    <t>ODPA</t>
  </si>
  <si>
    <t>POL</t>
  </si>
  <si>
    <t>Text</t>
  </si>
  <si>
    <t>003635</t>
  </si>
  <si>
    <t>5139</t>
  </si>
  <si>
    <t>Nákup materiálu j.n.</t>
  </si>
  <si>
    <t>5166</t>
  </si>
  <si>
    <t>Konzultační, poradenské a právní služby</t>
  </si>
  <si>
    <t>Územní plánování</t>
  </si>
  <si>
    <t>003636</t>
  </si>
  <si>
    <t>5169</t>
  </si>
  <si>
    <t>Nákup ostatních služeb</t>
  </si>
  <si>
    <t>5175</t>
  </si>
  <si>
    <t>Pohoštění</t>
  </si>
  <si>
    <t>Územní rozvoj</t>
  </si>
  <si>
    <t>6119</t>
  </si>
  <si>
    <t>Ostatní nákupy dlouhodobého nehmotného majetku</t>
  </si>
  <si>
    <t>003745</t>
  </si>
  <si>
    <t>6121</t>
  </si>
  <si>
    <t>Budovy, haly a stavby</t>
  </si>
  <si>
    <t>Péče o vzhled obcí a veřejnou zeleň</t>
  </si>
  <si>
    <t>Komunální služby a územní rozvoj j.n.</t>
  </si>
  <si>
    <t>003639</t>
  </si>
  <si>
    <t>003421</t>
  </si>
  <si>
    <t>5171</t>
  </si>
  <si>
    <t>Opravy a udržování</t>
  </si>
  <si>
    <t>Využití volného času dětí a mládeže</t>
  </si>
  <si>
    <t>003729</t>
  </si>
  <si>
    <t>5165</t>
  </si>
  <si>
    <t>Nájemné za půdu</t>
  </si>
  <si>
    <t>5191</t>
  </si>
  <si>
    <t>Zaplacené sankce</t>
  </si>
  <si>
    <t>Ostatní nakládání s odpady</t>
  </si>
  <si>
    <t>003741</t>
  </si>
  <si>
    <t>Ochrana druhů a stanovišť</t>
  </si>
  <si>
    <t>5123</t>
  </si>
  <si>
    <t>Podlimitní technické zhodnocení</t>
  </si>
  <si>
    <t>5132</t>
  </si>
  <si>
    <t>Ochranné pomůcky</t>
  </si>
  <si>
    <t>5137</t>
  </si>
  <si>
    <t>Drobný hmotný dlouhodobý majetek</t>
  </si>
  <si>
    <t>5151</t>
  </si>
  <si>
    <t>Studená voda</t>
  </si>
  <si>
    <t>5154</t>
  </si>
  <si>
    <t>Elektrická energie</t>
  </si>
  <si>
    <t>003792</t>
  </si>
  <si>
    <t>Ekologická výchova a osvěta</t>
  </si>
  <si>
    <t>005213</t>
  </si>
  <si>
    <t>Krizová opatření</t>
  </si>
  <si>
    <t>003723</t>
  </si>
  <si>
    <t>Sběr a svoz ost.odpadů (jiných než nebez.a komun.)</t>
  </si>
  <si>
    <t>6111</t>
  </si>
  <si>
    <t>Programové vybavení</t>
  </si>
  <si>
    <t>002219</t>
  </si>
  <si>
    <t>Ostatní záležitosti pozemních komunikací</t>
  </si>
  <si>
    <t>002212</t>
  </si>
  <si>
    <t>003631</t>
  </si>
  <si>
    <t>Veřejné osvětlení</t>
  </si>
  <si>
    <t>002241</t>
  </si>
  <si>
    <t>Železniční dráhy</t>
  </si>
  <si>
    <t>003111</t>
  </si>
  <si>
    <t>5168</t>
  </si>
  <si>
    <t>Zpracování dat a služby souv. s inf. a kom.technol</t>
  </si>
  <si>
    <t>5194</t>
  </si>
  <si>
    <t>Věcné dary</t>
  </si>
  <si>
    <t>5331</t>
  </si>
  <si>
    <t>5336</t>
  </si>
  <si>
    <t>Mateřské školy</t>
  </si>
  <si>
    <t>003113</t>
  </si>
  <si>
    <t>Základní školy</t>
  </si>
  <si>
    <t>003141</t>
  </si>
  <si>
    <t>Školní stravování</t>
  </si>
  <si>
    <t>003299</t>
  </si>
  <si>
    <t>5492</t>
  </si>
  <si>
    <t>Dary obyvatelstvu</t>
  </si>
  <si>
    <t>Ostatní záležitosti vzdělávání</t>
  </si>
  <si>
    <t>003319</t>
  </si>
  <si>
    <t>Ostatní záležitosti kultury</t>
  </si>
  <si>
    <t>006409</t>
  </si>
  <si>
    <t>5901</t>
  </si>
  <si>
    <t>Nespecifikované rezervy</t>
  </si>
  <si>
    <t>Ostatní činnosti j.n.</t>
  </si>
  <si>
    <t>dotace HMP - školství</t>
  </si>
  <si>
    <t>6351</t>
  </si>
  <si>
    <t>Invest. transf.zřízeným příspěvkovým organizacím</t>
  </si>
  <si>
    <t>6356</t>
  </si>
  <si>
    <t>Jiné invest.transf. zřízen. příspěv. organizacím</t>
  </si>
  <si>
    <t>006330</t>
  </si>
  <si>
    <t>6363</t>
  </si>
  <si>
    <t>Inv.př.mezi stat.městy a jejich měst.obvody-výdaje</t>
  </si>
  <si>
    <t>Převody vlastním fondům v rozpočtech územní úrovně</t>
  </si>
  <si>
    <t>003211</t>
  </si>
  <si>
    <t>5167</t>
  </si>
  <si>
    <t>Služby školení a vzdělávání</t>
  </si>
  <si>
    <t>5491</t>
  </si>
  <si>
    <t>Stipendia žákům, studentům a doktorandům</t>
  </si>
  <si>
    <t>Vysoké školy</t>
  </si>
  <si>
    <t>003511</t>
  </si>
  <si>
    <t>Všeobecná ambulantní péče</t>
  </si>
  <si>
    <t>003512</t>
  </si>
  <si>
    <t>Stomatologická péče</t>
  </si>
  <si>
    <t>003513</t>
  </si>
  <si>
    <t>Lékařská služba první pomoci</t>
  </si>
  <si>
    <t>003515</t>
  </si>
  <si>
    <t>Specializovaná ambulantní zdravotní péče</t>
  </si>
  <si>
    <t>003524</t>
  </si>
  <si>
    <t>Léčebny dlouhodobě nemocných</t>
  </si>
  <si>
    <t>003525</t>
  </si>
  <si>
    <t>5221</t>
  </si>
  <si>
    <t>Neinv.transf. fundacím, ústavům a obecně prosp.sp.</t>
  </si>
  <si>
    <t>5222</t>
  </si>
  <si>
    <t>Neinvestiční transfery spolkům</t>
  </si>
  <si>
    <t>003539</t>
  </si>
  <si>
    <t>Ostatní zdravotnická zaříz.a služby pro zdravot.</t>
  </si>
  <si>
    <t>003541</t>
  </si>
  <si>
    <t>Prevence před drogami, alk.,nikot. aj. závislostmi</t>
  </si>
  <si>
    <t>003569</t>
  </si>
  <si>
    <t>Ostatní správa ve zdravotnictví j.n.</t>
  </si>
  <si>
    <t>004312</t>
  </si>
  <si>
    <t>Odborné sociální poradentství</t>
  </si>
  <si>
    <t>004329</t>
  </si>
  <si>
    <t>Ostatní sociální péče a pomoc dětem a mládeži</t>
  </si>
  <si>
    <t>004339</t>
  </si>
  <si>
    <t>5136</t>
  </si>
  <si>
    <t>Knihy, učební pomůcky a tisk</t>
  </si>
  <si>
    <t>5493</t>
  </si>
  <si>
    <t>Účelové neinvestiční transfery fyzickým osobám</t>
  </si>
  <si>
    <t>Ostatní sociální péče a pomoc rodině a manželství</t>
  </si>
  <si>
    <t>004351</t>
  </si>
  <si>
    <t>Osobní asist., peč.služba a podpora samost.bydlení</t>
  </si>
  <si>
    <t>004378</t>
  </si>
  <si>
    <t>Terénní programy</t>
  </si>
  <si>
    <t>004379</t>
  </si>
  <si>
    <t>Ostatní služby a činnosti v oblasti soc. prevence</t>
  </si>
  <si>
    <t>004399</t>
  </si>
  <si>
    <t>5903</t>
  </si>
  <si>
    <t>Rezerva na krizová opatření</t>
  </si>
  <si>
    <t>003632</t>
  </si>
  <si>
    <t>5164</t>
  </si>
  <si>
    <t>Nájemné</t>
  </si>
  <si>
    <t>5811</t>
  </si>
  <si>
    <t>Výdaje na náhrady za nezpůsobenou újmu</t>
  </si>
  <si>
    <t>Pohřebnictví</t>
  </si>
  <si>
    <t>5021</t>
  </si>
  <si>
    <t>Ostatní osobní výdaje</t>
  </si>
  <si>
    <t>5031</t>
  </si>
  <si>
    <t>Povinné poj.na soc.zab.a přísp.na st.pol.zaměstnan</t>
  </si>
  <si>
    <t>5032</t>
  </si>
  <si>
    <t>Povinné poj.na veřejné zdravotní pojištění</t>
  </si>
  <si>
    <t>003314</t>
  </si>
  <si>
    <t>5339</t>
  </si>
  <si>
    <t>Neinvestiční transfery cizím příspěvkovým organ.</t>
  </si>
  <si>
    <t>Činnosti knihovnické</t>
  </si>
  <si>
    <t>003317</t>
  </si>
  <si>
    <t>Výstavní činnosti v kultuře</t>
  </si>
  <si>
    <t>003399</t>
  </si>
  <si>
    <t>5041</t>
  </si>
  <si>
    <t>Odměny za užití duševního vlastnictví</t>
  </si>
  <si>
    <t>Ostatní záležitosti kultury,církví a sděl.prostř.</t>
  </si>
  <si>
    <t>003429</t>
  </si>
  <si>
    <t>5133</t>
  </si>
  <si>
    <t>Léky a zdravotnický materiál</t>
  </si>
  <si>
    <t>Ostatní zájmová činnost a rekreace</t>
  </si>
  <si>
    <t>006223</t>
  </si>
  <si>
    <t>5142</t>
  </si>
  <si>
    <t>Kursové rozdíly ve výdajích</t>
  </si>
  <si>
    <t>5161</t>
  </si>
  <si>
    <t>Poštovní služby</t>
  </si>
  <si>
    <t>5163</t>
  </si>
  <si>
    <t>Služby peněžních ústavů</t>
  </si>
  <si>
    <t>5173</t>
  </si>
  <si>
    <t>Cestovné</t>
  </si>
  <si>
    <t>5179</t>
  </si>
  <si>
    <t>Ostatní nákupy j.n.</t>
  </si>
  <si>
    <t>Mezinárodní spolupráce (jinde nezařazená)</t>
  </si>
  <si>
    <t>003419</t>
  </si>
  <si>
    <t>Ostatní sportovní činnost</t>
  </si>
  <si>
    <t>5229</t>
  </si>
  <si>
    <t>Ostatní neinv.transfery nezisk.a podob.organizacím</t>
  </si>
  <si>
    <t>003349</t>
  </si>
  <si>
    <t>Ostatní záležitosti sdělovacích prostředků</t>
  </si>
  <si>
    <t>003699</t>
  </si>
  <si>
    <t>5213</t>
  </si>
  <si>
    <t>Neinv.transfery nefin.podnik.subjektům-práv.osobám</t>
  </si>
  <si>
    <t>5223</t>
  </si>
  <si>
    <t>Neinv.transfery církvím a naboženským společnostem</t>
  </si>
  <si>
    <t>5225</t>
  </si>
  <si>
    <t>Neinv.transfery společenstvím vlastníků jednotek</t>
  </si>
  <si>
    <t>5333</t>
  </si>
  <si>
    <t>Neinv.transf.škol.práv.osob.zř.státem,kr. a obcemi</t>
  </si>
  <si>
    <t>Ost.záležitosti bydlení, kom.služeb a územ.rozvoje</t>
  </si>
  <si>
    <t>003749</t>
  </si>
  <si>
    <t>5212</t>
  </si>
  <si>
    <t>Neinv.transfery nefin.podnik.subjektům-fyz.osobám</t>
  </si>
  <si>
    <t>Ostatní činnosti k ochraně přírody a krajiny</t>
  </si>
  <si>
    <t>004344</t>
  </si>
  <si>
    <t>Sociální rehabilitace</t>
  </si>
  <si>
    <t>004349</t>
  </si>
  <si>
    <t>Ost.soc.péče a pomoc ostatním skup.obyvatelstva</t>
  </si>
  <si>
    <t>004350</t>
  </si>
  <si>
    <t>Domovy pro seniory</t>
  </si>
  <si>
    <t>004352</t>
  </si>
  <si>
    <t>Tísňová péče</t>
  </si>
  <si>
    <t>004354</t>
  </si>
  <si>
    <t>Chráněné bydlení</t>
  </si>
  <si>
    <t>004356</t>
  </si>
  <si>
    <t>Denní stacionáře a centra denních služeb</t>
  </si>
  <si>
    <t>004358</t>
  </si>
  <si>
    <t>Sociální služby poskyt.ve zdrav.zaříz. ústav.péče</t>
  </si>
  <si>
    <t>004359</t>
  </si>
  <si>
    <t>Ostatní služby a činnosti v oblasti sociální péče</t>
  </si>
  <si>
    <t>004371</t>
  </si>
  <si>
    <t>Raná péče a soc.aktivizační sl.pro rodiny s dětmi</t>
  </si>
  <si>
    <t>004374</t>
  </si>
  <si>
    <t>Azyl.domy, nízkoprahová denní centra a noclehárny</t>
  </si>
  <si>
    <t>004376</t>
  </si>
  <si>
    <t>Sl.násl.péče,terapeutické komunity a kontak.centra</t>
  </si>
  <si>
    <t>004377</t>
  </si>
  <si>
    <t>Sociálně terapeutické dílny</t>
  </si>
  <si>
    <t>003322</t>
  </si>
  <si>
    <t>Zachování a obnova kulturních památek</t>
  </si>
  <si>
    <t>003326</t>
  </si>
  <si>
    <t>Pořízení,zachování a obnova hodnot nár hist.povědo</t>
  </si>
  <si>
    <t>003313</t>
  </si>
  <si>
    <t>Film.tvorba,distribuce, kina a shrom.audio archiv.</t>
  </si>
  <si>
    <t>003612</t>
  </si>
  <si>
    <t>Bytové hospodářství</t>
  </si>
  <si>
    <t>003669</t>
  </si>
  <si>
    <t>5189</t>
  </si>
  <si>
    <t>Jistoty</t>
  </si>
  <si>
    <t>Ost.správa v obl.bydlení,komun.sl.a územ.úr.j.n.</t>
  </si>
  <si>
    <t>003599</t>
  </si>
  <si>
    <t>Ostatní činnost ve zdravotnictví</t>
  </si>
  <si>
    <t>5152</t>
  </si>
  <si>
    <t>Teplo</t>
  </si>
  <si>
    <t>5153</t>
  </si>
  <si>
    <t>Plyn</t>
  </si>
  <si>
    <t>006320</t>
  </si>
  <si>
    <t>Pojištění funkčně nespecifikované</t>
  </si>
  <si>
    <t>003713</t>
  </si>
  <si>
    <t>Změny technologií vytápění</t>
  </si>
  <si>
    <t>5199</t>
  </si>
  <si>
    <t>006171</t>
  </si>
  <si>
    <t>Činnost místní správy</t>
  </si>
  <si>
    <t>6130</t>
  </si>
  <si>
    <t>Pozemky</t>
  </si>
  <si>
    <t>6122</t>
  </si>
  <si>
    <t>Stroje, přístroje a zařízení</t>
  </si>
  <si>
    <t>003392</t>
  </si>
  <si>
    <t>Zájmová činnost v kultuře</t>
  </si>
  <si>
    <t>005311</t>
  </si>
  <si>
    <t>Bezpečnost a veřejný pořádek</t>
  </si>
  <si>
    <t>006112</t>
  </si>
  <si>
    <t>5023</t>
  </si>
  <si>
    <t>Odměny členů zastupitelstva obcí a krajů</t>
  </si>
  <si>
    <t>5029</t>
  </si>
  <si>
    <t>Ostatní platby za provedenou práci jinde nezařazen</t>
  </si>
  <si>
    <t>5424</t>
  </si>
  <si>
    <t>Náhrady mezd v době nemoci</t>
  </si>
  <si>
    <t>5011</t>
  </si>
  <si>
    <t>Platy zaměst. v pr.poměru vyjma zaměst. na služ.m.</t>
  </si>
  <si>
    <t>5019</t>
  </si>
  <si>
    <t>Ostatní platy</t>
  </si>
  <si>
    <t>5024</t>
  </si>
  <si>
    <t>Odstupné</t>
  </si>
  <si>
    <t>5038</t>
  </si>
  <si>
    <t>Povinné pojistné na úrazové pojištění</t>
  </si>
  <si>
    <t>5042</t>
  </si>
  <si>
    <t>Odměny za užití počítačových programů</t>
  </si>
  <si>
    <t>5134</t>
  </si>
  <si>
    <t>Prádlo, oděv a obuv</t>
  </si>
  <si>
    <t>5156</t>
  </si>
  <si>
    <t>Pohonné hmoty a maziva</t>
  </si>
  <si>
    <t>5162</t>
  </si>
  <si>
    <t>Služby elektronických komunikací</t>
  </si>
  <si>
    <t>5172</t>
  </si>
  <si>
    <t>5192</t>
  </si>
  <si>
    <t>Poskytnuté náhrady</t>
  </si>
  <si>
    <t>5195</t>
  </si>
  <si>
    <t>Odvody za neplnění povinn. zaměst. zdrav. postiž.</t>
  </si>
  <si>
    <t>5362</t>
  </si>
  <si>
    <t>Platby daní a poplatků státnímu rozpočtu</t>
  </si>
  <si>
    <t>5421</t>
  </si>
  <si>
    <t>Náhrady z úrazového pojištění</t>
  </si>
  <si>
    <t>5499</t>
  </si>
  <si>
    <t>006310</t>
  </si>
  <si>
    <t>Obecné příjmy a výdaje z finančních operací</t>
  </si>
  <si>
    <t>0012 Stavební úřad</t>
  </si>
  <si>
    <t>0011 Územní rozvoj</t>
  </si>
  <si>
    <t>0021 Životní prostředí</t>
  </si>
  <si>
    <t>Neinvestiční výdaje celkem</t>
  </si>
  <si>
    <t>Investiční výdaje celkem</t>
  </si>
  <si>
    <t>Celkem výdaje</t>
  </si>
  <si>
    <t>RS 2020</t>
  </si>
  <si>
    <t>RU 2020</t>
  </si>
  <si>
    <t>% plnění k RU</t>
  </si>
  <si>
    <t>0041 Školství</t>
  </si>
  <si>
    <t>0031 Doprava</t>
  </si>
  <si>
    <t>5347</t>
  </si>
  <si>
    <t>Neinv.přev. mezi stat. městy a jejich měst. obvody</t>
  </si>
  <si>
    <t>Neinvest.transfery zřízeným příspěvkovým organizacím</t>
  </si>
  <si>
    <t>0043 EU - OP MAP II</t>
  </si>
  <si>
    <t>0051 Sociální věci</t>
  </si>
  <si>
    <t>0061 Kultura a volný čas</t>
  </si>
  <si>
    <t>0062 Sport</t>
  </si>
  <si>
    <t>0063 Projekty MČ Praha 10</t>
  </si>
  <si>
    <t>0064 Veřejná finanční podpora</t>
  </si>
  <si>
    <t>0065 Správa kulturních objektů MČ Praha 10</t>
  </si>
  <si>
    <t>0081 Obecní majetek</t>
  </si>
  <si>
    <t>Nupatská 4</t>
  </si>
  <si>
    <t>Pozemky Záběhlice 2448</t>
  </si>
  <si>
    <t>Pozemek Vršovice 1873/78</t>
  </si>
  <si>
    <t>Pozemky Kub. nám. a Pod Rapidem</t>
  </si>
  <si>
    <t>Pozemek 1368/4, 1368/6 a 7 Vršovice</t>
  </si>
  <si>
    <t>Pozemek u LDN Vršovice</t>
  </si>
  <si>
    <t>Areál Gutovka</t>
  </si>
  <si>
    <t>Modelová a testovací optimal. energií - Gutovka</t>
  </si>
  <si>
    <t>0082 Správa majetku</t>
  </si>
  <si>
    <t>% plnění   k RU</t>
  </si>
  <si>
    <t>0083 Správa majetku (1511)</t>
  </si>
  <si>
    <t>Přístavba a reko pavilonů MŠ U Vršovického nádraží</t>
  </si>
  <si>
    <t>Rekonstrukce MŠ Jasmínova</t>
  </si>
  <si>
    <t>Výstavba MŠ Nad Vodovodem</t>
  </si>
  <si>
    <t>ZŠ - reko V Olšinách</t>
  </si>
  <si>
    <t>ZŠ Jakutská - rekonstrukce ÚT</t>
  </si>
  <si>
    <t>ZŠ Hostýnská - rekonstrukce elektroinstalace</t>
  </si>
  <si>
    <t>Energetický management ZŠ a MŠ</t>
  </si>
  <si>
    <t>MŠ - reko střech</t>
  </si>
  <si>
    <t>% plnění      k RU</t>
  </si>
  <si>
    <t>0091 Vnitřní správa</t>
  </si>
  <si>
    <t>Soubor vyvolávacího zařízení</t>
  </si>
  <si>
    <t>Personální a mzdový docházkový systém</t>
  </si>
  <si>
    <t xml:space="preserve">Neinvestiční výdaje celkem </t>
  </si>
  <si>
    <t xml:space="preserve">Investiční výdaje celkem </t>
  </si>
  <si>
    <t>5182</t>
  </si>
  <si>
    <t>Převody vlastní pokladně</t>
  </si>
  <si>
    <t>5909</t>
  </si>
  <si>
    <t>Ostatní neinvestiční výdaje j.n.</t>
  </si>
  <si>
    <t>6901</t>
  </si>
  <si>
    <t>Rezervy kapitálových výdajů</t>
  </si>
  <si>
    <t>0010 Pokladní správa</t>
  </si>
  <si>
    <t xml:space="preserve">Akce </t>
  </si>
  <si>
    <t>ORJ 1010 § 6409 položka 5901</t>
  </si>
  <si>
    <t>Nespecifikovaná rezerva neinvestiční</t>
  </si>
  <si>
    <t>0041</t>
  </si>
  <si>
    <t>Finanční výpomoc pro školy ze strany zřizovatele</t>
  </si>
  <si>
    <t>Nová MŠ nad Vodovodem</t>
  </si>
  <si>
    <t>Nová MŠ nad Vodovodem - platy, odvody</t>
  </si>
  <si>
    <t>0043</t>
  </si>
  <si>
    <t>Spoluúčast PO VVV - Místní akční plán (MAP)</t>
  </si>
  <si>
    <t>0091</t>
  </si>
  <si>
    <t>Parkovací zóny - vybavení, sw, hw</t>
  </si>
  <si>
    <t>0062</t>
  </si>
  <si>
    <t>Vratka z rozpočtu sportu</t>
  </si>
  <si>
    <t>Spoluúčást škola výzvy</t>
  </si>
  <si>
    <t xml:space="preserve">Celkem </t>
  </si>
  <si>
    <t>Celkem</t>
  </si>
  <si>
    <t>Participace občanů na rozpočtu 2015</t>
  </si>
  <si>
    <t>Participace občanů na rozpočtu 2016</t>
  </si>
  <si>
    <t>Participace občanů na rozpočtu 2017</t>
  </si>
  <si>
    <t>Participace občanů na rozpočtu 2018</t>
  </si>
  <si>
    <t>Participace občanů na rozpočtu 2019</t>
  </si>
  <si>
    <t>0081</t>
  </si>
  <si>
    <t>Náhrada škody OÚNZ</t>
  </si>
  <si>
    <t>EU - MAP II</t>
  </si>
  <si>
    <t>Celkem neinvestiční rezerva</t>
  </si>
  <si>
    <t xml:space="preserve">Nespecifikovaná rezerva investiční </t>
  </si>
  <si>
    <t>Školní jídelna - stavební rekonstrukce</t>
  </si>
  <si>
    <t xml:space="preserve">Celkem investiční rezerva </t>
  </si>
  <si>
    <t>v tis. Kč</t>
  </si>
  <si>
    <t>Třídění odvětvové (paragrafy)</t>
  </si>
  <si>
    <t>RS</t>
  </si>
  <si>
    <t>RU</t>
  </si>
  <si>
    <t>Skutečnost</t>
  </si>
  <si>
    <t>% plnění</t>
  </si>
  <si>
    <t>převody vlastním fondům v rozpočtu územ.úrovně</t>
  </si>
  <si>
    <t>k RU</t>
  </si>
  <si>
    <t>Třídění druhové (položky)</t>
  </si>
  <si>
    <t>Daňové příjmy</t>
  </si>
  <si>
    <t>poplatky za znečišťování ovzduší</t>
  </si>
  <si>
    <t>134x</t>
  </si>
  <si>
    <t>místní poplatky z vybraných čin. a služ.</t>
  </si>
  <si>
    <t>z toho</t>
  </si>
  <si>
    <t xml:space="preserve">1341 - poplatek ze psů </t>
  </si>
  <si>
    <t>1342 - poplatek z pobytu</t>
  </si>
  <si>
    <t>1343 - poplatek za užívání veř. prostranství</t>
  </si>
  <si>
    <t>1344 - poplatek ze vstupného</t>
  </si>
  <si>
    <t>1349 - zrušené místní poplatky</t>
  </si>
  <si>
    <t>správní poplatky</t>
  </si>
  <si>
    <t>daň z nemovitých věcí</t>
  </si>
  <si>
    <t>Nedaňové příjmy</t>
  </si>
  <si>
    <t>příjmy z poskytování služeb a výrobků</t>
  </si>
  <si>
    <t>ostatní příjmy z vlastní činnosti</t>
  </si>
  <si>
    <t>odvody příspěvkových organizací</t>
  </si>
  <si>
    <t>ostatní odvody příspěvkových organizací</t>
  </si>
  <si>
    <t xml:space="preserve">příjmy z úroků </t>
  </si>
  <si>
    <t>sankční platby přijaté od jiných subjektů</t>
  </si>
  <si>
    <t>ost.přij.vratky transferů</t>
  </si>
  <si>
    <t>přijaté neinvestiční dary</t>
  </si>
  <si>
    <t>přijaté pojistné náhrady</t>
  </si>
  <si>
    <t xml:space="preserve">přijaté nekap.příspěvky a náhrady </t>
  </si>
  <si>
    <t>neidentifikované příjmy</t>
  </si>
  <si>
    <t xml:space="preserve">ost.nedaňové příjmy j.n. </t>
  </si>
  <si>
    <t>spl.půjč.prostř.od obyvatelstva</t>
  </si>
  <si>
    <t>Kapitálové příjmy</t>
  </si>
  <si>
    <t>ostatní investiční příjmy jinde nezařazené</t>
  </si>
  <si>
    <t>VLASTNÍ PŘÍJMY</t>
  </si>
  <si>
    <t>Dotace</t>
  </si>
  <si>
    <t xml:space="preserve">nein.přij.transfery z VPS SR </t>
  </si>
  <si>
    <t>nein.přij.transfery ze SR v rámci souhrn.dot. vzt.</t>
  </si>
  <si>
    <t>ost.nein.přijaté transfery ze SR</t>
  </si>
  <si>
    <t>nein.přij.transfery od obcí (HMP)</t>
  </si>
  <si>
    <t>nein.přij.transfery od krajů HMP)</t>
  </si>
  <si>
    <t xml:space="preserve">inv.přij.transfery z VPS SR  </t>
  </si>
  <si>
    <t>inv.přij.transfery ze státních fondů (SFŽP)</t>
  </si>
  <si>
    <t xml:space="preserve">inv.přij.transfery od obcí (HMP)  </t>
  </si>
  <si>
    <t xml:space="preserve">inv.přij.transfery od krajů (HMP)  </t>
  </si>
  <si>
    <t>ost.inv.přij.transfery od rozp.úz.úrovně (TSK)</t>
  </si>
  <si>
    <t>Neinv. převody z vlastních fondů hosp. činnosti</t>
  </si>
  <si>
    <t xml:space="preserve">Převody mezi HMP a MČ </t>
  </si>
  <si>
    <t>Neinv. převody mezi st.městy(HMP) a jejich MČ</t>
  </si>
  <si>
    <t>ZJ</t>
  </si>
  <si>
    <t>dotace na výkon státní správy</t>
  </si>
  <si>
    <t>dotace z MHMP - dot. vztahy k MČ</t>
  </si>
  <si>
    <t>Neinvest.ostatní převody mezi HMP a MČ</t>
  </si>
  <si>
    <t>Invest.převody mezi st.městy(HMP) a jej.</t>
  </si>
  <si>
    <t>PŘEVODY</t>
  </si>
  <si>
    <t>ÚHRN PŘÍJMŮ</t>
  </si>
  <si>
    <t xml:space="preserve">5xxx </t>
  </si>
  <si>
    <t>neinvestiční výdaje</t>
  </si>
  <si>
    <t>6xxx</t>
  </si>
  <si>
    <t>investiční výdaje</t>
  </si>
  <si>
    <t>ÚHRN VÝDAJŮ</t>
  </si>
  <si>
    <t>Rozdíl příjmů a výdajů</t>
  </si>
  <si>
    <t>financování (zapojení přebytku hosp.min.let)</t>
  </si>
  <si>
    <t>financování (zapojení prostředků z FZ)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</si>
  <si>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</si>
  <si>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Přehled výdajů dle odvětví </t>
  </si>
  <si>
    <t>ORJ odvětví</t>
  </si>
  <si>
    <t xml:space="preserve">Neinvestiční výdaje </t>
  </si>
  <si>
    <t>Investiční výdaje</t>
  </si>
  <si>
    <t>C e l k e m</t>
  </si>
  <si>
    <t xml:space="preserve">0031 Doprava </t>
  </si>
  <si>
    <t>Neinvestiční výdaje</t>
  </si>
  <si>
    <t>Neinvestiční výdaje (vč.rozp.rezervy)</t>
  </si>
  <si>
    <t>VÝDAJE CELKEM</t>
  </si>
  <si>
    <t>SR 2020</t>
  </si>
  <si>
    <t>- 1 -</t>
  </si>
  <si>
    <t>- 5 -</t>
  </si>
  <si>
    <t>- 6 -</t>
  </si>
  <si>
    <t>- 7 -</t>
  </si>
  <si>
    <t>- 8 -</t>
  </si>
  <si>
    <t>- 9 -</t>
  </si>
  <si>
    <t>- 10 -</t>
  </si>
  <si>
    <t>- 12 -</t>
  </si>
  <si>
    <t>- 13 -</t>
  </si>
  <si>
    <t>- 14 -</t>
  </si>
  <si>
    <t>- 15 -</t>
  </si>
  <si>
    <t>- 16 -</t>
  </si>
  <si>
    <t>- 17 -</t>
  </si>
  <si>
    <t>- 19 -</t>
  </si>
  <si>
    <t>- 20 -</t>
  </si>
  <si>
    <t>- 22 -</t>
  </si>
  <si>
    <t>- 25 -</t>
  </si>
  <si>
    <t>- 26 -</t>
  </si>
  <si>
    <t>- 27 -</t>
  </si>
  <si>
    <t>- 21 -</t>
  </si>
  <si>
    <t>III/1</t>
  </si>
  <si>
    <t>III/2</t>
  </si>
  <si>
    <t>III/3</t>
  </si>
  <si>
    <t>III/4</t>
  </si>
  <si>
    <t>III/5</t>
  </si>
  <si>
    <t>III/6</t>
  </si>
  <si>
    <t>III/7</t>
  </si>
  <si>
    <t>III/8</t>
  </si>
  <si>
    <t>III/9</t>
  </si>
  <si>
    <t>III/10</t>
  </si>
  <si>
    <t>III/11</t>
  </si>
  <si>
    <t>III/12</t>
  </si>
  <si>
    <t>III/13</t>
  </si>
  <si>
    <t>III/14</t>
  </si>
  <si>
    <t>III/15</t>
  </si>
  <si>
    <t>III/16</t>
  </si>
  <si>
    <t>III/17</t>
  </si>
  <si>
    <t>III/18</t>
  </si>
  <si>
    <t>Návrh 2021</t>
  </si>
  <si>
    <t>Konzultační, poradenské a právní služby (ÚZ 800)</t>
  </si>
  <si>
    <t>Nákup materiálu j.n. (ÚZ 800)</t>
  </si>
  <si>
    <t>Nákup ostatních služeb (ÚZ 800)</t>
  </si>
  <si>
    <t>Pohoštění (ÚZ 800)</t>
  </si>
  <si>
    <t>studie revitalizace veřejných prostor (ORG 213001)</t>
  </si>
  <si>
    <t>studie biotop Trojmezí (ORG Nový)</t>
  </si>
  <si>
    <t>revitalizace vybraných lokalit toku Botiče (ORG 219018)</t>
  </si>
  <si>
    <t>revitalizace Strašnická (ORG 220003)</t>
  </si>
  <si>
    <t>realizace dílčích generelů (ORG 22 0004)</t>
  </si>
  <si>
    <t xml:space="preserve">Návrh </t>
  </si>
  <si>
    <t>003722</t>
  </si>
  <si>
    <t>Sběr a svoz komunálních odpadů</t>
  </si>
  <si>
    <t>003727</t>
  </si>
  <si>
    <t>Prevence vzniku odpadů</t>
  </si>
  <si>
    <t>likvidace černých skládek</t>
  </si>
  <si>
    <t>přistavení VOK</t>
  </si>
  <si>
    <t>kompostárna Bohdalec</t>
  </si>
  <si>
    <t>Nákup ostatních služeb (ekoosvěta)</t>
  </si>
  <si>
    <t>Mobiliáře dětských hřišť (ORG 213006)</t>
  </si>
  <si>
    <t>Podzemní kontejnery (ORG 211004)</t>
  </si>
  <si>
    <t>Výstavba stání na separaci (ORG 214001)</t>
  </si>
  <si>
    <t>OC Cíl (ORG 216001)</t>
  </si>
  <si>
    <t>Revitalizace parku Solidarita (ORG 216002)</t>
  </si>
  <si>
    <t>Neinvestiční příspěvky zřízeným PO - LDN</t>
  </si>
  <si>
    <t>Neinvestiční příspěvky zřízeným PO - LDN (ÚZ 127)</t>
  </si>
  <si>
    <t>Nákup ostatních služeb (ÚZ 115)</t>
  </si>
  <si>
    <t>Věcné dary (ÚZ 115)</t>
  </si>
  <si>
    <t>Knihy, učební pomůcky a tisk (ÚZ 13010)</t>
  </si>
  <si>
    <t>Konzultační, poradenské a právní služby (ÚZ 13010)</t>
  </si>
  <si>
    <t>Služby školení a vzdělávání (ÚZ 13010)</t>
  </si>
  <si>
    <t>Nákup ostatních služeb (ÚZ 13010)</t>
  </si>
  <si>
    <t>Neinvestiční příspěvky zřízeným PO - CSOP</t>
  </si>
  <si>
    <t>Neinvestiční příspěvky zřízeným PO - CSOP audit</t>
  </si>
  <si>
    <t>004375</t>
  </si>
  <si>
    <t>Drobný dlouhodobý hmotný majetek</t>
  </si>
  <si>
    <t>Nákup materiálu</t>
  </si>
  <si>
    <t>Ostatní neinv. tranfery nezisk. a pod. organizacím</t>
  </si>
  <si>
    <t xml:space="preserve">Nízkoprahová zařízení pro děti a mládež </t>
  </si>
  <si>
    <t>Ostatní záležitosti soc.věcí a politiky zaměstnanosti</t>
  </si>
  <si>
    <t>Výdaje na náhrady za nezpůsob. (sociální  pohřby)</t>
  </si>
  <si>
    <t>Výdaje na náhrady za nezpůsob. (sociální  pohřby-MMR)</t>
  </si>
  <si>
    <t>00319</t>
  </si>
  <si>
    <t xml:space="preserve">Neinvestiční transfery fundacím, ústavům a o. p. s. </t>
  </si>
  <si>
    <t>Nákup materiálu j.n. (ORG 602)</t>
  </si>
  <si>
    <t>Nájemné (ORG 602)</t>
  </si>
  <si>
    <t>Pohoštění (ORG 602)</t>
  </si>
  <si>
    <t>3319</t>
  </si>
  <si>
    <t>Nájemné (ÚZ 502)</t>
  </si>
  <si>
    <t>Nákup ostatních služeb (ÚZ 502)</t>
  </si>
  <si>
    <t>Opravy a udržování (ÚZ 502)</t>
  </si>
  <si>
    <t>Konzultační, poradenské a právní služby (ÚZ 81)</t>
  </si>
  <si>
    <t>Nákup ostatních služeb (ÚZ 81)</t>
  </si>
  <si>
    <t>údržba terasy Uzbecká ulice</t>
  </si>
  <si>
    <t>opravy bytů</t>
  </si>
  <si>
    <t xml:space="preserve">Právní služby </t>
  </si>
  <si>
    <t>004334</t>
  </si>
  <si>
    <t>Studená voda (ÚZ 502)</t>
  </si>
  <si>
    <t>Plyn (ÚZ 502)</t>
  </si>
  <si>
    <t>Elektrická energie (ÚZ 502)</t>
  </si>
  <si>
    <t>Služby peněžních ústavů (ÚZ 502)</t>
  </si>
  <si>
    <t>Nákup ostatních služeb (AVČ Gutova)</t>
  </si>
  <si>
    <t>Opravy a udržování (AVČ Gutova)</t>
  </si>
  <si>
    <t>Ostatní výdaje související s nein. nákupy (AVČ Gutova)</t>
  </si>
  <si>
    <t xml:space="preserve">Pečovatelská služba pro rodinu a děti </t>
  </si>
  <si>
    <t>ZŠ - reko elektrorozvodů</t>
  </si>
  <si>
    <t>Ostatní osobní výdaje (ÚZ 901)</t>
  </si>
  <si>
    <t>Povinné poj.na veřejné zdravotní pojištění (ÚZ 901)</t>
  </si>
  <si>
    <t>Povinné poj.na soc.zab.a přísp.na st.pol.zaměstnan (ÚZ 901)</t>
  </si>
  <si>
    <t>Výkon pěstounské péče (ÚZ 13010)</t>
  </si>
  <si>
    <t>Sociálně právní ochrana dětí (ÚZ 13011)</t>
  </si>
  <si>
    <t>Výkon sociální práce (ÚZ 13015)</t>
  </si>
  <si>
    <t>Drobný hmotný dlouhodobý majetek (ÚZ 3150)</t>
  </si>
  <si>
    <t>Nákup materiálu j.n. (ÚZ 810 FZ)</t>
  </si>
  <si>
    <t xml:space="preserve">Nákup materiálu j.n. </t>
  </si>
  <si>
    <t>Služby školení a vzdělávání (ÚZ 81 - ZOZ)</t>
  </si>
  <si>
    <t>Nákup ostatních služeb (ÚZ 810 FZ)</t>
  </si>
  <si>
    <t>Nákup ostatních služeb (ÚZ 3150)</t>
  </si>
  <si>
    <t>Opravy a udržování (ÚZ 3150)</t>
  </si>
  <si>
    <t>Ostatní nein. transfery obyvatelstvu (ÚZ 810 FZ)</t>
  </si>
  <si>
    <t>Nákup materiálu j.n. (ÚZ 3150)</t>
  </si>
  <si>
    <t>Zastupitestva obcí</t>
  </si>
  <si>
    <t>Drobný hmotný dlouhodobý majetek (ORG 310)</t>
  </si>
  <si>
    <t>Nákup materiálu j.n. (ORG 310)</t>
  </si>
  <si>
    <t>ostatní platby (ÚZ 98071)</t>
  </si>
  <si>
    <t>ost.osob.výdaje</t>
  </si>
  <si>
    <t>ost.osob.výdaje  (ÚZ 98071)</t>
  </si>
  <si>
    <t>pov. poj. na soc. zab. a přís. na st. pol. zam. (ÚZ 98071)</t>
  </si>
  <si>
    <t>nákup materiálu j.n. (ÚZ 98071)</t>
  </si>
  <si>
    <t>studená voda  (ÚZ 98071)</t>
  </si>
  <si>
    <t>teplo (ÚZ 98071)</t>
  </si>
  <si>
    <t>plyn  (ÚZ 98071)</t>
  </si>
  <si>
    <t>elektrická energie (ÚZ 98071)</t>
  </si>
  <si>
    <t>pohonné hmoty a maziva  (ÚZ 98071)</t>
  </si>
  <si>
    <t>poštovní služby  (ÚZ 98071)</t>
  </si>
  <si>
    <t>služby elektronických  komunikací  (ÚZ 98071)</t>
  </si>
  <si>
    <t>nájemné  (ÚZ 98071)</t>
  </si>
  <si>
    <t>zpracování dat - inform.technolog.  (ÚZ 98071)</t>
  </si>
  <si>
    <t>nákup ostatních služeb  (ÚZ 98071)</t>
  </si>
  <si>
    <t>opravy a udržování (ÚZ 98071)</t>
  </si>
  <si>
    <t>nespecifikované rezervy</t>
  </si>
  <si>
    <t>006114</t>
  </si>
  <si>
    <t xml:space="preserve">Volby do Parlamentu ČR </t>
  </si>
  <si>
    <t>FZ ORG 901 - pronájem parkovacích míst NC Eden</t>
  </si>
  <si>
    <t>FZ ORG 902 - benefity, servisní poplatky</t>
  </si>
  <si>
    <t>FZ ORG 903 - rekreace</t>
  </si>
  <si>
    <t>FZ ORG 904 - poukázky</t>
  </si>
  <si>
    <t>FZ ORG 905 - příspěvek na životní pojištění</t>
  </si>
  <si>
    <t>5660</t>
  </si>
  <si>
    <t>6125</t>
  </si>
  <si>
    <t>- 2 -</t>
  </si>
  <si>
    <t>- 3 -</t>
  </si>
  <si>
    <t>- 4 -</t>
  </si>
  <si>
    <t>Nem. Mrštíkova 658/39</t>
  </si>
  <si>
    <t>Rekonstrukce výtahů</t>
  </si>
  <si>
    <t>Pozemek Vršovice 2472/4-odkup od SLZ</t>
  </si>
  <si>
    <t>Pozemek Vršovice parc. 1931/1</t>
  </si>
  <si>
    <t>Pozemek Strašnice parc. 913</t>
  </si>
  <si>
    <t>Pozemky v k.ú. Vršovice Skanska</t>
  </si>
  <si>
    <t>Dražby,aukce, VŘ, ÚZSVM</t>
  </si>
  <si>
    <t>Reko domu u Vršovického nádraží 30/30</t>
  </si>
  <si>
    <t>Reko KD Eden</t>
  </si>
  <si>
    <t>0021</t>
  </si>
  <si>
    <t xml:space="preserve">Výpočetní technika </t>
  </si>
  <si>
    <t>Sociální výpomoc (ÚZ 810 FZ)</t>
  </si>
  <si>
    <t>Participativní rozp. Moje stopa (ORG 216030, ÚZ 109)</t>
  </si>
  <si>
    <t xml:space="preserve">Silnice               </t>
  </si>
  <si>
    <t>Neinvestiční příspěvky zřízeným PO - MŠ</t>
  </si>
  <si>
    <t>Neinvestiční příspěvky zřízeným PO - ZŠ</t>
  </si>
  <si>
    <t>Neinvest.transfery zřízeným PO</t>
  </si>
  <si>
    <t>Neinvestiční příspěvky zřízeným PO - KD Barikádníků</t>
  </si>
  <si>
    <t>Neinvest.transfery zřízeným PO - LDN</t>
  </si>
  <si>
    <t xml:space="preserve">Hospice                   </t>
  </si>
  <si>
    <t>Neinvest.transfery zřízeným PO - CSOP (ÚZ 127)</t>
  </si>
  <si>
    <t>DHM - kompostéry</t>
  </si>
  <si>
    <t>nespecifikované rezervy byty</t>
  </si>
  <si>
    <t>MŠ - mzdové prostředky vč. odvodů (ÚZ 3)</t>
  </si>
  <si>
    <t>MŠ - rozvoj dětí (ÚZ 6)</t>
  </si>
  <si>
    <t>ZŠ - ŠvP (ÚZ 14)</t>
  </si>
  <si>
    <t>ZŠ - mzdové prostředky vč. odvodů (ÚZ 15)</t>
  </si>
  <si>
    <t>ŠJ - mzdové prostředky vč. odvodů (ÚZ 20)</t>
  </si>
  <si>
    <t>ZŠ - zdavý rozvoj žáků (ÚZ 17)</t>
  </si>
  <si>
    <t>Nein. přísp. zřízeným PO - KD Barikádníků (ÚZ 30 )</t>
  </si>
  <si>
    <t>Revitalizace předprost. parku Grébovka (ÚZ 10, ORG 218003)</t>
  </si>
  <si>
    <t>rekonstrukce a výstavba nových ZŠ</t>
  </si>
  <si>
    <t>FZ ORG 906 - společenská setkání zaměstnanců</t>
  </si>
  <si>
    <t>FZ ORG 908 - příspěvek na stravování</t>
  </si>
  <si>
    <t>FZ ORG 910 - příspěvek na jubilea a ostatní</t>
  </si>
  <si>
    <t>FZ ORG 909 - příspěvek na stravenky</t>
  </si>
  <si>
    <t>FZ ORG 907 - příspěvek na ubytování</t>
  </si>
  <si>
    <t>Rozpis rozpočtové rezervy 2021</t>
  </si>
  <si>
    <t xml:space="preserve">Nájemné (ÚZ 810 FZ) </t>
  </si>
  <si>
    <t>Rozpis čerpání Fondu zaměstanvatele (ÚZ 810)</t>
  </si>
  <si>
    <t>Stěhování úřadu (ORG 9191)</t>
  </si>
  <si>
    <t>k 30.9.2020</t>
  </si>
  <si>
    <t>Skutečnost    k 30.9.2020</t>
  </si>
  <si>
    <t>Skutečnost       k 30.9.2020</t>
  </si>
  <si>
    <t>Opravy a udržování (ÚZ 7011) Jana Karena</t>
  </si>
  <si>
    <t>PD - parkovací kapacity</t>
  </si>
  <si>
    <t>Povrchová parkoviště</t>
  </si>
  <si>
    <t>Pítka v MČ</t>
  </si>
  <si>
    <t xml:space="preserve">Revitazace parku Grébovka </t>
  </si>
  <si>
    <t>ZŠ - Modernizace učeben ... (ÚZ 77)</t>
  </si>
  <si>
    <t>003131</t>
  </si>
  <si>
    <t>Nákup ostatních služeb Eden (ÚZ 801)</t>
  </si>
  <si>
    <t>004357</t>
  </si>
  <si>
    <t>Neinvestiční tranfery cizím příspěvkovým organizacím</t>
  </si>
  <si>
    <t>Výchovné ústavy a dětské domovy se školou</t>
  </si>
  <si>
    <t>Úroky vlastní</t>
  </si>
  <si>
    <t>Neinvestiční příspěvky zřízeným PO (ÚZ 115)</t>
  </si>
  <si>
    <t>Neinvestiční příspěvky zřízeným PO (ÚZ 13351)</t>
  </si>
  <si>
    <t>Domovy pro osoby se zdrav. postiž. a domovy se zv. režimem</t>
  </si>
  <si>
    <t>Neinvestiční převody mezi statutárními městy</t>
  </si>
  <si>
    <t>- 11 -</t>
  </si>
  <si>
    <t>002510</t>
  </si>
  <si>
    <t>Podpora podnikání</t>
  </si>
  <si>
    <t>Neinvestiční transfery spolkům (ÚZ 98)</t>
  </si>
  <si>
    <t xml:space="preserve">Ostatní neinv.transfery nezisk.a podob.organizacím </t>
  </si>
  <si>
    <t>- 18 -</t>
  </si>
  <si>
    <t>6409</t>
  </si>
  <si>
    <t>Konzultační poradenské a právní služby</t>
  </si>
  <si>
    <t>Reko objektu kino Vzlet (ORG 212056)</t>
  </si>
  <si>
    <t>Prodejní stánek ( ORG 220018)</t>
  </si>
  <si>
    <t>Ostatní správa v oblasti bydlení, kom. služeb a územ. rozvoje</t>
  </si>
  <si>
    <t>Ostatní záležitosti kultury,církví a sděl.prostředků</t>
  </si>
  <si>
    <t>Služby násl.péče,terapeutické komunity a kontak.centra</t>
  </si>
  <si>
    <t>Energetický managment MŠ</t>
  </si>
  <si>
    <t>Ostatní osobní výdaje (ÚZ 901) ORG 43</t>
  </si>
  <si>
    <t>Odměny členů zastupitelstva obcí a krajů ORG 43</t>
  </si>
  <si>
    <t>Ostatní osobní výdaje ORG 43</t>
  </si>
  <si>
    <t>Povinné poj.na veřejné zdravotní pojištění ORG 43</t>
  </si>
  <si>
    <t xml:space="preserve">Převody mezi statutárními městy </t>
  </si>
  <si>
    <t xml:space="preserve">Pokladní trezor </t>
  </si>
  <si>
    <t xml:space="preserve">Celkem VHP </t>
  </si>
  <si>
    <t>Neinvestiční transfery spolkům (VHP - ÚZ 98)</t>
  </si>
  <si>
    <t>Neinvestiční transfery spolkům (VHP ÚZ 98)</t>
  </si>
  <si>
    <t>Nespecifikované rezervy (COVID 19 - ÚZ 127)</t>
  </si>
  <si>
    <t>Platy zaměstnanců ÚMČ - navýšení tarifu</t>
  </si>
  <si>
    <t>Neinvestiční příspěvky (pol. 5331)</t>
  </si>
  <si>
    <t>- 23 -</t>
  </si>
  <si>
    <t>- 24 -</t>
  </si>
  <si>
    <t>- 28 -</t>
  </si>
  <si>
    <t>Název položky</t>
  </si>
  <si>
    <t>Skut. 2016 /*</t>
  </si>
  <si>
    <t>Skut. 2017 /*</t>
  </si>
  <si>
    <t>Skut. 2018 /*</t>
  </si>
  <si>
    <t>RV 2022</t>
  </si>
  <si>
    <t>RV 2023</t>
  </si>
  <si>
    <t>RV 2024</t>
  </si>
  <si>
    <t>RV 2025</t>
  </si>
  <si>
    <t>Daňové příjmy - třída 1</t>
  </si>
  <si>
    <t>Nedaňové příjmy - třída 2</t>
  </si>
  <si>
    <t>Kapitálové příjmy  - třída 3</t>
  </si>
  <si>
    <t xml:space="preserve">Vlastní příjmy  </t>
  </si>
  <si>
    <t>Přijaté dotace (po konsolidaci) - třída 4</t>
  </si>
  <si>
    <t>dotace na výkon státní správy (ZJ 900)</t>
  </si>
  <si>
    <t>dotace z MHMP - dot. vztahy k MČ (ZJ 921)</t>
  </si>
  <si>
    <t>ostatní dotace z rozpočtu HMP</t>
  </si>
  <si>
    <t>Převody z vlastních fondů - třída 4</t>
  </si>
  <si>
    <t>Dotace a převody</t>
  </si>
  <si>
    <t>PŘÍJMY CELKEM</t>
  </si>
  <si>
    <t xml:space="preserve">Neinvestiční výdaje (po konsolidaci) - třída 5 </t>
  </si>
  <si>
    <t xml:space="preserve">VÝDAJE CELKEM </t>
  </si>
  <si>
    <t>Výsledek hospodaření (- schodek,+ přebytek)</t>
  </si>
  <si>
    <t>Krátkodobé půjčené prostředky (8113)</t>
  </si>
  <si>
    <t>Uhrazené splátky krátkodobých přijatých půjčených prostředků (8114)</t>
  </si>
  <si>
    <t>Tvorba rezervy na dluhovou službu /*****</t>
  </si>
  <si>
    <t xml:space="preserve">Vytvořená rezerva na dluhovou službu celkem  </t>
  </si>
  <si>
    <t>/*údaje ze sestavy bilance k 31.12. daného roku /sloupec skutečnost/</t>
  </si>
  <si>
    <t>/***** vyplní  pouze ty MČ, které si tvoří rezervy na splácení  dlouhodobých úvěrů a půjček</t>
  </si>
  <si>
    <t>Skut. 2019 /*</t>
  </si>
  <si>
    <t>RV 2026</t>
  </si>
  <si>
    <t>investiční dotace z rozpočtu HMP</t>
  </si>
  <si>
    <t>OPŽP - reko úřadu</t>
  </si>
  <si>
    <t>OPŽP-reko škol</t>
  </si>
  <si>
    <t>Investiční výdaje - třída 6 - celkem/*****</t>
  </si>
  <si>
    <t>z toho bez reko ÚMČ</t>
  </si>
  <si>
    <t xml:space="preserve">          reko ÚMČ</t>
  </si>
  <si>
    <t>Dlouhodobě přijaté půjčené prostředky (8123)/ **</t>
  </si>
  <si>
    <t>Uhrazené splátky dlouhodobých přijatých půjčených prostředků (8124) /***</t>
  </si>
  <si>
    <t>/** přijaté návratné finanční výpomoci HMP</t>
  </si>
  <si>
    <t>/****splátky návratné finanční výpomoci HMP - Reko úřadu</t>
  </si>
  <si>
    <t>/****** pro rok, na který je schvalován rozpočet, neobsahují výdaje kryté přiznanými nebo očekávanými dotacemi</t>
  </si>
  <si>
    <t xml:space="preserve">Návrh rozpočtu rok 2021 </t>
  </si>
  <si>
    <t>v Kč</t>
  </si>
  <si>
    <t>Dotace na výkon státní správy</t>
  </si>
  <si>
    <t>Dotace z MHMP - dotační vztahy k městským částem</t>
  </si>
  <si>
    <t>Návrh přidělených dotací MHMP k 1. 1. 2021</t>
  </si>
  <si>
    <t>III/</t>
  </si>
  <si>
    <t>III/19</t>
  </si>
  <si>
    <t>III/20/1</t>
  </si>
  <si>
    <t>AVČ Gutovka (ORG 217019 )</t>
  </si>
  <si>
    <t>Participativní rozpočet Moje stopa (ÚZ 119) (ORG 216029 )</t>
  </si>
  <si>
    <t>Participativní rozpočet Moje stopa (ÚZ 119) (ORG 217027 )</t>
  </si>
  <si>
    <t>Participativní rozpočet Moje stopa (ÚZ 119) (ORG 218015 )</t>
  </si>
  <si>
    <t>Participativní rozpočet Moje stopa (ÚZ 119) (ORG 219011 )</t>
  </si>
  <si>
    <t>Rekonstrukce parkových chodníků (ORG 212004 )</t>
  </si>
  <si>
    <t>Rekonstrukce chodníků (ORG 221004 )</t>
  </si>
  <si>
    <t>PD - Parkovací kapacity (ORG 22005 )</t>
  </si>
  <si>
    <t>Konzultační, poradenské a právní služby (ORG 602 )</t>
  </si>
  <si>
    <t>Konzultační, poradenské a právní služby (ORG 603)</t>
  </si>
  <si>
    <t>Nákup ostatních služeb (ORG 602 )</t>
  </si>
  <si>
    <t>Nákup ostatních služeb (ORG 603 )</t>
  </si>
  <si>
    <t>Ostatní neinv.transfery nezisk.a pod.org. (ORG 602 )</t>
  </si>
  <si>
    <t>Nákup materiálu j.n. (ORG 601 )</t>
  </si>
  <si>
    <t>Nákup ostatních služeb (ORG 601 )</t>
  </si>
  <si>
    <t>Pohoštění (ORG 601 )</t>
  </si>
  <si>
    <t>Věcné dary (ORG 601 )</t>
  </si>
  <si>
    <t>Úprava tepelného vedení Jakutská (ORG 220007 )</t>
  </si>
  <si>
    <t>Tech. zhodnocení bytů a nebyt.prostor (ORG 220006 )</t>
  </si>
  <si>
    <t>Zateplení fasád byt.domů (spolufin.) (ORG 210026 )</t>
  </si>
  <si>
    <t>Tech.zhodnocení bytů (ORG 211025 )</t>
  </si>
  <si>
    <t>Reko objektu Moskevská 27 (ORG 2170034 )</t>
  </si>
  <si>
    <t>Sanace dvorních traktů bytových domů (ORG 219006 )</t>
  </si>
  <si>
    <t>Ostatní záležtosti bydlení (ORG 220008 )</t>
  </si>
  <si>
    <t>Stavební úpravy dvor. traktu Bulharská (ÚZ 10) (ORG 8003422017 )</t>
  </si>
  <si>
    <t>Předkupní právo (ORG 217015 )</t>
  </si>
  <si>
    <t>Ostatní záležitosti - děti a mládež (ORG 220010 )</t>
  </si>
  <si>
    <t>Reko LDN Vršovice (ÚZ 10) (ORG 409682050055 )</t>
  </si>
  <si>
    <t>Ostatní záležitosti - zdravotnictví (ORG 220011 )</t>
  </si>
  <si>
    <t>Poliklinika Malešice - energ. úspor (ÚZ 10) (ORG 10891210040 )</t>
  </si>
  <si>
    <t>Nízkoprahové centum ul. K Botiči (ÚZ 10) (ORG 80173215026 )</t>
  </si>
  <si>
    <t>Reko domu u Vršovického nádraží 30/30 (ORG 213020 )</t>
  </si>
  <si>
    <t>Ostatní služby - soc. prevence (ORG 220012 )</t>
  </si>
  <si>
    <t>PD - reko Čapkova vila (ÚZ 502) (ORG 216025 )</t>
  </si>
  <si>
    <t>Reko objektu kino Vzlet (ORG 212036 )</t>
  </si>
  <si>
    <t>Reko KD Barikádníků (ORG 215013 )</t>
  </si>
  <si>
    <t>Reko Strašnické divadlo (ORG 218011 )</t>
  </si>
  <si>
    <t>Ost. zálež. kultury, církví a sděl.prostředků (ORG 220016 )</t>
  </si>
  <si>
    <t>Dílčí nezbytné reko objektu ÚMČ Praha 10 (ORG 216023 )</t>
  </si>
  <si>
    <t>Rekonstrukce budovy úřadu MČ Praha 10 (ORG 221005 )</t>
  </si>
  <si>
    <t>Ostatní záležitosti - místní správa (ORG 220017 )</t>
  </si>
  <si>
    <t>Rekonstrukce a výstavba nových MŠ (ORG 212028 )</t>
  </si>
  <si>
    <t>MŠ - reko elektrorozvodů (ORG 213024 )</t>
  </si>
  <si>
    <t>MŠ - reko fasád (ORG 213025 )</t>
  </si>
  <si>
    <t>MŠ - ostatní rekonstrukce (ORG 216019 )</t>
  </si>
  <si>
    <t>MŠ - ostatní záležitosti (ORG 22013 )</t>
  </si>
  <si>
    <t>MŠ Bajkalská - novostavba (ÚZ 10) (ORG 81040212028 )</t>
  </si>
  <si>
    <t>MŠ U Vrš.nádraží - přístavba u 2 pavilonu (ORG 812305218009 )</t>
  </si>
  <si>
    <t>Rekonstrukce MŠ Jasmínova (ÚZ 10) (ORG 81470220019 )</t>
  </si>
  <si>
    <t xml:space="preserve">MŠ U Roháč. kasáren - zat.fasády (ÚZ 10)(ORG 221006) </t>
  </si>
  <si>
    <t xml:space="preserve">MŠ Magnitogorská - zat. fasády (ÚZ 10)(ORG 221007) </t>
  </si>
  <si>
    <t xml:space="preserve">Rekonstrukce jeslí Jakutská - (ORG 221008) </t>
  </si>
  <si>
    <t>ZŠ - reko fasád (ORG 213029 )</t>
  </si>
  <si>
    <t>ZŠ - reko střech (ORG 213031 )</t>
  </si>
  <si>
    <t>ZŠ - reko V Olšinách (ORG 215009 )</t>
  </si>
  <si>
    <t>ZŠ ostatní rekonstrukce (ORG 216080 )</t>
  </si>
  <si>
    <t>ZŠ u Vrš. nádr. - propojení křídel (ORG 201917 )</t>
  </si>
  <si>
    <t>ZŠ Nad Vodovodem - zateplení fasád (ORG 221009)</t>
  </si>
  <si>
    <t>ZŠ Švehlova - zateplení fasády (ORG 221010)</t>
  </si>
  <si>
    <t>Ostatní záležitosti - ZŠ (ORG 220014 )</t>
  </si>
  <si>
    <t>ZŠ Olešská - zateplení fasády (ORG 81015213029 )</t>
  </si>
  <si>
    <t>Elektronizace úřadu (ORG 221011)</t>
  </si>
  <si>
    <t>Nové licence Office 2019 (ORG 221012)</t>
  </si>
  <si>
    <t>Záložní serverovna - ICT tech. (ORG 220015 )</t>
  </si>
  <si>
    <t>Aktivní prvky sítě - 3x switch (ORG 221013)</t>
  </si>
  <si>
    <t>Výpočetní technika (ORG 221014)</t>
  </si>
  <si>
    <t>ORJ 1010 § 6409 položka 6901 (ORG 221001)</t>
  </si>
  <si>
    <t>Dopravní prostředky (eletromobil) (ORG 221015)</t>
  </si>
  <si>
    <t>- 29 -</t>
  </si>
  <si>
    <t>- 30 -</t>
  </si>
  <si>
    <t>Střednědobý výhled rozpočtu na roky 2022 - 2026</t>
  </si>
  <si>
    <t xml:space="preserve">Návrh plánu zdaňované činnosti na rok 2021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</si>
  <si>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OMP</t>
  </si>
  <si>
    <t>celkem</t>
  </si>
  <si>
    <t>náklad, výnos/středisko</t>
  </si>
  <si>
    <t>828121
prodeje domů</t>
  </si>
  <si>
    <t>828122
zahrádkářské kolonie</t>
  </si>
  <si>
    <t>828150
nájemné za pozemky</t>
  </si>
  <si>
    <t>828156
prodej byty a nebyty</t>
  </si>
  <si>
    <t>828157
prodej pozemků</t>
  </si>
  <si>
    <t>8200 
OMP</t>
  </si>
  <si>
    <t>8258
školy, školky</t>
  </si>
  <si>
    <t>9136
 Majetková pro OMP</t>
  </si>
  <si>
    <t>Spotřeba materiálu</t>
  </si>
  <si>
    <t>Spotřeba energie</t>
  </si>
  <si>
    <t>Spotřeba jiných neskl. dodávek (spotřeba vody)</t>
  </si>
  <si>
    <t xml:space="preserve">Opravy a udržování limitní  </t>
  </si>
  <si>
    <t>Opravy a udržování nadlimitní (včetně oprav bytů + NP)</t>
  </si>
  <si>
    <t>Opravy tepelného hospodářství</t>
  </si>
  <si>
    <t>Opravy při haváriích</t>
  </si>
  <si>
    <t>Refund. Oprav - byty, NP</t>
  </si>
  <si>
    <t>Opravy ostatní</t>
  </si>
  <si>
    <t>Opravy celkem</t>
  </si>
  <si>
    <t xml:space="preserve">Obstaravatelská odměna </t>
  </si>
  <si>
    <t>Náklady na projekty a revize</t>
  </si>
  <si>
    <t>Náklady za TDI, BOZP a AD  v rámci oprav</t>
  </si>
  <si>
    <t>Právní služby</t>
  </si>
  <si>
    <t>Opravné položky k pohledávkám</t>
  </si>
  <si>
    <t>Posudky a konzultace</t>
  </si>
  <si>
    <t>Náklady z vyřazených pohledávek</t>
  </si>
  <si>
    <t>Prodaný majetek + přecenění</t>
  </si>
  <si>
    <t>Odpisy dlouhodobého majetku</t>
  </si>
  <si>
    <t>Odpis pohledávek</t>
  </si>
  <si>
    <t>Provoz recepce</t>
  </si>
  <si>
    <t>Ostatní služby</t>
  </si>
  <si>
    <t xml:space="preserve">Správní poplatky   </t>
  </si>
  <si>
    <t>Osobní náklady + pojištění</t>
  </si>
  <si>
    <t>Ostatní náklady</t>
  </si>
  <si>
    <t>NÁKLADY CELKEM</t>
  </si>
  <si>
    <t>Výnosy z prodeje služeb</t>
  </si>
  <si>
    <t>Výnosy z pronájmu pozemků</t>
  </si>
  <si>
    <t>Výnosy z pronájmu za byty</t>
  </si>
  <si>
    <t>Výnosy z pronájmu nebyt.prostor</t>
  </si>
  <si>
    <t xml:space="preserve">Výnosy z pronájmu podílových domů </t>
  </si>
  <si>
    <t xml:space="preserve">Výnosy z pronájmu ostatní </t>
  </si>
  <si>
    <t xml:space="preserve">Výnosy z pronájmu celkem </t>
  </si>
  <si>
    <t>Předepsané pokuty a penále</t>
  </si>
  <si>
    <t>Přijaté pokuty a penále</t>
  </si>
  <si>
    <t>Přijaté bankovní úroky</t>
  </si>
  <si>
    <t>Výnosy z prodeje majetku</t>
  </si>
  <si>
    <t>Výnosy z prodeje cenných papírů</t>
  </si>
  <si>
    <t>Ostatní výnosy</t>
  </si>
  <si>
    <t>VÝNOSY CELKEM</t>
  </si>
  <si>
    <t>Výsledek hospodaření</t>
  </si>
  <si>
    <t xml:space="preserve">Návrh plánu zdaňované činnosti na rok 2021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</si>
  <si>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OBN</t>
  </si>
  <si>
    <t>8100
OBN</t>
  </si>
  <si>
    <t>8144
nájmy za reklamy</t>
  </si>
  <si>
    <t>818216
tepelné hospodářství</t>
  </si>
  <si>
    <t>815140
poliklinika Malešice</t>
  </si>
  <si>
    <t>SVJ   818230</t>
  </si>
  <si>
    <t>818232
PMC Facility, a.s.</t>
  </si>
  <si>
    <t>818233
Austis a.s.</t>
  </si>
  <si>
    <t>SF celkem</t>
  </si>
  <si>
    <t>Opravy a udržování nadlimitní (vč.oprav bytů + NP)</t>
  </si>
  <si>
    <t xml:space="preserve">Návrh plánu zdaňované činnosti na rok 2021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</si>
  <si>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OŠK</t>
  </si>
  <si>
    <t>ODO</t>
  </si>
  <si>
    <t>OHS</t>
  </si>
  <si>
    <t>OEK</t>
  </si>
  <si>
    <t>OKP</t>
  </si>
  <si>
    <t>4100 
Odbor školství</t>
  </si>
  <si>
    <t>3100 Odbor dopravy</t>
  </si>
  <si>
    <t>9100
Odbor hospodářské správy</t>
  </si>
  <si>
    <t>9159
Závodní jídelna</t>
  </si>
  <si>
    <t>9136
 Majetková Ikon pro OHS</t>
  </si>
  <si>
    <t>9191 stěhování úřadu</t>
  </si>
  <si>
    <t>1000
Odbor ekonomický</t>
  </si>
  <si>
    <t>6100    Odbor kultury a projektů</t>
  </si>
  <si>
    <t xml:space="preserve"> </t>
  </si>
  <si>
    <t>Ostatní náklady (režijní)</t>
  </si>
  <si>
    <t>Stěhování úřadu</t>
  </si>
  <si>
    <t>ZC prodávaného majetku</t>
  </si>
  <si>
    <t>předpoklad po odpisech k 31. 12. 2012</t>
  </si>
  <si>
    <t xml:space="preserve">Plán oprav hrazených z prostředků zdaňované činnosti r. 2021 </t>
  </si>
  <si>
    <t>ORJ 8200 Bytové domy</t>
  </si>
  <si>
    <t>ÚZ</t>
  </si>
  <si>
    <t>specifikace nadlimitních oprav</t>
  </si>
  <si>
    <t>schválený plán</t>
  </si>
  <si>
    <t>Opravy bytových domů</t>
  </si>
  <si>
    <t>Opravy nebytových objektů</t>
  </si>
  <si>
    <t>Odstraňování graffity</t>
  </si>
  <si>
    <t>ORJ 8258  Školy a školky</t>
  </si>
  <si>
    <t>Opravy MŠ</t>
  </si>
  <si>
    <t>Opravy ZŠ</t>
  </si>
  <si>
    <t>ORJ 8200  Bytové domy</t>
  </si>
  <si>
    <t>CELKEM FP</t>
  </si>
  <si>
    <t>* HDV - hlavní domovní vedení</t>
  </si>
  <si>
    <t>* ZTI - zdravotně technická instalace</t>
  </si>
  <si>
    <t>Plán nadlimitních oprav hrazených z prostředků zdaňované činnosti r. 2021</t>
  </si>
  <si>
    <t xml:space="preserve">plán  </t>
  </si>
  <si>
    <t>volné byty</t>
  </si>
  <si>
    <t>PRIORITNÍ</t>
  </si>
  <si>
    <t>Praha 10 Majetková</t>
  </si>
  <si>
    <t>Opravy volných bytů a NP dle zpracované PD</t>
  </si>
  <si>
    <t>Opravy v objektech BD Malešice, Sedmidomky a ubytovna Brigádníků</t>
  </si>
  <si>
    <t xml:space="preserve">Návrh plánu zdaňované činnosti na rok 2021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</si>
  <si>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OBN + správní firmy </t>
  </si>
  <si>
    <t>9136
 Majetková pro
 OMP</t>
  </si>
  <si>
    <t>správní firmy</t>
  </si>
  <si>
    <t>818230   SVJ</t>
  </si>
  <si>
    <t>3100
Odbor dopravy</t>
  </si>
  <si>
    <t>9136
 Majetková pro OHS</t>
  </si>
  <si>
    <t>- 31 -</t>
  </si>
  <si>
    <t>- 32 -</t>
  </si>
  <si>
    <t>- 33 -</t>
  </si>
  <si>
    <t>- 34 -</t>
  </si>
  <si>
    <t>- 35 -</t>
  </si>
  <si>
    <t>IV/1</t>
  </si>
  <si>
    <t>IV/2</t>
  </si>
  <si>
    <t>IV/3</t>
  </si>
  <si>
    <t>IV/4</t>
  </si>
  <si>
    <t>IV/5</t>
  </si>
  <si>
    <t>V/1</t>
  </si>
  <si>
    <t>Návratná finanční výpomoc (ORG 221016)</t>
  </si>
  <si>
    <t>Spoluúčast MČ - OP VVV, PPR, Erasmus + (ORG 221017)</t>
  </si>
  <si>
    <t>Změna rezervy            k 30. 9. 2020</t>
  </si>
  <si>
    <t xml:space="preserve">Návrh plánu zdaňované činnosti na rok 2021 </t>
  </si>
  <si>
    <t>ORJ</t>
  </si>
  <si>
    <t>Výnosy celkem</t>
  </si>
  <si>
    <t>Hospodářský výsledek</t>
  </si>
  <si>
    <t>prodeje domů</t>
  </si>
  <si>
    <t>zahrádkářské kolonie</t>
  </si>
  <si>
    <t>nájemné za pozemky</t>
  </si>
  <si>
    <t>prodej byty a nebyty</t>
  </si>
  <si>
    <t>prodej pozemků</t>
  </si>
  <si>
    <t>školy, školky</t>
  </si>
  <si>
    <t>Majetková pro OMP</t>
  </si>
  <si>
    <t>OMP celkem</t>
  </si>
  <si>
    <t>OBN + SF</t>
  </si>
  <si>
    <t>nájmy z reklam</t>
  </si>
  <si>
    <t>tepelné hospodářství</t>
  </si>
  <si>
    <t>SVJ</t>
  </si>
  <si>
    <t>poliklinika Malešice</t>
  </si>
  <si>
    <t>OBN celkem</t>
  </si>
  <si>
    <t>Odbor školství</t>
  </si>
  <si>
    <t>Odbor dopravy</t>
  </si>
  <si>
    <t>Odbor hospodářské správy</t>
  </si>
  <si>
    <t>Závodní jídelna</t>
  </si>
  <si>
    <t>Majetková pro OHS</t>
  </si>
  <si>
    <t>Odbor ekonomický</t>
  </si>
  <si>
    <t>Odbor kultury a projektů</t>
  </si>
  <si>
    <t>CELKEM</t>
  </si>
  <si>
    <t>- 36 -</t>
  </si>
  <si>
    <t>IV/6</t>
  </si>
  <si>
    <t xml:space="preserve">Výnosy               z pronájmu celkem </t>
  </si>
  <si>
    <t>Odbor</t>
  </si>
  <si>
    <t>Středisko</t>
  </si>
  <si>
    <t>Náklady celkem</t>
  </si>
  <si>
    <t>Náklad, výnos/středisko</t>
  </si>
  <si>
    <t>828121
Prodeje domů</t>
  </si>
  <si>
    <t>828122
Zahrádkářské kolonie</t>
  </si>
  <si>
    <t>828150
Nájemné za pozemky</t>
  </si>
  <si>
    <t>828156
Prodej byty a nebyty</t>
  </si>
  <si>
    <t>828157
Prodej pozemků</t>
  </si>
  <si>
    <t>8258
Školy, školky</t>
  </si>
  <si>
    <t>8144
Nájmy za reklamy</t>
  </si>
  <si>
    <t>818234
Centra, a.s.</t>
  </si>
  <si>
    <t>818260
Praha 10 - Majetková, a.s.</t>
  </si>
  <si>
    <t>6100   Odbor kultury a projektů</t>
  </si>
  <si>
    <t>9191 Stěhování úřadu</t>
  </si>
  <si>
    <t>havárie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</si>
</sst>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#,##0.00_-"/>
    <numFmt numFmtId="165" formatCode="#,##0.0"/>
    <numFmt numFmtId="166" formatCode="_-* #,##0.00_-;\-* #,##0.00_-;_-* &quot;-&quot;??_-;_-@_-"/>
  </numFmts>
  <fonts count="10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Times New Roman CE"/>
      <family val="1"/>
      <charset val="238"/>
    </font>
    <font>
      <sz val="11"/>
      <name val="Times New Roman CE"/>
      <family val="1"/>
      <charset val="238"/>
    </font>
    <font>
      <b/>
      <sz val="14"/>
      <name val="Arial"/>
      <family val="2"/>
      <charset val="238"/>
    </font>
    <font>
      <b/>
      <i/>
      <u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sz val="14"/>
      <color rgb="FF00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rgb="FF000000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i/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u/>
      <sz val="14"/>
      <name val="Times New Roman CE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sz val="14"/>
      <color rgb="FFFF0000"/>
      <name val="Times New Roman CE"/>
      <family val="1"/>
      <charset val="238"/>
    </font>
    <font>
      <sz val="11"/>
      <color theme="1"/>
      <name val="Calibri"/>
      <family val="2"/>
      <charset val="238"/>
    </font>
    <font>
      <sz val="10"/>
      <color rgb="FFFF0000"/>
      <name val="Times New Roman CE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i/>
      <sz val="11"/>
      <name val="Calibri"/>
      <family val="2"/>
      <charset val="238"/>
    </font>
    <font>
      <sz val="11"/>
      <name val="Calibri"/>
      <family val="2"/>
      <charset val="238"/>
    </font>
    <font>
      <b/>
      <sz val="14"/>
      <name val="Times New Roman"/>
      <family val="1"/>
      <charset val="238"/>
    </font>
    <font>
      <sz val="10"/>
      <name val="Helv"/>
    </font>
    <font>
      <sz val="10"/>
      <name val="Arial"/>
      <charset val="238"/>
    </font>
    <font>
      <sz val="14"/>
      <name val="Times New Roman CE"/>
      <family val="1"/>
      <charset val="238"/>
    </font>
    <font>
      <sz val="18"/>
      <name val="Times New Roman CE"/>
      <charset val="238"/>
    </font>
    <font>
      <b/>
      <sz val="18"/>
      <name val="Times New Roman"/>
      <family val="1"/>
      <charset val="238"/>
    </font>
    <font>
      <sz val="18"/>
      <name val="Arial"/>
      <family val="2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sz val="13"/>
      <name val="Times New Roman"/>
      <family val="1"/>
      <charset val="238"/>
    </font>
    <font>
      <sz val="13"/>
      <color rgb="FFFF0000"/>
      <name val="Times New Roman"/>
      <family val="1"/>
      <charset val="238"/>
    </font>
    <font>
      <sz val="13"/>
      <name val="Times New Roman CE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 CE"/>
      <charset val="238"/>
    </font>
    <font>
      <sz val="12"/>
      <name val="Times New Roman CE"/>
      <family val="1"/>
      <charset val="238"/>
    </font>
    <font>
      <sz val="18"/>
      <name val="Times New Roman CE"/>
      <family val="1"/>
      <charset val="238"/>
    </font>
    <font>
      <sz val="18"/>
      <name val="Times New Roman"/>
      <family val="1"/>
      <charset val="238"/>
    </font>
    <font>
      <sz val="13"/>
      <name val="Times New Roman CE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b/>
      <sz val="12"/>
      <color theme="1"/>
      <name val="Times New Roman CE"/>
      <family val="1"/>
      <charset val="238"/>
    </font>
    <font>
      <b/>
      <sz val="10"/>
      <color theme="1"/>
      <name val="Times New Roman CE"/>
      <charset val="238"/>
    </font>
    <font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6"/>
      <name val="Arial"/>
      <family val="2"/>
      <charset val="238"/>
    </font>
    <font>
      <b/>
      <u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4F4F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4659260841701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5" fillId="0" borderId="49" applyNumberFormat="0" applyFill="0" applyAlignment="0" applyProtection="0"/>
    <xf numFmtId="0" fontId="16" fillId="21" borderId="0" applyNumberFormat="0" applyBorder="0" applyAlignment="0" applyProtection="0"/>
    <xf numFmtId="0" fontId="17" fillId="22" borderId="50" applyNumberFormat="0" applyAlignment="0" applyProtection="0"/>
    <xf numFmtId="0" fontId="18" fillId="0" borderId="51" applyNumberFormat="0" applyFill="0" applyAlignment="0" applyProtection="0"/>
    <xf numFmtId="0" fontId="19" fillId="0" borderId="52" applyNumberFormat="0" applyFill="0" applyAlignment="0" applyProtection="0"/>
    <xf numFmtId="0" fontId="20" fillId="0" borderId="53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23" borderId="0" applyNumberFormat="0" applyBorder="0" applyAlignment="0" applyProtection="0"/>
    <xf numFmtId="0" fontId="1" fillId="0" borderId="0"/>
    <xf numFmtId="0" fontId="11" fillId="0" borderId="0"/>
    <xf numFmtId="0" fontId="13" fillId="0" borderId="0"/>
    <xf numFmtId="0" fontId="12" fillId="0" borderId="0"/>
    <xf numFmtId="0" fontId="13" fillId="24" borderId="54" applyNumberFormat="0" applyFont="0" applyAlignment="0" applyProtection="0"/>
    <xf numFmtId="0" fontId="23" fillId="0" borderId="55" applyNumberFormat="0" applyFill="0" applyAlignment="0" applyProtection="0"/>
    <xf numFmtId="0" fontId="24" fillId="25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26" borderId="56" applyNumberFormat="0" applyAlignment="0" applyProtection="0"/>
    <xf numFmtId="0" fontId="27" fillId="27" borderId="56" applyNumberFormat="0" applyAlignment="0" applyProtection="0"/>
    <xf numFmtId="0" fontId="28" fillId="27" borderId="57" applyNumberFormat="0" applyAlignment="0" applyProtection="0"/>
    <xf numFmtId="0" fontId="29" fillId="0" borderId="0" applyNumberFormat="0" applyFill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166" fontId="13" fillId="0" borderId="0" applyFont="0" applyFill="0" applyBorder="0" applyAlignment="0" applyProtection="0"/>
    <xf numFmtId="0" fontId="1" fillId="0" borderId="0"/>
    <xf numFmtId="0" fontId="71" fillId="0" borderId="0"/>
    <xf numFmtId="0" fontId="70" fillId="0" borderId="0"/>
    <xf numFmtId="0" fontId="13" fillId="0" borderId="0"/>
    <xf numFmtId="43" fontId="71" fillId="0" borderId="0" applyFont="0" applyFill="0" applyBorder="0" applyAlignment="0" applyProtection="0"/>
  </cellStyleXfs>
  <cellXfs count="801">
    <xf numFmtId="0" fontId="0" fillId="0" borderId="0" xfId="0"/>
    <xf numFmtId="0" fontId="30" fillId="0" borderId="0" xfId="0" applyFont="1" applyAlignment="1" applyProtection="1">
      <protection locked="0"/>
    </xf>
    <xf numFmtId="49" fontId="33" fillId="0" borderId="0" xfId="0" applyNumberFormat="1" applyFont="1" applyAlignment="1" applyProtection="1">
      <alignment horizontal="left" vertical="top"/>
      <protection locked="0"/>
    </xf>
    <xf numFmtId="49" fontId="34" fillId="0" borderId="0" xfId="0" applyNumberFormat="1" applyFont="1" applyAlignment="1" applyProtection="1">
      <alignment horizontal="left" vertical="top"/>
      <protection locked="0"/>
    </xf>
    <xf numFmtId="49" fontId="31" fillId="0" borderId="0" xfId="0" applyNumberFormat="1" applyFont="1" applyBorder="1" applyAlignment="1" applyProtection="1">
      <alignment horizontal="left" vertical="top"/>
      <protection locked="0"/>
    </xf>
    <xf numFmtId="0" fontId="30" fillId="0" borderId="0" xfId="0" applyFont="1" applyAlignment="1" applyProtection="1">
      <alignment horizontal="center"/>
      <protection locked="0"/>
    </xf>
    <xf numFmtId="49" fontId="31" fillId="0" borderId="1" xfId="0" applyNumberFormat="1" applyFont="1" applyBorder="1" applyAlignment="1" applyProtection="1">
      <alignment horizontal="left" vertical="top"/>
      <protection locked="0"/>
    </xf>
    <xf numFmtId="49" fontId="32" fillId="0" borderId="1" xfId="0" applyNumberFormat="1" applyFont="1" applyBorder="1" applyAlignment="1" applyProtection="1">
      <alignment horizontal="left" vertical="top"/>
      <protection locked="0"/>
    </xf>
    <xf numFmtId="164" fontId="31" fillId="0" borderId="1" xfId="0" applyNumberFormat="1" applyFont="1" applyBorder="1" applyAlignment="1" applyProtection="1">
      <alignment horizontal="right" vertical="top"/>
      <protection locked="0"/>
    </xf>
    <xf numFmtId="49" fontId="32" fillId="34" borderId="1" xfId="0" applyNumberFormat="1" applyFont="1" applyFill="1" applyBorder="1" applyAlignment="1" applyProtection="1">
      <alignment horizontal="left" vertical="top"/>
      <protection locked="0"/>
    </xf>
    <xf numFmtId="0" fontId="35" fillId="0" borderId="0" xfId="0" applyFont="1" applyAlignment="1" applyProtection="1">
      <protection locked="0"/>
    </xf>
    <xf numFmtId="49" fontId="32" fillId="35" borderId="1" xfId="0" applyNumberFormat="1" applyFont="1" applyFill="1" applyBorder="1" applyAlignment="1" applyProtection="1">
      <alignment horizontal="left" vertical="top"/>
      <protection locked="0"/>
    </xf>
    <xf numFmtId="164" fontId="32" fillId="35" borderId="1" xfId="0" applyNumberFormat="1" applyFont="1" applyFill="1" applyBorder="1" applyAlignment="1" applyProtection="1">
      <alignment horizontal="right" vertical="top"/>
      <protection locked="0"/>
    </xf>
    <xf numFmtId="49" fontId="36" fillId="35" borderId="1" xfId="0" applyNumberFormat="1" applyFont="1" applyFill="1" applyBorder="1" applyAlignment="1" applyProtection="1">
      <alignment horizontal="center" vertical="top"/>
      <protection locked="0"/>
    </xf>
    <xf numFmtId="49" fontId="36" fillId="35" borderId="1" xfId="0" applyNumberFormat="1" applyFont="1" applyFill="1" applyBorder="1" applyAlignment="1" applyProtection="1">
      <alignment horizontal="center" vertical="top" wrapText="1"/>
      <protection locked="0"/>
    </xf>
    <xf numFmtId="49" fontId="36" fillId="0" borderId="1" xfId="0" applyNumberFormat="1" applyFont="1" applyBorder="1" applyAlignment="1" applyProtection="1">
      <alignment horizontal="left" vertical="top"/>
      <protection locked="0"/>
    </xf>
    <xf numFmtId="164" fontId="36" fillId="0" borderId="1" xfId="0" applyNumberFormat="1" applyFont="1" applyBorder="1" applyAlignment="1" applyProtection="1">
      <alignment horizontal="right" vertical="top"/>
      <protection locked="0"/>
    </xf>
    <xf numFmtId="0" fontId="37" fillId="0" borderId="0" xfId="0" applyFont="1" applyAlignment="1" applyProtection="1">
      <protection locked="0"/>
    </xf>
    <xf numFmtId="49" fontId="31" fillId="0" borderId="0" xfId="0" applyNumberFormat="1" applyFont="1" applyBorder="1" applyAlignment="1" applyProtection="1">
      <alignment vertical="top"/>
      <protection locked="0"/>
    </xf>
    <xf numFmtId="49" fontId="38" fillId="0" borderId="1" xfId="0" applyNumberFormat="1" applyFont="1" applyBorder="1" applyAlignment="1" applyProtection="1">
      <alignment horizontal="left" vertical="top"/>
      <protection locked="0"/>
    </xf>
    <xf numFmtId="49" fontId="32" fillId="36" borderId="1" xfId="0" applyNumberFormat="1" applyFont="1" applyFill="1" applyBorder="1" applyAlignment="1" applyProtection="1">
      <alignment horizontal="left" vertical="top"/>
      <protection locked="0"/>
    </xf>
    <xf numFmtId="164" fontId="32" fillId="36" borderId="1" xfId="0" applyNumberFormat="1" applyFont="1" applyFill="1" applyBorder="1" applyAlignment="1" applyProtection="1">
      <alignment horizontal="right" vertical="top"/>
      <protection locked="0"/>
    </xf>
    <xf numFmtId="49" fontId="31" fillId="35" borderId="1" xfId="0" applyNumberFormat="1" applyFont="1" applyFill="1" applyBorder="1" applyAlignment="1" applyProtection="1">
      <alignment horizontal="center" vertical="top"/>
      <protection locked="0"/>
    </xf>
    <xf numFmtId="49" fontId="31" fillId="35" borderId="1" xfId="0" applyNumberFormat="1" applyFont="1" applyFill="1" applyBorder="1" applyAlignment="1" applyProtection="1">
      <alignment horizontal="center" vertical="top" wrapText="1"/>
      <protection locked="0"/>
    </xf>
    <xf numFmtId="0" fontId="37" fillId="0" borderId="0" xfId="0" applyFont="1" applyAlignment="1" applyProtection="1">
      <alignment horizontal="center"/>
      <protection locked="0"/>
    </xf>
    <xf numFmtId="49" fontId="32" fillId="35" borderId="1" xfId="0" applyNumberFormat="1" applyFont="1" applyFill="1" applyBorder="1" applyAlignment="1" applyProtection="1">
      <alignment vertical="top"/>
      <protection locked="0"/>
    </xf>
    <xf numFmtId="0" fontId="0" fillId="0" borderId="0" xfId="0" applyAlignment="1"/>
    <xf numFmtId="0" fontId="1" fillId="0" borderId="0" xfId="30" applyFont="1" applyFill="1"/>
    <xf numFmtId="0" fontId="39" fillId="0" borderId="0" xfId="0" applyFont="1"/>
    <xf numFmtId="0" fontId="2" fillId="0" borderId="0" xfId="30" applyFont="1" applyFill="1" applyAlignment="1"/>
    <xf numFmtId="0" fontId="1" fillId="0" borderId="0" xfId="0" applyFont="1" applyFill="1"/>
    <xf numFmtId="165" fontId="1" fillId="0" borderId="0" xfId="0" applyNumberFormat="1" applyFont="1" applyFill="1"/>
    <xf numFmtId="0" fontId="1" fillId="0" borderId="0" xfId="0" applyFont="1" applyFill="1" applyBorder="1"/>
    <xf numFmtId="0" fontId="39" fillId="0" borderId="0" xfId="0" applyFont="1" applyFill="1"/>
    <xf numFmtId="0" fontId="6" fillId="0" borderId="0" xfId="0" applyFont="1" applyFill="1"/>
    <xf numFmtId="0" fontId="2" fillId="0" borderId="0" xfId="0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3" fontId="1" fillId="0" borderId="0" xfId="0" applyNumberFormat="1" applyFont="1" applyFill="1" applyAlignment="1">
      <alignment horizontal="right"/>
    </xf>
    <xf numFmtId="0" fontId="4" fillId="0" borderId="5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1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37" borderId="7" xfId="0" applyFont="1" applyFill="1" applyBorder="1" applyAlignment="1">
      <alignment horizontal="center"/>
    </xf>
    <xf numFmtId="0" fontId="4" fillId="37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1" fillId="0" borderId="11" xfId="0" applyFont="1" applyFill="1" applyBorder="1"/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37" borderId="12" xfId="0" applyFont="1" applyFill="1" applyBorder="1" applyAlignment="1">
      <alignment horizontal="center"/>
    </xf>
    <xf numFmtId="0" fontId="4" fillId="37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0" fontId="1" fillId="0" borderId="15" xfId="0" applyFont="1" applyFill="1" applyBorder="1"/>
    <xf numFmtId="0" fontId="4" fillId="0" borderId="8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left"/>
    </xf>
    <xf numFmtId="0" fontId="1" fillId="0" borderId="19" xfId="0" applyFont="1" applyFill="1" applyBorder="1" applyAlignment="1">
      <alignment horizontal="left"/>
    </xf>
    <xf numFmtId="3" fontId="1" fillId="0" borderId="1" xfId="0" applyNumberFormat="1" applyFont="1" applyFill="1" applyBorder="1"/>
    <xf numFmtId="0" fontId="5" fillId="0" borderId="0" xfId="0" applyFont="1" applyFill="1" applyBorder="1" applyAlignment="1">
      <alignment horizontal="left"/>
    </xf>
    <xf numFmtId="3" fontId="5" fillId="0" borderId="1" xfId="0" applyNumberFormat="1" applyFont="1" applyFill="1" applyBorder="1"/>
    <xf numFmtId="0" fontId="5" fillId="37" borderId="0" xfId="0" applyFont="1" applyFill="1" applyBorder="1" applyAlignment="1">
      <alignment horizontal="left"/>
    </xf>
    <xf numFmtId="3" fontId="5" fillId="37" borderId="1" xfId="0" applyNumberFormat="1" applyFont="1" applyFill="1" applyBorder="1"/>
    <xf numFmtId="0" fontId="1" fillId="0" borderId="20" xfId="0" applyFont="1" applyFill="1" applyBorder="1" applyAlignment="1">
      <alignment horizontal="left"/>
    </xf>
    <xf numFmtId="0" fontId="1" fillId="0" borderId="21" xfId="0" applyFont="1" applyFill="1" applyBorder="1" applyAlignment="1">
      <alignment horizontal="left"/>
    </xf>
    <xf numFmtId="3" fontId="1" fillId="0" borderId="22" xfId="0" applyNumberFormat="1" applyFont="1" applyFill="1" applyBorder="1"/>
    <xf numFmtId="3" fontId="1" fillId="37" borderId="1" xfId="0" applyNumberFormat="1" applyFont="1" applyFill="1" applyBorder="1"/>
    <xf numFmtId="0" fontId="1" fillId="0" borderId="27" xfId="0" applyFont="1" applyFill="1" applyBorder="1" applyAlignment="1">
      <alignment horizontal="left"/>
    </xf>
    <xf numFmtId="0" fontId="1" fillId="0" borderId="1" xfId="0" applyFont="1" applyFill="1" applyBorder="1"/>
    <xf numFmtId="0" fontId="2" fillId="0" borderId="28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29" xfId="0" applyFont="1" applyFill="1" applyBorder="1"/>
    <xf numFmtId="3" fontId="1" fillId="0" borderId="29" xfId="0" applyNumberFormat="1" applyFont="1" applyFill="1" applyBorder="1"/>
    <xf numFmtId="3" fontId="1" fillId="37" borderId="29" xfId="0" applyNumberFormat="1" applyFont="1" applyFill="1" applyBorder="1"/>
    <xf numFmtId="0" fontId="1" fillId="0" borderId="31" xfId="0" applyFont="1" applyFill="1" applyBorder="1" applyAlignment="1"/>
    <xf numFmtId="0" fontId="1" fillId="0" borderId="22" xfId="0" applyFont="1" applyFill="1" applyBorder="1" applyAlignment="1">
      <alignment horizontal="left"/>
    </xf>
    <xf numFmtId="0" fontId="1" fillId="0" borderId="22" xfId="0" applyFont="1" applyFill="1" applyBorder="1"/>
    <xf numFmtId="3" fontId="1" fillId="2" borderId="22" xfId="0" applyNumberFormat="1" applyFont="1" applyFill="1" applyBorder="1"/>
    <xf numFmtId="0" fontId="2" fillId="0" borderId="37" xfId="0" applyFont="1" applyFill="1" applyBorder="1" applyAlignment="1">
      <alignment horizontal="left"/>
    </xf>
    <xf numFmtId="0" fontId="2" fillId="0" borderId="3" xfId="0" applyFont="1" applyFill="1" applyBorder="1"/>
    <xf numFmtId="0" fontId="2" fillId="0" borderId="19" xfId="0" applyFont="1" applyFill="1" applyBorder="1" applyAlignment="1">
      <alignment horizontal="left"/>
    </xf>
    <xf numFmtId="0" fontId="5" fillId="0" borderId="1" xfId="0" applyFont="1" applyFill="1" applyBorder="1"/>
    <xf numFmtId="0" fontId="2" fillId="0" borderId="33" xfId="0" applyFont="1" applyFill="1" applyBorder="1" applyAlignment="1">
      <alignment horizontal="left"/>
    </xf>
    <xf numFmtId="0" fontId="2" fillId="0" borderId="34" xfId="0" applyFont="1" applyFill="1" applyBorder="1" applyAlignment="1">
      <alignment horizontal="left"/>
    </xf>
    <xf numFmtId="3" fontId="2" fillId="0" borderId="2" xfId="0" applyNumberFormat="1" applyFont="1" applyFill="1" applyBorder="1"/>
    <xf numFmtId="0" fontId="2" fillId="0" borderId="42" xfId="0" applyFont="1" applyFill="1" applyBorder="1" applyAlignment="1">
      <alignment horizontal="left"/>
    </xf>
    <xf numFmtId="0" fontId="1" fillId="0" borderId="15" xfId="0" applyFont="1" applyFill="1" applyBorder="1" applyAlignment="1">
      <alignment horizontal="left"/>
    </xf>
    <xf numFmtId="3" fontId="1" fillId="0" borderId="1" xfId="0" applyNumberFormat="1" applyFont="1" applyFill="1" applyBorder="1" applyAlignment="1">
      <alignment horizontal="right"/>
    </xf>
    <xf numFmtId="0" fontId="2" fillId="0" borderId="44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3" fontId="2" fillId="2" borderId="2" xfId="0" applyNumberFormat="1" applyFont="1" applyFill="1" applyBorder="1"/>
    <xf numFmtId="0" fontId="8" fillId="0" borderId="0" xfId="0" applyFont="1" applyFill="1"/>
    <xf numFmtId="0" fontId="9" fillId="0" borderId="0" xfId="0" applyFont="1" applyAlignment="1">
      <alignment horizontal="center"/>
    </xf>
    <xf numFmtId="0" fontId="10" fillId="0" borderId="0" xfId="0" applyFont="1" applyFill="1"/>
    <xf numFmtId="3" fontId="10" fillId="0" borderId="0" xfId="0" applyNumberFormat="1" applyFont="1" applyFill="1"/>
    <xf numFmtId="3" fontId="1" fillId="0" borderId="30" xfId="0" applyNumberFormat="1" applyFont="1" applyFill="1" applyBorder="1"/>
    <xf numFmtId="3" fontId="1" fillId="0" borderId="25" xfId="0" applyNumberFormat="1" applyFont="1" applyFill="1" applyBorder="1"/>
    <xf numFmtId="0" fontId="3" fillId="0" borderId="0" xfId="30" applyFont="1" applyFill="1" applyAlignment="1">
      <alignment horizontal="right"/>
    </xf>
    <xf numFmtId="10" fontId="2" fillId="0" borderId="1" xfId="28" applyNumberFormat="1" applyFont="1" applyFill="1" applyBorder="1" applyAlignment="1">
      <alignment horizontal="left"/>
    </xf>
    <xf numFmtId="49" fontId="1" fillId="0" borderId="1" xfId="28" applyNumberFormat="1" applyFont="1" applyFill="1" applyBorder="1" applyAlignment="1">
      <alignment horizontal="right"/>
    </xf>
    <xf numFmtId="0" fontId="1" fillId="0" borderId="1" xfId="28" applyFont="1" applyFill="1" applyBorder="1"/>
    <xf numFmtId="0" fontId="1" fillId="0" borderId="1" xfId="28" applyFont="1" applyFill="1" applyBorder="1" applyAlignment="1">
      <alignment horizontal="left"/>
    </xf>
    <xf numFmtId="49" fontId="2" fillId="36" borderId="1" xfId="28" applyNumberFormat="1" applyFont="1" applyFill="1" applyBorder="1" applyAlignment="1">
      <alignment horizontal="right"/>
    </xf>
    <xf numFmtId="0" fontId="2" fillId="36" borderId="1" xfId="28" applyFont="1" applyFill="1" applyBorder="1" applyAlignment="1"/>
    <xf numFmtId="0" fontId="1" fillId="0" borderId="1" xfId="28" applyFont="1" applyFill="1" applyBorder="1" applyAlignment="1"/>
    <xf numFmtId="49" fontId="2" fillId="0" borderId="1" xfId="28" applyNumberFormat="1" applyFont="1" applyFill="1" applyBorder="1" applyAlignment="1">
      <alignment horizontal="right"/>
    </xf>
    <xf numFmtId="49" fontId="1" fillId="0" borderId="1" xfId="30" applyNumberFormat="1" applyFont="1" applyFill="1" applyBorder="1" applyAlignment="1">
      <alignment horizontal="left"/>
    </xf>
    <xf numFmtId="3" fontId="37" fillId="0" borderId="0" xfId="0" applyNumberFormat="1" applyFont="1" applyAlignment="1" applyProtection="1">
      <protection locked="0"/>
    </xf>
    <xf numFmtId="3" fontId="0" fillId="0" borderId="0" xfId="0" applyNumberFormat="1" applyAlignment="1"/>
    <xf numFmtId="3" fontId="30" fillId="0" borderId="0" xfId="0" applyNumberFormat="1" applyFont="1" applyAlignment="1" applyProtection="1">
      <protection locked="0"/>
    </xf>
    <xf numFmtId="3" fontId="37" fillId="0" borderId="0" xfId="0" applyNumberFormat="1" applyFont="1" applyAlignment="1" applyProtection="1">
      <alignment horizontal="center"/>
      <protection locked="0"/>
    </xf>
    <xf numFmtId="3" fontId="36" fillId="35" borderId="1" xfId="0" applyNumberFormat="1" applyFont="1" applyFill="1" applyBorder="1" applyAlignment="1" applyProtection="1">
      <alignment horizontal="center" vertical="top"/>
      <protection locked="0"/>
    </xf>
    <xf numFmtId="3" fontId="36" fillId="35" borderId="1" xfId="0" applyNumberFormat="1" applyFont="1" applyFill="1" applyBorder="1" applyAlignment="1" applyProtection="1">
      <alignment horizontal="center" vertical="top" wrapText="1"/>
      <protection locked="0"/>
    </xf>
    <xf numFmtId="3" fontId="31" fillId="0" borderId="1" xfId="0" applyNumberFormat="1" applyFont="1" applyBorder="1" applyAlignment="1" applyProtection="1">
      <alignment horizontal="right" vertical="top"/>
      <protection locked="0"/>
    </xf>
    <xf numFmtId="3" fontId="36" fillId="0" borderId="1" xfId="0" applyNumberFormat="1" applyFont="1" applyBorder="1" applyAlignment="1" applyProtection="1">
      <alignment horizontal="right" vertical="top"/>
      <protection locked="0"/>
    </xf>
    <xf numFmtId="3" fontId="32" fillId="35" borderId="1" xfId="0" applyNumberFormat="1" applyFont="1" applyFill="1" applyBorder="1" applyAlignment="1" applyProtection="1">
      <alignment horizontal="right" vertical="top"/>
      <protection locked="0"/>
    </xf>
    <xf numFmtId="3" fontId="31" fillId="0" borderId="0" xfId="0" applyNumberFormat="1" applyFont="1" applyBorder="1" applyAlignment="1" applyProtection="1">
      <alignment horizontal="left" vertical="top"/>
      <protection locked="0"/>
    </xf>
    <xf numFmtId="3" fontId="33" fillId="0" borderId="0" xfId="0" applyNumberFormat="1" applyFont="1" applyAlignment="1" applyProtection="1">
      <alignment horizontal="left" vertical="top"/>
      <protection locked="0"/>
    </xf>
    <xf numFmtId="3" fontId="32" fillId="34" borderId="1" xfId="0" applyNumberFormat="1" applyFont="1" applyFill="1" applyBorder="1" applyAlignment="1" applyProtection="1">
      <alignment horizontal="right" vertical="top"/>
      <protection locked="0"/>
    </xf>
    <xf numFmtId="3" fontId="31" fillId="35" borderId="1" xfId="0" applyNumberFormat="1" applyFont="1" applyFill="1" applyBorder="1" applyAlignment="1" applyProtection="1">
      <alignment horizontal="center" vertical="top"/>
      <protection locked="0"/>
    </xf>
    <xf numFmtId="3" fontId="31" fillId="35" borderId="1" xfId="0" applyNumberFormat="1" applyFont="1" applyFill="1" applyBorder="1" applyAlignment="1" applyProtection="1">
      <alignment horizontal="center" vertical="top" wrapText="1"/>
      <protection locked="0"/>
    </xf>
    <xf numFmtId="3" fontId="32" fillId="36" borderId="1" xfId="0" applyNumberFormat="1" applyFont="1" applyFill="1" applyBorder="1" applyAlignment="1" applyProtection="1">
      <alignment horizontal="right" vertical="top"/>
      <protection locked="0"/>
    </xf>
    <xf numFmtId="3" fontId="30" fillId="0" borderId="0" xfId="0" applyNumberFormat="1" applyFont="1" applyAlignment="1" applyProtection="1">
      <alignment horizontal="right"/>
      <protection locked="0"/>
    </xf>
    <xf numFmtId="3" fontId="0" fillId="0" borderId="0" xfId="0" applyNumberFormat="1" applyAlignment="1">
      <alignment horizontal="right"/>
    </xf>
    <xf numFmtId="3" fontId="2" fillId="0" borderId="1" xfId="28" applyNumberFormat="1" applyFont="1" applyFill="1" applyBorder="1" applyAlignment="1"/>
    <xf numFmtId="3" fontId="2" fillId="0" borderId="1" xfId="28" applyNumberFormat="1" applyFont="1" applyFill="1" applyBorder="1" applyAlignment="1">
      <alignment horizontal="right"/>
    </xf>
    <xf numFmtId="3" fontId="1" fillId="0" borderId="1" xfId="28" applyNumberFormat="1" applyFont="1" applyFill="1" applyBorder="1" applyAlignment="1">
      <alignment horizontal="right"/>
    </xf>
    <xf numFmtId="3" fontId="2" fillId="36" borderId="1" xfId="28" applyNumberFormat="1" applyFont="1" applyFill="1" applyBorder="1" applyAlignment="1"/>
    <xf numFmtId="3" fontId="1" fillId="0" borderId="1" xfId="28" applyNumberFormat="1" applyFont="1" applyFill="1" applyBorder="1" applyAlignment="1"/>
    <xf numFmtId="3" fontId="1" fillId="0" borderId="0" xfId="30" applyNumberFormat="1" applyFont="1" applyFill="1"/>
    <xf numFmtId="3" fontId="2" fillId="0" borderId="0" xfId="30" applyNumberFormat="1" applyFont="1" applyFill="1" applyAlignment="1"/>
    <xf numFmtId="3" fontId="1" fillId="37" borderId="22" xfId="0" applyNumberFormat="1" applyFont="1" applyFill="1" applyBorder="1"/>
    <xf numFmtId="3" fontId="38" fillId="35" borderId="1" xfId="0" applyNumberFormat="1" applyFont="1" applyFill="1" applyBorder="1" applyAlignment="1" applyProtection="1">
      <alignment horizontal="center" vertical="top"/>
      <protection locked="0"/>
    </xf>
    <xf numFmtId="49" fontId="38" fillId="35" borderId="1" xfId="0" applyNumberFormat="1" applyFont="1" applyFill="1" applyBorder="1" applyAlignment="1" applyProtection="1">
      <alignment horizontal="center" vertical="top" wrapText="1"/>
      <protection locked="0"/>
    </xf>
    <xf numFmtId="3" fontId="38" fillId="35" borderId="1" xfId="0" applyNumberFormat="1" applyFont="1" applyFill="1" applyBorder="1" applyAlignment="1" applyProtection="1">
      <alignment horizontal="center" vertical="top" wrapText="1"/>
      <protection locked="0"/>
    </xf>
    <xf numFmtId="49" fontId="31" fillId="0" borderId="1" xfId="0" applyNumberFormat="1" applyFont="1" applyFill="1" applyBorder="1" applyAlignment="1" applyProtection="1">
      <alignment horizontal="left" vertical="top"/>
      <protection locked="0"/>
    </xf>
    <xf numFmtId="3" fontId="31" fillId="0" borderId="1" xfId="0" applyNumberFormat="1" applyFont="1" applyFill="1" applyBorder="1" applyAlignment="1" applyProtection="1">
      <alignment horizontal="right" vertical="top"/>
      <protection locked="0"/>
    </xf>
    <xf numFmtId="164" fontId="31" fillId="0" borderId="1" xfId="0" applyNumberFormat="1" applyFont="1" applyFill="1" applyBorder="1" applyAlignment="1" applyProtection="1">
      <alignment horizontal="right" vertical="top"/>
      <protection locked="0"/>
    </xf>
    <xf numFmtId="3" fontId="36" fillId="0" borderId="1" xfId="0" applyNumberFormat="1" applyFont="1" applyFill="1" applyBorder="1" applyAlignment="1" applyProtection="1">
      <alignment horizontal="right" vertical="top"/>
      <protection locked="0"/>
    </xf>
    <xf numFmtId="0" fontId="30" fillId="0" borderId="0" xfId="0" applyFont="1" applyAlignment="1" applyProtection="1">
      <alignment horizontal="right"/>
      <protection locked="0"/>
    </xf>
    <xf numFmtId="3" fontId="31" fillId="0" borderId="0" xfId="0" applyNumberFormat="1" applyFont="1" applyBorder="1" applyAlignment="1" applyProtection="1">
      <alignment horizontal="right" vertical="top"/>
      <protection locked="0"/>
    </xf>
    <xf numFmtId="164" fontId="31" fillId="0" borderId="0" xfId="0" applyNumberFormat="1" applyFont="1" applyBorder="1" applyAlignment="1" applyProtection="1">
      <alignment horizontal="right" vertical="top"/>
      <protection locked="0"/>
    </xf>
    <xf numFmtId="0" fontId="30" fillId="0" borderId="0" xfId="0" applyFont="1" applyFill="1" applyAlignment="1" applyProtection="1">
      <protection locked="0"/>
    </xf>
    <xf numFmtId="4" fontId="0" fillId="0" borderId="0" xfId="0" applyNumberFormat="1"/>
    <xf numFmtId="0" fontId="40" fillId="0" borderId="0" xfId="0" applyFont="1"/>
    <xf numFmtId="4" fontId="40" fillId="0" borderId="0" xfId="0" applyNumberFormat="1" applyFont="1"/>
    <xf numFmtId="0" fontId="0" fillId="0" borderId="0" xfId="0" applyFill="1"/>
    <xf numFmtId="4" fontId="0" fillId="0" borderId="0" xfId="0" applyNumberFormat="1" applyFill="1"/>
    <xf numFmtId="49" fontId="1" fillId="0" borderId="0" xfId="0" applyNumberFormat="1" applyFont="1" applyFill="1" applyAlignment="1">
      <alignment horizontal="right"/>
    </xf>
    <xf numFmtId="0" fontId="0" fillId="0" borderId="0" xfId="0" applyFont="1"/>
    <xf numFmtId="4" fontId="0" fillId="0" borderId="0" xfId="0" applyNumberFormat="1" applyFont="1"/>
    <xf numFmtId="0" fontId="1" fillId="37" borderId="1" xfId="28" applyFont="1" applyFill="1" applyBorder="1" applyAlignment="1">
      <alignment horizontal="left"/>
    </xf>
    <xf numFmtId="3" fontId="0" fillId="0" borderId="0" xfId="0" applyNumberFormat="1"/>
    <xf numFmtId="0" fontId="1" fillId="0" borderId="0" xfId="30" applyFont="1" applyFill="1" applyAlignment="1">
      <alignment horizontal="right"/>
    </xf>
    <xf numFmtId="0" fontId="2" fillId="0" borderId="0" xfId="30" applyFont="1" applyFill="1" applyAlignment="1">
      <alignment horizontal="right"/>
    </xf>
    <xf numFmtId="49" fontId="32" fillId="36" borderId="1" xfId="0" applyNumberFormat="1" applyFont="1" applyFill="1" applyBorder="1" applyAlignment="1" applyProtection="1">
      <alignment horizontal="right" vertical="top"/>
      <protection locked="0"/>
    </xf>
    <xf numFmtId="49" fontId="34" fillId="0" borderId="0" xfId="0" applyNumberFormat="1" applyFont="1" applyAlignment="1" applyProtection="1">
      <alignment horizontal="left" vertical="center"/>
      <protection locked="0"/>
    </xf>
    <xf numFmtId="3" fontId="6" fillId="0" borderId="0" xfId="0" applyNumberFormat="1" applyFont="1" applyFill="1"/>
    <xf numFmtId="3" fontId="31" fillId="37" borderId="1" xfId="0" applyNumberFormat="1" applyFont="1" applyFill="1" applyBorder="1" applyAlignment="1" applyProtection="1">
      <alignment horizontal="right" vertical="top"/>
      <protection locked="0"/>
    </xf>
    <xf numFmtId="49" fontId="31" fillId="37" borderId="1" xfId="0" applyNumberFormat="1" applyFont="1" applyFill="1" applyBorder="1" applyAlignment="1" applyProtection="1">
      <alignment horizontal="left" vertical="top"/>
      <protection locked="0"/>
    </xf>
    <xf numFmtId="164" fontId="31" fillId="37" borderId="1" xfId="0" applyNumberFormat="1" applyFont="1" applyFill="1" applyBorder="1" applyAlignment="1" applyProtection="1">
      <alignment horizontal="right" vertical="top"/>
      <protection locked="0"/>
    </xf>
    <xf numFmtId="49" fontId="1" fillId="0" borderId="1" xfId="0" applyNumberFormat="1" applyFont="1" applyBorder="1" applyAlignment="1" applyProtection="1">
      <alignment horizontal="left" vertical="top"/>
      <protection locked="0"/>
    </xf>
    <xf numFmtId="3" fontId="1" fillId="0" borderId="1" xfId="0" applyNumberFormat="1" applyFont="1" applyBorder="1" applyAlignment="1" applyProtection="1">
      <alignment horizontal="right" vertical="top"/>
      <protection locked="0"/>
    </xf>
    <xf numFmtId="164" fontId="1" fillId="0" borderId="1" xfId="0" applyNumberFormat="1" applyFont="1" applyBorder="1" applyAlignment="1" applyProtection="1">
      <alignment horizontal="right" vertical="top"/>
      <protection locked="0"/>
    </xf>
    <xf numFmtId="0" fontId="41" fillId="0" borderId="0" xfId="0" applyFont="1" applyAlignment="1" applyProtection="1">
      <protection locked="0"/>
    </xf>
    <xf numFmtId="0" fontId="42" fillId="0" borderId="0" xfId="0" applyFont="1"/>
    <xf numFmtId="3" fontId="38" fillId="0" borderId="1" xfId="0" applyNumberFormat="1" applyFont="1" applyBorder="1" applyAlignment="1" applyProtection="1">
      <alignment horizontal="right" vertical="top"/>
      <protection locked="0"/>
    </xf>
    <xf numFmtId="164" fontId="38" fillId="0" borderId="1" xfId="0" applyNumberFormat="1" applyFont="1" applyBorder="1" applyAlignment="1" applyProtection="1">
      <alignment horizontal="right" vertical="top"/>
      <protection locked="0"/>
    </xf>
    <xf numFmtId="164" fontId="32" fillId="0" borderId="1" xfId="0" applyNumberFormat="1" applyFont="1" applyBorder="1" applyAlignment="1" applyProtection="1">
      <alignment horizontal="right" vertical="top"/>
      <protection locked="0"/>
    </xf>
    <xf numFmtId="49" fontId="38" fillId="0" borderId="1" xfId="0" applyNumberFormat="1" applyFont="1" applyFill="1" applyBorder="1" applyAlignment="1" applyProtection="1">
      <alignment horizontal="left" vertical="top"/>
      <protection locked="0"/>
    </xf>
    <xf numFmtId="3" fontId="38" fillId="0" borderId="1" xfId="0" applyNumberFormat="1" applyFont="1" applyFill="1" applyBorder="1" applyAlignment="1" applyProtection="1">
      <alignment horizontal="right" vertical="top"/>
      <protection locked="0"/>
    </xf>
    <xf numFmtId="49" fontId="38" fillId="37" borderId="1" xfId="0" applyNumberFormat="1" applyFont="1" applyFill="1" applyBorder="1" applyAlignment="1" applyProtection="1">
      <alignment horizontal="left" vertical="top"/>
      <protection locked="0"/>
    </xf>
    <xf numFmtId="0" fontId="43" fillId="0" borderId="0" xfId="0" applyFont="1" applyAlignment="1" applyProtection="1">
      <protection locked="0"/>
    </xf>
    <xf numFmtId="49" fontId="31" fillId="35" borderId="1" xfId="0" applyNumberFormat="1" applyFont="1" applyFill="1" applyBorder="1" applyAlignment="1" applyProtection="1">
      <alignment horizontal="left" vertical="top"/>
      <protection locked="0"/>
    </xf>
    <xf numFmtId="49" fontId="1" fillId="0" borderId="1" xfId="0" applyNumberFormat="1" applyFont="1" applyFill="1" applyBorder="1" applyAlignment="1" applyProtection="1">
      <alignment horizontal="left" vertical="top"/>
      <protection locked="0"/>
    </xf>
    <xf numFmtId="4" fontId="38" fillId="35" borderId="1" xfId="0" applyNumberFormat="1" applyFont="1" applyFill="1" applyBorder="1" applyAlignment="1" applyProtection="1">
      <alignment horizontal="right" vertical="top"/>
      <protection locked="0"/>
    </xf>
    <xf numFmtId="4" fontId="32" fillId="35" borderId="1" xfId="0" applyNumberFormat="1" applyFont="1" applyFill="1" applyBorder="1" applyAlignment="1" applyProtection="1">
      <alignment horizontal="right" vertical="top"/>
      <protection locked="0"/>
    </xf>
    <xf numFmtId="164" fontId="38" fillId="36" borderId="1" xfId="0" applyNumberFormat="1" applyFont="1" applyFill="1" applyBorder="1" applyAlignment="1" applyProtection="1">
      <alignment horizontal="right" vertical="top"/>
      <protection locked="0"/>
    </xf>
    <xf numFmtId="3" fontId="1" fillId="0" borderId="1" xfId="0" applyNumberFormat="1" applyFont="1" applyFill="1" applyBorder="1" applyAlignment="1" applyProtection="1">
      <alignment horizontal="right" vertical="top"/>
      <protection locked="0"/>
    </xf>
    <xf numFmtId="49" fontId="4" fillId="0" borderId="1" xfId="0" applyNumberFormat="1" applyFont="1" applyBorder="1" applyAlignment="1" applyProtection="1">
      <alignment horizontal="left" vertical="top"/>
      <protection locked="0"/>
    </xf>
    <xf numFmtId="3" fontId="4" fillId="0" borderId="1" xfId="0" applyNumberFormat="1" applyFont="1" applyBorder="1" applyAlignment="1" applyProtection="1">
      <alignment horizontal="right" vertical="top"/>
      <protection locked="0"/>
    </xf>
    <xf numFmtId="164" fontId="4" fillId="0" borderId="1" xfId="0" applyNumberFormat="1" applyFont="1" applyBorder="1" applyAlignment="1" applyProtection="1">
      <alignment horizontal="right" vertical="top"/>
      <protection locked="0"/>
    </xf>
    <xf numFmtId="49" fontId="2" fillId="35" borderId="1" xfId="0" applyNumberFormat="1" applyFont="1" applyFill="1" applyBorder="1" applyAlignment="1" applyProtection="1">
      <alignment horizontal="left" vertical="top"/>
      <protection locked="0"/>
    </xf>
    <xf numFmtId="3" fontId="2" fillId="35" borderId="1" xfId="0" applyNumberFormat="1" applyFont="1" applyFill="1" applyBorder="1" applyAlignment="1" applyProtection="1">
      <alignment horizontal="right" vertical="top"/>
      <protection locked="0"/>
    </xf>
    <xf numFmtId="164" fontId="2" fillId="36" borderId="1" xfId="0" applyNumberFormat="1" applyFont="1" applyFill="1" applyBorder="1" applyAlignment="1" applyProtection="1">
      <alignment horizontal="right" vertical="top"/>
      <protection locked="0"/>
    </xf>
    <xf numFmtId="49" fontId="1" fillId="0" borderId="0" xfId="0" applyNumberFormat="1" applyFont="1" applyBorder="1" applyAlignment="1" applyProtection="1">
      <alignment horizontal="left" vertical="top"/>
      <protection locked="0"/>
    </xf>
    <xf numFmtId="3" fontId="1" fillId="0" borderId="0" xfId="0" applyNumberFormat="1" applyFont="1" applyBorder="1" applyAlignment="1" applyProtection="1">
      <alignment horizontal="left" vertical="top"/>
      <protection locked="0"/>
    </xf>
    <xf numFmtId="3" fontId="5" fillId="0" borderId="1" xfId="0" applyNumberFormat="1" applyFont="1" applyBorder="1" applyAlignment="1" applyProtection="1">
      <alignment horizontal="right" vertical="top"/>
      <protection locked="0"/>
    </xf>
    <xf numFmtId="3" fontId="43" fillId="0" borderId="0" xfId="0" applyNumberFormat="1" applyFont="1" applyAlignment="1" applyProtection="1">
      <protection locked="0"/>
    </xf>
    <xf numFmtId="49" fontId="8" fillId="0" borderId="0" xfId="0" applyNumberFormat="1" applyFont="1" applyAlignment="1" applyProtection="1">
      <alignment horizontal="left" vertical="top"/>
      <protection locked="0"/>
    </xf>
    <xf numFmtId="3" fontId="41" fillId="0" borderId="0" xfId="0" applyNumberFormat="1" applyFont="1" applyAlignment="1" applyProtection="1">
      <protection locked="0"/>
    </xf>
    <xf numFmtId="0" fontId="41" fillId="0" borderId="0" xfId="0" applyFont="1" applyAlignment="1" applyProtection="1">
      <alignment horizontal="right"/>
      <protection locked="0"/>
    </xf>
    <xf numFmtId="3" fontId="41" fillId="0" borderId="0" xfId="0" applyNumberFormat="1" applyFont="1" applyAlignment="1" applyProtection="1">
      <alignment horizontal="right"/>
      <protection locked="0"/>
    </xf>
    <xf numFmtId="49" fontId="1" fillId="35" borderId="1" xfId="0" applyNumberFormat="1" applyFont="1" applyFill="1" applyBorder="1" applyAlignment="1" applyProtection="1">
      <alignment horizontal="center" vertical="top"/>
      <protection locked="0"/>
    </xf>
    <xf numFmtId="3" fontId="1" fillId="35" borderId="1" xfId="0" applyNumberFormat="1" applyFont="1" applyFill="1" applyBorder="1" applyAlignment="1" applyProtection="1">
      <alignment horizontal="center" vertical="top"/>
      <protection locked="0"/>
    </xf>
    <xf numFmtId="3" fontId="1" fillId="35" borderId="1" xfId="0" applyNumberFormat="1" applyFont="1" applyFill="1" applyBorder="1" applyAlignment="1" applyProtection="1">
      <alignment horizontal="center" vertical="top" wrapText="1"/>
      <protection locked="0"/>
    </xf>
    <xf numFmtId="49" fontId="1" fillId="35" borderId="1" xfId="0" applyNumberFormat="1" applyFont="1" applyFill="1" applyBorder="1" applyAlignment="1" applyProtection="1">
      <alignment horizontal="center" vertical="top" wrapText="1"/>
      <protection locked="0"/>
    </xf>
    <xf numFmtId="3" fontId="4" fillId="35" borderId="1" xfId="0" applyNumberFormat="1" applyFont="1" applyFill="1" applyBorder="1" applyAlignment="1" applyProtection="1">
      <alignment horizontal="center" vertical="top" wrapText="1"/>
      <protection locked="0"/>
    </xf>
    <xf numFmtId="0" fontId="44" fillId="0" borderId="0" xfId="0" applyFont="1" applyAlignment="1" applyProtection="1">
      <alignment horizontal="center"/>
      <protection locked="0"/>
    </xf>
    <xf numFmtId="0" fontId="45" fillId="0" borderId="0" xfId="0" applyFont="1" applyAlignment="1" applyProtection="1">
      <protection locked="0"/>
    </xf>
    <xf numFmtId="49" fontId="1" fillId="0" borderId="1" xfId="0" applyNumberFormat="1" applyFont="1" applyBorder="1" applyAlignment="1" applyProtection="1">
      <alignment horizontal="right" vertical="top"/>
      <protection locked="0"/>
    </xf>
    <xf numFmtId="49" fontId="5" fillId="0" borderId="1" xfId="0" applyNumberFormat="1" applyFont="1" applyBorder="1" applyAlignment="1" applyProtection="1">
      <alignment horizontal="left" vertical="top"/>
      <protection locked="0"/>
    </xf>
    <xf numFmtId="0" fontId="44" fillId="0" borderId="0" xfId="0" applyFont="1" applyAlignment="1" applyProtection="1">
      <protection locked="0"/>
    </xf>
    <xf numFmtId="49" fontId="5" fillId="0" borderId="0" xfId="0" applyNumberFormat="1" applyFont="1" applyBorder="1" applyAlignment="1" applyProtection="1">
      <alignment horizontal="left" vertical="top"/>
      <protection locked="0"/>
    </xf>
    <xf numFmtId="3" fontId="5" fillId="0" borderId="0" xfId="0" applyNumberFormat="1" applyFont="1" applyBorder="1" applyAlignment="1" applyProtection="1">
      <alignment horizontal="right" vertical="top"/>
      <protection locked="0"/>
    </xf>
    <xf numFmtId="164" fontId="5" fillId="0" borderId="0" xfId="0" applyNumberFormat="1" applyFont="1" applyBorder="1" applyAlignment="1" applyProtection="1">
      <alignment horizontal="right" vertical="top"/>
      <protection locked="0"/>
    </xf>
    <xf numFmtId="49" fontId="2" fillId="36" borderId="1" xfId="0" applyNumberFormat="1" applyFont="1" applyFill="1" applyBorder="1" applyAlignment="1" applyProtection="1">
      <alignment horizontal="left" vertical="top"/>
      <protection locked="0"/>
    </xf>
    <xf numFmtId="3" fontId="2" fillId="36" borderId="1" xfId="0" applyNumberFormat="1" applyFont="1" applyFill="1" applyBorder="1" applyAlignment="1" applyProtection="1">
      <alignment horizontal="right" vertical="top"/>
      <protection locked="0"/>
    </xf>
    <xf numFmtId="3" fontId="46" fillId="0" borderId="1" xfId="0" applyNumberFormat="1" applyFont="1" applyBorder="1" applyAlignment="1" applyProtection="1">
      <alignment horizontal="right" vertical="top"/>
      <protection locked="0"/>
    </xf>
    <xf numFmtId="3" fontId="47" fillId="0" borderId="1" xfId="0" applyNumberFormat="1" applyFont="1" applyBorder="1" applyAlignment="1" applyProtection="1">
      <alignment horizontal="right" vertical="top"/>
      <protection locked="0"/>
    </xf>
    <xf numFmtId="3" fontId="48" fillId="0" borderId="1" xfId="0" applyNumberFormat="1" applyFont="1" applyBorder="1" applyAlignment="1" applyProtection="1">
      <alignment horizontal="right" vertical="top"/>
      <protection locked="0"/>
    </xf>
    <xf numFmtId="3" fontId="49" fillId="35" borderId="1" xfId="0" applyNumberFormat="1" applyFont="1" applyFill="1" applyBorder="1" applyAlignment="1" applyProtection="1">
      <alignment horizontal="right" vertical="top"/>
      <protection locked="0"/>
    </xf>
    <xf numFmtId="49" fontId="1" fillId="37" borderId="1" xfId="0" applyNumberFormat="1" applyFont="1" applyFill="1" applyBorder="1" applyAlignment="1" applyProtection="1">
      <alignment horizontal="left" vertical="top"/>
      <protection locked="0"/>
    </xf>
    <xf numFmtId="3" fontId="1" fillId="37" borderId="1" xfId="0" applyNumberFormat="1" applyFont="1" applyFill="1" applyBorder="1" applyAlignment="1" applyProtection="1">
      <alignment horizontal="right" vertical="top"/>
      <protection locked="0"/>
    </xf>
    <xf numFmtId="0" fontId="41" fillId="0" borderId="0" xfId="0" applyFont="1" applyFill="1" applyAlignment="1" applyProtection="1">
      <protection locked="0"/>
    </xf>
    <xf numFmtId="49" fontId="4" fillId="37" borderId="1" xfId="0" applyNumberFormat="1" applyFont="1" applyFill="1" applyBorder="1" applyAlignment="1" applyProtection="1">
      <alignment horizontal="left" vertical="top"/>
      <protection locked="0"/>
    </xf>
    <xf numFmtId="3" fontId="4" fillId="37" borderId="1" xfId="0" applyNumberFormat="1" applyFont="1" applyFill="1" applyBorder="1" applyAlignment="1" applyProtection="1">
      <alignment horizontal="right" vertical="top"/>
      <protection locked="0"/>
    </xf>
    <xf numFmtId="49" fontId="4" fillId="0" borderId="1" xfId="0" applyNumberFormat="1" applyFont="1" applyFill="1" applyBorder="1" applyAlignment="1" applyProtection="1">
      <alignment horizontal="left" vertical="top"/>
      <protection locked="0"/>
    </xf>
    <xf numFmtId="3" fontId="4" fillId="0" borderId="1" xfId="0" applyNumberFormat="1" applyFont="1" applyFill="1" applyBorder="1" applyAlignment="1" applyProtection="1">
      <alignment horizontal="right" vertical="top"/>
      <protection locked="0"/>
    </xf>
    <xf numFmtId="0" fontId="45" fillId="0" borderId="0" xfId="0" applyFont="1" applyFill="1" applyAlignment="1" applyProtection="1">
      <protection locked="0"/>
    </xf>
    <xf numFmtId="0" fontId="44" fillId="0" borderId="0" xfId="0" applyFont="1" applyFill="1" applyAlignment="1" applyProtection="1">
      <protection locked="0"/>
    </xf>
    <xf numFmtId="3" fontId="45" fillId="0" borderId="0" xfId="0" applyNumberFormat="1" applyFont="1" applyAlignment="1" applyProtection="1">
      <protection locked="0"/>
    </xf>
    <xf numFmtId="3" fontId="45" fillId="0" borderId="0" xfId="0" applyNumberFormat="1" applyFont="1" applyFill="1" applyAlignment="1" applyProtection="1">
      <protection locked="0"/>
    </xf>
    <xf numFmtId="49" fontId="1" fillId="0" borderId="0" xfId="0" applyNumberFormat="1" applyFont="1" applyAlignment="1" applyProtection="1">
      <alignment horizontal="left" vertical="top"/>
      <protection locked="0"/>
    </xf>
    <xf numFmtId="49" fontId="2" fillId="0" borderId="0" xfId="0" applyNumberFormat="1" applyFont="1" applyAlignment="1" applyProtection="1">
      <alignment horizontal="left" vertical="top"/>
      <protection locked="0"/>
    </xf>
    <xf numFmtId="3" fontId="1" fillId="0" borderId="0" xfId="0" applyNumberFormat="1" applyFont="1" applyAlignment="1" applyProtection="1">
      <alignment horizontal="right" vertical="top"/>
      <protection locked="0"/>
    </xf>
    <xf numFmtId="164" fontId="1" fillId="0" borderId="0" xfId="0" applyNumberFormat="1" applyFont="1" applyAlignment="1" applyProtection="1">
      <alignment horizontal="right" vertical="top"/>
      <protection locked="0"/>
    </xf>
    <xf numFmtId="3" fontId="2" fillId="35" borderId="1" xfId="0" applyNumberFormat="1" applyFont="1" applyFill="1" applyBorder="1" applyAlignment="1" applyProtection="1">
      <alignment horizontal="center" vertical="top" wrapText="1"/>
      <protection locked="0"/>
    </xf>
    <xf numFmtId="49" fontId="1" fillId="0" borderId="0" xfId="0" applyNumberFormat="1" applyFont="1" applyFill="1" applyAlignment="1">
      <alignment horizontal="center"/>
    </xf>
    <xf numFmtId="0" fontId="50" fillId="0" borderId="0" xfId="0" applyFont="1"/>
    <xf numFmtId="3" fontId="1" fillId="0" borderId="26" xfId="0" applyNumberFormat="1" applyFont="1" applyFill="1" applyBorder="1"/>
    <xf numFmtId="3" fontId="1" fillId="0" borderId="23" xfId="0" applyNumberFormat="1" applyFont="1" applyFill="1" applyBorder="1"/>
    <xf numFmtId="165" fontId="1" fillId="0" borderId="1" xfId="0" applyNumberFormat="1" applyFont="1" applyFill="1" applyBorder="1"/>
    <xf numFmtId="0" fontId="2" fillId="0" borderId="1" xfId="0" applyFont="1" applyFill="1" applyBorder="1"/>
    <xf numFmtId="3" fontId="2" fillId="37" borderId="1" xfId="0" applyNumberFormat="1" applyFont="1" applyFill="1" applyBorder="1"/>
    <xf numFmtId="165" fontId="2" fillId="0" borderId="1" xfId="0" applyNumberFormat="1" applyFont="1" applyFill="1" applyBorder="1"/>
    <xf numFmtId="0" fontId="5" fillId="0" borderId="1" xfId="0" applyFont="1" applyFill="1" applyBorder="1" applyAlignment="1">
      <alignment horizontal="left"/>
    </xf>
    <xf numFmtId="165" fontId="5" fillId="0" borderId="1" xfId="0" applyNumberFormat="1" applyFont="1" applyFill="1" applyBorder="1"/>
    <xf numFmtId="0" fontId="1" fillId="0" borderId="25" xfId="0" applyFont="1" applyFill="1" applyBorder="1" applyAlignment="1">
      <alignment horizontal="left"/>
    </xf>
    <xf numFmtId="0" fontId="1" fillId="0" borderId="25" xfId="0" applyFont="1" applyFill="1" applyBorder="1"/>
    <xf numFmtId="165" fontId="1" fillId="0" borderId="25" xfId="0" applyNumberFormat="1" applyFont="1" applyFill="1" applyBorder="1"/>
    <xf numFmtId="3" fontId="2" fillId="37" borderId="4" xfId="0" applyNumberFormat="1" applyFont="1" applyFill="1" applyBorder="1"/>
    <xf numFmtId="3" fontId="1" fillId="37" borderId="4" xfId="0" applyNumberFormat="1" applyFont="1" applyFill="1" applyBorder="1"/>
    <xf numFmtId="0" fontId="5" fillId="0" borderId="37" xfId="0" applyFont="1" applyFill="1" applyBorder="1" applyAlignment="1">
      <alignment horizontal="left"/>
    </xf>
    <xf numFmtId="3" fontId="5" fillId="37" borderId="4" xfId="0" applyNumberFormat="1" applyFont="1" applyFill="1" applyBorder="1"/>
    <xf numFmtId="0" fontId="2" fillId="0" borderId="22" xfId="0" applyFont="1" applyFill="1" applyBorder="1" applyAlignment="1">
      <alignment horizontal="left"/>
    </xf>
    <xf numFmtId="0" fontId="1" fillId="37" borderId="22" xfId="0" applyFont="1" applyFill="1" applyBorder="1"/>
    <xf numFmtId="165" fontId="1" fillId="0" borderId="22" xfId="0" applyNumberFormat="1" applyFont="1" applyFill="1" applyBorder="1"/>
    <xf numFmtId="3" fontId="1" fillId="37" borderId="23" xfId="0" applyNumberFormat="1" applyFont="1" applyFill="1" applyBorder="1"/>
    <xf numFmtId="0" fontId="1" fillId="0" borderId="37" xfId="0" applyFont="1" applyFill="1" applyBorder="1" applyAlignment="1">
      <alignment horizontal="left"/>
    </xf>
    <xf numFmtId="3" fontId="1" fillId="0" borderId="4" xfId="0" applyNumberFormat="1" applyFont="1" applyFill="1" applyBorder="1"/>
    <xf numFmtId="0" fontId="2" fillId="36" borderId="16" xfId="0" applyFont="1" applyFill="1" applyBorder="1" applyAlignment="1">
      <alignment horizontal="left"/>
    </xf>
    <xf numFmtId="0" fontId="2" fillId="36" borderId="14" xfId="0" applyFont="1" applyFill="1" applyBorder="1" applyAlignment="1">
      <alignment horizontal="left"/>
    </xf>
    <xf numFmtId="0" fontId="2" fillId="36" borderId="6" xfId="0" applyFont="1" applyFill="1" applyBorder="1" applyAlignment="1">
      <alignment horizontal="left"/>
    </xf>
    <xf numFmtId="0" fontId="2" fillId="36" borderId="33" xfId="0" applyFont="1" applyFill="1" applyBorder="1" applyAlignment="1">
      <alignment horizontal="left"/>
    </xf>
    <xf numFmtId="0" fontId="2" fillId="36" borderId="34" xfId="0" applyFont="1" applyFill="1" applyBorder="1" applyAlignment="1">
      <alignment horizontal="left"/>
    </xf>
    <xf numFmtId="0" fontId="2" fillId="36" borderId="2" xfId="0" applyFont="1" applyFill="1" applyBorder="1"/>
    <xf numFmtId="0" fontId="2" fillId="36" borderId="9" xfId="0" applyFont="1" applyFill="1" applyBorder="1" applyAlignment="1">
      <alignment horizontal="left"/>
    </xf>
    <xf numFmtId="0" fontId="2" fillId="36" borderId="10" xfId="0" applyFont="1" applyFill="1" applyBorder="1" applyAlignment="1">
      <alignment horizontal="left"/>
    </xf>
    <xf numFmtId="0" fontId="1" fillId="36" borderId="40" xfId="0" applyFont="1" applyFill="1" applyBorder="1" applyAlignment="1">
      <alignment horizontal="left"/>
    </xf>
    <xf numFmtId="165" fontId="31" fillId="0" borderId="1" xfId="0" applyNumberFormat="1" applyFont="1" applyBorder="1" applyAlignment="1" applyProtection="1">
      <alignment horizontal="right" vertical="top"/>
      <protection locked="0"/>
    </xf>
    <xf numFmtId="0" fontId="46" fillId="0" borderId="0" xfId="0" applyFont="1"/>
    <xf numFmtId="3" fontId="31" fillId="0" borderId="3" xfId="0" applyNumberFormat="1" applyFont="1" applyBorder="1" applyAlignment="1" applyProtection="1">
      <alignment horizontal="right" vertical="top"/>
      <protection locked="0"/>
    </xf>
    <xf numFmtId="165" fontId="31" fillId="0" borderId="3" xfId="0" applyNumberFormat="1" applyFont="1" applyBorder="1" applyAlignment="1" applyProtection="1">
      <alignment horizontal="right" vertical="top"/>
      <protection locked="0"/>
    </xf>
    <xf numFmtId="49" fontId="31" fillId="0" borderId="37" xfId="0" applyNumberFormat="1" applyFont="1" applyBorder="1" applyAlignment="1" applyProtection="1">
      <alignment horizontal="left" vertical="top"/>
      <protection locked="0"/>
    </xf>
    <xf numFmtId="3" fontId="31" fillId="0" borderId="4" xfId="0" applyNumberFormat="1" applyFont="1" applyBorder="1" applyAlignment="1" applyProtection="1">
      <alignment horizontal="right" vertical="top"/>
      <protection locked="0"/>
    </xf>
    <xf numFmtId="49" fontId="31" fillId="0" borderId="39" xfId="0" applyNumberFormat="1" applyFont="1" applyBorder="1" applyAlignment="1" applyProtection="1">
      <alignment horizontal="left" vertical="top"/>
      <protection locked="0"/>
    </xf>
    <xf numFmtId="3" fontId="31" fillId="0" borderId="29" xfId="0" applyNumberFormat="1" applyFont="1" applyBorder="1" applyAlignment="1" applyProtection="1">
      <alignment horizontal="right" vertical="top"/>
      <protection locked="0"/>
    </xf>
    <xf numFmtId="165" fontId="31" fillId="0" borderId="29" xfId="0" applyNumberFormat="1" applyFont="1" applyBorder="1" applyAlignment="1" applyProtection="1">
      <alignment horizontal="right" vertical="top"/>
      <protection locked="0"/>
    </xf>
    <xf numFmtId="3" fontId="31" fillId="0" borderId="30" xfId="0" applyNumberFormat="1" applyFont="1" applyBorder="1" applyAlignment="1" applyProtection="1">
      <alignment horizontal="right" vertical="top"/>
      <protection locked="0"/>
    </xf>
    <xf numFmtId="49" fontId="32" fillId="36" borderId="33" xfId="0" applyNumberFormat="1" applyFont="1" applyFill="1" applyBorder="1" applyAlignment="1" applyProtection="1">
      <alignment horizontal="left" vertical="top"/>
      <protection locked="0"/>
    </xf>
    <xf numFmtId="49" fontId="36" fillId="35" borderId="14" xfId="0" applyNumberFormat="1" applyFont="1" applyFill="1" applyBorder="1" applyAlignment="1" applyProtection="1">
      <alignment vertical="top"/>
      <protection locked="0"/>
    </xf>
    <xf numFmtId="3" fontId="36" fillId="35" borderId="7" xfId="0" applyNumberFormat="1" applyFont="1" applyFill="1" applyBorder="1" applyAlignment="1" applyProtection="1">
      <alignment horizontal="center" vertical="top"/>
      <protection locked="0"/>
    </xf>
    <xf numFmtId="3" fontId="36" fillId="35" borderId="7" xfId="0" applyNumberFormat="1" applyFont="1" applyFill="1" applyBorder="1" applyAlignment="1" applyProtection="1">
      <alignment horizontal="center" vertical="top" wrapText="1"/>
      <protection locked="0"/>
    </xf>
    <xf numFmtId="49" fontId="36" fillId="35" borderId="7" xfId="0" applyNumberFormat="1" applyFont="1" applyFill="1" applyBorder="1" applyAlignment="1" applyProtection="1">
      <alignment horizontal="center" vertical="top" wrapText="1"/>
      <protection locked="0"/>
    </xf>
    <xf numFmtId="3" fontId="36" fillId="35" borderId="8" xfId="0" applyNumberFormat="1" applyFont="1" applyFill="1" applyBorder="1" applyAlignment="1" applyProtection="1">
      <alignment horizontal="center" vertical="top"/>
      <protection locked="0"/>
    </xf>
    <xf numFmtId="3" fontId="31" fillId="0" borderId="36" xfId="0" applyNumberFormat="1" applyFont="1" applyBorder="1" applyAlignment="1" applyProtection="1">
      <alignment horizontal="right" vertical="top"/>
      <protection locked="0"/>
    </xf>
    <xf numFmtId="49" fontId="32" fillId="0" borderId="44" xfId="0" applyNumberFormat="1" applyFont="1" applyBorder="1" applyAlignment="1" applyProtection="1">
      <alignment horizontal="left" vertical="top"/>
      <protection locked="0"/>
    </xf>
    <xf numFmtId="3" fontId="32" fillId="0" borderId="22" xfId="0" applyNumberFormat="1" applyFont="1" applyBorder="1" applyAlignment="1" applyProtection="1">
      <alignment horizontal="right" vertical="top"/>
      <protection locked="0"/>
    </xf>
    <xf numFmtId="165" fontId="32" fillId="0" borderId="22" xfId="0" applyNumberFormat="1" applyFont="1" applyBorder="1" applyAlignment="1" applyProtection="1">
      <alignment horizontal="right" vertical="top"/>
      <protection locked="0"/>
    </xf>
    <xf numFmtId="3" fontId="32" fillId="0" borderId="23" xfId="0" applyNumberFormat="1" applyFont="1" applyBorder="1" applyAlignment="1" applyProtection="1">
      <alignment horizontal="right" vertical="top"/>
      <protection locked="0"/>
    </xf>
    <xf numFmtId="49" fontId="32" fillId="0" borderId="33" xfId="0" applyNumberFormat="1" applyFont="1" applyBorder="1" applyAlignment="1" applyProtection="1">
      <alignment horizontal="left" vertical="top"/>
      <protection locked="0"/>
    </xf>
    <xf numFmtId="3" fontId="32" fillId="0" borderId="2" xfId="0" applyNumberFormat="1" applyFont="1" applyBorder="1" applyAlignment="1" applyProtection="1">
      <alignment horizontal="right" vertical="top"/>
      <protection locked="0"/>
    </xf>
    <xf numFmtId="165" fontId="32" fillId="0" borderId="2" xfId="0" applyNumberFormat="1" applyFont="1" applyBorder="1" applyAlignment="1" applyProtection="1">
      <alignment horizontal="right" vertical="top"/>
      <protection locked="0"/>
    </xf>
    <xf numFmtId="3" fontId="32" fillId="0" borderId="35" xfId="0" applyNumberFormat="1" applyFont="1" applyBorder="1" applyAlignment="1" applyProtection="1">
      <alignment horizontal="right" vertical="top"/>
      <protection locked="0"/>
    </xf>
    <xf numFmtId="49" fontId="31" fillId="0" borderId="38" xfId="0" applyNumberFormat="1" applyFont="1" applyBorder="1" applyAlignment="1" applyProtection="1">
      <alignment horizontal="left" vertical="top"/>
      <protection locked="0"/>
    </xf>
    <xf numFmtId="0" fontId="15" fillId="0" borderId="0" xfId="0" applyFont="1"/>
    <xf numFmtId="0" fontId="6" fillId="0" borderId="0" xfId="0" applyFont="1" applyFill="1" applyBorder="1"/>
    <xf numFmtId="0" fontId="2" fillId="36" borderId="1" xfId="0" applyFont="1" applyFill="1" applyBorder="1"/>
    <xf numFmtId="3" fontId="2" fillId="36" borderId="1" xfId="0" applyNumberFormat="1" applyFont="1" applyFill="1" applyBorder="1"/>
    <xf numFmtId="165" fontId="2" fillId="36" borderId="1" xfId="0" applyNumberFormat="1" applyFont="1" applyFill="1" applyBorder="1"/>
    <xf numFmtId="0" fontId="5" fillId="37" borderId="1" xfId="0" applyFont="1" applyFill="1" applyBorder="1" applyAlignment="1">
      <alignment horizontal="left"/>
    </xf>
    <xf numFmtId="165" fontId="5" fillId="37" borderId="1" xfId="0" applyNumberFormat="1" applyFont="1" applyFill="1" applyBorder="1"/>
    <xf numFmtId="3" fontId="2" fillId="36" borderId="3" xfId="0" applyNumberFormat="1" applyFont="1" applyFill="1" applyBorder="1"/>
    <xf numFmtId="165" fontId="2" fillId="36" borderId="3" xfId="0" applyNumberFormat="1" applyFont="1" applyFill="1" applyBorder="1"/>
    <xf numFmtId="3" fontId="2" fillId="36" borderId="4" xfId="0" applyNumberFormat="1" applyFont="1" applyFill="1" applyBorder="1"/>
    <xf numFmtId="3" fontId="5" fillId="0" borderId="4" xfId="0" applyNumberFormat="1" applyFont="1" applyFill="1" applyBorder="1"/>
    <xf numFmtId="0" fontId="2" fillId="36" borderId="20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36" borderId="25" xfId="0" applyFont="1" applyFill="1" applyBorder="1"/>
    <xf numFmtId="3" fontId="2" fillId="36" borderId="25" xfId="0" applyNumberFormat="1" applyFont="1" applyFill="1" applyBorder="1"/>
    <xf numFmtId="165" fontId="2" fillId="36" borderId="25" xfId="0" applyNumberFormat="1" applyFont="1" applyFill="1" applyBorder="1"/>
    <xf numFmtId="3" fontId="2" fillId="36" borderId="26" xfId="0" applyNumberFormat="1" applyFont="1" applyFill="1" applyBorder="1"/>
    <xf numFmtId="165" fontId="1" fillId="0" borderId="3" xfId="0" applyNumberFormat="1" applyFont="1" applyFill="1" applyBorder="1"/>
    <xf numFmtId="3" fontId="2" fillId="36" borderId="2" xfId="0" applyNumberFormat="1" applyFont="1" applyFill="1" applyBorder="1"/>
    <xf numFmtId="165" fontId="2" fillId="36" borderId="2" xfId="0" applyNumberFormat="1" applyFont="1" applyFill="1" applyBorder="1"/>
    <xf numFmtId="3" fontId="2" fillId="36" borderId="35" xfId="0" applyNumberFormat="1" applyFont="1" applyFill="1" applyBorder="1"/>
    <xf numFmtId="0" fontId="1" fillId="0" borderId="34" xfId="0" applyFont="1" applyFill="1" applyBorder="1" applyAlignment="1">
      <alignment horizontal="left"/>
    </xf>
    <xf numFmtId="0" fontId="1" fillId="0" borderId="2" xfId="0" applyFont="1" applyFill="1" applyBorder="1"/>
    <xf numFmtId="3" fontId="1" fillId="0" borderId="2" xfId="0" applyNumberFormat="1" applyFont="1" applyFill="1" applyBorder="1"/>
    <xf numFmtId="165" fontId="1" fillId="0" borderId="2" xfId="0" applyNumberFormat="1" applyFont="1" applyFill="1" applyBorder="1"/>
    <xf numFmtId="3" fontId="1" fillId="0" borderId="35" xfId="0" applyNumberFormat="1" applyFont="1" applyFill="1" applyBorder="1"/>
    <xf numFmtId="3" fontId="2" fillId="0" borderId="3" xfId="0" applyNumberFormat="1" applyFont="1" applyFill="1" applyBorder="1"/>
    <xf numFmtId="165" fontId="2" fillId="0" borderId="3" xfId="0" applyNumberFormat="1" applyFont="1" applyFill="1" applyBorder="1"/>
    <xf numFmtId="165" fontId="1" fillId="0" borderId="29" xfId="0" applyNumberFormat="1" applyFont="1" applyFill="1" applyBorder="1"/>
    <xf numFmtId="10" fontId="2" fillId="36" borderId="3" xfId="0" applyNumberFormat="1" applyFont="1" applyFill="1" applyBorder="1"/>
    <xf numFmtId="0" fontId="1" fillId="0" borderId="63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36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3" fontId="2" fillId="0" borderId="35" xfId="0" applyNumberFormat="1" applyFont="1" applyFill="1" applyBorder="1"/>
    <xf numFmtId="3" fontId="2" fillId="0" borderId="36" xfId="0" applyNumberFormat="1" applyFont="1" applyFill="1" applyBorder="1"/>
    <xf numFmtId="3" fontId="2" fillId="36" borderId="36" xfId="0" applyNumberFormat="1" applyFont="1" applyFill="1" applyBorder="1"/>
    <xf numFmtId="3" fontId="1" fillId="37" borderId="30" xfId="0" applyNumberFormat="1" applyFont="1" applyFill="1" applyBorder="1"/>
    <xf numFmtId="0" fontId="61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25" fillId="0" borderId="0" xfId="0" applyFont="1"/>
    <xf numFmtId="0" fontId="56" fillId="0" borderId="37" xfId="0" applyFont="1" applyFill="1" applyBorder="1" applyAlignment="1">
      <alignment horizontal="right"/>
    </xf>
    <xf numFmtId="0" fontId="56" fillId="0" borderId="39" xfId="0" applyFont="1" applyFill="1" applyBorder="1" applyAlignment="1">
      <alignment horizontal="right"/>
    </xf>
    <xf numFmtId="0" fontId="66" fillId="0" borderId="0" xfId="0" applyFont="1" applyFill="1" applyBorder="1"/>
    <xf numFmtId="0" fontId="61" fillId="0" borderId="4" xfId="0" applyFont="1" applyFill="1" applyBorder="1"/>
    <xf numFmtId="0" fontId="61" fillId="0" borderId="26" xfId="0" applyFont="1" applyFill="1" applyBorder="1"/>
    <xf numFmtId="0" fontId="59" fillId="0" borderId="4" xfId="0" applyFont="1" applyFill="1" applyBorder="1"/>
    <xf numFmtId="0" fontId="65" fillId="0" borderId="4" xfId="0" applyFont="1" applyFill="1" applyBorder="1"/>
    <xf numFmtId="0" fontId="61" fillId="0" borderId="23" xfId="0" applyFont="1" applyFill="1" applyBorder="1"/>
    <xf numFmtId="0" fontId="67" fillId="0" borderId="4" xfId="0" applyFont="1" applyFill="1" applyBorder="1"/>
    <xf numFmtId="0" fontId="61" fillId="0" borderId="13" xfId="0" applyFont="1" applyFill="1" applyBorder="1"/>
    <xf numFmtId="0" fontId="68" fillId="0" borderId="26" xfId="0" applyFont="1" applyFill="1" applyBorder="1"/>
    <xf numFmtId="3" fontId="32" fillId="36" borderId="2" xfId="0" applyNumberFormat="1" applyFont="1" applyFill="1" applyBorder="1" applyAlignment="1" applyProtection="1">
      <alignment horizontal="right" vertical="top"/>
      <protection locked="0"/>
    </xf>
    <xf numFmtId="165" fontId="32" fillId="36" borderId="2" xfId="0" applyNumberFormat="1" applyFont="1" applyFill="1" applyBorder="1" applyAlignment="1" applyProtection="1">
      <alignment horizontal="right" vertical="top"/>
      <protection locked="0"/>
    </xf>
    <xf numFmtId="3" fontId="32" fillId="36" borderId="35" xfId="0" applyNumberFormat="1" applyFont="1" applyFill="1" applyBorder="1" applyAlignment="1" applyProtection="1">
      <alignment horizontal="right" vertical="top"/>
      <protection locked="0"/>
    </xf>
    <xf numFmtId="3" fontId="2" fillId="0" borderId="4" xfId="0" applyNumberFormat="1" applyFont="1" applyFill="1" applyBorder="1"/>
    <xf numFmtId="49" fontId="52" fillId="0" borderId="0" xfId="29" applyNumberFormat="1" applyFont="1" applyFill="1" applyAlignment="1">
      <alignment horizontal="center"/>
    </xf>
    <xf numFmtId="0" fontId="52" fillId="0" borderId="0" xfId="29" applyFont="1" applyFill="1"/>
    <xf numFmtId="0" fontId="70" fillId="0" borderId="0" xfId="28" applyFont="1"/>
    <xf numFmtId="0" fontId="6" fillId="0" borderId="0" xfId="28" applyFont="1" applyFill="1"/>
    <xf numFmtId="0" fontId="52" fillId="0" borderId="0" xfId="28" applyFont="1" applyFill="1" applyAlignment="1">
      <alignment horizontal="right"/>
    </xf>
    <xf numFmtId="0" fontId="54" fillId="0" borderId="68" xfId="28" applyFont="1" applyFill="1" applyBorder="1" applyAlignment="1">
      <alignment horizontal="left"/>
    </xf>
    <xf numFmtId="0" fontId="54" fillId="0" borderId="21" xfId="28" applyFont="1" applyFill="1" applyBorder="1" applyAlignment="1">
      <alignment horizontal="left"/>
    </xf>
    <xf numFmtId="3" fontId="54" fillId="0" borderId="13" xfId="28" applyNumberFormat="1" applyFont="1" applyFill="1" applyBorder="1" applyAlignment="1">
      <alignment horizontal="right"/>
    </xf>
    <xf numFmtId="3" fontId="54" fillId="0" borderId="23" xfId="28" applyNumberFormat="1" applyFont="1" applyFill="1" applyBorder="1" applyAlignment="1">
      <alignment horizontal="right"/>
    </xf>
    <xf numFmtId="3" fontId="5" fillId="37" borderId="26" xfId="0" applyNumberFormat="1" applyFont="1" applyFill="1" applyBorder="1"/>
    <xf numFmtId="0" fontId="4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2" fillId="0" borderId="0" xfId="29" applyFont="1" applyFill="1" applyAlignment="1">
      <alignment horizontal="right"/>
    </xf>
    <xf numFmtId="0" fontId="6" fillId="0" borderId="0" xfId="47" applyFont="1" applyFill="1" applyBorder="1" applyAlignment="1"/>
    <xf numFmtId="0" fontId="60" fillId="0" borderId="0" xfId="47" applyFont="1" applyFill="1" applyBorder="1" applyAlignment="1"/>
    <xf numFmtId="0" fontId="6" fillId="0" borderId="0" xfId="47" applyFont="1" applyFill="1" applyBorder="1" applyAlignment="1">
      <alignment horizontal="right"/>
    </xf>
    <xf numFmtId="0" fontId="7" fillId="0" borderId="0" xfId="47" applyFont="1" applyFill="1" applyBorder="1" applyAlignment="1">
      <alignment horizontal="right"/>
    </xf>
    <xf numFmtId="0" fontId="51" fillId="0" borderId="0" xfId="47" applyFont="1" applyFill="1" applyBorder="1"/>
    <xf numFmtId="0" fontId="6" fillId="0" borderId="0" xfId="47" applyFont="1" applyFill="1" applyBorder="1"/>
    <xf numFmtId="0" fontId="62" fillId="0" borderId="0" xfId="47" applyFont="1" applyFill="1" applyBorder="1"/>
    <xf numFmtId="0" fontId="52" fillId="0" borderId="0" xfId="47" applyFont="1" applyFill="1" applyBorder="1"/>
    <xf numFmtId="0" fontId="52" fillId="0" borderId="0" xfId="47" applyFont="1" applyFill="1" applyBorder="1" applyAlignment="1">
      <alignment horizontal="right"/>
    </xf>
    <xf numFmtId="0" fontId="63" fillId="0" borderId="0" xfId="47" applyFont="1" applyFill="1" applyBorder="1" applyAlignment="1">
      <alignment horizontal="right"/>
    </xf>
    <xf numFmtId="0" fontId="53" fillId="36" borderId="33" xfId="47" applyFont="1" applyFill="1" applyBorder="1"/>
    <xf numFmtId="0" fontId="53" fillId="36" borderId="2" xfId="47" applyFont="1" applyFill="1" applyBorder="1" applyAlignment="1">
      <alignment horizontal="center" vertical="center" wrapText="1"/>
    </xf>
    <xf numFmtId="0" fontId="53" fillId="36" borderId="41" xfId="47" applyFont="1" applyFill="1" applyBorder="1" applyAlignment="1">
      <alignment horizontal="center" vertical="center" wrapText="1"/>
    </xf>
    <xf numFmtId="0" fontId="53" fillId="36" borderId="48" xfId="47" applyFont="1" applyFill="1" applyBorder="1" applyAlignment="1">
      <alignment horizontal="center" wrapText="1"/>
    </xf>
    <xf numFmtId="0" fontId="53" fillId="36" borderId="40" xfId="47" applyFont="1" applyFill="1" applyBorder="1" applyAlignment="1">
      <alignment horizontal="center" wrapText="1"/>
    </xf>
    <xf numFmtId="0" fontId="53" fillId="36" borderId="2" xfId="47" applyFont="1" applyFill="1" applyBorder="1" applyAlignment="1">
      <alignment horizontal="center" wrapText="1"/>
    </xf>
    <xf numFmtId="0" fontId="53" fillId="36" borderId="41" xfId="47" applyFont="1" applyFill="1" applyBorder="1" applyAlignment="1">
      <alignment horizontal="center" wrapText="1"/>
    </xf>
    <xf numFmtId="0" fontId="53" fillId="36" borderId="26" xfId="47" applyFont="1" applyFill="1" applyBorder="1" applyAlignment="1">
      <alignment horizontal="center" wrapText="1"/>
    </xf>
    <xf numFmtId="0" fontId="54" fillId="0" borderId="16" xfId="47" applyFont="1" applyFill="1" applyBorder="1"/>
    <xf numFmtId="0" fontId="54" fillId="0" borderId="32" xfId="47" applyFont="1" applyFill="1" applyBorder="1" applyAlignment="1">
      <alignment horizontal="center"/>
    </xf>
    <xf numFmtId="0" fontId="54" fillId="0" borderId="64" xfId="47" applyFont="1" applyFill="1" applyBorder="1" applyAlignment="1">
      <alignment horizontal="center"/>
    </xf>
    <xf numFmtId="0" fontId="64" fillId="36" borderId="47" xfId="47" applyFont="1" applyFill="1" applyBorder="1" applyAlignment="1">
      <alignment horizontal="center"/>
    </xf>
    <xf numFmtId="0" fontId="54" fillId="0" borderId="69" xfId="47" applyFont="1" applyFill="1" applyBorder="1" applyAlignment="1">
      <alignment horizontal="center"/>
    </xf>
    <xf numFmtId="0" fontId="54" fillId="0" borderId="7" xfId="47" applyFont="1" applyFill="1" applyBorder="1" applyAlignment="1">
      <alignment horizontal="center"/>
    </xf>
    <xf numFmtId="0" fontId="52" fillId="0" borderId="37" xfId="47" applyFont="1" applyFill="1" applyBorder="1"/>
    <xf numFmtId="3" fontId="52" fillId="0" borderId="29" xfId="47" applyNumberFormat="1" applyFont="1" applyFill="1" applyBorder="1"/>
    <xf numFmtId="3" fontId="52" fillId="0" borderId="65" xfId="47" applyNumberFormat="1" applyFont="1" applyFill="1" applyBorder="1"/>
    <xf numFmtId="3" fontId="52" fillId="36" borderId="58" xfId="47" applyNumberFormat="1" applyFont="1" applyFill="1" applyBorder="1"/>
    <xf numFmtId="3" fontId="52" fillId="0" borderId="20" xfId="47" applyNumberFormat="1" applyFont="1" applyFill="1" applyBorder="1"/>
    <xf numFmtId="3" fontId="52" fillId="0" borderId="17" xfId="47" applyNumberFormat="1" applyFont="1" applyFill="1" applyBorder="1"/>
    <xf numFmtId="3" fontId="52" fillId="0" borderId="4" xfId="47" applyNumberFormat="1" applyFont="1" applyFill="1" applyBorder="1"/>
    <xf numFmtId="0" fontId="52" fillId="0" borderId="39" xfId="47" applyFont="1" applyFill="1" applyBorder="1"/>
    <xf numFmtId="3" fontId="52" fillId="0" borderId="1" xfId="47" applyNumberFormat="1" applyFont="1" applyFill="1" applyBorder="1"/>
    <xf numFmtId="3" fontId="52" fillId="0" borderId="18" xfId="47" applyNumberFormat="1" applyFont="1" applyFill="1" applyBorder="1"/>
    <xf numFmtId="0" fontId="54" fillId="0" borderId="44" xfId="47" applyFont="1" applyFill="1" applyBorder="1"/>
    <xf numFmtId="3" fontId="54" fillId="0" borderId="67" xfId="47" applyNumberFormat="1" applyFont="1" applyFill="1" applyBorder="1"/>
    <xf numFmtId="3" fontId="54" fillId="36" borderId="59" xfId="47" applyNumberFormat="1" applyFont="1" applyFill="1" applyBorder="1"/>
    <xf numFmtId="3" fontId="54" fillId="0" borderId="68" xfId="47" applyNumberFormat="1" applyFont="1" applyFill="1" applyBorder="1"/>
    <xf numFmtId="3" fontId="54" fillId="0" borderId="23" xfId="47" applyNumberFormat="1" applyFont="1" applyFill="1" applyBorder="1"/>
    <xf numFmtId="0" fontId="54" fillId="0" borderId="14" xfId="47" applyFont="1" applyFill="1" applyBorder="1"/>
    <xf numFmtId="3" fontId="54" fillId="0" borderId="7" xfId="47" applyNumberFormat="1" applyFont="1" applyFill="1" applyBorder="1"/>
    <xf numFmtId="3" fontId="54" fillId="0" borderId="43" xfId="47" applyNumberFormat="1" applyFont="1" applyFill="1" applyBorder="1"/>
    <xf numFmtId="3" fontId="54" fillId="36" borderId="47" xfId="47" applyNumberFormat="1" applyFont="1" applyFill="1" applyBorder="1"/>
    <xf numFmtId="3" fontId="54" fillId="0" borderId="69" xfId="47" applyNumberFormat="1" applyFont="1" applyFill="1" applyBorder="1"/>
    <xf numFmtId="3" fontId="55" fillId="0" borderId="18" xfId="47" applyNumberFormat="1" applyFont="1" applyFill="1" applyBorder="1"/>
    <xf numFmtId="3" fontId="55" fillId="36" borderId="58" xfId="47" applyNumberFormat="1" applyFont="1" applyFill="1" applyBorder="1"/>
    <xf numFmtId="3" fontId="55" fillId="0" borderId="17" xfId="47" applyNumberFormat="1" applyFont="1" applyFill="1" applyBorder="1"/>
    <xf numFmtId="3" fontId="55" fillId="0" borderId="4" xfId="47" applyNumberFormat="1" applyFont="1" applyFill="1" applyBorder="1"/>
    <xf numFmtId="3" fontId="56" fillId="0" borderId="1" xfId="47" applyNumberFormat="1" applyFont="1" applyFill="1" applyBorder="1"/>
    <xf numFmtId="3" fontId="56" fillId="0" borderId="18" xfId="47" applyNumberFormat="1" applyFont="1" applyFill="1" applyBorder="1"/>
    <xf numFmtId="3" fontId="58" fillId="36" borderId="58" xfId="47" applyNumberFormat="1" applyFont="1" applyFill="1" applyBorder="1"/>
    <xf numFmtId="3" fontId="58" fillId="0" borderId="20" xfId="47" applyNumberFormat="1" applyFont="1" applyFill="1" applyBorder="1"/>
    <xf numFmtId="3" fontId="58" fillId="0" borderId="17" xfId="47" applyNumberFormat="1" applyFont="1" applyFill="1" applyBorder="1"/>
    <xf numFmtId="3" fontId="58" fillId="0" borderId="4" xfId="47" applyNumberFormat="1" applyFont="1" applyFill="1" applyBorder="1"/>
    <xf numFmtId="3" fontId="56" fillId="36" borderId="58" xfId="47" applyNumberFormat="1" applyFont="1" applyFill="1" applyBorder="1"/>
    <xf numFmtId="3" fontId="56" fillId="0" borderId="20" xfId="47" applyNumberFormat="1" applyFont="1" applyFill="1" applyBorder="1"/>
    <xf numFmtId="3" fontId="56" fillId="0" borderId="4" xfId="47" applyNumberFormat="1" applyFont="1" applyFill="1" applyBorder="1"/>
    <xf numFmtId="3" fontId="56" fillId="0" borderId="65" xfId="47" applyNumberFormat="1" applyFont="1" applyFill="1" applyBorder="1"/>
    <xf numFmtId="3" fontId="56" fillId="0" borderId="17" xfId="47" applyNumberFormat="1" applyFont="1" applyFill="1" applyBorder="1"/>
    <xf numFmtId="0" fontId="57" fillId="0" borderId="44" xfId="47" applyFont="1" applyFill="1" applyBorder="1"/>
    <xf numFmtId="3" fontId="57" fillId="0" borderId="67" xfId="47" applyNumberFormat="1" applyFont="1" applyFill="1" applyBorder="1"/>
    <xf numFmtId="3" fontId="57" fillId="36" borderId="59" xfId="47" applyNumberFormat="1" applyFont="1" applyFill="1" applyBorder="1"/>
    <xf numFmtId="3" fontId="57" fillId="0" borderId="68" xfId="47" applyNumberFormat="1" applyFont="1" applyFill="1" applyBorder="1"/>
    <xf numFmtId="3" fontId="57" fillId="0" borderId="23" xfId="47" applyNumberFormat="1" applyFont="1" applyFill="1" applyBorder="1"/>
    <xf numFmtId="0" fontId="52" fillId="0" borderId="42" xfId="47" applyFont="1" applyFill="1" applyBorder="1"/>
    <xf numFmtId="3" fontId="52" fillId="0" borderId="25" xfId="47" applyNumberFormat="1" applyFont="1" applyFill="1" applyBorder="1"/>
    <xf numFmtId="3" fontId="52" fillId="0" borderId="24" xfId="47" applyNumberFormat="1" applyFont="1" applyFill="1" applyBorder="1"/>
    <xf numFmtId="3" fontId="63" fillId="36" borderId="60" xfId="47" applyNumberFormat="1" applyFont="1" applyFill="1" applyBorder="1"/>
    <xf numFmtId="3" fontId="52" fillId="0" borderId="70" xfId="47" applyNumberFormat="1" applyFont="1" applyFill="1" applyBorder="1"/>
    <xf numFmtId="0" fontId="52" fillId="0" borderId="38" xfId="47" applyFont="1" applyFill="1" applyBorder="1"/>
    <xf numFmtId="3" fontId="58" fillId="0" borderId="18" xfId="47" applyNumberFormat="1" applyFont="1" applyFill="1" applyBorder="1"/>
    <xf numFmtId="3" fontId="52" fillId="0" borderId="66" xfId="47" applyNumberFormat="1" applyFont="1" applyFill="1" applyBorder="1"/>
    <xf numFmtId="0" fontId="57" fillId="0" borderId="9" xfId="47" applyFont="1" applyFill="1" applyBorder="1"/>
    <xf numFmtId="3" fontId="57" fillId="0" borderId="45" xfId="47" applyNumberFormat="1" applyFont="1" applyFill="1" applyBorder="1"/>
    <xf numFmtId="3" fontId="57" fillId="36" borderId="46" xfId="47" applyNumberFormat="1" applyFont="1" applyFill="1" applyBorder="1"/>
    <xf numFmtId="3" fontId="57" fillId="0" borderId="10" xfId="47" applyNumberFormat="1" applyFont="1" applyFill="1" applyBorder="1"/>
    <xf numFmtId="3" fontId="57" fillId="0" borderId="13" xfId="47" applyNumberFormat="1" applyFont="1" applyFill="1" applyBorder="1"/>
    <xf numFmtId="3" fontId="57" fillId="0" borderId="43" xfId="47" applyNumberFormat="1" applyFont="1" applyFill="1" applyBorder="1"/>
    <xf numFmtId="3" fontId="57" fillId="36" borderId="47" xfId="47" applyNumberFormat="1" applyFont="1" applyFill="1" applyBorder="1"/>
    <xf numFmtId="3" fontId="57" fillId="0" borderId="15" xfId="47" applyNumberFormat="1" applyFont="1" applyFill="1" applyBorder="1"/>
    <xf numFmtId="3" fontId="57" fillId="0" borderId="8" xfId="47" applyNumberFormat="1" applyFont="1" applyFill="1" applyBorder="1"/>
    <xf numFmtId="0" fontId="33" fillId="0" borderId="37" xfId="47" applyFont="1" applyFill="1" applyBorder="1"/>
    <xf numFmtId="3" fontId="33" fillId="0" borderId="1" xfId="47" applyNumberFormat="1" applyFont="1" applyFill="1" applyBorder="1"/>
    <xf numFmtId="3" fontId="33" fillId="0" borderId="18" xfId="47" applyNumberFormat="1" applyFont="1" applyFill="1" applyBorder="1"/>
    <xf numFmtId="3" fontId="33" fillId="0" borderId="20" xfId="47" applyNumberFormat="1" applyFont="1" applyFill="1" applyBorder="1"/>
    <xf numFmtId="3" fontId="33" fillId="0" borderId="4" xfId="47" applyNumberFormat="1" applyFont="1" applyFill="1" applyBorder="1"/>
    <xf numFmtId="0" fontId="52" fillId="0" borderId="37" xfId="47" applyFont="1" applyFill="1" applyBorder="1" applyAlignment="1">
      <alignment wrapText="1"/>
    </xf>
    <xf numFmtId="3" fontId="54" fillId="0" borderId="22" xfId="47" applyNumberFormat="1" applyFont="1" applyFill="1" applyBorder="1"/>
    <xf numFmtId="3" fontId="54" fillId="0" borderId="21" xfId="47" applyNumberFormat="1" applyFont="1" applyFill="1" applyBorder="1"/>
    <xf numFmtId="0" fontId="54" fillId="0" borderId="31" xfId="47" applyFont="1" applyFill="1" applyBorder="1" applyAlignment="1">
      <alignment wrapText="1"/>
    </xf>
    <xf numFmtId="3" fontId="54" fillId="0" borderId="12" xfId="47" applyNumberFormat="1" applyFont="1" applyFill="1" applyBorder="1"/>
    <xf numFmtId="3" fontId="54" fillId="0" borderId="45" xfId="47" applyNumberFormat="1" applyFont="1" applyFill="1" applyBorder="1"/>
    <xf numFmtId="3" fontId="54" fillId="36" borderId="46" xfId="47" applyNumberFormat="1" applyFont="1" applyFill="1" applyBorder="1"/>
    <xf numFmtId="3" fontId="54" fillId="0" borderId="11" xfId="47" applyNumberFormat="1" applyFont="1" applyFill="1" applyBorder="1"/>
    <xf numFmtId="0" fontId="54" fillId="0" borderId="0" xfId="47" applyFont="1" applyFill="1" applyBorder="1" applyAlignment="1">
      <alignment wrapText="1"/>
    </xf>
    <xf numFmtId="3" fontId="54" fillId="0" borderId="0" xfId="47" applyNumberFormat="1" applyFont="1" applyFill="1" applyBorder="1"/>
    <xf numFmtId="3" fontId="64" fillId="0" borderId="0" xfId="47" applyNumberFormat="1" applyFont="1" applyFill="1" applyBorder="1"/>
    <xf numFmtId="0" fontId="6" fillId="0" borderId="0" xfId="48" applyFont="1" applyFill="1" applyBorder="1"/>
    <xf numFmtId="0" fontId="6" fillId="37" borderId="0" xfId="48" applyFont="1" applyFill="1" applyBorder="1"/>
    <xf numFmtId="0" fontId="72" fillId="0" borderId="0" xfId="48" applyFont="1" applyFill="1" applyBorder="1"/>
    <xf numFmtId="0" fontId="72" fillId="37" borderId="0" xfId="48" applyFont="1" applyFill="1" applyBorder="1"/>
    <xf numFmtId="3" fontId="6" fillId="37" borderId="0" xfId="48" applyNumberFormat="1" applyFont="1" applyFill="1" applyBorder="1"/>
    <xf numFmtId="0" fontId="73" fillId="37" borderId="0" xfId="48" applyFont="1" applyFill="1" applyBorder="1"/>
    <xf numFmtId="0" fontId="69" fillId="37" borderId="37" xfId="48" applyFont="1" applyFill="1" applyBorder="1" applyAlignment="1">
      <alignment horizontal="center" vertical="center" wrapText="1"/>
    </xf>
    <xf numFmtId="0" fontId="77" fillId="37" borderId="17" xfId="48" applyFont="1" applyFill="1" applyBorder="1" applyAlignment="1">
      <alignment horizontal="center" vertical="center" wrapText="1"/>
    </xf>
    <xf numFmtId="0" fontId="77" fillId="37" borderId="20" xfId="48" applyFont="1" applyFill="1" applyBorder="1" applyAlignment="1">
      <alignment horizontal="center" vertical="center" wrapText="1"/>
    </xf>
    <xf numFmtId="0" fontId="79" fillId="37" borderId="37" xfId="48" applyFont="1" applyFill="1" applyBorder="1" applyAlignment="1">
      <alignment horizontal="center" vertical="center" wrapText="1"/>
    </xf>
    <xf numFmtId="0" fontId="80" fillId="37" borderId="3" xfId="48" applyFont="1" applyFill="1" applyBorder="1" applyAlignment="1">
      <alignment horizontal="center" vertical="center" wrapText="1"/>
    </xf>
    <xf numFmtId="0" fontId="80" fillId="37" borderId="27" xfId="48" applyFont="1" applyFill="1" applyBorder="1" applyAlignment="1">
      <alignment horizontal="center" vertical="center" wrapText="1"/>
    </xf>
    <xf numFmtId="0" fontId="80" fillId="37" borderId="18" xfId="48" applyFont="1" applyFill="1" applyBorder="1" applyAlignment="1">
      <alignment horizontal="center" vertical="center" wrapText="1"/>
    </xf>
    <xf numFmtId="165" fontId="81" fillId="0" borderId="37" xfId="48" applyNumberFormat="1" applyFont="1" applyFill="1" applyBorder="1" applyAlignment="1">
      <alignment vertical="center"/>
    </xf>
    <xf numFmtId="165" fontId="81" fillId="37" borderId="1" xfId="48" applyNumberFormat="1" applyFont="1" applyFill="1" applyBorder="1" applyAlignment="1">
      <alignment horizontal="right" vertical="center"/>
    </xf>
    <xf numFmtId="165" fontId="82" fillId="37" borderId="18" xfId="48" applyNumberFormat="1" applyFont="1" applyFill="1" applyBorder="1" applyAlignment="1">
      <alignment horizontal="right" vertical="center"/>
    </xf>
    <xf numFmtId="165" fontId="83" fillId="37" borderId="4" xfId="48" applyNumberFormat="1" applyFont="1" applyFill="1" applyBorder="1" applyAlignment="1">
      <alignment vertical="center"/>
    </xf>
    <xf numFmtId="165" fontId="81" fillId="37" borderId="18" xfId="48" applyNumberFormat="1" applyFont="1" applyFill="1" applyBorder="1" applyAlignment="1">
      <alignment horizontal="right" vertical="center"/>
    </xf>
    <xf numFmtId="0" fontId="81" fillId="0" borderId="39" xfId="48" applyFont="1" applyFill="1" applyBorder="1" applyAlignment="1">
      <alignment vertical="center" wrapText="1"/>
    </xf>
    <xf numFmtId="165" fontId="81" fillId="37" borderId="29" xfId="48" applyNumberFormat="1" applyFont="1" applyFill="1" applyBorder="1" applyAlignment="1">
      <alignment horizontal="right" vertical="center"/>
    </xf>
    <xf numFmtId="165" fontId="81" fillId="37" borderId="65" xfId="48" applyNumberFormat="1" applyFont="1" applyFill="1" applyBorder="1" applyAlignment="1">
      <alignment horizontal="right" vertical="center"/>
    </xf>
    <xf numFmtId="165" fontId="83" fillId="37" borderId="30" xfId="48" applyNumberFormat="1" applyFont="1" applyFill="1" applyBorder="1" applyAlignment="1">
      <alignment vertical="center"/>
    </xf>
    <xf numFmtId="0" fontId="84" fillId="0" borderId="33" xfId="48" applyFont="1" applyFill="1" applyBorder="1" applyAlignment="1">
      <alignment vertical="center" wrapText="1"/>
    </xf>
    <xf numFmtId="165" fontId="84" fillId="37" borderId="2" xfId="48" applyNumberFormat="1" applyFont="1" applyFill="1" applyBorder="1" applyAlignment="1">
      <alignment horizontal="right" vertical="center"/>
    </xf>
    <xf numFmtId="165" fontId="85" fillId="37" borderId="35" xfId="48" applyNumberFormat="1" applyFont="1" applyFill="1" applyBorder="1" applyAlignment="1">
      <alignment vertical="center"/>
    </xf>
    <xf numFmtId="0" fontId="81" fillId="0" borderId="38" xfId="48" applyFont="1" applyFill="1" applyBorder="1" applyAlignment="1">
      <alignment vertical="center"/>
    </xf>
    <xf numFmtId="165" fontId="81" fillId="37" borderId="3" xfId="48" applyNumberFormat="1" applyFont="1" applyFill="1" applyBorder="1" applyAlignment="1">
      <alignment horizontal="right" vertical="center"/>
    </xf>
    <xf numFmtId="165" fontId="81" fillId="37" borderId="27" xfId="48" applyNumberFormat="1" applyFont="1" applyFill="1" applyBorder="1" applyAlignment="1">
      <alignment horizontal="right" vertical="center"/>
    </xf>
    <xf numFmtId="165" fontId="81" fillId="37" borderId="19" xfId="48" applyNumberFormat="1" applyFont="1" applyFill="1" applyBorder="1" applyAlignment="1">
      <alignment horizontal="right" vertical="center"/>
    </xf>
    <xf numFmtId="165" fontId="83" fillId="37" borderId="36" xfId="48" applyNumberFormat="1" applyFont="1" applyFill="1" applyBorder="1" applyAlignment="1">
      <alignment vertical="center"/>
    </xf>
    <xf numFmtId="0" fontId="81" fillId="37" borderId="37" xfId="48" applyFont="1" applyFill="1" applyBorder="1" applyAlignment="1">
      <alignment vertical="center"/>
    </xf>
    <xf numFmtId="165" fontId="83" fillId="37" borderId="1" xfId="48" applyNumberFormat="1" applyFont="1" applyFill="1" applyBorder="1" applyAlignment="1">
      <alignment vertical="center"/>
    </xf>
    <xf numFmtId="165" fontId="83" fillId="37" borderId="20" xfId="48" applyNumberFormat="1" applyFont="1" applyFill="1" applyBorder="1" applyAlignment="1">
      <alignment vertical="center"/>
    </xf>
    <xf numFmtId="165" fontId="83" fillId="37" borderId="19" xfId="48" applyNumberFormat="1" applyFont="1" applyFill="1" applyBorder="1" applyAlignment="1">
      <alignment vertical="center"/>
    </xf>
    <xf numFmtId="0" fontId="81" fillId="0" borderId="37" xfId="48" applyFont="1" applyFill="1" applyBorder="1" applyAlignment="1">
      <alignment vertical="center"/>
    </xf>
    <xf numFmtId="165" fontId="81" fillId="37" borderId="20" xfId="48" applyNumberFormat="1" applyFont="1" applyFill="1" applyBorder="1" applyAlignment="1">
      <alignment horizontal="right" vertical="center"/>
    </xf>
    <xf numFmtId="0" fontId="81" fillId="0" borderId="39" xfId="48" applyFont="1" applyFill="1" applyBorder="1" applyAlignment="1">
      <alignment vertical="center"/>
    </xf>
    <xf numFmtId="165" fontId="81" fillId="37" borderId="63" xfId="48" applyNumberFormat="1" applyFont="1" applyFill="1" applyBorder="1" applyAlignment="1">
      <alignment horizontal="right" vertical="center"/>
    </xf>
    <xf numFmtId="165" fontId="81" fillId="37" borderId="0" xfId="48" applyNumberFormat="1" applyFont="1" applyFill="1" applyBorder="1" applyAlignment="1">
      <alignment horizontal="right" vertical="center"/>
    </xf>
    <xf numFmtId="0" fontId="84" fillId="0" borderId="33" xfId="48" applyFont="1" applyFill="1" applyBorder="1" applyAlignment="1">
      <alignment vertical="center"/>
    </xf>
    <xf numFmtId="165" fontId="81" fillId="37" borderId="17" xfId="48" applyNumberFormat="1" applyFont="1" applyFill="1" applyBorder="1" applyAlignment="1">
      <alignment horizontal="right" vertical="center"/>
    </xf>
    <xf numFmtId="165" fontId="81" fillId="0" borderId="1" xfId="48" applyNumberFormat="1" applyFont="1" applyFill="1" applyBorder="1" applyAlignment="1">
      <alignment horizontal="right" vertical="center"/>
    </xf>
    <xf numFmtId="165" fontId="81" fillId="37" borderId="74" xfId="48" applyNumberFormat="1" applyFont="1" applyFill="1" applyBorder="1" applyAlignment="1">
      <alignment horizontal="right" vertical="center"/>
    </xf>
    <xf numFmtId="0" fontId="84" fillId="0" borderId="61" xfId="48" applyFont="1" applyFill="1" applyBorder="1" applyAlignment="1">
      <alignment vertical="center"/>
    </xf>
    <xf numFmtId="165" fontId="84" fillId="37" borderId="35" xfId="48" applyNumberFormat="1" applyFont="1" applyFill="1" applyBorder="1" applyAlignment="1">
      <alignment horizontal="right" vertical="center"/>
    </xf>
    <xf numFmtId="0" fontId="81" fillId="0" borderId="38" xfId="48" applyFont="1" applyFill="1" applyBorder="1" applyAlignment="1">
      <alignment vertical="center" wrapText="1"/>
    </xf>
    <xf numFmtId="0" fontId="81" fillId="0" borderId="37" xfId="48" applyFont="1" applyFill="1" applyBorder="1" applyAlignment="1">
      <alignment vertical="center" wrapText="1"/>
    </xf>
    <xf numFmtId="0" fontId="81" fillId="0" borderId="42" xfId="48" applyFont="1" applyFill="1" applyBorder="1" applyAlignment="1">
      <alignment vertical="center"/>
    </xf>
    <xf numFmtId="165" fontId="81" fillId="37" borderId="25" xfId="48" applyNumberFormat="1" applyFont="1" applyFill="1" applyBorder="1" applyAlignment="1">
      <alignment horizontal="right" vertical="center"/>
    </xf>
    <xf numFmtId="165" fontId="81" fillId="37" borderId="70" xfId="48" applyNumberFormat="1" applyFont="1" applyFill="1" applyBorder="1" applyAlignment="1">
      <alignment horizontal="right" vertical="center"/>
    </xf>
    <xf numFmtId="165" fontId="83" fillId="37" borderId="26" xfId="48" applyNumberFormat="1" applyFont="1" applyFill="1" applyBorder="1" applyAlignment="1">
      <alignment vertical="center"/>
    </xf>
    <xf numFmtId="0" fontId="84" fillId="37" borderId="33" xfId="48" applyFont="1" applyFill="1" applyBorder="1" applyAlignment="1">
      <alignment vertical="center"/>
    </xf>
    <xf numFmtId="0" fontId="84" fillId="38" borderId="33" xfId="48" applyFont="1" applyFill="1" applyBorder="1" applyAlignment="1">
      <alignment vertical="center"/>
    </xf>
    <xf numFmtId="165" fontId="84" fillId="38" borderId="2" xfId="48" applyNumberFormat="1" applyFont="1" applyFill="1" applyBorder="1" applyAlignment="1">
      <alignment horizontal="right" vertical="center"/>
    </xf>
    <xf numFmtId="165" fontId="85" fillId="38" borderId="35" xfId="48" applyNumberFormat="1" applyFont="1" applyFill="1" applyBorder="1" applyAlignment="1">
      <alignment vertical="center"/>
    </xf>
    <xf numFmtId="0" fontId="86" fillId="0" borderId="0" xfId="48" applyFont="1" applyFill="1" applyBorder="1"/>
    <xf numFmtId="0" fontId="87" fillId="0" borderId="0" xfId="48" applyFont="1" applyFill="1" applyBorder="1" applyAlignment="1">
      <alignment horizontal="right"/>
    </xf>
    <xf numFmtId="0" fontId="86" fillId="0" borderId="0" xfId="48" applyFont="1" applyFill="1" applyBorder="1" applyAlignment="1">
      <alignment vertical="center"/>
    </xf>
    <xf numFmtId="0" fontId="6" fillId="0" borderId="0" xfId="48" applyFont="1" applyFill="1" applyBorder="1" applyAlignment="1">
      <alignment vertical="center"/>
    </xf>
    <xf numFmtId="0" fontId="69" fillId="37" borderId="38" xfId="48" applyFont="1" applyFill="1" applyBorder="1" applyAlignment="1">
      <alignment horizontal="center" vertical="center" wrapText="1"/>
    </xf>
    <xf numFmtId="0" fontId="71" fillId="37" borderId="17" xfId="48" applyFill="1" applyBorder="1" applyAlignment="1">
      <alignment vertical="center" wrapText="1"/>
    </xf>
    <xf numFmtId="0" fontId="78" fillId="37" borderId="66" xfId="48" applyFont="1" applyFill="1" applyBorder="1" applyAlignment="1">
      <alignment horizontal="center" vertical="center"/>
    </xf>
    <xf numFmtId="0" fontId="86" fillId="37" borderId="0" xfId="48" applyFont="1" applyFill="1" applyBorder="1" applyAlignment="1">
      <alignment vertical="center"/>
    </xf>
    <xf numFmtId="0" fontId="6" fillId="37" borderId="0" xfId="48" applyFont="1" applyFill="1" applyBorder="1" applyAlignment="1">
      <alignment vertical="center"/>
    </xf>
    <xf numFmtId="0" fontId="80" fillId="37" borderId="76" xfId="48" applyFont="1" applyFill="1" applyBorder="1" applyAlignment="1">
      <alignment horizontal="center" vertical="center" wrapText="1"/>
    </xf>
    <xf numFmtId="0" fontId="2" fillId="37" borderId="36" xfId="48" applyFont="1" applyFill="1" applyBorder="1" applyAlignment="1">
      <alignment horizontal="center" vertical="center"/>
    </xf>
    <xf numFmtId="0" fontId="86" fillId="37" borderId="0" xfId="48" applyFont="1" applyFill="1" applyBorder="1"/>
    <xf numFmtId="0" fontId="83" fillId="37" borderId="1" xfId="48" applyFont="1" applyFill="1" applyBorder="1" applyAlignment="1">
      <alignment vertical="center"/>
    </xf>
    <xf numFmtId="165" fontId="89" fillId="37" borderId="76" xfId="48" applyNumberFormat="1" applyFont="1" applyFill="1" applyBorder="1" applyAlignment="1">
      <alignment horizontal="center" vertical="center" wrapText="1"/>
    </xf>
    <xf numFmtId="165" fontId="83" fillId="0" borderId="4" xfId="48" applyNumberFormat="1" applyFont="1" applyFill="1" applyBorder="1" applyAlignment="1">
      <alignment vertical="center"/>
    </xf>
    <xf numFmtId="165" fontId="86" fillId="0" borderId="0" xfId="48" applyNumberFormat="1" applyFont="1" applyFill="1" applyBorder="1" applyAlignment="1">
      <alignment vertical="center"/>
    </xf>
    <xf numFmtId="165" fontId="6" fillId="0" borderId="0" xfId="48" applyNumberFormat="1" applyFont="1" applyFill="1" applyBorder="1" applyAlignment="1">
      <alignment vertical="center"/>
    </xf>
    <xf numFmtId="0" fontId="83" fillId="37" borderId="29" xfId="48" applyFont="1" applyFill="1" applyBorder="1" applyAlignment="1">
      <alignment vertical="center"/>
    </xf>
    <xf numFmtId="165" fontId="83" fillId="0" borderId="30" xfId="48" applyNumberFormat="1" applyFont="1" applyFill="1" applyBorder="1" applyAlignment="1">
      <alignment vertical="center"/>
    </xf>
    <xf numFmtId="165" fontId="85" fillId="0" borderId="35" xfId="48" applyNumberFormat="1" applyFont="1" applyFill="1" applyBorder="1" applyAlignment="1">
      <alignment vertical="center"/>
    </xf>
    <xf numFmtId="165" fontId="81" fillId="37" borderId="27" xfId="48" applyNumberFormat="1" applyFont="1" applyFill="1" applyBorder="1" applyAlignment="1">
      <alignment vertical="center"/>
    </xf>
    <xf numFmtId="165" fontId="81" fillId="0" borderId="3" xfId="48" applyNumberFormat="1" applyFont="1" applyFill="1" applyBorder="1" applyAlignment="1">
      <alignment horizontal="right" vertical="center"/>
    </xf>
    <xf numFmtId="165" fontId="83" fillId="0" borderId="36" xfId="48" applyNumberFormat="1" applyFont="1" applyFill="1" applyBorder="1" applyAlignment="1">
      <alignment vertical="center"/>
    </xf>
    <xf numFmtId="165" fontId="81" fillId="37" borderId="20" xfId="48" applyNumberFormat="1" applyFont="1" applyFill="1" applyBorder="1" applyAlignment="1">
      <alignment vertical="center"/>
    </xf>
    <xf numFmtId="165" fontId="81" fillId="37" borderId="63" xfId="48" applyNumberFormat="1" applyFont="1" applyFill="1" applyBorder="1" applyAlignment="1">
      <alignment vertical="center"/>
    </xf>
    <xf numFmtId="165" fontId="81" fillId="37" borderId="29" xfId="48" applyNumberFormat="1" applyFont="1" applyFill="1" applyBorder="1" applyAlignment="1">
      <alignment vertical="center"/>
    </xf>
    <xf numFmtId="0" fontId="7" fillId="0" borderId="0" xfId="48" applyFont="1" applyFill="1" applyBorder="1" applyAlignment="1">
      <alignment vertical="center"/>
    </xf>
    <xf numFmtId="165" fontId="89" fillId="37" borderId="64" xfId="48" applyNumberFormat="1" applyFont="1" applyFill="1" applyBorder="1" applyAlignment="1">
      <alignment horizontal="center" vertical="center" wrapText="1"/>
    </xf>
    <xf numFmtId="165" fontId="6" fillId="37" borderId="0" xfId="48" applyNumberFormat="1" applyFont="1" applyFill="1" applyBorder="1"/>
    <xf numFmtId="0" fontId="84" fillId="38" borderId="9" xfId="48" applyFont="1" applyFill="1" applyBorder="1" applyAlignment="1">
      <alignment vertical="center"/>
    </xf>
    <xf numFmtId="165" fontId="84" fillId="38" borderId="12" xfId="48" applyNumberFormat="1" applyFont="1" applyFill="1" applyBorder="1" applyAlignment="1">
      <alignment horizontal="right" vertical="center"/>
    </xf>
    <xf numFmtId="165" fontId="85" fillId="38" borderId="13" xfId="48" applyNumberFormat="1" applyFont="1" applyFill="1" applyBorder="1" applyAlignment="1">
      <alignment vertical="center"/>
    </xf>
    <xf numFmtId="165" fontId="6" fillId="0" borderId="0" xfId="48" applyNumberFormat="1" applyFont="1" applyFill="1" applyBorder="1"/>
    <xf numFmtId="0" fontId="62" fillId="37" borderId="0" xfId="48" applyFont="1" applyFill="1" applyBorder="1"/>
    <xf numFmtId="0" fontId="90" fillId="0" borderId="77" xfId="48" applyFont="1" applyFill="1" applyBorder="1" applyAlignment="1">
      <alignment horizontal="center" vertical="center" wrapText="1"/>
    </xf>
    <xf numFmtId="0" fontId="91" fillId="0" borderId="1" xfId="48" applyFont="1" applyFill="1" applyBorder="1" applyAlignment="1">
      <alignment horizontal="center" vertical="center"/>
    </xf>
    <xf numFmtId="0" fontId="91" fillId="0" borderId="1" xfId="48" applyFont="1" applyFill="1" applyBorder="1" applyAlignment="1">
      <alignment horizontal="center" vertical="center" wrapText="1"/>
    </xf>
    <xf numFmtId="0" fontId="91" fillId="0" borderId="4" xfId="48" applyFont="1" applyFill="1" applyBorder="1" applyAlignment="1">
      <alignment horizontal="center" vertical="center" wrapText="1"/>
    </xf>
    <xf numFmtId="0" fontId="92" fillId="37" borderId="37" xfId="48" applyFont="1" applyFill="1" applyBorder="1" applyAlignment="1">
      <alignment horizontal="center" vertical="center" wrapText="1"/>
    </xf>
    <xf numFmtId="0" fontId="93" fillId="37" borderId="18" xfId="48" applyFont="1" applyFill="1" applyBorder="1" applyAlignment="1">
      <alignment horizontal="center" vertical="center" wrapText="1"/>
    </xf>
    <xf numFmtId="165" fontId="93" fillId="37" borderId="1" xfId="48" applyNumberFormat="1" applyFont="1" applyFill="1" applyBorder="1" applyAlignment="1">
      <alignment horizontal="center" vertical="center" wrapText="1"/>
    </xf>
    <xf numFmtId="165" fontId="93" fillId="37" borderId="18" xfId="48" applyNumberFormat="1" applyFont="1" applyFill="1" applyBorder="1" applyAlignment="1">
      <alignment horizontal="center" vertical="center" wrapText="1"/>
    </xf>
    <xf numFmtId="0" fontId="93" fillId="37" borderId="36" xfId="48" applyFont="1" applyFill="1" applyBorder="1" applyAlignment="1">
      <alignment horizontal="center" vertical="center" wrapText="1"/>
    </xf>
    <xf numFmtId="165" fontId="94" fillId="0" borderId="37" xfId="48" applyNumberFormat="1" applyFont="1" applyFill="1" applyBorder="1" applyAlignment="1">
      <alignment vertical="center"/>
    </xf>
    <xf numFmtId="165" fontId="94" fillId="0" borderId="1" xfId="48" applyNumberFormat="1" applyFont="1" applyFill="1" applyBorder="1" applyAlignment="1">
      <alignment horizontal="right" vertical="center"/>
    </xf>
    <xf numFmtId="165" fontId="94" fillId="0" borderId="18" xfId="48" applyNumberFormat="1" applyFont="1" applyFill="1" applyBorder="1" applyAlignment="1">
      <alignment horizontal="right" vertical="center"/>
    </xf>
    <xf numFmtId="165" fontId="94" fillId="0" borderId="4" xfId="48" applyNumberFormat="1" applyFont="1" applyFill="1" applyBorder="1" applyAlignment="1">
      <alignment horizontal="right" vertical="center"/>
    </xf>
    <xf numFmtId="165" fontId="94" fillId="0" borderId="65" xfId="48" applyNumberFormat="1" applyFont="1" applyFill="1" applyBorder="1" applyAlignment="1">
      <alignment horizontal="right" vertical="center"/>
    </xf>
    <xf numFmtId="165" fontId="94" fillId="0" borderId="29" xfId="48" applyNumberFormat="1" applyFont="1" applyFill="1" applyBorder="1" applyAlignment="1">
      <alignment horizontal="right" vertical="center"/>
    </xf>
    <xf numFmtId="165" fontId="94" fillId="0" borderId="30" xfId="48" applyNumberFormat="1" applyFont="1" applyFill="1" applyBorder="1" applyAlignment="1">
      <alignment horizontal="right" vertical="center"/>
    </xf>
    <xf numFmtId="0" fontId="94" fillId="0" borderId="39" xfId="48" applyFont="1" applyFill="1" applyBorder="1" applyAlignment="1">
      <alignment vertical="center" wrapText="1"/>
    </xf>
    <xf numFmtId="165" fontId="94" fillId="0" borderId="22" xfId="48" applyNumberFormat="1" applyFont="1" applyFill="1" applyBorder="1" applyAlignment="1">
      <alignment horizontal="right" vertical="center"/>
    </xf>
    <xf numFmtId="0" fontId="95" fillId="0" borderId="33" xfId="48" applyFont="1" applyFill="1" applyBorder="1" applyAlignment="1">
      <alignment vertical="center" wrapText="1"/>
    </xf>
    <xf numFmtId="165" fontId="95" fillId="0" borderId="2" xfId="48" applyNumberFormat="1" applyFont="1" applyFill="1" applyBorder="1" applyAlignment="1">
      <alignment horizontal="right" vertical="center"/>
    </xf>
    <xf numFmtId="165" fontId="95" fillId="37" borderId="2" xfId="48" applyNumberFormat="1" applyFont="1" applyFill="1" applyBorder="1" applyAlignment="1">
      <alignment horizontal="right" vertical="center"/>
    </xf>
    <xf numFmtId="165" fontId="95" fillId="0" borderId="35" xfId="48" applyNumberFormat="1" applyFont="1" applyFill="1" applyBorder="1" applyAlignment="1">
      <alignment horizontal="right" vertical="center"/>
    </xf>
    <xf numFmtId="0" fontId="94" fillId="0" borderId="38" xfId="48" applyFont="1" applyFill="1" applyBorder="1" applyAlignment="1">
      <alignment vertical="center"/>
    </xf>
    <xf numFmtId="165" fontId="94" fillId="0" borderId="76" xfId="48" applyNumberFormat="1" applyFont="1" applyFill="1" applyBorder="1" applyAlignment="1">
      <alignment horizontal="right" vertical="center"/>
    </xf>
    <xf numFmtId="165" fontId="94" fillId="0" borderId="25" xfId="48" applyNumberFormat="1" applyFont="1" applyFill="1" applyBorder="1" applyAlignment="1">
      <alignment horizontal="right" vertical="center"/>
    </xf>
    <xf numFmtId="165" fontId="94" fillId="0" borderId="36" xfId="48" applyNumberFormat="1" applyFont="1" applyFill="1" applyBorder="1" applyAlignment="1">
      <alignment horizontal="right" vertical="center"/>
    </xf>
    <xf numFmtId="0" fontId="94" fillId="0" borderId="37" xfId="48" applyFont="1" applyFill="1" applyBorder="1" applyAlignment="1">
      <alignment vertical="center"/>
    </xf>
    <xf numFmtId="0" fontId="94" fillId="0" borderId="39" xfId="48" applyFont="1" applyFill="1" applyBorder="1" applyAlignment="1">
      <alignment vertical="center"/>
    </xf>
    <xf numFmtId="0" fontId="95" fillId="0" borderId="33" xfId="48" applyFont="1" applyFill="1" applyBorder="1" applyAlignment="1">
      <alignment vertical="center"/>
    </xf>
    <xf numFmtId="165" fontId="94" fillId="0" borderId="3" xfId="48" applyNumberFormat="1" applyFont="1" applyFill="1" applyBorder="1" applyAlignment="1">
      <alignment horizontal="right" vertical="center"/>
    </xf>
    <xf numFmtId="165" fontId="94" fillId="37" borderId="18" xfId="48" applyNumberFormat="1" applyFont="1" applyFill="1" applyBorder="1" applyAlignment="1">
      <alignment horizontal="right" vertical="center"/>
    </xf>
    <xf numFmtId="0" fontId="94" fillId="0" borderId="28" xfId="48" applyFont="1" applyFill="1" applyBorder="1" applyAlignment="1">
      <alignment vertical="center"/>
    </xf>
    <xf numFmtId="165" fontId="81" fillId="0" borderId="64" xfId="48" applyNumberFormat="1" applyFont="1" applyFill="1" applyBorder="1" applyAlignment="1">
      <alignment horizontal="right" vertical="center"/>
    </xf>
    <xf numFmtId="165" fontId="81" fillId="0" borderId="12" xfId="48" applyNumberFormat="1" applyFont="1" applyFill="1" applyBorder="1" applyAlignment="1">
      <alignment horizontal="right" vertical="center"/>
    </xf>
    <xf numFmtId="165" fontId="81" fillId="0" borderId="73" xfId="48" applyNumberFormat="1" applyFont="1" applyFill="1" applyBorder="1" applyAlignment="1">
      <alignment horizontal="right" vertical="center"/>
    </xf>
    <xf numFmtId="0" fontId="95" fillId="0" borderId="61" xfId="48" applyFont="1" applyFill="1" applyBorder="1" applyAlignment="1">
      <alignment vertical="center"/>
    </xf>
    <xf numFmtId="165" fontId="84" fillId="0" borderId="2" xfId="48" applyNumberFormat="1" applyFont="1" applyFill="1" applyBorder="1" applyAlignment="1">
      <alignment horizontal="right" vertical="center"/>
    </xf>
    <xf numFmtId="165" fontId="84" fillId="0" borderId="35" xfId="48" applyNumberFormat="1" applyFont="1" applyFill="1" applyBorder="1" applyAlignment="1">
      <alignment horizontal="right" vertical="center"/>
    </xf>
    <xf numFmtId="0" fontId="94" fillId="0" borderId="38" xfId="48" applyFont="1" applyFill="1" applyBorder="1" applyAlignment="1">
      <alignment vertical="center" wrapText="1"/>
    </xf>
    <xf numFmtId="165" fontId="81" fillId="0" borderId="76" xfId="48" applyNumberFormat="1" applyFont="1" applyFill="1" applyBorder="1" applyAlignment="1">
      <alignment horizontal="right" vertical="center"/>
    </xf>
    <xf numFmtId="165" fontId="81" fillId="0" borderId="36" xfId="48" applyNumberFormat="1" applyFont="1" applyFill="1" applyBorder="1" applyAlignment="1">
      <alignment horizontal="right" vertical="center"/>
    </xf>
    <xf numFmtId="0" fontId="94" fillId="0" borderId="37" xfId="48" applyFont="1" applyFill="1" applyBorder="1" applyAlignment="1">
      <alignment vertical="center" wrapText="1"/>
    </xf>
    <xf numFmtId="165" fontId="81" fillId="0" borderId="18" xfId="48" applyNumberFormat="1" applyFont="1" applyFill="1" applyBorder="1" applyAlignment="1">
      <alignment horizontal="right" vertical="center"/>
    </xf>
    <xf numFmtId="165" fontId="81" fillId="0" borderId="32" xfId="48" applyNumberFormat="1" applyFont="1" applyFill="1" applyBorder="1" applyAlignment="1">
      <alignment horizontal="right" vertical="center"/>
    </xf>
    <xf numFmtId="165" fontId="81" fillId="0" borderId="65" xfId="48" applyNumberFormat="1" applyFont="1" applyFill="1" applyBorder="1" applyAlignment="1">
      <alignment horizontal="right" vertical="center"/>
    </xf>
    <xf numFmtId="165" fontId="81" fillId="0" borderId="29" xfId="48" applyNumberFormat="1" applyFont="1" applyFill="1" applyBorder="1" applyAlignment="1">
      <alignment horizontal="right" vertical="center"/>
    </xf>
    <xf numFmtId="165" fontId="94" fillId="37" borderId="1" xfId="48" applyNumberFormat="1" applyFont="1" applyFill="1" applyBorder="1" applyAlignment="1">
      <alignment horizontal="right" vertical="center"/>
    </xf>
    <xf numFmtId="0" fontId="95" fillId="38" borderId="33" xfId="48" applyFont="1" applyFill="1" applyBorder="1" applyAlignment="1">
      <alignment vertical="center"/>
    </xf>
    <xf numFmtId="165" fontId="95" fillId="38" borderId="2" xfId="48" applyNumberFormat="1" applyFont="1" applyFill="1" applyBorder="1" applyAlignment="1">
      <alignment horizontal="right" vertical="center"/>
    </xf>
    <xf numFmtId="165" fontId="95" fillId="38" borderId="35" xfId="48" applyNumberFormat="1" applyFont="1" applyFill="1" applyBorder="1" applyAlignment="1">
      <alignment horizontal="right" vertical="center"/>
    </xf>
    <xf numFmtId="165" fontId="7" fillId="0" borderId="0" xfId="48" applyNumberFormat="1" applyFont="1" applyFill="1" applyBorder="1" applyAlignment="1">
      <alignment vertical="center"/>
    </xf>
    <xf numFmtId="0" fontId="6" fillId="37" borderId="78" xfId="48" applyFont="1" applyFill="1" applyBorder="1"/>
    <xf numFmtId="0" fontId="72" fillId="39" borderId="71" xfId="48" applyFont="1" applyFill="1" applyBorder="1"/>
    <xf numFmtId="0" fontId="6" fillId="39" borderId="31" xfId="48" applyFont="1" applyFill="1" applyBorder="1"/>
    <xf numFmtId="0" fontId="62" fillId="0" borderId="0" xfId="48" applyFont="1" applyFill="1" applyBorder="1"/>
    <xf numFmtId="3" fontId="98" fillId="0" borderId="0" xfId="49" applyNumberFormat="1" applyFont="1"/>
    <xf numFmtId="0" fontId="71" fillId="0" borderId="0" xfId="49" applyFont="1"/>
    <xf numFmtId="0" fontId="100" fillId="0" borderId="0" xfId="49" applyFont="1"/>
    <xf numFmtId="0" fontId="2" fillId="0" borderId="0" xfId="49" applyFont="1" applyFill="1" applyBorder="1" applyAlignment="1">
      <alignment wrapText="1"/>
    </xf>
    <xf numFmtId="0" fontId="13" fillId="0" borderId="0" xfId="50" applyFill="1" applyBorder="1" applyAlignment="1">
      <alignment wrapText="1"/>
    </xf>
    <xf numFmtId="0" fontId="1" fillId="0" borderId="0" xfId="49" applyFont="1" applyFill="1" applyAlignment="1">
      <alignment horizontal="right"/>
    </xf>
    <xf numFmtId="0" fontId="2" fillId="0" borderId="14" xfId="49" applyFont="1" applyFill="1" applyBorder="1" applyAlignment="1">
      <alignment horizontal="center" vertical="center"/>
    </xf>
    <xf numFmtId="0" fontId="2" fillId="0" borderId="43" xfId="49" applyFont="1" applyFill="1" applyBorder="1" applyAlignment="1">
      <alignment horizontal="center" vertical="center"/>
    </xf>
    <xf numFmtId="3" fontId="2" fillId="0" borderId="48" xfId="49" applyNumberFormat="1" applyFont="1" applyFill="1" applyBorder="1" applyAlignment="1">
      <alignment horizontal="center" vertical="center"/>
    </xf>
    <xf numFmtId="0" fontId="1" fillId="0" borderId="42" xfId="49" applyFont="1" applyFill="1" applyBorder="1" applyAlignment="1">
      <alignment horizontal="center" vertical="center"/>
    </xf>
    <xf numFmtId="0" fontId="1" fillId="0" borderId="24" xfId="49" applyFont="1" applyFill="1" applyBorder="1" applyAlignment="1">
      <alignment vertical="center"/>
    </xf>
    <xf numFmtId="165" fontId="1" fillId="0" borderId="36" xfId="49" applyNumberFormat="1" applyFont="1" applyFill="1" applyBorder="1" applyAlignment="1">
      <alignment vertical="center"/>
    </xf>
    <xf numFmtId="0" fontId="1" fillId="0" borderId="37" xfId="49" applyFont="1" applyFill="1" applyBorder="1" applyAlignment="1">
      <alignment horizontal="center" vertical="center"/>
    </xf>
    <xf numFmtId="0" fontId="1" fillId="0" borderId="18" xfId="49" applyFont="1" applyFill="1" applyBorder="1" applyAlignment="1">
      <alignment vertical="center"/>
    </xf>
    <xf numFmtId="165" fontId="1" fillId="0" borderId="4" xfId="49" applyNumberFormat="1" applyFont="1" applyFill="1" applyBorder="1" applyAlignment="1">
      <alignment vertical="center"/>
    </xf>
    <xf numFmtId="0" fontId="1" fillId="0" borderId="39" xfId="49" applyFont="1" applyFill="1" applyBorder="1" applyAlignment="1">
      <alignment horizontal="center" vertical="center"/>
    </xf>
    <xf numFmtId="0" fontId="1" fillId="0" borderId="65" xfId="49" applyFont="1" applyFill="1" applyBorder="1" applyAlignment="1">
      <alignment vertical="center"/>
    </xf>
    <xf numFmtId="165" fontId="1" fillId="0" borderId="30" xfId="49" applyNumberFormat="1" applyFont="1" applyFill="1" applyBorder="1" applyAlignment="1">
      <alignment vertical="center"/>
    </xf>
    <xf numFmtId="0" fontId="0" fillId="0" borderId="39" xfId="49" applyFont="1" applyFill="1" applyBorder="1" applyAlignment="1">
      <alignment horizontal="center" vertical="center"/>
    </xf>
    <xf numFmtId="165" fontId="100" fillId="0" borderId="0" xfId="49" applyNumberFormat="1" applyFont="1"/>
    <xf numFmtId="165" fontId="2" fillId="0" borderId="35" xfId="49" applyNumberFormat="1" applyFont="1" applyFill="1" applyBorder="1" applyAlignment="1">
      <alignment vertical="center"/>
    </xf>
    <xf numFmtId="0" fontId="2" fillId="0" borderId="0" xfId="49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vertical="center"/>
    </xf>
    <xf numFmtId="0" fontId="2" fillId="0" borderId="61" xfId="49" applyFont="1" applyFill="1" applyBorder="1" applyAlignment="1">
      <alignment horizontal="center" vertical="center"/>
    </xf>
    <xf numFmtId="0" fontId="2" fillId="0" borderId="41" xfId="49" applyFont="1" applyFill="1" applyBorder="1" applyAlignment="1">
      <alignment horizontal="center" vertical="center"/>
    </xf>
    <xf numFmtId="0" fontId="1" fillId="0" borderId="38" xfId="49" applyFont="1" applyFill="1" applyBorder="1" applyAlignment="1">
      <alignment horizontal="center" vertical="center"/>
    </xf>
    <xf numFmtId="0" fontId="1" fillId="0" borderId="76" xfId="49" applyFont="1" applyFill="1" applyBorder="1" applyAlignment="1">
      <alignment vertical="center"/>
    </xf>
    <xf numFmtId="0" fontId="1" fillId="0" borderId="1" xfId="49" applyFont="1" applyFill="1" applyBorder="1" applyAlignment="1">
      <alignment vertical="center"/>
    </xf>
    <xf numFmtId="165" fontId="2" fillId="0" borderId="0" xfId="49" applyNumberFormat="1" applyFont="1" applyFill="1" applyBorder="1" applyAlignment="1">
      <alignment vertical="center"/>
    </xf>
    <xf numFmtId="0" fontId="1" fillId="0" borderId="3" xfId="49" applyFont="1" applyFill="1" applyBorder="1" applyAlignment="1">
      <alignment vertical="center"/>
    </xf>
    <xf numFmtId="0" fontId="2" fillId="0" borderId="0" xfId="49" applyFont="1" applyFill="1"/>
    <xf numFmtId="3" fontId="1" fillId="0" borderId="0" xfId="49" applyNumberFormat="1" applyFont="1" applyFill="1"/>
    <xf numFmtId="165" fontId="2" fillId="0" borderId="0" xfId="49" applyNumberFormat="1" applyFont="1" applyFill="1"/>
    <xf numFmtId="43" fontId="71" fillId="0" borderId="0" xfId="51" applyFont="1"/>
    <xf numFmtId="0" fontId="1" fillId="0" borderId="0" xfId="49" applyFont="1" applyFill="1"/>
    <xf numFmtId="0" fontId="1" fillId="0" borderId="0" xfId="49" applyFont="1"/>
    <xf numFmtId="3" fontId="1" fillId="0" borderId="0" xfId="49" applyNumberFormat="1" applyFont="1"/>
    <xf numFmtId="0" fontId="2" fillId="0" borderId="14" xfId="49" applyFont="1" applyBorder="1" applyAlignment="1">
      <alignment horizontal="center" vertical="center"/>
    </xf>
    <xf numFmtId="0" fontId="2" fillId="0" borderId="7" xfId="49" applyFont="1" applyBorder="1" applyAlignment="1">
      <alignment horizontal="center" vertical="center"/>
    </xf>
    <xf numFmtId="0" fontId="2" fillId="0" borderId="43" xfId="49" applyFont="1" applyBorder="1" applyAlignment="1">
      <alignment horizontal="center" vertical="center"/>
    </xf>
    <xf numFmtId="3" fontId="2" fillId="0" borderId="8" xfId="49" applyNumberFormat="1" applyFont="1" applyBorder="1" applyAlignment="1">
      <alignment horizontal="center" vertical="center"/>
    </xf>
    <xf numFmtId="0" fontId="1" fillId="37" borderId="42" xfId="49" applyFont="1" applyFill="1" applyBorder="1" applyAlignment="1">
      <alignment horizontal="left" vertical="center"/>
    </xf>
    <xf numFmtId="0" fontId="1" fillId="37" borderId="25" xfId="49" applyFont="1" applyFill="1" applyBorder="1" applyAlignment="1">
      <alignment vertical="center"/>
    </xf>
    <xf numFmtId="0" fontId="1" fillId="37" borderId="24" xfId="49" applyFont="1" applyFill="1" applyBorder="1" applyAlignment="1">
      <alignment vertical="center"/>
    </xf>
    <xf numFmtId="165" fontId="1" fillId="0" borderId="26" xfId="49" applyNumberFormat="1" applyFont="1" applyFill="1" applyBorder="1" applyAlignment="1">
      <alignment vertical="center"/>
    </xf>
    <xf numFmtId="0" fontId="1" fillId="37" borderId="37" xfId="49" applyFont="1" applyFill="1" applyBorder="1" applyAlignment="1">
      <alignment horizontal="left" vertical="center"/>
    </xf>
    <xf numFmtId="0" fontId="1" fillId="37" borderId="1" xfId="49" applyFont="1" applyFill="1" applyBorder="1" applyAlignment="1">
      <alignment vertical="center"/>
    </xf>
    <xf numFmtId="0" fontId="1" fillId="37" borderId="18" xfId="49" applyFont="1" applyFill="1" applyBorder="1" applyAlignment="1">
      <alignment vertical="center"/>
    </xf>
    <xf numFmtId="165" fontId="1" fillId="37" borderId="4" xfId="49" applyNumberFormat="1" applyFont="1" applyFill="1" applyBorder="1" applyAlignment="1">
      <alignment vertical="center"/>
    </xf>
    <xf numFmtId="0" fontId="71" fillId="0" borderId="34" xfId="48" applyBorder="1" applyAlignment="1">
      <alignment vertical="center"/>
    </xf>
    <xf numFmtId="165" fontId="2" fillId="0" borderId="62" xfId="49" applyNumberFormat="1" applyFont="1" applyFill="1" applyBorder="1" applyAlignment="1">
      <alignment vertical="center"/>
    </xf>
    <xf numFmtId="0" fontId="1" fillId="0" borderId="0" xfId="49" applyFont="1" applyAlignment="1">
      <alignment vertical="center"/>
    </xf>
    <xf numFmtId="3" fontId="1" fillId="0" borderId="0" xfId="49" applyNumberFormat="1" applyFont="1" applyAlignment="1">
      <alignment vertical="center"/>
    </xf>
    <xf numFmtId="0" fontId="0" fillId="0" borderId="25" xfId="49" applyFont="1" applyBorder="1"/>
    <xf numFmtId="0" fontId="1" fillId="0" borderId="25" xfId="49" applyFont="1" applyBorder="1" applyAlignment="1">
      <alignment vertical="center"/>
    </xf>
    <xf numFmtId="3" fontId="1" fillId="0" borderId="26" xfId="49" applyNumberFormat="1" applyFont="1" applyBorder="1" applyAlignment="1">
      <alignment vertical="center"/>
    </xf>
    <xf numFmtId="0" fontId="1" fillId="37" borderId="44" xfId="49" applyFont="1" applyFill="1" applyBorder="1" applyAlignment="1">
      <alignment horizontal="left" vertical="center"/>
    </xf>
    <xf numFmtId="0" fontId="0" fillId="0" borderId="22" xfId="49" applyFont="1" applyBorder="1"/>
    <xf numFmtId="3" fontId="1" fillId="0" borderId="22" xfId="49" applyNumberFormat="1" applyFont="1" applyBorder="1"/>
    <xf numFmtId="0" fontId="1" fillId="0" borderId="23" xfId="49" applyFont="1" applyBorder="1"/>
    <xf numFmtId="0" fontId="6" fillId="37" borderId="0" xfId="48" applyFont="1" applyFill="1" applyBorder="1" applyAlignment="1">
      <alignment horizontal="right"/>
    </xf>
    <xf numFmtId="0" fontId="87" fillId="37" borderId="0" xfId="48" applyFont="1" applyFill="1" applyBorder="1" applyAlignment="1">
      <alignment horizontal="right"/>
    </xf>
    <xf numFmtId="0" fontId="71" fillId="0" borderId="0" xfId="48"/>
    <xf numFmtId="0" fontId="69" fillId="37" borderId="77" xfId="48" applyFont="1" applyFill="1" applyBorder="1" applyAlignment="1">
      <alignment horizontal="center" vertical="center" wrapText="1"/>
    </xf>
    <xf numFmtId="0" fontId="77" fillId="37" borderId="19" xfId="48" applyFont="1" applyFill="1" applyBorder="1" applyAlignment="1">
      <alignment horizontal="center" vertical="center" wrapText="1"/>
    </xf>
    <xf numFmtId="0" fontId="77" fillId="37" borderId="27" xfId="48" applyFont="1" applyFill="1" applyBorder="1" applyAlignment="1">
      <alignment horizontal="center" vertical="center" wrapText="1"/>
    </xf>
    <xf numFmtId="0" fontId="10" fillId="37" borderId="27" xfId="48" applyFont="1" applyFill="1" applyBorder="1" applyAlignment="1">
      <alignment horizontal="center" vertical="center"/>
    </xf>
    <xf numFmtId="0" fontId="10" fillId="37" borderId="3" xfId="48" applyFont="1" applyFill="1" applyBorder="1" applyAlignment="1">
      <alignment horizontal="center" vertical="center"/>
    </xf>
    <xf numFmtId="0" fontId="10" fillId="37" borderId="3" xfId="48" applyFont="1" applyFill="1" applyBorder="1" applyAlignment="1">
      <alignment horizontal="center" vertical="center" wrapText="1"/>
    </xf>
    <xf numFmtId="165" fontId="89" fillId="37" borderId="76" xfId="48" applyNumberFormat="1" applyFont="1" applyFill="1" applyBorder="1" applyAlignment="1">
      <alignment horizontal="right" vertical="center" wrapText="1"/>
    </xf>
    <xf numFmtId="0" fontId="80" fillId="37" borderId="1" xfId="48" applyFont="1" applyFill="1" applyBorder="1" applyAlignment="1">
      <alignment horizontal="center" vertical="center" wrapText="1"/>
    </xf>
    <xf numFmtId="0" fontId="71" fillId="37" borderId="0" xfId="48" applyFill="1"/>
    <xf numFmtId="4" fontId="84" fillId="37" borderId="2" xfId="48" applyNumberFormat="1" applyFont="1" applyFill="1" applyBorder="1" applyAlignment="1">
      <alignment horizontal="right" vertical="center"/>
    </xf>
    <xf numFmtId="165" fontId="71" fillId="0" borderId="0" xfId="48" applyNumberFormat="1"/>
    <xf numFmtId="165" fontId="83" fillId="37" borderId="23" xfId="48" applyNumberFormat="1" applyFont="1" applyFill="1" applyBorder="1" applyAlignment="1">
      <alignment vertical="center"/>
    </xf>
    <xf numFmtId="165" fontId="85" fillId="37" borderId="13" xfId="48" applyNumberFormat="1" applyFont="1" applyFill="1" applyBorder="1" applyAlignment="1">
      <alignment vertical="center"/>
    </xf>
    <xf numFmtId="0" fontId="81" fillId="0" borderId="44" xfId="48" applyFont="1" applyFill="1" applyBorder="1" applyAlignment="1">
      <alignment vertical="center"/>
    </xf>
    <xf numFmtId="165" fontId="81" fillId="37" borderId="32" xfId="48" applyNumberFormat="1" applyFont="1" applyFill="1" applyBorder="1" applyAlignment="1">
      <alignment horizontal="right" vertical="center"/>
    </xf>
    <xf numFmtId="165" fontId="89" fillId="37" borderId="64" xfId="48" applyNumberFormat="1" applyFont="1" applyFill="1" applyBorder="1" applyAlignment="1">
      <alignment horizontal="right" vertical="center" wrapText="1"/>
    </xf>
    <xf numFmtId="165" fontId="83" fillId="37" borderId="73" xfId="48" applyNumberFormat="1" applyFont="1" applyFill="1" applyBorder="1" applyAlignment="1">
      <alignment vertical="center"/>
    </xf>
    <xf numFmtId="4" fontId="84" fillId="38" borderId="12" xfId="48" applyNumberFormat="1" applyFont="1" applyFill="1" applyBorder="1" applyAlignment="1">
      <alignment horizontal="right" vertical="center"/>
    </xf>
    <xf numFmtId="4" fontId="6" fillId="37" borderId="0" xfId="48" applyNumberFormat="1" applyFont="1" applyFill="1" applyBorder="1"/>
    <xf numFmtId="3" fontId="6" fillId="37" borderId="0" xfId="48" applyNumberFormat="1" applyFont="1" applyFill="1" applyBorder="1" applyAlignment="1">
      <alignment horizontal="right"/>
    </xf>
    <xf numFmtId="165" fontId="6" fillId="37" borderId="0" xfId="48" applyNumberFormat="1" applyFont="1" applyFill="1" applyBorder="1" applyAlignment="1">
      <alignment horizontal="right"/>
    </xf>
    <xf numFmtId="49" fontId="1" fillId="0" borderId="0" xfId="0" applyNumberFormat="1" applyFont="1" applyFill="1" applyAlignment="1"/>
    <xf numFmtId="49" fontId="1" fillId="0" borderId="0" xfId="28" applyNumberFormat="1" applyFont="1" applyFill="1" applyBorder="1" applyAlignment="1">
      <alignment horizontal="right"/>
    </xf>
    <xf numFmtId="0" fontId="1" fillId="0" borderId="0" xfId="28" applyFont="1" applyFill="1" applyBorder="1" applyAlignment="1">
      <alignment horizontal="left"/>
    </xf>
    <xf numFmtId="3" fontId="1" fillId="0" borderId="0" xfId="28" applyNumberFormat="1" applyFont="1" applyFill="1" applyBorder="1" applyAlignment="1">
      <alignment horizontal="right"/>
    </xf>
    <xf numFmtId="0" fontId="2" fillId="0" borderId="1" xfId="30" applyFont="1" applyFill="1" applyBorder="1"/>
    <xf numFmtId="49" fontId="4" fillId="36" borderId="1" xfId="28" applyNumberFormat="1" applyFont="1" applyFill="1" applyBorder="1" applyAlignment="1">
      <alignment horizontal="right" vertical="center"/>
    </xf>
    <xf numFmtId="0" fontId="4" fillId="36" borderId="1" xfId="28" applyFont="1" applyFill="1" applyBorder="1" applyAlignment="1">
      <alignment horizontal="center" vertical="center"/>
    </xf>
    <xf numFmtId="3" fontId="2" fillId="36" borderId="1" xfId="28" applyNumberFormat="1" applyFont="1" applyFill="1" applyBorder="1" applyAlignment="1">
      <alignment horizontal="center" vertical="center"/>
    </xf>
    <xf numFmtId="3" fontId="2" fillId="36" borderId="1" xfId="28" applyNumberFormat="1" applyFont="1" applyFill="1" applyBorder="1" applyAlignment="1">
      <alignment horizontal="center" vertical="center" wrapText="1"/>
    </xf>
    <xf numFmtId="0" fontId="71" fillId="0" borderId="0" xfId="48" applyFont="1"/>
    <xf numFmtId="0" fontId="15" fillId="0" borderId="0" xfId="48" applyFont="1"/>
    <xf numFmtId="0" fontId="15" fillId="0" borderId="0" xfId="48" applyFont="1" applyAlignment="1">
      <alignment wrapText="1"/>
    </xf>
    <xf numFmtId="3" fontId="71" fillId="0" borderId="0" xfId="48" applyNumberFormat="1" applyFont="1"/>
    <xf numFmtId="3" fontId="71" fillId="0" borderId="0" xfId="48" applyNumberFormat="1" applyFont="1" applyAlignment="1">
      <alignment horizontal="right"/>
    </xf>
    <xf numFmtId="0" fontId="2" fillId="0" borderId="38" xfId="48" applyFont="1" applyBorder="1"/>
    <xf numFmtId="0" fontId="15" fillId="0" borderId="3" xfId="48" applyFont="1" applyBorder="1"/>
    <xf numFmtId="0" fontId="15" fillId="0" borderId="3" xfId="48" applyFont="1" applyBorder="1" applyAlignment="1">
      <alignment wrapText="1"/>
    </xf>
    <xf numFmtId="3" fontId="102" fillId="0" borderId="3" xfId="48" applyNumberFormat="1" applyFont="1" applyBorder="1"/>
    <xf numFmtId="3" fontId="102" fillId="0" borderId="36" xfId="48" applyNumberFormat="1" applyFont="1" applyBorder="1"/>
    <xf numFmtId="0" fontId="71" fillId="0" borderId="37" xfId="48" applyFont="1" applyBorder="1"/>
    <xf numFmtId="0" fontId="15" fillId="0" borderId="1" xfId="48" applyFont="1" applyBorder="1"/>
    <xf numFmtId="0" fontId="15" fillId="0" borderId="1" xfId="48" applyFont="1" applyBorder="1" applyAlignment="1">
      <alignment wrapText="1"/>
    </xf>
    <xf numFmtId="3" fontId="102" fillId="0" borderId="1" xfId="48" applyNumberFormat="1" applyFont="1" applyBorder="1"/>
    <xf numFmtId="3" fontId="102" fillId="0" borderId="4" xfId="48" applyNumberFormat="1" applyFont="1" applyBorder="1"/>
    <xf numFmtId="0" fontId="15" fillId="0" borderId="37" xfId="48" applyFont="1" applyBorder="1"/>
    <xf numFmtId="3" fontId="103" fillId="0" borderId="22" xfId="48" applyNumberFormat="1" applyFont="1" applyBorder="1"/>
    <xf numFmtId="3" fontId="103" fillId="0" borderId="12" xfId="48" applyNumberFormat="1" applyFont="1" applyBorder="1"/>
    <xf numFmtId="3" fontId="103" fillId="0" borderId="13" xfId="48" applyNumberFormat="1" applyFont="1" applyBorder="1"/>
    <xf numFmtId="4" fontId="71" fillId="0" borderId="0" xfId="48" applyNumberFormat="1"/>
    <xf numFmtId="0" fontId="15" fillId="0" borderId="38" xfId="48" applyFont="1" applyBorder="1" applyAlignment="1">
      <alignment wrapText="1"/>
    </xf>
    <xf numFmtId="0" fontId="71" fillId="0" borderId="39" xfId="48" applyFont="1" applyBorder="1"/>
    <xf numFmtId="0" fontId="15" fillId="0" borderId="29" xfId="48" applyFont="1" applyBorder="1"/>
    <xf numFmtId="0" fontId="15" fillId="0" borderId="29" xfId="48" applyFont="1" applyBorder="1" applyAlignment="1">
      <alignment wrapText="1"/>
    </xf>
    <xf numFmtId="3" fontId="102" fillId="0" borderId="29" xfId="48" applyNumberFormat="1" applyFont="1" applyBorder="1"/>
    <xf numFmtId="3" fontId="102" fillId="0" borderId="22" xfId="48" applyNumberFormat="1" applyFont="1" applyBorder="1"/>
    <xf numFmtId="3" fontId="102" fillId="0" borderId="30" xfId="48" applyNumberFormat="1" applyFont="1" applyBorder="1"/>
    <xf numFmtId="3" fontId="103" fillId="0" borderId="2" xfId="48" applyNumberFormat="1" applyFont="1" applyBorder="1"/>
    <xf numFmtId="3" fontId="103" fillId="0" borderId="35" xfId="48" applyNumberFormat="1" applyFont="1" applyBorder="1"/>
    <xf numFmtId="0" fontId="15" fillId="0" borderId="16" xfId="48" applyFont="1" applyBorder="1"/>
    <xf numFmtId="0" fontId="15" fillId="0" borderId="32" xfId="48" applyFont="1" applyBorder="1"/>
    <xf numFmtId="0" fontId="15" fillId="0" borderId="32" xfId="48" applyFont="1" applyBorder="1" applyAlignment="1">
      <alignment wrapText="1"/>
    </xf>
    <xf numFmtId="3" fontId="103" fillId="0" borderId="32" xfId="48" applyNumberFormat="1" applyFont="1" applyBorder="1"/>
    <xf numFmtId="3" fontId="103" fillId="0" borderId="73" xfId="48" applyNumberFormat="1" applyFont="1" applyBorder="1"/>
    <xf numFmtId="0" fontId="15" fillId="0" borderId="33" xfId="48" applyFont="1" applyBorder="1"/>
    <xf numFmtId="0" fontId="15" fillId="0" borderId="2" xfId="48" applyFont="1" applyBorder="1"/>
    <xf numFmtId="0" fontId="15" fillId="0" borderId="2" xfId="48" applyFont="1" applyBorder="1" applyAlignment="1">
      <alignment wrapText="1"/>
    </xf>
    <xf numFmtId="0" fontId="15" fillId="0" borderId="38" xfId="48" applyFont="1" applyBorder="1"/>
    <xf numFmtId="3" fontId="103" fillId="0" borderId="3" xfId="48" applyNumberFormat="1" applyFont="1" applyBorder="1"/>
    <xf numFmtId="3" fontId="103" fillId="0" borderId="36" xfId="48" applyNumberFormat="1" applyFont="1" applyBorder="1"/>
    <xf numFmtId="3" fontId="71" fillId="0" borderId="0" xfId="48" applyNumberFormat="1"/>
    <xf numFmtId="0" fontId="15" fillId="38" borderId="33" xfId="48" applyFont="1" applyFill="1" applyBorder="1"/>
    <xf numFmtId="0" fontId="15" fillId="38" borderId="2" xfId="48" applyFont="1" applyFill="1" applyBorder="1"/>
    <xf numFmtId="0" fontId="15" fillId="38" borderId="2" xfId="48" applyFont="1" applyFill="1" applyBorder="1" applyAlignment="1">
      <alignment wrapText="1"/>
    </xf>
    <xf numFmtId="3" fontId="103" fillId="38" borderId="2" xfId="48" applyNumberFormat="1" applyFont="1" applyFill="1" applyBorder="1"/>
    <xf numFmtId="3" fontId="103" fillId="38" borderId="35" xfId="48" applyNumberFormat="1" applyFont="1" applyFill="1" applyBorder="1"/>
    <xf numFmtId="0" fontId="15" fillId="0" borderId="0" xfId="48" applyFont="1" applyBorder="1"/>
    <xf numFmtId="0" fontId="15" fillId="0" borderId="0" xfId="48" applyFont="1" applyBorder="1" applyAlignment="1">
      <alignment wrapText="1"/>
    </xf>
    <xf numFmtId="3" fontId="103" fillId="0" borderId="0" xfId="48" applyNumberFormat="1" applyFont="1" applyBorder="1"/>
    <xf numFmtId="0" fontId="13" fillId="37" borderId="2" xfId="48" applyFont="1" applyFill="1" applyBorder="1" applyAlignment="1">
      <alignment horizontal="center" wrapText="1"/>
    </xf>
    <xf numFmtId="3" fontId="1" fillId="37" borderId="2" xfId="48" applyNumberFormat="1" applyFont="1" applyFill="1" applyBorder="1" applyAlignment="1">
      <alignment horizontal="center" wrapText="1"/>
    </xf>
    <xf numFmtId="3" fontId="1" fillId="37" borderId="35" xfId="48" applyNumberFormat="1" applyFont="1" applyFill="1" applyBorder="1" applyAlignment="1">
      <alignment horizontal="center" wrapText="1"/>
    </xf>
    <xf numFmtId="0" fontId="0" fillId="37" borderId="33" xfId="48" applyFont="1" applyFill="1" applyBorder="1" applyAlignment="1">
      <alignment horizontal="center" wrapText="1"/>
    </xf>
    <xf numFmtId="0" fontId="0" fillId="37" borderId="2" xfId="48" applyFont="1" applyFill="1" applyBorder="1" applyAlignment="1">
      <alignment horizontal="center" wrapText="1"/>
    </xf>
    <xf numFmtId="49" fontId="7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center"/>
    </xf>
    <xf numFmtId="0" fontId="69" fillId="0" borderId="0" xfId="28" applyFont="1" applyFill="1" applyAlignment="1">
      <alignment horizontal="left"/>
    </xf>
    <xf numFmtId="0" fontId="57" fillId="0" borderId="5" xfId="28" applyFont="1" applyFill="1" applyBorder="1" applyAlignment="1">
      <alignment horizontal="left"/>
    </xf>
    <xf numFmtId="0" fontId="57" fillId="0" borderId="6" xfId="28" applyFont="1" applyFill="1" applyBorder="1" applyAlignment="1">
      <alignment horizontal="left"/>
    </xf>
    <xf numFmtId="0" fontId="57" fillId="0" borderId="70" xfId="28" applyFont="1" applyFill="1" applyBorder="1" applyAlignment="1">
      <alignment horizontal="left"/>
    </xf>
    <xf numFmtId="0" fontId="11" fillId="0" borderId="31" xfId="29" applyBorder="1" applyAlignment="1">
      <alignment horizontal="left"/>
    </xf>
    <xf numFmtId="0" fontId="11" fillId="0" borderId="10" xfId="29" applyBorder="1" applyAlignment="1">
      <alignment horizontal="left"/>
    </xf>
    <xf numFmtId="49" fontId="32" fillId="36" borderId="61" xfId="0" applyNumberFormat="1" applyFont="1" applyFill="1" applyBorder="1" applyAlignment="1" applyProtection="1">
      <alignment horizontal="left" vertical="top"/>
      <protection locked="0"/>
    </xf>
    <xf numFmtId="49" fontId="32" fillId="36" borderId="34" xfId="0" applyNumberFormat="1" applyFont="1" applyFill="1" applyBorder="1" applyAlignment="1" applyProtection="1">
      <alignment horizontal="left" vertical="top"/>
      <protection locked="0"/>
    </xf>
    <xf numFmtId="49" fontId="32" fillId="36" borderId="62" xfId="0" applyNumberFormat="1" applyFont="1" applyFill="1" applyBorder="1" applyAlignment="1" applyProtection="1">
      <alignment horizontal="left" vertical="top"/>
      <protection locked="0"/>
    </xf>
    <xf numFmtId="49" fontId="1" fillId="0" borderId="0" xfId="0" applyNumberFormat="1" applyFont="1" applyFill="1" applyBorder="1" applyAlignment="1">
      <alignment horizontal="center"/>
    </xf>
    <xf numFmtId="0" fontId="101" fillId="38" borderId="61" xfId="48" applyFont="1" applyFill="1" applyBorder="1" applyAlignment="1"/>
    <xf numFmtId="0" fontId="101" fillId="38" borderId="34" xfId="48" applyFont="1" applyFill="1" applyBorder="1" applyAlignment="1"/>
    <xf numFmtId="0" fontId="101" fillId="38" borderId="62" xfId="48" applyFont="1" applyFill="1" applyBorder="1" applyAlignment="1"/>
    <xf numFmtId="0" fontId="2" fillId="0" borderId="79" xfId="48" applyFont="1" applyBorder="1" applyAlignment="1"/>
    <xf numFmtId="0" fontId="2" fillId="0" borderId="68" xfId="48" applyFont="1" applyBorder="1" applyAlignment="1"/>
    <xf numFmtId="0" fontId="2" fillId="0" borderId="21" xfId="48" applyFont="1" applyBorder="1" applyAlignment="1"/>
    <xf numFmtId="0" fontId="2" fillId="0" borderId="61" xfId="48" applyFont="1" applyBorder="1" applyAlignment="1"/>
    <xf numFmtId="0" fontId="2" fillId="0" borderId="34" xfId="48" applyFont="1" applyBorder="1" applyAlignment="1"/>
    <xf numFmtId="0" fontId="2" fillId="0" borderId="40" xfId="48" applyFont="1" applyBorder="1" applyAlignment="1"/>
    <xf numFmtId="0" fontId="74" fillId="38" borderId="71" xfId="48" applyFont="1" applyFill="1" applyBorder="1" applyAlignment="1">
      <alignment horizontal="center" vertical="center" wrapText="1"/>
    </xf>
    <xf numFmtId="0" fontId="75" fillId="38" borderId="15" xfId="48" applyFont="1" applyFill="1" applyBorder="1" applyAlignment="1">
      <alignment vertical="center" wrapText="1"/>
    </xf>
    <xf numFmtId="0" fontId="75" fillId="38" borderId="72" xfId="48" applyFont="1" applyFill="1" applyBorder="1" applyAlignment="1">
      <alignment vertical="center" wrapText="1"/>
    </xf>
    <xf numFmtId="0" fontId="76" fillId="37" borderId="18" xfId="48" applyFont="1" applyFill="1" applyBorder="1" applyAlignment="1">
      <alignment horizontal="center" vertical="center" wrapText="1"/>
    </xf>
    <xf numFmtId="0" fontId="76" fillId="37" borderId="17" xfId="48" applyFont="1" applyFill="1" applyBorder="1" applyAlignment="1">
      <alignment horizontal="center" vertical="center" wrapText="1"/>
    </xf>
    <xf numFmtId="0" fontId="78" fillId="37" borderId="73" xfId="48" applyFont="1" applyFill="1" applyBorder="1" applyAlignment="1">
      <alignment horizontal="center" vertical="center"/>
    </xf>
    <xf numFmtId="0" fontId="2" fillId="37" borderId="36" xfId="48" applyFont="1" applyFill="1" applyBorder="1" applyAlignment="1">
      <alignment horizontal="center" vertical="center"/>
    </xf>
    <xf numFmtId="0" fontId="88" fillId="38" borderId="15" xfId="48" applyFont="1" applyFill="1" applyBorder="1" applyAlignment="1">
      <alignment horizontal="center" vertical="center" wrapText="1"/>
    </xf>
    <xf numFmtId="0" fontId="75" fillId="38" borderId="75" xfId="48" applyFont="1" applyFill="1" applyBorder="1" applyAlignment="1">
      <alignment vertical="center" wrapText="1"/>
    </xf>
    <xf numFmtId="0" fontId="71" fillId="37" borderId="17" xfId="48" applyFill="1" applyBorder="1" applyAlignment="1">
      <alignment vertical="center" wrapText="1"/>
    </xf>
    <xf numFmtId="0" fontId="91" fillId="0" borderId="18" xfId="48" applyFont="1" applyFill="1" applyBorder="1" applyAlignment="1">
      <alignment horizontal="center" vertical="center" wrapText="1"/>
    </xf>
    <xf numFmtId="0" fontId="91" fillId="0" borderId="17" xfId="48" applyFont="1" applyFill="1" applyBorder="1" applyAlignment="1">
      <alignment horizontal="center" vertical="center" wrapText="1"/>
    </xf>
    <xf numFmtId="0" fontId="71" fillId="0" borderId="20" xfId="48" applyBorder="1" applyAlignment="1">
      <alignment horizontal="center" vertical="center" wrapText="1"/>
    </xf>
    <xf numFmtId="0" fontId="2" fillId="0" borderId="0" xfId="49" applyFont="1" applyFill="1" applyAlignment="1">
      <alignment horizontal="center" vertical="center" wrapText="1"/>
    </xf>
    <xf numFmtId="0" fontId="99" fillId="0" borderId="0" xfId="49" applyFont="1" applyFill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 wrapText="1"/>
    </xf>
    <xf numFmtId="0" fontId="2" fillId="0" borderId="61" xfId="49" applyFont="1" applyFill="1" applyBorder="1" applyAlignment="1">
      <alignment vertical="center"/>
    </xf>
    <xf numFmtId="0" fontId="2" fillId="0" borderId="40" xfId="49" applyFont="1" applyFill="1" applyBorder="1" applyAlignment="1">
      <alignment vertical="center"/>
    </xf>
    <xf numFmtId="0" fontId="2" fillId="0" borderId="61" xfId="49" applyFont="1" applyBorder="1" applyAlignment="1">
      <alignment vertical="center"/>
    </xf>
    <xf numFmtId="0" fontId="71" fillId="0" borderId="34" xfId="48" applyBorder="1" applyAlignment="1">
      <alignment vertical="center"/>
    </xf>
    <xf numFmtId="0" fontId="1" fillId="0" borderId="0" xfId="49" applyFont="1" applyAlignment="1">
      <alignment vertical="center"/>
    </xf>
    <xf numFmtId="0" fontId="1" fillId="0" borderId="0" xfId="48" applyFont="1" applyAlignment="1">
      <alignment vertical="center"/>
    </xf>
    <xf numFmtId="0" fontId="99" fillId="0" borderId="0" xfId="49" applyFont="1" applyAlignment="1">
      <alignment horizontal="center" vertical="center" wrapText="1"/>
    </xf>
    <xf numFmtId="0" fontId="99" fillId="0" borderId="0" xfId="48" applyFont="1" applyAlignment="1">
      <alignment horizontal="center" vertical="center" wrapText="1"/>
    </xf>
    <xf numFmtId="0" fontId="74" fillId="40" borderId="61" xfId="48" applyFont="1" applyFill="1" applyBorder="1" applyAlignment="1">
      <alignment horizontal="center" vertical="center" wrapText="1"/>
    </xf>
    <xf numFmtId="0" fontId="88" fillId="40" borderId="34" xfId="48" applyFont="1" applyFill="1" applyBorder="1" applyAlignment="1">
      <alignment horizontal="center" vertical="center" wrapText="1"/>
    </xf>
    <xf numFmtId="0" fontId="75" fillId="40" borderId="34" xfId="48" applyFont="1" applyFill="1" applyBorder="1" applyAlignment="1">
      <alignment vertical="center" wrapText="1"/>
    </xf>
    <xf numFmtId="0" fontId="75" fillId="40" borderId="62" xfId="48" applyFont="1" applyFill="1" applyBorder="1" applyAlignment="1">
      <alignment vertical="center" wrapText="1"/>
    </xf>
    <xf numFmtId="0" fontId="77" fillId="37" borderId="76" xfId="48" applyFont="1" applyFill="1" applyBorder="1" applyAlignment="1">
      <alignment horizontal="center" vertical="center" wrapText="1"/>
    </xf>
    <xf numFmtId="0" fontId="77" fillId="37" borderId="19" xfId="48" applyFont="1" applyFill="1" applyBorder="1" applyAlignment="1">
      <alignment horizontal="center" vertical="center" wrapText="1"/>
    </xf>
    <xf numFmtId="0" fontId="10" fillId="37" borderId="76" xfId="48" applyFont="1" applyFill="1" applyBorder="1" applyAlignment="1">
      <alignment horizontal="center" vertical="center"/>
    </xf>
    <xf numFmtId="0" fontId="10" fillId="37" borderId="19" xfId="48" applyFont="1" applyFill="1" applyBorder="1" applyAlignment="1">
      <alignment horizontal="center" vertical="center"/>
    </xf>
    <xf numFmtId="0" fontId="10" fillId="37" borderId="76" xfId="48" applyFont="1" applyFill="1" applyBorder="1" applyAlignment="1">
      <alignment horizontal="center" vertical="center" wrapText="1"/>
    </xf>
    <xf numFmtId="0" fontId="10" fillId="37" borderId="19" xfId="48" applyFont="1" applyFill="1" applyBorder="1" applyAlignment="1">
      <alignment horizontal="center" vertical="center" wrapText="1"/>
    </xf>
    <xf numFmtId="0" fontId="71" fillId="37" borderId="27" xfId="48" applyFill="1" applyBorder="1" applyAlignment="1">
      <alignment horizontal="center" vertical="center" wrapText="1"/>
    </xf>
  </cellXfs>
  <cellStyles count="52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Čárka 2" xfId="46"/>
    <cellStyle name="Čárka 3" xfId="51"/>
    <cellStyle name="Chybně" xfId="20" builtinId="27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" xfId="28"/>
    <cellStyle name="Normální 2 2" xfId="47"/>
    <cellStyle name="Normální 2 3" xfId="50"/>
    <cellStyle name="Normální 3" xfId="29"/>
    <cellStyle name="Normální 4" xfId="48"/>
    <cellStyle name="Normální 5 2" xfId="30"/>
    <cellStyle name="Normální 6" xfId="31"/>
    <cellStyle name="normální_nadlimitky 2013" xfId="49"/>
    <cellStyle name="Poznámka" xfId="32" builtinId="10" customBuiltin="1"/>
    <cellStyle name="Propojená buňka" xfId="33" builtinId="24" customBuiltin="1"/>
    <cellStyle name="Správně" xfId="34" builtinId="26" customBuiltin="1"/>
    <cellStyle name="Text upozornění" xfId="35" builtinId="11" customBuiltin="1"/>
    <cellStyle name="Vstup" xfId="36" builtinId="20" customBuiltin="1"/>
    <cellStyle name="Výpočet" xfId="37" builtinId="22" customBuiltin="1"/>
    <cellStyle name="Výstup" xfId="38" builtinId="21" customBuiltin="1"/>
    <cellStyle name="Vysvětlující text" xfId="39" builtinId="53" customBuiltin="1"/>
    <cellStyle name="Zvýraznění 1" xfId="40" builtinId="29" customBuiltin="1"/>
    <cellStyle name="Zvýraznění 2" xfId="41" builtinId="33" customBuiltin="1"/>
    <cellStyle name="Zvýraznění 3" xfId="42" builtinId="37" customBuiltin="1"/>
    <cellStyle name="Zvýraznění 4" xfId="43" builtinId="41" customBuiltin="1"/>
    <cellStyle name="Zvýraznění 5" xfId="44" builtinId="45" customBuiltin="1"/>
    <cellStyle name="Zvýraznění 6" xfId="45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J75"/>
  <sheetViews>
    <sheetView showWhiteSpace="0" view="pageLayout" topLeftCell="A26" zoomScaleNormal="100" workbookViewId="0">
      <selection activeCell="A75" sqref="A75:H75"/>
    </sheetView>
  </sheetViews>
  <sheetFormatPr defaultColWidth="5.28515625" defaultRowHeight="12.75" x14ac:dyDescent="0.2"/>
  <cols>
    <col min="1" max="1" width="5.42578125" style="35" bestFit="1" customWidth="1"/>
    <col min="2" max="2" width="5.7109375" style="36" customWidth="1"/>
    <col min="3" max="3" width="37.42578125" style="37" customWidth="1"/>
    <col min="4" max="5" width="9.140625" style="30" bestFit="1" customWidth="1"/>
    <col min="6" max="6" width="10.28515625" style="30" bestFit="1" customWidth="1"/>
    <col min="7" max="7" width="8.7109375" style="30" bestFit="1" customWidth="1"/>
    <col min="8" max="8" width="9.85546875" style="34" customWidth="1"/>
    <col min="9" max="9" width="5.28515625" style="34"/>
    <col min="10" max="10" width="7.140625" style="34" bestFit="1" customWidth="1"/>
    <col min="11" max="11" width="6.140625" style="34" bestFit="1" customWidth="1"/>
    <col min="12" max="13" width="5.28515625" style="34"/>
    <col min="14" max="14" width="7" style="34" bestFit="1" customWidth="1"/>
    <col min="15" max="16384" width="5.28515625" style="34"/>
  </cols>
  <sheetData>
    <row r="1" spans="1:8" x14ac:dyDescent="0.2">
      <c r="H1" s="354" t="s">
        <v>467</v>
      </c>
    </row>
    <row r="2" spans="1:8" ht="18.75" thickBot="1" x14ac:dyDescent="0.3">
      <c r="A2" s="38" t="s">
        <v>728</v>
      </c>
      <c r="B2" s="39"/>
      <c r="G2" s="40"/>
      <c r="H2" s="40" t="s">
        <v>369</v>
      </c>
    </row>
    <row r="3" spans="1:8" x14ac:dyDescent="0.2">
      <c r="A3" s="41" t="s">
        <v>370</v>
      </c>
      <c r="B3" s="42"/>
      <c r="C3" s="43"/>
      <c r="D3" s="44" t="s">
        <v>371</v>
      </c>
      <c r="E3" s="44" t="s">
        <v>372</v>
      </c>
      <c r="F3" s="45" t="s">
        <v>373</v>
      </c>
      <c r="G3" s="44" t="s">
        <v>374</v>
      </c>
      <c r="H3" s="46" t="s">
        <v>495</v>
      </c>
    </row>
    <row r="4" spans="1:8" ht="13.5" thickBot="1" x14ac:dyDescent="0.25">
      <c r="A4" s="47">
        <v>6330</v>
      </c>
      <c r="B4" s="48" t="s">
        <v>375</v>
      </c>
      <c r="C4" s="49"/>
      <c r="D4" s="50">
        <v>2020</v>
      </c>
      <c r="E4" s="51">
        <v>2020</v>
      </c>
      <c r="F4" s="52" t="s">
        <v>639</v>
      </c>
      <c r="G4" s="51" t="s">
        <v>376</v>
      </c>
      <c r="H4" s="53">
        <v>2021</v>
      </c>
    </row>
    <row r="5" spans="1:8" x14ac:dyDescent="0.2">
      <c r="A5" s="54"/>
      <c r="B5" s="55" t="s">
        <v>377</v>
      </c>
      <c r="C5" s="56"/>
      <c r="D5" s="44"/>
      <c r="E5" s="44"/>
      <c r="F5" s="44"/>
      <c r="G5" s="44"/>
      <c r="H5" s="57"/>
    </row>
    <row r="6" spans="1:8" s="289" customFormat="1" x14ac:dyDescent="0.2">
      <c r="A6" s="253"/>
      <c r="B6" s="299"/>
      <c r="C6" s="290" t="s">
        <v>378</v>
      </c>
      <c r="D6" s="291">
        <f>D8+D14+D15</f>
        <v>174100</v>
      </c>
      <c r="E6" s="291">
        <f>E8+E14+E15</f>
        <v>164100</v>
      </c>
      <c r="F6" s="291">
        <f>F8+F14+F15</f>
        <v>123814</v>
      </c>
      <c r="G6" s="292">
        <v>75.5</v>
      </c>
      <c r="H6" s="297">
        <f>H8+H14+H15</f>
        <v>172350</v>
      </c>
    </row>
    <row r="7" spans="1:8" hidden="1" x14ac:dyDescent="0.2">
      <c r="A7" s="58"/>
      <c r="B7" s="59">
        <v>1332</v>
      </c>
      <c r="C7" s="70" t="s">
        <v>379</v>
      </c>
      <c r="D7" s="60">
        <v>0</v>
      </c>
      <c r="E7" s="60">
        <v>0</v>
      </c>
      <c r="F7" s="60">
        <v>0</v>
      </c>
      <c r="G7" s="234">
        <v>0</v>
      </c>
      <c r="H7" s="252">
        <v>0</v>
      </c>
    </row>
    <row r="8" spans="1:8" x14ac:dyDescent="0.2">
      <c r="A8" s="58"/>
      <c r="B8" s="59" t="s">
        <v>380</v>
      </c>
      <c r="C8" s="70" t="s">
        <v>381</v>
      </c>
      <c r="D8" s="60">
        <v>22100</v>
      </c>
      <c r="E8" s="60">
        <v>12100</v>
      </c>
      <c r="F8" s="60">
        <f>SUM(F9:F13)</f>
        <v>18928</v>
      </c>
      <c r="G8" s="234">
        <v>156.4</v>
      </c>
      <c r="H8" s="252">
        <f>SUM(H9:H13)</f>
        <v>20350</v>
      </c>
    </row>
    <row r="9" spans="1:8" x14ac:dyDescent="0.2">
      <c r="A9" s="58"/>
      <c r="B9" s="61" t="s">
        <v>382</v>
      </c>
      <c r="C9" s="83" t="s">
        <v>383</v>
      </c>
      <c r="D9" s="62">
        <v>2500</v>
      </c>
      <c r="E9" s="62">
        <v>2500</v>
      </c>
      <c r="F9" s="62">
        <v>2387</v>
      </c>
      <c r="G9" s="239">
        <v>95.5</v>
      </c>
      <c r="H9" s="298">
        <v>2500</v>
      </c>
    </row>
    <row r="10" spans="1:8" x14ac:dyDescent="0.2">
      <c r="A10" s="58"/>
      <c r="B10" s="63"/>
      <c r="C10" s="293" t="s">
        <v>384</v>
      </c>
      <c r="D10" s="64">
        <v>2000</v>
      </c>
      <c r="E10" s="64">
        <v>1000</v>
      </c>
      <c r="F10" s="64">
        <v>758</v>
      </c>
      <c r="G10" s="239">
        <v>75.8</v>
      </c>
      <c r="H10" s="246">
        <v>1500</v>
      </c>
    </row>
    <row r="11" spans="1:8" x14ac:dyDescent="0.2">
      <c r="A11" s="58"/>
      <c r="B11" s="63"/>
      <c r="C11" s="293" t="s">
        <v>385</v>
      </c>
      <c r="D11" s="64">
        <v>16000</v>
      </c>
      <c r="E11" s="64">
        <v>8000</v>
      </c>
      <c r="F11" s="64">
        <v>15262</v>
      </c>
      <c r="G11" s="294">
        <v>190.8</v>
      </c>
      <c r="H11" s="246">
        <v>16000</v>
      </c>
    </row>
    <row r="12" spans="1:8" x14ac:dyDescent="0.2">
      <c r="A12" s="58"/>
      <c r="B12" s="63"/>
      <c r="C12" s="293" t="s">
        <v>386</v>
      </c>
      <c r="D12" s="64">
        <v>1600</v>
      </c>
      <c r="E12" s="64">
        <v>600</v>
      </c>
      <c r="F12" s="64">
        <v>29</v>
      </c>
      <c r="G12" s="294">
        <v>4.8</v>
      </c>
      <c r="H12" s="246">
        <v>50</v>
      </c>
    </row>
    <row r="13" spans="1:8" x14ac:dyDescent="0.2">
      <c r="A13" s="58"/>
      <c r="B13" s="63"/>
      <c r="C13" s="293" t="s">
        <v>387</v>
      </c>
      <c r="D13" s="64">
        <v>0</v>
      </c>
      <c r="E13" s="64">
        <v>0</v>
      </c>
      <c r="F13" s="64">
        <v>492</v>
      </c>
      <c r="G13" s="294">
        <v>0</v>
      </c>
      <c r="H13" s="246">
        <v>300</v>
      </c>
    </row>
    <row r="14" spans="1:8" x14ac:dyDescent="0.2">
      <c r="A14" s="58"/>
      <c r="B14" s="65">
        <v>1361</v>
      </c>
      <c r="C14" s="70" t="s">
        <v>388</v>
      </c>
      <c r="D14" s="60">
        <v>10000</v>
      </c>
      <c r="E14" s="60">
        <v>10000</v>
      </c>
      <c r="F14" s="60">
        <v>6044</v>
      </c>
      <c r="G14" s="234">
        <v>60.4</v>
      </c>
      <c r="H14" s="252">
        <v>10000</v>
      </c>
    </row>
    <row r="15" spans="1:8" ht="13.5" thickBot="1" x14ac:dyDescent="0.25">
      <c r="A15" s="47"/>
      <c r="B15" s="66">
        <v>1511</v>
      </c>
      <c r="C15" s="78" t="s">
        <v>389</v>
      </c>
      <c r="D15" s="67">
        <v>142000</v>
      </c>
      <c r="E15" s="67">
        <v>142000</v>
      </c>
      <c r="F15" s="67">
        <v>98842</v>
      </c>
      <c r="G15" s="249">
        <v>69.599999999999994</v>
      </c>
      <c r="H15" s="233">
        <v>142000</v>
      </c>
    </row>
    <row r="16" spans="1:8" x14ac:dyDescent="0.2">
      <c r="A16" s="254"/>
      <c r="B16" s="255"/>
      <c r="C16" s="301" t="s">
        <v>390</v>
      </c>
      <c r="D16" s="302">
        <f>SUM(D17:D29)</f>
        <v>9425</v>
      </c>
      <c r="E16" s="302">
        <f>SUM(E17:E29)</f>
        <v>20832</v>
      </c>
      <c r="F16" s="302">
        <f>SUM(F17:F29)</f>
        <v>41712</v>
      </c>
      <c r="G16" s="303">
        <v>135.73189978299467</v>
      </c>
      <c r="H16" s="304">
        <f>SUM(H17:H29)</f>
        <v>25270</v>
      </c>
    </row>
    <row r="17" spans="1:8" x14ac:dyDescent="0.2">
      <c r="A17" s="58"/>
      <c r="B17" s="59">
        <v>2111</v>
      </c>
      <c r="C17" s="70" t="s">
        <v>391</v>
      </c>
      <c r="D17" s="60">
        <v>50</v>
      </c>
      <c r="E17" s="60">
        <v>50</v>
      </c>
      <c r="F17" s="68">
        <v>29</v>
      </c>
      <c r="G17" s="234">
        <v>58</v>
      </c>
      <c r="H17" s="252">
        <v>50</v>
      </c>
    </row>
    <row r="18" spans="1:8" x14ac:dyDescent="0.2">
      <c r="A18" s="58"/>
      <c r="B18" s="59">
        <v>2119</v>
      </c>
      <c r="C18" s="70" t="s">
        <v>392</v>
      </c>
      <c r="D18" s="60">
        <v>25</v>
      </c>
      <c r="E18" s="60">
        <v>25</v>
      </c>
      <c r="F18" s="68">
        <v>195</v>
      </c>
      <c r="G18" s="234">
        <v>780</v>
      </c>
      <c r="H18" s="252">
        <v>25</v>
      </c>
    </row>
    <row r="19" spans="1:8" x14ac:dyDescent="0.2">
      <c r="A19" s="58"/>
      <c r="B19" s="59">
        <v>2122</v>
      </c>
      <c r="C19" s="70" t="s">
        <v>393</v>
      </c>
      <c r="D19" s="60">
        <v>5155</v>
      </c>
      <c r="E19" s="60">
        <v>12000</v>
      </c>
      <c r="F19" s="68">
        <v>12000</v>
      </c>
      <c r="G19" s="234">
        <v>100</v>
      </c>
      <c r="H19" s="252">
        <v>3500</v>
      </c>
    </row>
    <row r="20" spans="1:8" x14ac:dyDescent="0.2">
      <c r="A20" s="58"/>
      <c r="B20" s="59">
        <v>2123</v>
      </c>
      <c r="C20" s="70" t="s">
        <v>394</v>
      </c>
      <c r="D20" s="60">
        <v>0</v>
      </c>
      <c r="E20" s="60">
        <v>0</v>
      </c>
      <c r="F20" s="68">
        <v>52</v>
      </c>
      <c r="G20" s="234">
        <v>0</v>
      </c>
      <c r="H20" s="252">
        <v>0</v>
      </c>
    </row>
    <row r="21" spans="1:8" x14ac:dyDescent="0.2">
      <c r="A21" s="58"/>
      <c r="B21" s="69">
        <v>2141</v>
      </c>
      <c r="C21" s="70" t="s">
        <v>395</v>
      </c>
      <c r="D21" s="60">
        <v>700</v>
      </c>
      <c r="E21" s="60">
        <v>2000</v>
      </c>
      <c r="F21" s="68">
        <v>2405</v>
      </c>
      <c r="G21" s="234">
        <v>120.3</v>
      </c>
      <c r="H21" s="252">
        <v>400</v>
      </c>
    </row>
    <row r="22" spans="1:8" x14ac:dyDescent="0.2">
      <c r="A22" s="58"/>
      <c r="B22" s="59">
        <v>2212</v>
      </c>
      <c r="C22" s="70" t="s">
        <v>396</v>
      </c>
      <c r="D22" s="60">
        <v>2500</v>
      </c>
      <c r="E22" s="60">
        <v>2500</v>
      </c>
      <c r="F22" s="68">
        <v>1668</v>
      </c>
      <c r="G22" s="234">
        <v>66.7</v>
      </c>
      <c r="H22" s="252">
        <v>20300</v>
      </c>
    </row>
    <row r="23" spans="1:8" x14ac:dyDescent="0.2">
      <c r="A23" s="58"/>
      <c r="B23" s="59">
        <v>2229</v>
      </c>
      <c r="C23" s="70" t="s">
        <v>397</v>
      </c>
      <c r="D23" s="60">
        <v>10</v>
      </c>
      <c r="E23" s="68">
        <v>682</v>
      </c>
      <c r="F23" s="68">
        <v>930</v>
      </c>
      <c r="G23" s="234">
        <v>136.4</v>
      </c>
      <c r="H23" s="244">
        <v>10</v>
      </c>
    </row>
    <row r="24" spans="1:8" x14ac:dyDescent="0.2">
      <c r="A24" s="58"/>
      <c r="B24" s="59">
        <v>2321</v>
      </c>
      <c r="C24" s="70" t="s">
        <v>398</v>
      </c>
      <c r="D24" s="60">
        <v>0</v>
      </c>
      <c r="E24" s="60">
        <v>2590</v>
      </c>
      <c r="F24" s="68">
        <v>2590</v>
      </c>
      <c r="G24" s="234">
        <v>100</v>
      </c>
      <c r="H24" s="252">
        <v>0</v>
      </c>
    </row>
    <row r="25" spans="1:8" x14ac:dyDescent="0.2">
      <c r="A25" s="58"/>
      <c r="B25" s="59">
        <v>2322</v>
      </c>
      <c r="C25" s="70" t="s">
        <v>399</v>
      </c>
      <c r="D25" s="60">
        <v>520</v>
      </c>
      <c r="E25" s="60">
        <v>520</v>
      </c>
      <c r="F25" s="68">
        <v>290</v>
      </c>
      <c r="G25" s="234">
        <v>55.8</v>
      </c>
      <c r="H25" s="252">
        <v>520</v>
      </c>
    </row>
    <row r="26" spans="1:8" x14ac:dyDescent="0.2">
      <c r="A26" s="58"/>
      <c r="B26" s="59">
        <v>2324</v>
      </c>
      <c r="C26" s="70" t="s">
        <v>400</v>
      </c>
      <c r="D26" s="60">
        <v>435</v>
      </c>
      <c r="E26" s="60">
        <v>435</v>
      </c>
      <c r="F26" s="68">
        <v>3001</v>
      </c>
      <c r="G26" s="234">
        <v>689.9</v>
      </c>
      <c r="H26" s="252">
        <v>435</v>
      </c>
    </row>
    <row r="27" spans="1:8" x14ac:dyDescent="0.2">
      <c r="A27" s="71"/>
      <c r="B27" s="72">
        <v>2328</v>
      </c>
      <c r="C27" s="70" t="s">
        <v>401</v>
      </c>
      <c r="D27" s="60">
        <v>20</v>
      </c>
      <c r="E27" s="60">
        <v>20</v>
      </c>
      <c r="F27" s="68">
        <v>18887</v>
      </c>
      <c r="G27" s="234">
        <v>0</v>
      </c>
      <c r="H27" s="252">
        <v>20</v>
      </c>
    </row>
    <row r="28" spans="1:8" x14ac:dyDescent="0.2">
      <c r="A28" s="71"/>
      <c r="B28" s="72">
        <v>2329</v>
      </c>
      <c r="C28" s="70" t="s">
        <v>402</v>
      </c>
      <c r="D28" s="60">
        <v>10</v>
      </c>
      <c r="E28" s="60">
        <v>10</v>
      </c>
      <c r="F28" s="68">
        <v>-344</v>
      </c>
      <c r="G28" s="234">
        <v>0</v>
      </c>
      <c r="H28" s="252">
        <v>10</v>
      </c>
    </row>
    <row r="29" spans="1:8" ht="13.5" thickBot="1" x14ac:dyDescent="0.25">
      <c r="A29" s="76"/>
      <c r="B29" s="77">
        <v>2460</v>
      </c>
      <c r="C29" s="78" t="s">
        <v>403</v>
      </c>
      <c r="D29" s="67">
        <v>0</v>
      </c>
      <c r="E29" s="67">
        <v>0</v>
      </c>
      <c r="F29" s="79">
        <v>9</v>
      </c>
      <c r="G29" s="249">
        <v>0</v>
      </c>
      <c r="H29" s="233">
        <v>0</v>
      </c>
    </row>
    <row r="30" spans="1:8" ht="13.5" thickBot="1" x14ac:dyDescent="0.25">
      <c r="A30" s="256"/>
      <c r="B30" s="257"/>
      <c r="C30" s="258" t="s">
        <v>404</v>
      </c>
      <c r="D30" s="306">
        <f t="shared" ref="D30:F30" si="0">D31</f>
        <v>0</v>
      </c>
      <c r="E30" s="306">
        <f t="shared" si="0"/>
        <v>2400</v>
      </c>
      <c r="F30" s="306">
        <f t="shared" si="0"/>
        <v>2400</v>
      </c>
      <c r="G30" s="307">
        <v>100</v>
      </c>
      <c r="H30" s="308">
        <f>H31</f>
        <v>0</v>
      </c>
    </row>
    <row r="31" spans="1:8" ht="13.5" thickBot="1" x14ac:dyDescent="0.25">
      <c r="A31" s="84"/>
      <c r="B31" s="309">
        <v>3129</v>
      </c>
      <c r="C31" s="310" t="s">
        <v>405</v>
      </c>
      <c r="D31" s="311">
        <v>0</v>
      </c>
      <c r="E31" s="311">
        <v>2400</v>
      </c>
      <c r="F31" s="311">
        <v>2400</v>
      </c>
      <c r="G31" s="312">
        <v>100</v>
      </c>
      <c r="H31" s="313">
        <v>0</v>
      </c>
    </row>
    <row r="32" spans="1:8" ht="13.5" thickBot="1" x14ac:dyDescent="0.25">
      <c r="A32" s="256"/>
      <c r="B32" s="257"/>
      <c r="C32" s="258" t="s">
        <v>406</v>
      </c>
      <c r="D32" s="306">
        <f>D6+D16+D30</f>
        <v>183525</v>
      </c>
      <c r="E32" s="306">
        <f>E6+E16+E30</f>
        <v>187332</v>
      </c>
      <c r="F32" s="306">
        <f>F6+F16+F30</f>
        <v>167926</v>
      </c>
      <c r="G32" s="307">
        <v>25.93802201567653</v>
      </c>
      <c r="H32" s="308">
        <f>H6+H16+H30</f>
        <v>197620</v>
      </c>
    </row>
    <row r="33" spans="1:8" ht="13.5" hidden="1" thickBot="1" x14ac:dyDescent="0.25">
      <c r="A33" s="58"/>
      <c r="B33" s="82"/>
      <c r="C33" s="81" t="s">
        <v>407</v>
      </c>
      <c r="D33" s="314">
        <v>0</v>
      </c>
      <c r="E33" s="314">
        <v>0</v>
      </c>
      <c r="F33" s="314">
        <v>0</v>
      </c>
      <c r="G33" s="315">
        <v>0</v>
      </c>
      <c r="H33" s="323">
        <v>0</v>
      </c>
    </row>
    <row r="34" spans="1:8" ht="13.5" hidden="1" thickBot="1" x14ac:dyDescent="0.25">
      <c r="A34" s="58"/>
      <c r="B34" s="59">
        <v>4111</v>
      </c>
      <c r="C34" s="70" t="s">
        <v>408</v>
      </c>
      <c r="D34" s="60">
        <v>0</v>
      </c>
      <c r="E34" s="60">
        <v>0</v>
      </c>
      <c r="F34" s="60">
        <v>0</v>
      </c>
      <c r="G34" s="234">
        <v>0</v>
      </c>
      <c r="H34" s="252">
        <v>0</v>
      </c>
    </row>
    <row r="35" spans="1:8" ht="13.5" hidden="1" thickBot="1" x14ac:dyDescent="0.25">
      <c r="A35" s="58"/>
      <c r="B35" s="59">
        <v>4112</v>
      </c>
      <c r="C35" s="70" t="s">
        <v>409</v>
      </c>
      <c r="D35" s="60">
        <v>0</v>
      </c>
      <c r="E35" s="60">
        <v>0</v>
      </c>
      <c r="F35" s="60">
        <v>0</v>
      </c>
      <c r="G35" s="234">
        <v>0</v>
      </c>
      <c r="H35" s="252">
        <v>0</v>
      </c>
    </row>
    <row r="36" spans="1:8" ht="13.5" hidden="1" thickBot="1" x14ac:dyDescent="0.25">
      <c r="A36" s="58"/>
      <c r="B36" s="59">
        <v>4116</v>
      </c>
      <c r="C36" s="70" t="s">
        <v>410</v>
      </c>
      <c r="D36" s="60">
        <v>0</v>
      </c>
      <c r="E36" s="60">
        <v>0</v>
      </c>
      <c r="F36" s="60">
        <v>0</v>
      </c>
      <c r="G36" s="234">
        <v>0</v>
      </c>
      <c r="H36" s="252">
        <v>0</v>
      </c>
    </row>
    <row r="37" spans="1:8" ht="13.5" hidden="1" thickBot="1" x14ac:dyDescent="0.25">
      <c r="A37" s="58"/>
      <c r="B37" s="59">
        <v>4121</v>
      </c>
      <c r="C37" s="70" t="s">
        <v>411</v>
      </c>
      <c r="D37" s="60">
        <v>0</v>
      </c>
      <c r="E37" s="60">
        <v>0</v>
      </c>
      <c r="F37" s="60">
        <v>0</v>
      </c>
      <c r="G37" s="234">
        <v>0</v>
      </c>
      <c r="H37" s="252">
        <v>0</v>
      </c>
    </row>
    <row r="38" spans="1:8" ht="13.5" hidden="1" thickBot="1" x14ac:dyDescent="0.25">
      <c r="A38" s="58"/>
      <c r="B38" s="59">
        <v>4122</v>
      </c>
      <c r="C38" s="70" t="s">
        <v>412</v>
      </c>
      <c r="D38" s="60">
        <v>0</v>
      </c>
      <c r="E38" s="60">
        <v>0</v>
      </c>
      <c r="F38" s="60">
        <v>0</v>
      </c>
      <c r="G38" s="234">
        <v>0</v>
      </c>
      <c r="H38" s="252">
        <v>0</v>
      </c>
    </row>
    <row r="39" spans="1:8" ht="13.5" hidden="1" thickBot="1" x14ac:dyDescent="0.25">
      <c r="A39" s="58"/>
      <c r="B39" s="59">
        <v>4211</v>
      </c>
      <c r="C39" s="70" t="s">
        <v>413</v>
      </c>
      <c r="D39" s="60">
        <v>0</v>
      </c>
      <c r="E39" s="60">
        <v>0</v>
      </c>
      <c r="F39" s="60">
        <v>0</v>
      </c>
      <c r="G39" s="234">
        <v>0</v>
      </c>
      <c r="H39" s="252">
        <v>0</v>
      </c>
    </row>
    <row r="40" spans="1:8" ht="13.5" hidden="1" thickBot="1" x14ac:dyDescent="0.25">
      <c r="A40" s="58"/>
      <c r="B40" s="59">
        <v>4213</v>
      </c>
      <c r="C40" s="70" t="s">
        <v>414</v>
      </c>
      <c r="D40" s="60">
        <v>0</v>
      </c>
      <c r="E40" s="60">
        <v>0</v>
      </c>
      <c r="F40" s="60">
        <v>0</v>
      </c>
      <c r="G40" s="234">
        <v>0</v>
      </c>
      <c r="H40" s="252">
        <v>0</v>
      </c>
    </row>
    <row r="41" spans="1:8" ht="13.5" hidden="1" thickBot="1" x14ac:dyDescent="0.25">
      <c r="A41" s="58"/>
      <c r="B41" s="59">
        <v>4221</v>
      </c>
      <c r="C41" s="70" t="s">
        <v>415</v>
      </c>
      <c r="D41" s="60">
        <v>0</v>
      </c>
      <c r="E41" s="60">
        <v>0</v>
      </c>
      <c r="F41" s="60">
        <v>0</v>
      </c>
      <c r="G41" s="234">
        <v>0</v>
      </c>
      <c r="H41" s="252">
        <v>0</v>
      </c>
    </row>
    <row r="42" spans="1:8" ht="13.5" hidden="1" thickBot="1" x14ac:dyDescent="0.25">
      <c r="A42" s="58"/>
      <c r="B42" s="59">
        <v>4222</v>
      </c>
      <c r="C42" s="70" t="s">
        <v>416</v>
      </c>
      <c r="D42" s="60">
        <v>0</v>
      </c>
      <c r="E42" s="60">
        <v>0</v>
      </c>
      <c r="F42" s="60">
        <v>0</v>
      </c>
      <c r="G42" s="234">
        <v>0</v>
      </c>
      <c r="H42" s="252">
        <v>0</v>
      </c>
    </row>
    <row r="43" spans="1:8" ht="13.5" hidden="1" thickBot="1" x14ac:dyDescent="0.25">
      <c r="A43" s="58"/>
      <c r="B43" s="91">
        <v>4229</v>
      </c>
      <c r="C43" s="73" t="s">
        <v>417</v>
      </c>
      <c r="D43" s="74">
        <v>0</v>
      </c>
      <c r="E43" s="74">
        <v>0</v>
      </c>
      <c r="F43" s="74">
        <v>0</v>
      </c>
      <c r="G43" s="316">
        <v>0</v>
      </c>
      <c r="H43" s="97">
        <v>0</v>
      </c>
    </row>
    <row r="44" spans="1:8" x14ac:dyDescent="0.2">
      <c r="A44" s="87">
        <v>6330</v>
      </c>
      <c r="B44" s="240">
        <v>4131</v>
      </c>
      <c r="C44" s="241" t="s">
        <v>418</v>
      </c>
      <c r="D44" s="98">
        <v>150000</v>
      </c>
      <c r="E44" s="98">
        <v>100000</v>
      </c>
      <c r="F44" s="98">
        <v>0</v>
      </c>
      <c r="G44" s="242">
        <v>0</v>
      </c>
      <c r="H44" s="232">
        <v>145000</v>
      </c>
    </row>
    <row r="45" spans="1:8" x14ac:dyDescent="0.2">
      <c r="A45" s="80"/>
      <c r="B45" s="72"/>
      <c r="C45" s="235" t="s">
        <v>419</v>
      </c>
      <c r="D45" s="236">
        <f>D46</f>
        <v>435971</v>
      </c>
      <c r="E45" s="236">
        <f t="shared" ref="E45:F45" si="1">E46</f>
        <v>435971</v>
      </c>
      <c r="F45" s="236">
        <f t="shared" si="1"/>
        <v>326979</v>
      </c>
      <c r="G45" s="237">
        <v>55.335060585832764</v>
      </c>
      <c r="H45" s="243">
        <f>H46</f>
        <v>441869</v>
      </c>
    </row>
    <row r="46" spans="1:8" x14ac:dyDescent="0.2">
      <c r="A46" s="80"/>
      <c r="B46" s="72">
        <v>4137</v>
      </c>
      <c r="C46" s="70" t="s">
        <v>420</v>
      </c>
      <c r="D46" s="68">
        <f>D47+D48</f>
        <v>435971</v>
      </c>
      <c r="E46" s="68">
        <f t="shared" ref="E46:F46" si="2">E47+E48</f>
        <v>435971</v>
      </c>
      <c r="F46" s="68">
        <f t="shared" si="2"/>
        <v>326979</v>
      </c>
      <c r="G46" s="234">
        <v>53.843364901530336</v>
      </c>
      <c r="H46" s="244">
        <f>H47+H48</f>
        <v>441869</v>
      </c>
    </row>
    <row r="47" spans="1:8" x14ac:dyDescent="0.2">
      <c r="A47" s="245" t="s">
        <v>421</v>
      </c>
      <c r="B47" s="238">
        <v>900</v>
      </c>
      <c r="C47" s="83" t="s">
        <v>422</v>
      </c>
      <c r="D47" s="62">
        <v>75886</v>
      </c>
      <c r="E47" s="62">
        <v>75886</v>
      </c>
      <c r="F47" s="62">
        <v>56916</v>
      </c>
      <c r="G47" s="239">
        <v>50.001317766122867</v>
      </c>
      <c r="H47" s="246">
        <v>79936</v>
      </c>
    </row>
    <row r="48" spans="1:8" x14ac:dyDescent="0.2">
      <c r="A48" s="245"/>
      <c r="B48" s="238">
        <v>921</v>
      </c>
      <c r="C48" s="83" t="s">
        <v>423</v>
      </c>
      <c r="D48" s="62">
        <v>360085</v>
      </c>
      <c r="E48" s="64">
        <v>360085</v>
      </c>
      <c r="F48" s="64">
        <v>270063</v>
      </c>
      <c r="G48" s="239">
        <v>49.999861143896581</v>
      </c>
      <c r="H48" s="246">
        <v>361933</v>
      </c>
    </row>
    <row r="49" spans="1:10" x14ac:dyDescent="0.2">
      <c r="A49" s="251"/>
      <c r="B49" s="72"/>
      <c r="C49" s="70" t="s">
        <v>424</v>
      </c>
      <c r="D49" s="60">
        <v>0</v>
      </c>
      <c r="E49" s="68">
        <v>151573</v>
      </c>
      <c r="F49" s="68">
        <v>135931</v>
      </c>
      <c r="G49" s="234">
        <v>0</v>
      </c>
      <c r="H49" s="244">
        <v>0</v>
      </c>
    </row>
    <row r="50" spans="1:10" ht="13.5" thickBot="1" x14ac:dyDescent="0.25">
      <c r="A50" s="90"/>
      <c r="B50" s="247">
        <v>4251</v>
      </c>
      <c r="C50" s="248" t="s">
        <v>425</v>
      </c>
      <c r="D50" s="133">
        <v>0</v>
      </c>
      <c r="E50" s="133">
        <v>39371</v>
      </c>
      <c r="F50" s="133">
        <v>34201</v>
      </c>
      <c r="G50" s="249">
        <v>81.757233592095986</v>
      </c>
      <c r="H50" s="250">
        <v>0</v>
      </c>
    </row>
    <row r="51" spans="1:10" ht="13.5" thickBot="1" x14ac:dyDescent="0.25">
      <c r="A51" s="256"/>
      <c r="B51" s="257"/>
      <c r="C51" s="258" t="s">
        <v>426</v>
      </c>
      <c r="D51" s="306">
        <f>D44+D45+D49+D50</f>
        <v>585971</v>
      </c>
      <c r="E51" s="306">
        <f t="shared" ref="E51" si="3">E44+E45+E49+E50</f>
        <v>726915</v>
      </c>
      <c r="F51" s="306">
        <f>F44+F45+F49+F50</f>
        <v>497111</v>
      </c>
      <c r="G51" s="307">
        <v>46.556204606534443</v>
      </c>
      <c r="H51" s="308">
        <f>H44+H45+H49+H50</f>
        <v>586869</v>
      </c>
    </row>
    <row r="52" spans="1:10" ht="13.5" thickBot="1" x14ac:dyDescent="0.25">
      <c r="A52" s="259"/>
      <c r="B52" s="260"/>
      <c r="C52" s="317" t="s">
        <v>427</v>
      </c>
      <c r="D52" s="295">
        <f>D51+D30+D16+D6</f>
        <v>769496</v>
      </c>
      <c r="E52" s="295">
        <f>E51+E30+E16+E6</f>
        <v>914247</v>
      </c>
      <c r="F52" s="295">
        <f>F51+F30+F16+F6</f>
        <v>665037</v>
      </c>
      <c r="G52" s="296">
        <v>41.843206078095896</v>
      </c>
      <c r="H52" s="324">
        <f>H51+H30+H16+H6</f>
        <v>784489</v>
      </c>
    </row>
    <row r="53" spans="1:10" x14ac:dyDescent="0.2">
      <c r="A53" s="54"/>
      <c r="B53" s="59" t="s">
        <v>428</v>
      </c>
      <c r="C53" s="70" t="s">
        <v>429</v>
      </c>
      <c r="D53" s="68">
        <f>'Výdaje ORJ'!B77</f>
        <v>765277</v>
      </c>
      <c r="E53" s="68">
        <f>'Výdaje ORJ'!C77</f>
        <v>915000</v>
      </c>
      <c r="F53" s="68">
        <f>'Výdaje ORJ'!D77</f>
        <v>519529.89987000002</v>
      </c>
      <c r="G53" s="234">
        <v>39.938808244348699</v>
      </c>
      <c r="H53" s="244">
        <f>'Výdaje ORJ'!F77</f>
        <v>843430</v>
      </c>
    </row>
    <row r="54" spans="1:10" ht="13.5" thickBot="1" x14ac:dyDescent="0.25">
      <c r="A54" s="58"/>
      <c r="B54" s="318" t="s">
        <v>430</v>
      </c>
      <c r="C54" s="73" t="s">
        <v>431</v>
      </c>
      <c r="D54" s="75">
        <f>'Výdaje ORJ'!B78</f>
        <v>338882</v>
      </c>
      <c r="E54" s="75">
        <f>'Výdaje ORJ'!C78</f>
        <v>457361</v>
      </c>
      <c r="F54" s="75">
        <f>'Výdaje ORJ'!D78</f>
        <v>198086.73935999998</v>
      </c>
      <c r="G54" s="316">
        <v>26.225202138470376</v>
      </c>
      <c r="H54" s="325">
        <f>'Výdaje ORJ'!F78</f>
        <v>285351</v>
      </c>
    </row>
    <row r="55" spans="1:10" ht="13.5" thickBot="1" x14ac:dyDescent="0.25">
      <c r="A55" s="256"/>
      <c r="B55" s="261"/>
      <c r="C55" s="320" t="s">
        <v>432</v>
      </c>
      <c r="D55" s="306">
        <f>D53+D54</f>
        <v>1104159</v>
      </c>
      <c r="E55" s="306">
        <f>E53+E54</f>
        <v>1372361</v>
      </c>
      <c r="F55" s="306">
        <f>F53+F54</f>
        <v>717616.63922999997</v>
      </c>
      <c r="G55" s="307">
        <v>35.070074894528837</v>
      </c>
      <c r="H55" s="308">
        <f>H53+H54</f>
        <v>1128781</v>
      </c>
    </row>
    <row r="56" spans="1:10" ht="13.5" thickBot="1" x14ac:dyDescent="0.25">
      <c r="A56" s="47"/>
      <c r="B56" s="319"/>
      <c r="C56" s="300" t="s">
        <v>433</v>
      </c>
      <c r="D56" s="314">
        <f>D52-D55</f>
        <v>-334663</v>
      </c>
      <c r="E56" s="314">
        <f>E52-E55</f>
        <v>-458114</v>
      </c>
      <c r="F56" s="314">
        <f>F52-F55</f>
        <v>-52579.639229999972</v>
      </c>
      <c r="G56" s="305">
        <v>22.983653457670428</v>
      </c>
      <c r="H56" s="323">
        <f>H52-H55</f>
        <v>-344292</v>
      </c>
    </row>
    <row r="57" spans="1:10" x14ac:dyDescent="0.2">
      <c r="A57" s="87"/>
      <c r="B57" s="88">
        <v>8115</v>
      </c>
      <c r="C57" s="72" t="s">
        <v>434</v>
      </c>
      <c r="D57" s="60">
        <v>322619</v>
      </c>
      <c r="E57" s="60"/>
      <c r="F57" s="60"/>
      <c r="G57" s="234"/>
      <c r="H57" s="343">
        <v>332707</v>
      </c>
      <c r="J57" s="159"/>
    </row>
    <row r="58" spans="1:10" ht="13.5" thickBot="1" x14ac:dyDescent="0.25">
      <c r="A58" s="80"/>
      <c r="B58" s="65">
        <v>8115</v>
      </c>
      <c r="C58" s="72" t="s">
        <v>435</v>
      </c>
      <c r="D58" s="89">
        <v>9315</v>
      </c>
      <c r="E58" s="60"/>
      <c r="F58" s="60"/>
      <c r="G58" s="234"/>
      <c r="H58" s="252">
        <v>11585</v>
      </c>
    </row>
    <row r="59" spans="1:10" ht="13.5" thickBot="1" x14ac:dyDescent="0.25">
      <c r="A59" s="84"/>
      <c r="B59" s="85"/>
      <c r="C59" s="321" t="s">
        <v>436</v>
      </c>
      <c r="D59" s="92">
        <v>0</v>
      </c>
      <c r="E59" s="92"/>
      <c r="F59" s="86"/>
      <c r="G59" s="312"/>
      <c r="H59" s="322">
        <f>H58+H57+H56</f>
        <v>0</v>
      </c>
    </row>
    <row r="60" spans="1:10" x14ac:dyDescent="0.2">
      <c r="B60" s="39"/>
      <c r="C60" s="30"/>
    </row>
    <row r="61" spans="1:10" ht="15" x14ac:dyDescent="0.25">
      <c r="A61" s="745"/>
      <c r="B61" s="745"/>
      <c r="C61" s="745"/>
      <c r="D61" s="745"/>
      <c r="E61" s="745"/>
      <c r="F61" s="745"/>
      <c r="G61" s="745"/>
      <c r="H61" s="745"/>
    </row>
    <row r="62" spans="1:10" x14ac:dyDescent="0.2">
      <c r="A62" s="39"/>
      <c r="B62" s="39"/>
      <c r="C62" s="39"/>
      <c r="D62" s="39"/>
      <c r="E62" s="39"/>
      <c r="F62" s="39"/>
      <c r="G62" s="39"/>
      <c r="H62" s="39"/>
    </row>
    <row r="63" spans="1:10" x14ac:dyDescent="0.2">
      <c r="A63" s="39"/>
      <c r="B63" s="39"/>
      <c r="C63" s="39"/>
      <c r="D63" s="39"/>
      <c r="E63" s="39"/>
      <c r="F63" s="39"/>
      <c r="G63" s="39"/>
      <c r="H63" s="39"/>
    </row>
    <row r="64" spans="1:10" ht="18" x14ac:dyDescent="0.25">
      <c r="A64" s="38"/>
      <c r="B64" s="39"/>
      <c r="C64" s="39"/>
      <c r="D64" s="39"/>
      <c r="E64" s="39"/>
      <c r="F64" s="39"/>
      <c r="G64" s="39"/>
      <c r="H64" s="39"/>
    </row>
    <row r="65" spans="1:8" x14ac:dyDescent="0.2">
      <c r="A65" s="39"/>
      <c r="B65" s="39"/>
      <c r="C65" s="39"/>
      <c r="D65" s="39"/>
      <c r="E65" s="39"/>
      <c r="F65" s="39"/>
      <c r="G65" s="39"/>
      <c r="H65" s="39"/>
    </row>
    <row r="66" spans="1:8" x14ac:dyDescent="0.2">
      <c r="A66" s="39"/>
      <c r="B66" s="39"/>
      <c r="C66" s="39"/>
      <c r="D66" s="39"/>
      <c r="E66" s="39"/>
      <c r="F66" s="39"/>
      <c r="G66" s="39"/>
      <c r="H66" s="39"/>
    </row>
    <row r="75" spans="1:8" x14ac:dyDescent="0.2">
      <c r="A75" s="746" t="s">
        <v>447</v>
      </c>
      <c r="B75" s="746"/>
      <c r="C75" s="746"/>
      <c r="D75" s="746"/>
      <c r="E75" s="746"/>
      <c r="F75" s="746"/>
      <c r="G75" s="746"/>
      <c r="H75" s="746"/>
    </row>
  </sheetData>
  <mergeCells count="2">
    <mergeCell ref="A61:H61"/>
    <mergeCell ref="A75:H75"/>
  </mergeCells>
  <pageMargins left="0.7" right="0.7" top="0.75" bottom="0.75" header="0.3" footer="0.3"/>
  <pageSetup paperSize="9" scale="91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156"/>
  <sheetViews>
    <sheetView view="pageLayout" topLeftCell="A115" zoomScaleNormal="100" workbookViewId="0">
      <selection activeCell="A141" sqref="A141"/>
    </sheetView>
  </sheetViews>
  <sheetFormatPr defaultColWidth="9.140625" defaultRowHeight="12.75" x14ac:dyDescent="0.2"/>
  <cols>
    <col min="1" max="1" width="9.28515625" style="1" customWidth="1"/>
    <col min="2" max="2" width="8.7109375" style="1" customWidth="1"/>
    <col min="3" max="3" width="40.7109375" style="1" customWidth="1"/>
    <col min="4" max="4" width="12" style="111" customWidth="1"/>
    <col min="5" max="5" width="11.28515625" style="111" customWidth="1"/>
    <col min="6" max="6" width="13.42578125" style="111" customWidth="1"/>
    <col min="7" max="7" width="9.5703125" style="1" customWidth="1"/>
    <col min="8" max="8" width="12" style="111" customWidth="1"/>
    <col min="9" max="16384" width="9.140625" style="1"/>
  </cols>
  <sheetData>
    <row r="1" spans="1:8" ht="18" x14ac:dyDescent="0.2">
      <c r="A1" s="3" t="s">
        <v>302</v>
      </c>
      <c r="H1" s="124" t="s">
        <v>476</v>
      </c>
    </row>
    <row r="2" spans="1:8" x14ac:dyDescent="0.2">
      <c r="H2" s="141"/>
    </row>
    <row r="3" spans="1:8" x14ac:dyDescent="0.2">
      <c r="H3" s="124" t="s">
        <v>369</v>
      </c>
    </row>
    <row r="4" spans="1:8" s="5" customFormat="1" ht="27" customHeight="1" x14ac:dyDescent="0.2">
      <c r="A4" s="13" t="s">
        <v>0</v>
      </c>
      <c r="B4" s="13" t="s">
        <v>1</v>
      </c>
      <c r="C4" s="13" t="s">
        <v>2</v>
      </c>
      <c r="D4" s="113" t="s">
        <v>293</v>
      </c>
      <c r="E4" s="113" t="s">
        <v>294</v>
      </c>
      <c r="F4" s="114" t="s">
        <v>640</v>
      </c>
      <c r="G4" s="14" t="s">
        <v>295</v>
      </c>
      <c r="H4" s="136" t="s">
        <v>485</v>
      </c>
    </row>
    <row r="5" spans="1:8" ht="15" customHeight="1" x14ac:dyDescent="0.2">
      <c r="A5" s="6" t="s">
        <v>648</v>
      </c>
      <c r="B5" s="6" t="s">
        <v>150</v>
      </c>
      <c r="C5" s="161" t="s">
        <v>651</v>
      </c>
      <c r="D5" s="115">
        <v>0</v>
      </c>
      <c r="E5" s="115">
        <v>40</v>
      </c>
      <c r="F5" s="115">
        <v>40</v>
      </c>
      <c r="G5" s="8">
        <f t="shared" ref="G5:G76" si="0">F5*100/E5</f>
        <v>100</v>
      </c>
      <c r="H5" s="115">
        <v>0</v>
      </c>
    </row>
    <row r="6" spans="1:8" s="17" customFormat="1" ht="15" customHeight="1" x14ac:dyDescent="0.2">
      <c r="A6" s="19" t="s">
        <v>648</v>
      </c>
      <c r="B6" s="19" t="s">
        <v>652</v>
      </c>
      <c r="C6" s="173"/>
      <c r="D6" s="168">
        <f>D5</f>
        <v>0</v>
      </c>
      <c r="E6" s="168">
        <f t="shared" ref="E6:F6" si="1">E5</f>
        <v>40</v>
      </c>
      <c r="F6" s="168">
        <f t="shared" si="1"/>
        <v>40</v>
      </c>
      <c r="G6" s="169">
        <f t="shared" si="0"/>
        <v>100</v>
      </c>
      <c r="H6" s="168">
        <f>SUM(H3:H5)</f>
        <v>0</v>
      </c>
    </row>
    <row r="7" spans="1:8" ht="15" customHeight="1" x14ac:dyDescent="0.2">
      <c r="A7" s="6" t="s">
        <v>91</v>
      </c>
      <c r="B7" s="6" t="s">
        <v>138</v>
      </c>
      <c r="C7" s="6" t="s">
        <v>139</v>
      </c>
      <c r="D7" s="115">
        <v>0</v>
      </c>
      <c r="E7" s="115">
        <v>64</v>
      </c>
      <c r="F7" s="115">
        <v>0</v>
      </c>
      <c r="G7" s="8">
        <f t="shared" si="0"/>
        <v>0</v>
      </c>
      <c r="H7" s="115">
        <v>128</v>
      </c>
    </row>
    <row r="8" spans="1:8" ht="15" customHeight="1" x14ac:dyDescent="0.2">
      <c r="A8" s="6" t="s">
        <v>91</v>
      </c>
      <c r="B8" s="6" t="s">
        <v>92</v>
      </c>
      <c r="C8" s="6" t="s">
        <v>93</v>
      </c>
      <c r="D8" s="115">
        <v>133</v>
      </c>
      <c r="E8" s="115">
        <v>133</v>
      </c>
      <c r="F8" s="115">
        <v>133</v>
      </c>
      <c r="G8" s="8">
        <f t="shared" si="0"/>
        <v>100</v>
      </c>
      <c r="H8" s="115">
        <v>45</v>
      </c>
    </row>
    <row r="9" spans="1:8" ht="15" customHeight="1" x14ac:dyDescent="0.2">
      <c r="A9" s="6" t="s">
        <v>91</v>
      </c>
      <c r="B9" s="6" t="s">
        <v>94</v>
      </c>
      <c r="C9" s="6" t="s">
        <v>95</v>
      </c>
      <c r="D9" s="115">
        <v>43</v>
      </c>
      <c r="E9" s="115">
        <v>43</v>
      </c>
      <c r="F9" s="115">
        <v>0</v>
      </c>
      <c r="G9" s="8">
        <f t="shared" si="0"/>
        <v>0</v>
      </c>
      <c r="H9" s="115">
        <v>18</v>
      </c>
    </row>
    <row r="10" spans="1:8" s="17" customFormat="1" ht="15" customHeight="1" x14ac:dyDescent="0.2">
      <c r="A10" s="19" t="s">
        <v>91</v>
      </c>
      <c r="B10" s="19" t="s">
        <v>96</v>
      </c>
      <c r="C10" s="19"/>
      <c r="D10" s="168">
        <f>SUM(D7:D9)</f>
        <v>176</v>
      </c>
      <c r="E10" s="168">
        <f>SUM(E7:E9)</f>
        <v>240</v>
      </c>
      <c r="F10" s="168">
        <f>SUM(F7:F9)</f>
        <v>133</v>
      </c>
      <c r="G10" s="169">
        <f t="shared" si="0"/>
        <v>55.416666666666664</v>
      </c>
      <c r="H10" s="168">
        <f>SUM(H7:H9)</f>
        <v>191</v>
      </c>
    </row>
    <row r="11" spans="1:8" ht="15" customHeight="1" x14ac:dyDescent="0.2">
      <c r="A11" s="6" t="s">
        <v>97</v>
      </c>
      <c r="B11" s="6" t="s">
        <v>10</v>
      </c>
      <c r="C11" s="6" t="s">
        <v>11</v>
      </c>
      <c r="D11" s="115">
        <v>4</v>
      </c>
      <c r="E11" s="115">
        <v>4</v>
      </c>
      <c r="F11" s="115">
        <v>0.36</v>
      </c>
      <c r="G11" s="8">
        <f t="shared" si="0"/>
        <v>9</v>
      </c>
      <c r="H11" s="115">
        <v>4</v>
      </c>
    </row>
    <row r="12" spans="1:8" s="17" customFormat="1" ht="15" customHeight="1" x14ac:dyDescent="0.2">
      <c r="A12" s="19" t="s">
        <v>97</v>
      </c>
      <c r="B12" s="19" t="s">
        <v>98</v>
      </c>
      <c r="C12" s="19"/>
      <c r="D12" s="168">
        <f>D11</f>
        <v>4</v>
      </c>
      <c r="E12" s="168">
        <f t="shared" ref="E12:F12" si="2">E11</f>
        <v>4</v>
      </c>
      <c r="F12" s="168">
        <f t="shared" si="2"/>
        <v>0.36</v>
      </c>
      <c r="G12" s="169">
        <f t="shared" si="0"/>
        <v>9</v>
      </c>
      <c r="H12" s="168">
        <f>H11</f>
        <v>4</v>
      </c>
    </row>
    <row r="13" spans="1:8" ht="15" customHeight="1" x14ac:dyDescent="0.2">
      <c r="A13" s="6" t="s">
        <v>99</v>
      </c>
      <c r="B13" s="6" t="s">
        <v>10</v>
      </c>
      <c r="C13" s="6" t="s">
        <v>11</v>
      </c>
      <c r="D13" s="115">
        <v>600</v>
      </c>
      <c r="E13" s="115">
        <v>600</v>
      </c>
      <c r="F13" s="115">
        <v>600</v>
      </c>
      <c r="G13" s="8">
        <f t="shared" si="0"/>
        <v>100</v>
      </c>
      <c r="H13" s="115">
        <v>0</v>
      </c>
    </row>
    <row r="14" spans="1:8" s="17" customFormat="1" ht="15" customHeight="1" x14ac:dyDescent="0.2">
      <c r="A14" s="19" t="s">
        <v>99</v>
      </c>
      <c r="B14" s="19" t="s">
        <v>100</v>
      </c>
      <c r="C14" s="19"/>
      <c r="D14" s="168">
        <f>D13</f>
        <v>600</v>
      </c>
      <c r="E14" s="168">
        <f t="shared" ref="E14:H14" si="3">E13</f>
        <v>600</v>
      </c>
      <c r="F14" s="168">
        <f t="shared" si="3"/>
        <v>600</v>
      </c>
      <c r="G14" s="169">
        <f t="shared" si="0"/>
        <v>100</v>
      </c>
      <c r="H14" s="168">
        <f t="shared" si="3"/>
        <v>0</v>
      </c>
    </row>
    <row r="15" spans="1:8" ht="15" customHeight="1" x14ac:dyDescent="0.2">
      <c r="A15" s="6" t="s">
        <v>101</v>
      </c>
      <c r="B15" s="6" t="s">
        <v>10</v>
      </c>
      <c r="C15" s="6" t="s">
        <v>11</v>
      </c>
      <c r="D15" s="116">
        <v>2375</v>
      </c>
      <c r="E15" s="116">
        <v>2375</v>
      </c>
      <c r="F15" s="116">
        <v>2375</v>
      </c>
      <c r="G15" s="16">
        <f t="shared" si="0"/>
        <v>100</v>
      </c>
      <c r="H15" s="115">
        <v>0</v>
      </c>
    </row>
    <row r="16" spans="1:8" s="17" customFormat="1" ht="15" customHeight="1" x14ac:dyDescent="0.2">
      <c r="A16" s="19" t="s">
        <v>101</v>
      </c>
      <c r="B16" s="19" t="s">
        <v>102</v>
      </c>
      <c r="C16" s="19"/>
      <c r="D16" s="168">
        <f>D15</f>
        <v>2375</v>
      </c>
      <c r="E16" s="168">
        <f t="shared" ref="E16:H16" si="4">E15</f>
        <v>2375</v>
      </c>
      <c r="F16" s="168">
        <f t="shared" si="4"/>
        <v>2375</v>
      </c>
      <c r="G16" s="169">
        <f t="shared" si="0"/>
        <v>100</v>
      </c>
      <c r="H16" s="168">
        <f t="shared" si="4"/>
        <v>0</v>
      </c>
    </row>
    <row r="17" spans="1:15" ht="15" customHeight="1" x14ac:dyDescent="0.2">
      <c r="A17" s="6" t="s">
        <v>103</v>
      </c>
      <c r="B17" s="6" t="s">
        <v>10</v>
      </c>
      <c r="C17" s="6" t="s">
        <v>11</v>
      </c>
      <c r="D17" s="138">
        <v>2</v>
      </c>
      <c r="E17" s="138">
        <v>2</v>
      </c>
      <c r="F17" s="115">
        <v>0</v>
      </c>
      <c r="G17" s="8">
        <f t="shared" si="0"/>
        <v>0</v>
      </c>
      <c r="H17" s="115">
        <v>2</v>
      </c>
    </row>
    <row r="18" spans="1:15" s="17" customFormat="1" ht="15" customHeight="1" x14ac:dyDescent="0.2">
      <c r="A18" s="19" t="s">
        <v>103</v>
      </c>
      <c r="B18" s="19" t="s">
        <v>104</v>
      </c>
      <c r="C18" s="19"/>
      <c r="D18" s="172">
        <f>D17</f>
        <v>2</v>
      </c>
      <c r="E18" s="172">
        <f t="shared" ref="E18:F18" si="5">E17</f>
        <v>2</v>
      </c>
      <c r="F18" s="168">
        <f t="shared" si="5"/>
        <v>0</v>
      </c>
      <c r="G18" s="169">
        <f t="shared" si="0"/>
        <v>0</v>
      </c>
      <c r="H18" s="168">
        <f>H17</f>
        <v>2</v>
      </c>
    </row>
    <row r="19" spans="1:15" ht="15" customHeight="1" x14ac:dyDescent="0.2">
      <c r="A19" s="6" t="s">
        <v>105</v>
      </c>
      <c r="B19" s="6" t="s">
        <v>65</v>
      </c>
      <c r="C19" s="6" t="s">
        <v>509</v>
      </c>
      <c r="D19" s="138">
        <v>4000</v>
      </c>
      <c r="E19" s="138">
        <v>2744</v>
      </c>
      <c r="F19" s="115">
        <v>1582</v>
      </c>
      <c r="G19" s="8">
        <f t="shared" si="0"/>
        <v>57.653061224489797</v>
      </c>
      <c r="H19" s="115">
        <v>2000</v>
      </c>
    </row>
    <row r="20" spans="1:15" ht="15" customHeight="1" x14ac:dyDescent="0.2">
      <c r="A20" s="6" t="s">
        <v>105</v>
      </c>
      <c r="B20" s="6" t="s">
        <v>65</v>
      </c>
      <c r="C20" s="6" t="s">
        <v>510</v>
      </c>
      <c r="D20" s="138">
        <v>0</v>
      </c>
      <c r="E20" s="138">
        <v>1500</v>
      </c>
      <c r="F20" s="115">
        <v>600</v>
      </c>
      <c r="G20" s="8">
        <f t="shared" si="0"/>
        <v>40</v>
      </c>
      <c r="H20" s="115">
        <v>0</v>
      </c>
    </row>
    <row r="21" spans="1:15" ht="15" customHeight="1" x14ac:dyDescent="0.2">
      <c r="A21" s="6" t="s">
        <v>105</v>
      </c>
      <c r="B21" s="6" t="s">
        <v>66</v>
      </c>
      <c r="C21" s="6" t="s">
        <v>616</v>
      </c>
      <c r="D21" s="138">
        <v>50</v>
      </c>
      <c r="E21" s="138">
        <v>50</v>
      </c>
      <c r="F21" s="115">
        <v>50</v>
      </c>
      <c r="G21" s="8">
        <f t="shared" si="0"/>
        <v>100</v>
      </c>
      <c r="H21" s="115">
        <v>50</v>
      </c>
    </row>
    <row r="22" spans="1:15" s="17" customFormat="1" ht="15" customHeight="1" x14ac:dyDescent="0.2">
      <c r="A22" s="19" t="s">
        <v>105</v>
      </c>
      <c r="B22" s="19" t="s">
        <v>106</v>
      </c>
      <c r="C22" s="19"/>
      <c r="D22" s="172">
        <f>SUM(D19:D21)</f>
        <v>4050</v>
      </c>
      <c r="E22" s="172">
        <f t="shared" ref="E22" si="6">SUM(E19:E21)</f>
        <v>4294</v>
      </c>
      <c r="F22" s="168">
        <f>SUM(F19:F21)</f>
        <v>2232</v>
      </c>
      <c r="G22" s="169">
        <f t="shared" si="0"/>
        <v>51.979506287843499</v>
      </c>
      <c r="H22" s="168">
        <f t="shared" ref="H22" si="7">SUM(H19:H21)</f>
        <v>2050</v>
      </c>
      <c r="O22" s="109"/>
    </row>
    <row r="23" spans="1:15" ht="15" customHeight="1" x14ac:dyDescent="0.2">
      <c r="A23" s="6" t="s">
        <v>107</v>
      </c>
      <c r="B23" s="6" t="s">
        <v>108</v>
      </c>
      <c r="C23" s="6" t="s">
        <v>109</v>
      </c>
      <c r="D23" s="138">
        <v>1500</v>
      </c>
      <c r="E23" s="138">
        <v>990</v>
      </c>
      <c r="F23" s="115">
        <v>338</v>
      </c>
      <c r="G23" s="8">
        <f t="shared" si="0"/>
        <v>34.141414141414138</v>
      </c>
      <c r="H23" s="115">
        <v>1200</v>
      </c>
    </row>
    <row r="24" spans="1:15" ht="15" customHeight="1" x14ac:dyDescent="0.2">
      <c r="A24" s="6" t="s">
        <v>107</v>
      </c>
      <c r="B24" s="6" t="s">
        <v>110</v>
      </c>
      <c r="C24" s="6" t="s">
        <v>111</v>
      </c>
      <c r="D24" s="115">
        <v>0</v>
      </c>
      <c r="E24" s="115">
        <v>210</v>
      </c>
      <c r="F24" s="115">
        <v>158</v>
      </c>
      <c r="G24" s="8">
        <f t="shared" si="0"/>
        <v>75.238095238095241</v>
      </c>
      <c r="H24" s="115">
        <v>0</v>
      </c>
    </row>
    <row r="25" spans="1:15" s="17" customFormat="1" ht="15" customHeight="1" x14ac:dyDescent="0.2">
      <c r="A25" s="19" t="s">
        <v>107</v>
      </c>
      <c r="B25" s="19" t="s">
        <v>617</v>
      </c>
      <c r="C25" s="19"/>
      <c r="D25" s="168">
        <f>SUM(D23:D24)</f>
        <v>1500</v>
      </c>
      <c r="E25" s="168">
        <f t="shared" ref="E25" si="8">SUM(E23:E24)</f>
        <v>1200</v>
      </c>
      <c r="F25" s="168">
        <f>SUM(F23:F24)</f>
        <v>496</v>
      </c>
      <c r="G25" s="169">
        <f t="shared" si="0"/>
        <v>41.333333333333336</v>
      </c>
      <c r="H25" s="168">
        <f>SUM(H23:H24)</f>
        <v>1200</v>
      </c>
    </row>
    <row r="26" spans="1:15" ht="15" customHeight="1" x14ac:dyDescent="0.2">
      <c r="A26" s="6" t="s">
        <v>112</v>
      </c>
      <c r="B26" s="6" t="s">
        <v>6</v>
      </c>
      <c r="C26" s="6" t="s">
        <v>7</v>
      </c>
      <c r="D26" s="115">
        <v>50</v>
      </c>
      <c r="E26" s="115">
        <v>0</v>
      </c>
      <c r="F26" s="115">
        <v>0</v>
      </c>
      <c r="G26" s="8">
        <v>0</v>
      </c>
      <c r="H26" s="115">
        <v>50</v>
      </c>
    </row>
    <row r="27" spans="1:15" s="17" customFormat="1" ht="15" customHeight="1" x14ac:dyDescent="0.2">
      <c r="A27" s="19" t="s">
        <v>112</v>
      </c>
      <c r="B27" s="19" t="s">
        <v>113</v>
      </c>
      <c r="C27" s="19"/>
      <c r="D27" s="168">
        <f>D26</f>
        <v>50</v>
      </c>
      <c r="E27" s="168">
        <f t="shared" ref="E27:F27" si="9">E26</f>
        <v>0</v>
      </c>
      <c r="F27" s="168">
        <f t="shared" si="9"/>
        <v>0</v>
      </c>
      <c r="G27" s="169">
        <v>0</v>
      </c>
      <c r="H27" s="168">
        <f>H26</f>
        <v>50</v>
      </c>
    </row>
    <row r="28" spans="1:15" ht="15" customHeight="1" x14ac:dyDescent="0.2">
      <c r="A28" s="6" t="s">
        <v>114</v>
      </c>
      <c r="B28" s="6" t="s">
        <v>10</v>
      </c>
      <c r="C28" s="6" t="s">
        <v>11</v>
      </c>
      <c r="D28" s="115">
        <v>25</v>
      </c>
      <c r="E28" s="115">
        <v>0</v>
      </c>
      <c r="F28" s="115">
        <v>0</v>
      </c>
      <c r="G28" s="8">
        <v>0</v>
      </c>
      <c r="H28" s="115">
        <v>25</v>
      </c>
    </row>
    <row r="29" spans="1:15" ht="15" customHeight="1" x14ac:dyDescent="0.2">
      <c r="A29" s="6" t="s">
        <v>114</v>
      </c>
      <c r="B29" s="6" t="s">
        <v>10</v>
      </c>
      <c r="C29" s="6" t="s">
        <v>511</v>
      </c>
      <c r="D29" s="115">
        <v>0</v>
      </c>
      <c r="E29" s="115">
        <v>45</v>
      </c>
      <c r="F29" s="115">
        <v>0</v>
      </c>
      <c r="G29" s="8">
        <f t="shared" si="0"/>
        <v>0</v>
      </c>
      <c r="H29" s="115">
        <v>0</v>
      </c>
    </row>
    <row r="30" spans="1:15" ht="15" customHeight="1" x14ac:dyDescent="0.2">
      <c r="A30" s="6" t="s">
        <v>114</v>
      </c>
      <c r="B30" s="6" t="s">
        <v>63</v>
      </c>
      <c r="C30" s="6" t="s">
        <v>64</v>
      </c>
      <c r="D30" s="115">
        <v>13</v>
      </c>
      <c r="E30" s="115">
        <v>0</v>
      </c>
      <c r="F30" s="115">
        <v>0</v>
      </c>
      <c r="G30" s="8">
        <v>0</v>
      </c>
      <c r="H30" s="115">
        <v>13</v>
      </c>
    </row>
    <row r="31" spans="1:15" ht="15" customHeight="1" x14ac:dyDescent="0.2">
      <c r="A31" s="6" t="s">
        <v>114</v>
      </c>
      <c r="B31" s="6" t="s">
        <v>63</v>
      </c>
      <c r="C31" s="6" t="s">
        <v>512</v>
      </c>
      <c r="D31" s="115">
        <v>0</v>
      </c>
      <c r="E31" s="115">
        <v>15</v>
      </c>
      <c r="F31" s="115">
        <v>0</v>
      </c>
      <c r="G31" s="8">
        <f t="shared" si="0"/>
        <v>0</v>
      </c>
      <c r="H31" s="115">
        <v>0</v>
      </c>
    </row>
    <row r="32" spans="1:15" s="17" customFormat="1" ht="15" customHeight="1" x14ac:dyDescent="0.2">
      <c r="A32" s="19" t="s">
        <v>114</v>
      </c>
      <c r="B32" s="19" t="s">
        <v>115</v>
      </c>
      <c r="C32" s="19"/>
      <c r="D32" s="168">
        <f>SUM(D28:D31)</f>
        <v>38</v>
      </c>
      <c r="E32" s="168">
        <f t="shared" ref="E32:F32" si="10">SUM(E28:E31)</f>
        <v>60</v>
      </c>
      <c r="F32" s="168">
        <f t="shared" si="10"/>
        <v>0</v>
      </c>
      <c r="G32" s="169">
        <f t="shared" si="0"/>
        <v>0</v>
      </c>
      <c r="H32" s="168">
        <f>SUM(H28:H31)</f>
        <v>38</v>
      </c>
    </row>
    <row r="33" spans="1:8" ht="15" customHeight="1" x14ac:dyDescent="0.2">
      <c r="A33" s="6" t="s">
        <v>116</v>
      </c>
      <c r="B33" s="6" t="s">
        <v>156</v>
      </c>
      <c r="C33" s="161" t="s">
        <v>653</v>
      </c>
      <c r="D33" s="115">
        <v>0</v>
      </c>
      <c r="E33" s="115">
        <v>20</v>
      </c>
      <c r="F33" s="115">
        <v>0</v>
      </c>
      <c r="G33" s="8">
        <v>0</v>
      </c>
      <c r="H33" s="115">
        <v>0</v>
      </c>
    </row>
    <row r="34" spans="1:8" ht="15" customHeight="1" x14ac:dyDescent="0.2">
      <c r="A34" s="6" t="s">
        <v>116</v>
      </c>
      <c r="B34" s="6" t="s">
        <v>6</v>
      </c>
      <c r="C34" s="6" t="s">
        <v>7</v>
      </c>
      <c r="D34" s="115">
        <v>60</v>
      </c>
      <c r="E34" s="115">
        <v>10</v>
      </c>
      <c r="F34" s="115">
        <v>0</v>
      </c>
      <c r="G34" s="8">
        <f t="shared" si="0"/>
        <v>0</v>
      </c>
      <c r="H34" s="115">
        <v>0</v>
      </c>
    </row>
    <row r="35" spans="1:8" ht="15" customHeight="1" x14ac:dyDescent="0.2">
      <c r="A35" s="6" t="s">
        <v>116</v>
      </c>
      <c r="B35" s="6" t="s">
        <v>10</v>
      </c>
      <c r="C35" s="6" t="s">
        <v>11</v>
      </c>
      <c r="D35" s="115">
        <v>10</v>
      </c>
      <c r="E35" s="115">
        <v>8</v>
      </c>
      <c r="F35" s="115">
        <v>0</v>
      </c>
      <c r="G35" s="8">
        <f t="shared" si="0"/>
        <v>0</v>
      </c>
      <c r="H35" s="115">
        <v>0</v>
      </c>
    </row>
    <row r="36" spans="1:8" ht="15" customHeight="1" x14ac:dyDescent="0.2">
      <c r="A36" s="6" t="s">
        <v>116</v>
      </c>
      <c r="B36" s="6" t="s">
        <v>12</v>
      </c>
      <c r="C36" s="6" t="s">
        <v>13</v>
      </c>
      <c r="D36" s="115">
        <v>20</v>
      </c>
      <c r="E36" s="115">
        <v>10</v>
      </c>
      <c r="F36" s="115">
        <v>0</v>
      </c>
      <c r="G36" s="8">
        <f t="shared" si="0"/>
        <v>0</v>
      </c>
      <c r="H36" s="115">
        <v>20</v>
      </c>
    </row>
    <row r="37" spans="1:8" ht="15" customHeight="1" x14ac:dyDescent="0.2">
      <c r="A37" s="6" t="s">
        <v>116</v>
      </c>
      <c r="B37" s="6" t="s">
        <v>63</v>
      </c>
      <c r="C37" s="6" t="s">
        <v>64</v>
      </c>
      <c r="D37" s="115">
        <v>100</v>
      </c>
      <c r="E37" s="115">
        <v>50</v>
      </c>
      <c r="F37" s="115">
        <v>32</v>
      </c>
      <c r="G37" s="8">
        <f t="shared" si="0"/>
        <v>64</v>
      </c>
      <c r="H37" s="115">
        <v>100</v>
      </c>
    </row>
    <row r="38" spans="1:8" s="17" customFormat="1" ht="15" customHeight="1" x14ac:dyDescent="0.2">
      <c r="A38" s="19" t="s">
        <v>116</v>
      </c>
      <c r="B38" s="19" t="s">
        <v>117</v>
      </c>
      <c r="C38" s="19"/>
      <c r="D38" s="168">
        <f>SUM(D33:D37)</f>
        <v>190</v>
      </c>
      <c r="E38" s="168">
        <f t="shared" ref="E38:H38" si="11">SUM(E33:E37)</f>
        <v>98</v>
      </c>
      <c r="F38" s="168">
        <f t="shared" si="11"/>
        <v>32</v>
      </c>
      <c r="G38" s="169">
        <f t="shared" si="0"/>
        <v>32.653061224489797</v>
      </c>
      <c r="H38" s="168">
        <f t="shared" si="11"/>
        <v>120</v>
      </c>
    </row>
    <row r="39" spans="1:8" ht="15" customHeight="1" x14ac:dyDescent="0.2">
      <c r="A39" s="6" t="s">
        <v>118</v>
      </c>
      <c r="B39" s="6" t="s">
        <v>6</v>
      </c>
      <c r="C39" s="6" t="s">
        <v>7</v>
      </c>
      <c r="D39" s="115">
        <v>300</v>
      </c>
      <c r="E39" s="115">
        <v>300</v>
      </c>
      <c r="F39" s="115">
        <v>90</v>
      </c>
      <c r="G39" s="8">
        <f t="shared" si="0"/>
        <v>30</v>
      </c>
      <c r="H39" s="115">
        <v>300</v>
      </c>
    </row>
    <row r="40" spans="1:8" s="17" customFormat="1" ht="15" customHeight="1" x14ac:dyDescent="0.2">
      <c r="A40" s="19" t="s">
        <v>118</v>
      </c>
      <c r="B40" s="19" t="s">
        <v>119</v>
      </c>
      <c r="C40" s="19"/>
      <c r="D40" s="168">
        <f>D39</f>
        <v>300</v>
      </c>
      <c r="E40" s="168">
        <f>E39</f>
        <v>300</v>
      </c>
      <c r="F40" s="168">
        <f>F39</f>
        <v>90</v>
      </c>
      <c r="G40" s="169">
        <f t="shared" si="0"/>
        <v>30</v>
      </c>
      <c r="H40" s="168">
        <f>H39</f>
        <v>300</v>
      </c>
    </row>
    <row r="41" spans="1:8" ht="15" customHeight="1" x14ac:dyDescent="0.2">
      <c r="A41" s="6" t="s">
        <v>120</v>
      </c>
      <c r="B41" s="6" t="s">
        <v>10</v>
      </c>
      <c r="C41" s="6" t="s">
        <v>11</v>
      </c>
      <c r="D41" s="115">
        <v>70</v>
      </c>
      <c r="E41" s="115">
        <v>35</v>
      </c>
      <c r="F41" s="115">
        <v>0</v>
      </c>
      <c r="G41" s="8">
        <f t="shared" si="0"/>
        <v>0</v>
      </c>
      <c r="H41" s="115">
        <v>70</v>
      </c>
    </row>
    <row r="42" spans="1:8" ht="15" customHeight="1" x14ac:dyDescent="0.2">
      <c r="A42" s="6" t="s">
        <v>120</v>
      </c>
      <c r="B42" s="6" t="s">
        <v>63</v>
      </c>
      <c r="C42" s="6" t="s">
        <v>64</v>
      </c>
      <c r="D42" s="115">
        <v>120</v>
      </c>
      <c r="E42" s="115">
        <v>130</v>
      </c>
      <c r="F42" s="115">
        <v>10</v>
      </c>
      <c r="G42" s="8">
        <f t="shared" si="0"/>
        <v>7.6923076923076925</v>
      </c>
      <c r="H42" s="115">
        <v>120</v>
      </c>
    </row>
    <row r="43" spans="1:8" s="17" customFormat="1" ht="15" customHeight="1" x14ac:dyDescent="0.2">
      <c r="A43" s="19" t="s">
        <v>120</v>
      </c>
      <c r="B43" s="19" t="s">
        <v>121</v>
      </c>
      <c r="C43" s="19"/>
      <c r="D43" s="168">
        <f>SUM(D41:D42)</f>
        <v>190</v>
      </c>
      <c r="E43" s="168">
        <f>SUM(E41:E42)</f>
        <v>165</v>
      </c>
      <c r="F43" s="168">
        <f>SUM(F41:F42)</f>
        <v>10</v>
      </c>
      <c r="G43" s="169">
        <f t="shared" si="0"/>
        <v>6.0606060606060606</v>
      </c>
      <c r="H43" s="168">
        <f>SUM(H41:H42)</f>
        <v>190</v>
      </c>
    </row>
    <row r="44" spans="1:8" ht="15" customHeight="1" x14ac:dyDescent="0.2">
      <c r="A44" s="137" t="s">
        <v>122</v>
      </c>
      <c r="B44" s="137" t="s">
        <v>123</v>
      </c>
      <c r="C44" s="137" t="s">
        <v>513</v>
      </c>
      <c r="D44" s="138">
        <v>87</v>
      </c>
      <c r="E44" s="138">
        <v>87</v>
      </c>
      <c r="F44" s="138">
        <v>0</v>
      </c>
      <c r="G44" s="8">
        <f t="shared" si="0"/>
        <v>0</v>
      </c>
      <c r="H44" s="138">
        <v>87</v>
      </c>
    </row>
    <row r="45" spans="1:8" ht="15" customHeight="1" x14ac:dyDescent="0.2">
      <c r="A45" s="137" t="s">
        <v>122</v>
      </c>
      <c r="B45" s="137" t="s">
        <v>6</v>
      </c>
      <c r="C45" s="137" t="s">
        <v>514</v>
      </c>
      <c r="D45" s="138">
        <v>357</v>
      </c>
      <c r="E45" s="138">
        <v>357</v>
      </c>
      <c r="F45" s="138">
        <v>3</v>
      </c>
      <c r="G45" s="8">
        <f t="shared" si="0"/>
        <v>0.84033613445378152</v>
      </c>
      <c r="H45" s="138">
        <v>357</v>
      </c>
    </row>
    <row r="46" spans="1:8" ht="15" customHeight="1" x14ac:dyDescent="0.2">
      <c r="A46" s="137" t="s">
        <v>122</v>
      </c>
      <c r="B46" s="137" t="s">
        <v>92</v>
      </c>
      <c r="C46" s="137" t="s">
        <v>93</v>
      </c>
      <c r="D46" s="138">
        <v>5</v>
      </c>
      <c r="E46" s="138">
        <v>3</v>
      </c>
      <c r="F46" s="138">
        <v>2</v>
      </c>
      <c r="G46" s="8">
        <f t="shared" si="0"/>
        <v>66.666666666666671</v>
      </c>
      <c r="H46" s="138">
        <v>5</v>
      </c>
    </row>
    <row r="47" spans="1:8" ht="15" customHeight="1" x14ac:dyDescent="0.2">
      <c r="A47" s="137" t="s">
        <v>122</v>
      </c>
      <c r="B47" s="137" t="s">
        <v>92</v>
      </c>
      <c r="C47" s="137" t="s">
        <v>515</v>
      </c>
      <c r="D47" s="138">
        <v>684</v>
      </c>
      <c r="E47" s="138">
        <v>684</v>
      </c>
      <c r="F47" s="138">
        <v>8</v>
      </c>
      <c r="G47" s="8">
        <f t="shared" si="0"/>
        <v>1.1695906432748537</v>
      </c>
      <c r="H47" s="138">
        <v>677</v>
      </c>
    </row>
    <row r="48" spans="1:8" ht="15" customHeight="1" x14ac:dyDescent="0.2">
      <c r="A48" s="137" t="s">
        <v>122</v>
      </c>
      <c r="B48" s="137" t="s">
        <v>10</v>
      </c>
      <c r="C48" s="137" t="s">
        <v>11</v>
      </c>
      <c r="D48" s="138">
        <v>14</v>
      </c>
      <c r="E48" s="138">
        <v>29</v>
      </c>
      <c r="F48" s="138">
        <v>0</v>
      </c>
      <c r="G48" s="8">
        <f t="shared" si="0"/>
        <v>0</v>
      </c>
      <c r="H48" s="138">
        <v>18</v>
      </c>
    </row>
    <row r="49" spans="1:8" ht="15" customHeight="1" x14ac:dyDescent="0.2">
      <c r="A49" s="137" t="s">
        <v>122</v>
      </c>
      <c r="B49" s="137" t="s">
        <v>10</v>
      </c>
      <c r="C49" s="137" t="s">
        <v>516</v>
      </c>
      <c r="D49" s="138">
        <v>866</v>
      </c>
      <c r="E49" s="138">
        <v>1056</v>
      </c>
      <c r="F49" s="138">
        <v>10</v>
      </c>
      <c r="G49" s="8">
        <f t="shared" si="0"/>
        <v>0.94696969696969702</v>
      </c>
      <c r="H49" s="138">
        <v>804</v>
      </c>
    </row>
    <row r="50" spans="1:8" ht="15" customHeight="1" x14ac:dyDescent="0.2">
      <c r="A50" s="137" t="s">
        <v>122</v>
      </c>
      <c r="B50" s="137" t="s">
        <v>12</v>
      </c>
      <c r="C50" s="137" t="s">
        <v>13</v>
      </c>
      <c r="D50" s="138">
        <v>20</v>
      </c>
      <c r="E50" s="138">
        <v>5</v>
      </c>
      <c r="F50" s="138">
        <v>0</v>
      </c>
      <c r="G50" s="8">
        <f t="shared" si="0"/>
        <v>0</v>
      </c>
      <c r="H50" s="138">
        <v>20</v>
      </c>
    </row>
    <row r="51" spans="1:8" ht="15" customHeight="1" x14ac:dyDescent="0.2">
      <c r="A51" s="137" t="s">
        <v>122</v>
      </c>
      <c r="B51" s="137" t="s">
        <v>63</v>
      </c>
      <c r="C51" s="137" t="s">
        <v>64</v>
      </c>
      <c r="D51" s="138">
        <v>6</v>
      </c>
      <c r="E51" s="138">
        <v>16</v>
      </c>
      <c r="F51" s="138">
        <v>0</v>
      </c>
      <c r="G51" s="8">
        <f t="shared" si="0"/>
        <v>0</v>
      </c>
      <c r="H51" s="138">
        <v>6</v>
      </c>
    </row>
    <row r="52" spans="1:8" ht="15" customHeight="1" x14ac:dyDescent="0.2">
      <c r="A52" s="137" t="s">
        <v>122</v>
      </c>
      <c r="B52" s="137" t="s">
        <v>108</v>
      </c>
      <c r="C52" s="137" t="s">
        <v>109</v>
      </c>
      <c r="D52" s="138">
        <v>200</v>
      </c>
      <c r="E52" s="138">
        <v>160</v>
      </c>
      <c r="F52" s="138">
        <v>160</v>
      </c>
      <c r="G52" s="8">
        <f t="shared" si="0"/>
        <v>100</v>
      </c>
      <c r="H52" s="138">
        <v>200</v>
      </c>
    </row>
    <row r="53" spans="1:8" ht="15" customHeight="1" x14ac:dyDescent="0.2">
      <c r="A53" s="137" t="s">
        <v>122</v>
      </c>
      <c r="B53" s="137" t="s">
        <v>66</v>
      </c>
      <c r="C53" s="137" t="s">
        <v>300</v>
      </c>
      <c r="D53" s="138">
        <v>0</v>
      </c>
      <c r="E53" s="138">
        <v>8599.6</v>
      </c>
      <c r="F53" s="138">
        <v>3845</v>
      </c>
      <c r="G53" s="8">
        <f t="shared" si="0"/>
        <v>44.711381924740685</v>
      </c>
      <c r="H53" s="138">
        <v>0</v>
      </c>
    </row>
    <row r="54" spans="1:8" ht="15" customHeight="1" x14ac:dyDescent="0.2">
      <c r="A54" s="137" t="s">
        <v>122</v>
      </c>
      <c r="B54" s="137" t="s">
        <v>125</v>
      </c>
      <c r="C54" s="137" t="s">
        <v>126</v>
      </c>
      <c r="D54" s="138">
        <v>1500</v>
      </c>
      <c r="E54" s="138">
        <v>1200</v>
      </c>
      <c r="F54" s="138">
        <v>510</v>
      </c>
      <c r="G54" s="8">
        <f t="shared" si="0"/>
        <v>42.5</v>
      </c>
      <c r="H54" s="138">
        <v>1200</v>
      </c>
    </row>
    <row r="55" spans="1:8" s="17" customFormat="1" ht="15" customHeight="1" x14ac:dyDescent="0.2">
      <c r="A55" s="171" t="s">
        <v>122</v>
      </c>
      <c r="B55" s="171" t="s">
        <v>127</v>
      </c>
      <c r="C55" s="171"/>
      <c r="D55" s="172">
        <f>SUM(D44:D54)</f>
        <v>3739</v>
      </c>
      <c r="E55" s="172">
        <f t="shared" ref="E55:H55" si="12">SUM(E44:E54)</f>
        <v>12196.6</v>
      </c>
      <c r="F55" s="172">
        <f>SUM(F44:F54)</f>
        <v>4538</v>
      </c>
      <c r="G55" s="169">
        <f t="shared" si="0"/>
        <v>37.207090500631324</v>
      </c>
      <c r="H55" s="172">
        <f t="shared" si="12"/>
        <v>3374</v>
      </c>
    </row>
    <row r="56" spans="1:8" ht="15" customHeight="1" x14ac:dyDescent="0.2">
      <c r="A56" s="6" t="s">
        <v>199</v>
      </c>
      <c r="B56" s="6" t="s">
        <v>66</v>
      </c>
      <c r="C56" s="6" t="s">
        <v>614</v>
      </c>
      <c r="D56" s="115">
        <v>0</v>
      </c>
      <c r="E56" s="115">
        <v>15391</v>
      </c>
      <c r="F56" s="115">
        <v>1694</v>
      </c>
      <c r="G56" s="8">
        <f t="shared" si="0"/>
        <v>11.006432330582808</v>
      </c>
      <c r="H56" s="138">
        <v>0</v>
      </c>
    </row>
    <row r="57" spans="1:8" s="17" customFormat="1" ht="15" customHeight="1" x14ac:dyDescent="0.2">
      <c r="A57" s="19" t="s">
        <v>199</v>
      </c>
      <c r="B57" s="171" t="s">
        <v>200</v>
      </c>
      <c r="C57" s="171"/>
      <c r="D57" s="172">
        <f>D56</f>
        <v>0</v>
      </c>
      <c r="E57" s="168">
        <f t="shared" ref="E57:F57" si="13">E56</f>
        <v>15391</v>
      </c>
      <c r="F57" s="168">
        <f t="shared" si="13"/>
        <v>1694</v>
      </c>
      <c r="G57" s="169">
        <f t="shared" ref="G57" si="14">F57*100/E57</f>
        <v>11.006432330582808</v>
      </c>
      <c r="H57" s="168">
        <f>H56</f>
        <v>0</v>
      </c>
    </row>
    <row r="58" spans="1:8" ht="15" customHeight="1" x14ac:dyDescent="0.2">
      <c r="A58" s="6" t="s">
        <v>128</v>
      </c>
      <c r="B58" s="6" t="s">
        <v>65</v>
      </c>
      <c r="C58" s="6" t="s">
        <v>517</v>
      </c>
      <c r="D58" s="138">
        <v>92325</v>
      </c>
      <c r="E58" s="115">
        <v>107325</v>
      </c>
      <c r="F58" s="115">
        <v>98381</v>
      </c>
      <c r="G58" s="8">
        <f t="shared" si="0"/>
        <v>91.666433729326812</v>
      </c>
      <c r="H58" s="138">
        <v>85720</v>
      </c>
    </row>
    <row r="59" spans="1:8" ht="15" customHeight="1" x14ac:dyDescent="0.2">
      <c r="A59" s="6" t="s">
        <v>128</v>
      </c>
      <c r="B59" s="6" t="s">
        <v>65</v>
      </c>
      <c r="C59" s="6" t="s">
        <v>518</v>
      </c>
      <c r="D59" s="138">
        <v>100</v>
      </c>
      <c r="E59" s="115">
        <v>100</v>
      </c>
      <c r="F59" s="115">
        <v>100</v>
      </c>
      <c r="G59" s="8">
        <f t="shared" si="0"/>
        <v>100</v>
      </c>
      <c r="H59" s="115">
        <v>100</v>
      </c>
    </row>
    <row r="60" spans="1:8" ht="15" customHeight="1" x14ac:dyDescent="0.2">
      <c r="A60" s="6" t="s">
        <v>128</v>
      </c>
      <c r="B60" s="6" t="s">
        <v>66</v>
      </c>
      <c r="C60" s="6" t="s">
        <v>618</v>
      </c>
      <c r="D60" s="138">
        <v>0</v>
      </c>
      <c r="E60" s="115">
        <v>2000</v>
      </c>
      <c r="F60" s="115">
        <v>2000</v>
      </c>
      <c r="G60" s="8">
        <f t="shared" si="0"/>
        <v>100</v>
      </c>
      <c r="H60" s="115">
        <v>0</v>
      </c>
    </row>
    <row r="61" spans="1:8" ht="15" customHeight="1" x14ac:dyDescent="0.2">
      <c r="A61" s="6" t="s">
        <v>128</v>
      </c>
      <c r="B61" s="6" t="s">
        <v>66</v>
      </c>
      <c r="C61" s="137" t="s">
        <v>654</v>
      </c>
      <c r="D61" s="115">
        <v>0</v>
      </c>
      <c r="E61" s="115">
        <v>13440</v>
      </c>
      <c r="F61" s="115">
        <v>0</v>
      </c>
      <c r="G61" s="8">
        <f t="shared" si="0"/>
        <v>0</v>
      </c>
      <c r="H61" s="115">
        <v>0</v>
      </c>
    </row>
    <row r="62" spans="1:8" ht="15" customHeight="1" x14ac:dyDescent="0.2">
      <c r="A62" s="6" t="s">
        <v>128</v>
      </c>
      <c r="B62" s="6" t="s">
        <v>66</v>
      </c>
      <c r="C62" s="137" t="s">
        <v>655</v>
      </c>
      <c r="D62" s="115">
        <v>0</v>
      </c>
      <c r="E62" s="115">
        <v>1685</v>
      </c>
      <c r="F62" s="115">
        <v>1685</v>
      </c>
      <c r="G62" s="8">
        <f t="shared" si="0"/>
        <v>100</v>
      </c>
      <c r="H62" s="115">
        <v>0</v>
      </c>
    </row>
    <row r="63" spans="1:8" s="17" customFormat="1" ht="15" customHeight="1" x14ac:dyDescent="0.2">
      <c r="A63" s="19" t="s">
        <v>128</v>
      </c>
      <c r="B63" s="19" t="s">
        <v>129</v>
      </c>
      <c r="C63" s="19"/>
      <c r="D63" s="168">
        <f>SUM(D58:D62)</f>
        <v>92425</v>
      </c>
      <c r="E63" s="168">
        <f>SUM(E58:E62)</f>
        <v>124550</v>
      </c>
      <c r="F63" s="168">
        <f>SUM(F58:F62)</f>
        <v>102166</v>
      </c>
      <c r="G63" s="169">
        <f t="shared" si="0"/>
        <v>82.028101164191085</v>
      </c>
      <c r="H63" s="168">
        <f>SUM(H58:H62)</f>
        <v>85820</v>
      </c>
    </row>
    <row r="64" spans="1:8" ht="15" customHeight="1" x14ac:dyDescent="0.2">
      <c r="A64" s="6" t="s">
        <v>650</v>
      </c>
      <c r="B64" s="6" t="s">
        <v>66</v>
      </c>
      <c r="C64" s="6" t="s">
        <v>614</v>
      </c>
      <c r="D64" s="115">
        <v>0</v>
      </c>
      <c r="E64" s="115">
        <v>11879</v>
      </c>
      <c r="F64" s="115">
        <v>1058</v>
      </c>
      <c r="G64" s="8">
        <f t="shared" si="0"/>
        <v>8.9064736088896375</v>
      </c>
      <c r="H64" s="138">
        <v>0</v>
      </c>
    </row>
    <row r="65" spans="1:8" s="17" customFormat="1" ht="15" customHeight="1" x14ac:dyDescent="0.2">
      <c r="A65" s="19" t="s">
        <v>650</v>
      </c>
      <c r="B65" s="171" t="s">
        <v>656</v>
      </c>
      <c r="C65" s="171"/>
      <c r="D65" s="168">
        <f>D64</f>
        <v>0</v>
      </c>
      <c r="E65" s="168">
        <f t="shared" ref="E65:F65" si="15">E64</f>
        <v>11879</v>
      </c>
      <c r="F65" s="168">
        <f t="shared" si="15"/>
        <v>1058</v>
      </c>
      <c r="G65" s="169">
        <f t="shared" si="0"/>
        <v>8.9064736088896375</v>
      </c>
      <c r="H65" s="168">
        <v>0</v>
      </c>
    </row>
    <row r="66" spans="1:8" ht="15" customHeight="1" x14ac:dyDescent="0.2">
      <c r="D66" s="1"/>
      <c r="E66" s="1"/>
      <c r="F66" s="1"/>
      <c r="H66" s="1"/>
    </row>
    <row r="67" spans="1:8" ht="15" customHeight="1" x14ac:dyDescent="0.2">
      <c r="A67" s="746" t="s">
        <v>454</v>
      </c>
      <c r="B67" s="746"/>
      <c r="C67" s="746"/>
      <c r="D67" s="746"/>
      <c r="E67" s="746"/>
      <c r="F67" s="746"/>
      <c r="G67" s="746"/>
      <c r="H67" s="1"/>
    </row>
    <row r="68" spans="1:8" s="17" customFormat="1" ht="30" customHeight="1" x14ac:dyDescent="0.2">
      <c r="A68" s="13" t="s">
        <v>0</v>
      </c>
      <c r="B68" s="13" t="s">
        <v>1</v>
      </c>
      <c r="C68" s="13" t="s">
        <v>2</v>
      </c>
      <c r="D68" s="113" t="s">
        <v>293</v>
      </c>
      <c r="E68" s="113" t="s">
        <v>294</v>
      </c>
      <c r="F68" s="114" t="s">
        <v>640</v>
      </c>
      <c r="G68" s="14" t="s">
        <v>295</v>
      </c>
      <c r="H68" s="136" t="s">
        <v>485</v>
      </c>
    </row>
    <row r="69" spans="1:8" ht="15" customHeight="1" x14ac:dyDescent="0.2">
      <c r="A69" s="6" t="s">
        <v>209</v>
      </c>
      <c r="B69" s="6" t="s">
        <v>66</v>
      </c>
      <c r="C69" s="6" t="s">
        <v>614</v>
      </c>
      <c r="D69" s="115">
        <v>0</v>
      </c>
      <c r="E69" s="115">
        <v>3488</v>
      </c>
      <c r="F69" s="115">
        <v>367</v>
      </c>
      <c r="G69" s="8">
        <f t="shared" si="0"/>
        <v>10.521788990825687</v>
      </c>
      <c r="H69" s="138">
        <v>0</v>
      </c>
    </row>
    <row r="70" spans="1:8" s="17" customFormat="1" ht="15" customHeight="1" x14ac:dyDescent="0.2">
      <c r="A70" s="19" t="s">
        <v>209</v>
      </c>
      <c r="B70" s="171" t="s">
        <v>210</v>
      </c>
      <c r="C70" s="171"/>
      <c r="D70" s="168">
        <f>D69</f>
        <v>0</v>
      </c>
      <c r="E70" s="168">
        <f t="shared" ref="E70:F70" si="16">E69</f>
        <v>3488</v>
      </c>
      <c r="F70" s="168">
        <f t="shared" si="16"/>
        <v>367</v>
      </c>
      <c r="G70" s="169">
        <f t="shared" ref="G70" si="17">F70*100/E70</f>
        <v>10.521788990825687</v>
      </c>
      <c r="H70" s="168">
        <v>0</v>
      </c>
    </row>
    <row r="71" spans="1:8" ht="15" customHeight="1" x14ac:dyDescent="0.2">
      <c r="A71" s="6" t="s">
        <v>519</v>
      </c>
      <c r="B71" s="6" t="s">
        <v>39</v>
      </c>
      <c r="C71" s="6" t="s">
        <v>520</v>
      </c>
      <c r="D71" s="115">
        <v>0</v>
      </c>
      <c r="E71" s="115">
        <v>0</v>
      </c>
      <c r="F71" s="115">
        <v>0</v>
      </c>
      <c r="G71" s="8">
        <v>0</v>
      </c>
      <c r="H71" s="115">
        <v>350</v>
      </c>
    </row>
    <row r="72" spans="1:8" ht="15" customHeight="1" x14ac:dyDescent="0.2">
      <c r="A72" s="6" t="s">
        <v>519</v>
      </c>
      <c r="B72" s="6" t="s">
        <v>4</v>
      </c>
      <c r="C72" s="6" t="s">
        <v>521</v>
      </c>
      <c r="D72" s="115">
        <v>0</v>
      </c>
      <c r="E72" s="115">
        <v>0</v>
      </c>
      <c r="F72" s="115">
        <v>0</v>
      </c>
      <c r="G72" s="8">
        <v>0</v>
      </c>
      <c r="H72" s="115">
        <v>150</v>
      </c>
    </row>
    <row r="73" spans="1:8" ht="15" customHeight="1" x14ac:dyDescent="0.2">
      <c r="A73" s="6" t="s">
        <v>519</v>
      </c>
      <c r="B73" s="6" t="s">
        <v>177</v>
      </c>
      <c r="C73" s="6" t="s">
        <v>522</v>
      </c>
      <c r="D73" s="115">
        <v>0</v>
      </c>
      <c r="E73" s="115">
        <v>0</v>
      </c>
      <c r="F73" s="115">
        <v>0</v>
      </c>
      <c r="G73" s="8">
        <v>0</v>
      </c>
      <c r="H73" s="115">
        <v>2500</v>
      </c>
    </row>
    <row r="74" spans="1:8" s="17" customFormat="1" ht="15" customHeight="1" x14ac:dyDescent="0.2">
      <c r="A74" s="19" t="s">
        <v>519</v>
      </c>
      <c r="B74" s="19" t="s">
        <v>523</v>
      </c>
      <c r="C74" s="19"/>
      <c r="D74" s="168">
        <f>SUM(D71:D73)</f>
        <v>0</v>
      </c>
      <c r="E74" s="168">
        <f t="shared" ref="E74:H74" si="18">SUM(E71:E73)</f>
        <v>0</v>
      </c>
      <c r="F74" s="168">
        <f t="shared" si="18"/>
        <v>0</v>
      </c>
      <c r="G74" s="169">
        <v>0</v>
      </c>
      <c r="H74" s="168">
        <f t="shared" si="18"/>
        <v>3000</v>
      </c>
    </row>
    <row r="75" spans="1:8" ht="15" customHeight="1" x14ac:dyDescent="0.2">
      <c r="A75" s="6" t="s">
        <v>130</v>
      </c>
      <c r="B75" s="6" t="s">
        <v>10</v>
      </c>
      <c r="C75" s="6" t="s">
        <v>11</v>
      </c>
      <c r="D75" s="115">
        <v>241</v>
      </c>
      <c r="E75" s="115">
        <v>241</v>
      </c>
      <c r="F75" s="115">
        <v>176</v>
      </c>
      <c r="G75" s="8">
        <f t="shared" si="0"/>
        <v>73.029045643153523</v>
      </c>
      <c r="H75" s="115">
        <v>240</v>
      </c>
    </row>
    <row r="76" spans="1:8" s="17" customFormat="1" ht="15" customHeight="1" x14ac:dyDescent="0.2">
      <c r="A76" s="19" t="s">
        <v>130</v>
      </c>
      <c r="B76" s="19" t="s">
        <v>131</v>
      </c>
      <c r="C76" s="19"/>
      <c r="D76" s="168">
        <f>D75</f>
        <v>241</v>
      </c>
      <c r="E76" s="168">
        <f t="shared" ref="E76:H76" si="19">E75</f>
        <v>241</v>
      </c>
      <c r="F76" s="168">
        <f t="shared" si="19"/>
        <v>176</v>
      </c>
      <c r="G76" s="169">
        <f t="shared" si="0"/>
        <v>73.029045643153523</v>
      </c>
      <c r="H76" s="168">
        <f t="shared" si="19"/>
        <v>240</v>
      </c>
    </row>
    <row r="77" spans="1:8" ht="15" customHeight="1" x14ac:dyDescent="0.2">
      <c r="A77" s="6" t="s">
        <v>132</v>
      </c>
      <c r="B77" s="6" t="s">
        <v>123</v>
      </c>
      <c r="C77" s="6" t="s">
        <v>124</v>
      </c>
      <c r="D77" s="115">
        <v>60</v>
      </c>
      <c r="E77" s="115">
        <v>60</v>
      </c>
      <c r="F77" s="115">
        <v>0</v>
      </c>
      <c r="G77" s="8">
        <f t="shared" ref="G77:G83" si="20">F77*100/E77</f>
        <v>0</v>
      </c>
      <c r="H77" s="115">
        <v>0</v>
      </c>
    </row>
    <row r="78" spans="1:8" ht="15" customHeight="1" x14ac:dyDescent="0.2">
      <c r="A78" s="6" t="s">
        <v>132</v>
      </c>
      <c r="B78" s="6" t="s">
        <v>92</v>
      </c>
      <c r="C78" s="6" t="s">
        <v>93</v>
      </c>
      <c r="D78" s="115">
        <v>35</v>
      </c>
      <c r="E78" s="115">
        <v>25</v>
      </c>
      <c r="F78" s="115">
        <v>0</v>
      </c>
      <c r="G78" s="8">
        <f t="shared" si="20"/>
        <v>0</v>
      </c>
      <c r="H78" s="115">
        <v>35</v>
      </c>
    </row>
    <row r="79" spans="1:8" ht="15" customHeight="1" x14ac:dyDescent="0.2">
      <c r="A79" s="6" t="s">
        <v>132</v>
      </c>
      <c r="B79" s="6" t="s">
        <v>10</v>
      </c>
      <c r="C79" s="6" t="s">
        <v>11</v>
      </c>
      <c r="D79" s="115">
        <v>170</v>
      </c>
      <c r="E79" s="115">
        <v>127</v>
      </c>
      <c r="F79" s="115">
        <v>64</v>
      </c>
      <c r="G79" s="8">
        <f t="shared" si="20"/>
        <v>50.393700787401578</v>
      </c>
      <c r="H79" s="115">
        <v>170</v>
      </c>
    </row>
    <row r="80" spans="1:8" ht="15" customHeight="1" x14ac:dyDescent="0.2">
      <c r="A80" s="6" t="s">
        <v>132</v>
      </c>
      <c r="B80" s="6" t="s">
        <v>10</v>
      </c>
      <c r="C80" s="6" t="s">
        <v>511</v>
      </c>
      <c r="D80" s="115">
        <v>0</v>
      </c>
      <c r="E80" s="115">
        <v>64</v>
      </c>
      <c r="F80" s="115">
        <v>12</v>
      </c>
      <c r="G80" s="8">
        <f t="shared" si="20"/>
        <v>18.75</v>
      </c>
      <c r="H80" s="115">
        <v>0</v>
      </c>
    </row>
    <row r="81" spans="1:8" ht="15" customHeight="1" x14ac:dyDescent="0.2">
      <c r="A81" s="6" t="s">
        <v>132</v>
      </c>
      <c r="B81" s="6" t="s">
        <v>12</v>
      </c>
      <c r="C81" s="6" t="s">
        <v>13</v>
      </c>
      <c r="D81" s="115">
        <v>15</v>
      </c>
      <c r="E81" s="115">
        <v>15</v>
      </c>
      <c r="F81" s="115">
        <v>2</v>
      </c>
      <c r="G81" s="8">
        <f t="shared" si="20"/>
        <v>13.333333333333334</v>
      </c>
      <c r="H81" s="115">
        <v>15</v>
      </c>
    </row>
    <row r="82" spans="1:8" ht="15" customHeight="1" x14ac:dyDescent="0.2">
      <c r="A82" s="6" t="s">
        <v>132</v>
      </c>
      <c r="B82" s="6" t="s">
        <v>73</v>
      </c>
      <c r="C82" s="6" t="s">
        <v>74</v>
      </c>
      <c r="D82" s="115">
        <v>200</v>
      </c>
      <c r="E82" s="115">
        <v>200</v>
      </c>
      <c r="F82" s="115">
        <v>0</v>
      </c>
      <c r="G82" s="8">
        <f t="shared" si="20"/>
        <v>0</v>
      </c>
      <c r="H82" s="115">
        <v>250</v>
      </c>
    </row>
    <row r="83" spans="1:8" s="17" customFormat="1" ht="15" customHeight="1" x14ac:dyDescent="0.2">
      <c r="A83" s="19" t="s">
        <v>132</v>
      </c>
      <c r="B83" s="19" t="s">
        <v>133</v>
      </c>
      <c r="C83" s="19"/>
      <c r="D83" s="168">
        <f>SUM(D77:D82)</f>
        <v>480</v>
      </c>
      <c r="E83" s="168">
        <f t="shared" ref="E83" si="21">SUM(E77:E82)</f>
        <v>491</v>
      </c>
      <c r="F83" s="168">
        <f>SUM(F77:F82)</f>
        <v>78</v>
      </c>
      <c r="G83" s="169">
        <f t="shared" si="20"/>
        <v>15.885947046843178</v>
      </c>
      <c r="H83" s="168">
        <f>SUM(H77:H82)</f>
        <v>470</v>
      </c>
    </row>
    <row r="84" spans="1:8" ht="15" customHeight="1" x14ac:dyDescent="0.2">
      <c r="A84" s="6" t="s">
        <v>134</v>
      </c>
      <c r="B84" s="6" t="s">
        <v>123</v>
      </c>
      <c r="C84" s="6" t="s">
        <v>124</v>
      </c>
      <c r="D84" s="115">
        <v>100</v>
      </c>
      <c r="E84" s="115">
        <v>100</v>
      </c>
      <c r="F84" s="115">
        <v>0</v>
      </c>
      <c r="G84" s="8">
        <f t="shared" ref="G84:G90" si="22">F84*100/E84</f>
        <v>0</v>
      </c>
      <c r="H84" s="115">
        <v>100</v>
      </c>
    </row>
    <row r="85" spans="1:8" ht="15" customHeight="1" x14ac:dyDescent="0.2">
      <c r="A85" s="6" t="s">
        <v>134</v>
      </c>
      <c r="B85" s="6" t="s">
        <v>6</v>
      </c>
      <c r="C85" s="6" t="s">
        <v>7</v>
      </c>
      <c r="D85" s="115">
        <v>110</v>
      </c>
      <c r="E85" s="115">
        <v>180</v>
      </c>
      <c r="F85" s="115">
        <v>0</v>
      </c>
      <c r="G85" s="8">
        <f t="shared" si="22"/>
        <v>0</v>
      </c>
      <c r="H85" s="115">
        <v>200</v>
      </c>
    </row>
    <row r="86" spans="1:8" ht="15" customHeight="1" x14ac:dyDescent="0.2">
      <c r="A86" s="6" t="s">
        <v>134</v>
      </c>
      <c r="B86" s="6" t="s">
        <v>92</v>
      </c>
      <c r="C86" s="6" t="s">
        <v>93</v>
      </c>
      <c r="D86" s="115">
        <v>238</v>
      </c>
      <c r="E86" s="115">
        <v>0</v>
      </c>
      <c r="F86" s="115">
        <v>0</v>
      </c>
      <c r="G86" s="8">
        <v>0</v>
      </c>
      <c r="H86" s="115">
        <v>0</v>
      </c>
    </row>
    <row r="87" spans="1:8" ht="15" customHeight="1" x14ac:dyDescent="0.2">
      <c r="A87" s="6" t="s">
        <v>134</v>
      </c>
      <c r="B87" s="6" t="s">
        <v>10</v>
      </c>
      <c r="C87" s="6" t="s">
        <v>11</v>
      </c>
      <c r="D87" s="115">
        <v>0</v>
      </c>
      <c r="E87" s="115">
        <v>104</v>
      </c>
      <c r="F87" s="115">
        <v>0</v>
      </c>
      <c r="G87" s="8">
        <f t="shared" si="22"/>
        <v>0</v>
      </c>
      <c r="H87" s="115">
        <v>130</v>
      </c>
    </row>
    <row r="88" spans="1:8" ht="15" customHeight="1" x14ac:dyDescent="0.2">
      <c r="A88" s="6" t="s">
        <v>134</v>
      </c>
      <c r="B88" s="6" t="s">
        <v>12</v>
      </c>
      <c r="C88" s="6" t="s">
        <v>13</v>
      </c>
      <c r="D88" s="115">
        <v>30</v>
      </c>
      <c r="E88" s="115">
        <v>30</v>
      </c>
      <c r="F88" s="115">
        <v>0</v>
      </c>
      <c r="G88" s="8">
        <f t="shared" si="22"/>
        <v>0</v>
      </c>
      <c r="H88" s="115">
        <v>30</v>
      </c>
    </row>
    <row r="89" spans="1:8" ht="15" customHeight="1" x14ac:dyDescent="0.2">
      <c r="A89" s="6" t="s">
        <v>134</v>
      </c>
      <c r="B89" s="6" t="s">
        <v>63</v>
      </c>
      <c r="C89" s="6" t="s">
        <v>64</v>
      </c>
      <c r="D89" s="115">
        <v>139</v>
      </c>
      <c r="E89" s="115">
        <v>139</v>
      </c>
      <c r="F89" s="115">
        <v>19</v>
      </c>
      <c r="G89" s="8">
        <f t="shared" si="22"/>
        <v>13.669064748201439</v>
      </c>
      <c r="H89" s="115">
        <v>139</v>
      </c>
    </row>
    <row r="90" spans="1:8" s="17" customFormat="1" ht="15" customHeight="1" x14ac:dyDescent="0.2">
      <c r="A90" s="19" t="s">
        <v>134</v>
      </c>
      <c r="B90" s="19" t="s">
        <v>524</v>
      </c>
      <c r="C90" s="19"/>
      <c r="D90" s="168">
        <f>SUM(D84:D89)</f>
        <v>617</v>
      </c>
      <c r="E90" s="168">
        <f t="shared" ref="E90:F90" si="23">SUM(E84:E89)</f>
        <v>553</v>
      </c>
      <c r="F90" s="168">
        <f t="shared" si="23"/>
        <v>19</v>
      </c>
      <c r="G90" s="169">
        <f t="shared" si="22"/>
        <v>3.4358047016274864</v>
      </c>
      <c r="H90" s="168">
        <f>SUM(H84:H89)</f>
        <v>599</v>
      </c>
    </row>
    <row r="91" spans="1:8" ht="15" customHeight="1" x14ac:dyDescent="0.2">
      <c r="A91" s="6" t="s">
        <v>137</v>
      </c>
      <c r="B91" s="6" t="s">
        <v>138</v>
      </c>
      <c r="C91" s="6" t="s">
        <v>139</v>
      </c>
      <c r="D91" s="115">
        <v>50</v>
      </c>
      <c r="E91" s="115">
        <v>50</v>
      </c>
      <c r="F91" s="115">
        <v>12</v>
      </c>
      <c r="G91" s="8">
        <f t="shared" ref="G91:G94" si="24">F91*100/E91</f>
        <v>24</v>
      </c>
      <c r="H91" s="115">
        <v>100</v>
      </c>
    </row>
    <row r="92" spans="1:8" ht="15" customHeight="1" x14ac:dyDescent="0.2">
      <c r="A92" s="6" t="s">
        <v>137</v>
      </c>
      <c r="B92" s="6" t="s">
        <v>140</v>
      </c>
      <c r="C92" s="6" t="s">
        <v>525</v>
      </c>
      <c r="D92" s="115">
        <v>600</v>
      </c>
      <c r="E92" s="115">
        <v>600</v>
      </c>
      <c r="F92" s="115">
        <v>252</v>
      </c>
      <c r="G92" s="8">
        <f t="shared" si="24"/>
        <v>42</v>
      </c>
      <c r="H92" s="115">
        <v>500</v>
      </c>
    </row>
    <row r="93" spans="1:8" ht="15" customHeight="1" x14ac:dyDescent="0.2">
      <c r="A93" s="6" t="s">
        <v>137</v>
      </c>
      <c r="B93" s="6" t="s">
        <v>140</v>
      </c>
      <c r="C93" s="6" t="s">
        <v>526</v>
      </c>
      <c r="D93" s="115">
        <v>0</v>
      </c>
      <c r="E93" s="115">
        <v>96</v>
      </c>
      <c r="F93" s="115">
        <v>0</v>
      </c>
      <c r="G93" s="8">
        <f t="shared" si="24"/>
        <v>0</v>
      </c>
      <c r="H93" s="115">
        <v>0</v>
      </c>
    </row>
    <row r="94" spans="1:8" s="17" customFormat="1" ht="15" customHeight="1" x14ac:dyDescent="0.2">
      <c r="A94" s="19" t="s">
        <v>137</v>
      </c>
      <c r="B94" s="19" t="s">
        <v>142</v>
      </c>
      <c r="C94" s="19"/>
      <c r="D94" s="168">
        <f>SUM(D91:D93)</f>
        <v>650</v>
      </c>
      <c r="E94" s="168">
        <f>SUM(E91:E93)</f>
        <v>746</v>
      </c>
      <c r="F94" s="168">
        <f>SUM(F91:F93)</f>
        <v>264</v>
      </c>
      <c r="G94" s="169">
        <f t="shared" si="24"/>
        <v>35.388739946380696</v>
      </c>
      <c r="H94" s="168">
        <f t="shared" ref="H94" si="25">SUM(H91:H93)</f>
        <v>600</v>
      </c>
    </row>
    <row r="95" spans="1:8" ht="15" customHeight="1" x14ac:dyDescent="0.2">
      <c r="A95" s="6" t="s">
        <v>47</v>
      </c>
      <c r="B95" s="6" t="s">
        <v>10</v>
      </c>
      <c r="C95" s="6" t="s">
        <v>11</v>
      </c>
      <c r="D95" s="115">
        <v>0</v>
      </c>
      <c r="E95" s="115">
        <v>500</v>
      </c>
      <c r="F95" s="115">
        <v>2.7749999999999999</v>
      </c>
      <c r="G95" s="8">
        <f t="shared" ref="G95:G98" si="26">F95*100/E95</f>
        <v>0.55500000000000005</v>
      </c>
      <c r="H95" s="115">
        <v>0</v>
      </c>
    </row>
    <row r="96" spans="1:8" ht="15" customHeight="1" x14ac:dyDescent="0.2">
      <c r="A96" s="6" t="s">
        <v>47</v>
      </c>
      <c r="B96" s="6" t="s">
        <v>63</v>
      </c>
      <c r="C96" s="6" t="s">
        <v>64</v>
      </c>
      <c r="D96" s="115">
        <v>0</v>
      </c>
      <c r="E96" s="115">
        <v>500</v>
      </c>
      <c r="F96" s="115">
        <v>0</v>
      </c>
      <c r="G96" s="8">
        <f t="shared" si="26"/>
        <v>0</v>
      </c>
      <c r="H96" s="115">
        <v>0</v>
      </c>
    </row>
    <row r="97" spans="1:8" ht="15" customHeight="1" x14ac:dyDescent="0.2">
      <c r="A97" s="6" t="s">
        <v>47</v>
      </c>
      <c r="B97" s="6" t="s">
        <v>135</v>
      </c>
      <c r="C97" s="6" t="s">
        <v>136</v>
      </c>
      <c r="D97" s="115">
        <v>0</v>
      </c>
      <c r="E97" s="115">
        <v>500</v>
      </c>
      <c r="F97" s="115">
        <v>0</v>
      </c>
      <c r="G97" s="8">
        <f t="shared" si="26"/>
        <v>0</v>
      </c>
      <c r="H97" s="115">
        <v>0</v>
      </c>
    </row>
    <row r="98" spans="1:8" s="17" customFormat="1" ht="15" customHeight="1" x14ac:dyDescent="0.2">
      <c r="A98" s="19" t="s">
        <v>47</v>
      </c>
      <c r="B98" s="19" t="s">
        <v>48</v>
      </c>
      <c r="C98" s="19"/>
      <c r="D98" s="168">
        <f>SUM(D95:D97)</f>
        <v>0</v>
      </c>
      <c r="E98" s="168">
        <f t="shared" ref="E98:F98" si="27">SUM(E95:E97)</f>
        <v>1500</v>
      </c>
      <c r="F98" s="168">
        <f t="shared" si="27"/>
        <v>2.7749999999999999</v>
      </c>
      <c r="G98" s="169">
        <f t="shared" si="26"/>
        <v>0.185</v>
      </c>
      <c r="H98" s="168">
        <v>0</v>
      </c>
    </row>
    <row r="99" spans="1:8" ht="15" customHeight="1" x14ac:dyDescent="0.2">
      <c r="A99" s="6" t="s">
        <v>87</v>
      </c>
      <c r="B99" s="6" t="s">
        <v>298</v>
      </c>
      <c r="C99" s="137" t="s">
        <v>657</v>
      </c>
      <c r="D99" s="115">
        <v>0</v>
      </c>
      <c r="E99" s="115">
        <v>56</v>
      </c>
      <c r="F99" s="115">
        <v>56</v>
      </c>
      <c r="G99" s="8">
        <f t="shared" ref="G99:G100" si="28">F99*100/E99</f>
        <v>100</v>
      </c>
      <c r="H99" s="115">
        <v>0</v>
      </c>
    </row>
    <row r="100" spans="1:8" ht="15" customHeight="1" x14ac:dyDescent="0.2">
      <c r="A100" s="6" t="s">
        <v>78</v>
      </c>
      <c r="B100" s="6" t="s">
        <v>79</v>
      </c>
      <c r="C100" s="137" t="s">
        <v>80</v>
      </c>
      <c r="D100" s="115">
        <v>0</v>
      </c>
      <c r="E100" s="115">
        <v>-56</v>
      </c>
      <c r="F100" s="115">
        <v>0</v>
      </c>
      <c r="G100" s="8">
        <f t="shared" si="28"/>
        <v>0</v>
      </c>
      <c r="H100" s="115">
        <v>0</v>
      </c>
    </row>
    <row r="102" spans="1:8" ht="15" customHeight="1" x14ac:dyDescent="0.2">
      <c r="A102" s="20" t="s">
        <v>290</v>
      </c>
      <c r="B102" s="20"/>
      <c r="C102" s="20"/>
      <c r="D102" s="123">
        <f>D6+D10+D12+D14+D16+D18+D22+D25+D27+D32+D38+D40+D43+D55+D57+D63+D70+D74+D76+D83+D90+D94+D98+D65</f>
        <v>107627</v>
      </c>
      <c r="E102" s="123">
        <f>E6+E10+E12+E14+E16+E18+E22+E25+E27+E32+E38+E40+E43+E55+E57+E63+E70+E74+E76+E83+E90+E94+E98+E65+E99+E100</f>
        <v>180413.6</v>
      </c>
      <c r="F102" s="123">
        <f>F6+F10+F12+F14+F16+F18+F22+F25+F27+F32+F38+F40+F43+F55+F57+F63+F70+F74+F76+F83+F90+F94+F98+F65+F99+F100</f>
        <v>116427.13499999999</v>
      </c>
      <c r="G102" s="179">
        <f t="shared" ref="G102" si="29">F102*100/E102</f>
        <v>64.533458120673828</v>
      </c>
      <c r="H102" s="123">
        <f>H10+H12+H14+H16+H18+H25+H27+H32+H38+H43+H55+H63+H74+H76+H83+H90+H94+H98+H40+H22</f>
        <v>98248</v>
      </c>
    </row>
    <row r="103" spans="1:8" x14ac:dyDescent="0.2">
      <c r="A103" s="4"/>
      <c r="B103" s="4"/>
      <c r="C103" s="4"/>
      <c r="D103" s="118"/>
      <c r="E103" s="118"/>
      <c r="F103" s="118"/>
      <c r="G103" s="4"/>
      <c r="H103" s="118"/>
    </row>
    <row r="105" spans="1:8" s="10" customFormat="1" x14ac:dyDescent="0.2">
      <c r="A105" s="20" t="s">
        <v>292</v>
      </c>
      <c r="B105" s="20"/>
      <c r="C105" s="20"/>
      <c r="D105" s="123">
        <f>D102</f>
        <v>107627</v>
      </c>
      <c r="E105" s="123">
        <f t="shared" ref="E105:H105" si="30">E102</f>
        <v>180413.6</v>
      </c>
      <c r="F105" s="123">
        <f t="shared" si="30"/>
        <v>116427.13499999999</v>
      </c>
      <c r="G105" s="179">
        <f t="shared" ref="G105" si="31">F105*100/E105</f>
        <v>64.533458120673828</v>
      </c>
      <c r="H105" s="123">
        <f t="shared" si="30"/>
        <v>98248</v>
      </c>
    </row>
    <row r="106" spans="1:8" x14ac:dyDescent="0.2">
      <c r="D106" s="1"/>
      <c r="E106" s="1"/>
      <c r="F106" s="1"/>
      <c r="H106" s="1"/>
    </row>
    <row r="140" spans="1:7" x14ac:dyDescent="0.2">
      <c r="A140" s="746" t="s">
        <v>455</v>
      </c>
      <c r="B140" s="746"/>
      <c r="C140" s="746"/>
      <c r="D140" s="746"/>
      <c r="E140" s="746"/>
      <c r="F140" s="746"/>
      <c r="G140" s="746"/>
    </row>
    <row r="142" spans="1:7" x14ac:dyDescent="0.2">
      <c r="D142" s="1"/>
      <c r="E142" s="1"/>
      <c r="F142" s="1"/>
    </row>
    <row r="146" spans="4:8" x14ac:dyDescent="0.2">
      <c r="D146" s="1"/>
      <c r="E146" s="1"/>
      <c r="F146" s="1"/>
    </row>
    <row r="150" spans="4:8" x14ac:dyDescent="0.2">
      <c r="D150" s="1"/>
      <c r="E150" s="1"/>
      <c r="F150" s="1"/>
    </row>
    <row r="156" spans="4:8" x14ac:dyDescent="0.2">
      <c r="D156" s="1"/>
      <c r="E156" s="1"/>
      <c r="F156" s="1"/>
      <c r="H156" s="1"/>
    </row>
  </sheetData>
  <mergeCells count="2">
    <mergeCell ref="A140:G140"/>
    <mergeCell ref="A67:G67"/>
  </mergeCells>
  <pageMargins left="0.7" right="0.7" top="0.75" bottom="0.75" header="0.3" footer="0.3"/>
  <pageSetup paperSize="9" scale="7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69"/>
  <sheetViews>
    <sheetView view="pageLayout" topLeftCell="A46" zoomScaleNormal="100" workbookViewId="0">
      <selection activeCell="A70" sqref="A70"/>
    </sheetView>
  </sheetViews>
  <sheetFormatPr defaultColWidth="9.140625" defaultRowHeight="12.75" x14ac:dyDescent="0.2"/>
  <cols>
    <col min="1" max="1" width="9.28515625" style="1" customWidth="1"/>
    <col min="2" max="2" width="8.7109375" style="1" customWidth="1"/>
    <col min="3" max="3" width="40.7109375" style="1" customWidth="1"/>
    <col min="4" max="4" width="12" style="111" customWidth="1"/>
    <col min="5" max="5" width="11.28515625" style="111" customWidth="1"/>
    <col min="6" max="6" width="12.42578125" style="111" customWidth="1"/>
    <col min="7" max="7" width="8.85546875" style="1" customWidth="1"/>
    <col min="8" max="8" width="12" style="111" customWidth="1"/>
    <col min="9" max="16384" width="9.140625" style="1"/>
  </cols>
  <sheetData>
    <row r="1" spans="1:15" ht="18" x14ac:dyDescent="0.2">
      <c r="A1" s="3" t="s">
        <v>303</v>
      </c>
      <c r="H1" s="124" t="s">
        <v>477</v>
      </c>
    </row>
    <row r="2" spans="1:15" x14ac:dyDescent="0.2">
      <c r="H2" s="141"/>
    </row>
    <row r="3" spans="1:15" x14ac:dyDescent="0.2">
      <c r="H3" s="124" t="s">
        <v>369</v>
      </c>
    </row>
    <row r="4" spans="1:15" s="24" customFormat="1" ht="27" customHeight="1" x14ac:dyDescent="0.2">
      <c r="A4" s="13" t="s">
        <v>0</v>
      </c>
      <c r="B4" s="13" t="s">
        <v>1</v>
      </c>
      <c r="C4" s="13" t="s">
        <v>2</v>
      </c>
      <c r="D4" s="113" t="s">
        <v>293</v>
      </c>
      <c r="E4" s="113" t="s">
        <v>294</v>
      </c>
      <c r="F4" s="114" t="s">
        <v>640</v>
      </c>
      <c r="G4" s="14" t="s">
        <v>295</v>
      </c>
      <c r="H4" s="136" t="s">
        <v>485</v>
      </c>
    </row>
    <row r="5" spans="1:15" ht="15" customHeight="1" x14ac:dyDescent="0.2">
      <c r="A5" s="6" t="s">
        <v>149</v>
      </c>
      <c r="B5" s="6" t="s">
        <v>150</v>
      </c>
      <c r="C5" s="163" t="s">
        <v>151</v>
      </c>
      <c r="D5" s="164">
        <v>1500</v>
      </c>
      <c r="E5" s="164">
        <v>1500</v>
      </c>
      <c r="F5" s="164">
        <v>1423</v>
      </c>
      <c r="G5" s="165">
        <f t="shared" ref="G5:G50" si="0">F5*100/E5</f>
        <v>94.86666666666666</v>
      </c>
      <c r="H5" s="164">
        <v>1500</v>
      </c>
    </row>
    <row r="6" spans="1:15" s="174" customFormat="1" ht="15" customHeight="1" x14ac:dyDescent="0.2">
      <c r="A6" s="19" t="s">
        <v>149</v>
      </c>
      <c r="B6" s="19" t="s">
        <v>152</v>
      </c>
      <c r="C6" s="181"/>
      <c r="D6" s="182">
        <f t="shared" ref="D6:E6" si="1">D5</f>
        <v>1500</v>
      </c>
      <c r="E6" s="182">
        <f t="shared" si="1"/>
        <v>1500</v>
      </c>
      <c r="F6" s="182">
        <f>F5</f>
        <v>1423</v>
      </c>
      <c r="G6" s="183">
        <f t="shared" si="0"/>
        <v>94.86666666666666</v>
      </c>
      <c r="H6" s="182">
        <f>H5</f>
        <v>1500</v>
      </c>
    </row>
    <row r="7" spans="1:15" ht="15" customHeight="1" x14ac:dyDescent="0.2">
      <c r="A7" s="6" t="s">
        <v>153</v>
      </c>
      <c r="B7" s="6" t="s">
        <v>4</v>
      </c>
      <c r="C7" s="163" t="s">
        <v>5</v>
      </c>
      <c r="D7" s="164">
        <v>50</v>
      </c>
      <c r="E7" s="164">
        <v>50</v>
      </c>
      <c r="F7" s="164">
        <v>0</v>
      </c>
      <c r="G7" s="165">
        <f t="shared" si="0"/>
        <v>0</v>
      </c>
      <c r="H7" s="164">
        <v>50</v>
      </c>
    </row>
    <row r="8" spans="1:15" ht="15" customHeight="1" x14ac:dyDescent="0.2">
      <c r="A8" s="6" t="s">
        <v>153</v>
      </c>
      <c r="B8" s="6" t="s">
        <v>10</v>
      </c>
      <c r="C8" s="163" t="s">
        <v>11</v>
      </c>
      <c r="D8" s="164">
        <v>150</v>
      </c>
      <c r="E8" s="164">
        <v>102</v>
      </c>
      <c r="F8" s="164">
        <v>10</v>
      </c>
      <c r="G8" s="165">
        <f t="shared" si="0"/>
        <v>9.8039215686274517</v>
      </c>
      <c r="H8" s="164">
        <v>400</v>
      </c>
    </row>
    <row r="9" spans="1:15" ht="15" customHeight="1" x14ac:dyDescent="0.2">
      <c r="A9" s="6" t="s">
        <v>153</v>
      </c>
      <c r="B9" s="6" t="s">
        <v>12</v>
      </c>
      <c r="C9" s="163" t="s">
        <v>13</v>
      </c>
      <c r="D9" s="164">
        <v>50</v>
      </c>
      <c r="E9" s="164">
        <v>50</v>
      </c>
      <c r="F9" s="164">
        <v>20.975999999999999</v>
      </c>
      <c r="G9" s="165">
        <f t="shared" si="0"/>
        <v>41.951999999999998</v>
      </c>
      <c r="H9" s="164">
        <v>50</v>
      </c>
    </row>
    <row r="10" spans="1:15" ht="15" customHeight="1" x14ac:dyDescent="0.2">
      <c r="A10" s="6" t="s">
        <v>153</v>
      </c>
      <c r="B10" s="6" t="s">
        <v>63</v>
      </c>
      <c r="C10" s="163" t="s">
        <v>64</v>
      </c>
      <c r="D10" s="164">
        <v>50</v>
      </c>
      <c r="E10" s="164">
        <v>50</v>
      </c>
      <c r="F10" s="164">
        <v>0.57999999999999996</v>
      </c>
      <c r="G10" s="165">
        <f t="shared" si="0"/>
        <v>1.1599999999999999</v>
      </c>
      <c r="H10" s="164">
        <v>50</v>
      </c>
    </row>
    <row r="11" spans="1:15" s="174" customFormat="1" ht="15" customHeight="1" x14ac:dyDescent="0.2">
      <c r="A11" s="19" t="s">
        <v>153</v>
      </c>
      <c r="B11" s="19" t="s">
        <v>154</v>
      </c>
      <c r="C11" s="181"/>
      <c r="D11" s="182">
        <f>SUM(D7:D10)</f>
        <v>300</v>
      </c>
      <c r="E11" s="182">
        <f t="shared" ref="E11:H11" si="2">SUM(E7:E10)</f>
        <v>252</v>
      </c>
      <c r="F11" s="182">
        <f t="shared" si="2"/>
        <v>31.555999999999997</v>
      </c>
      <c r="G11" s="183">
        <f t="shared" si="0"/>
        <v>12.522222222222222</v>
      </c>
      <c r="H11" s="182">
        <f t="shared" si="2"/>
        <v>550</v>
      </c>
    </row>
    <row r="12" spans="1:15" x14ac:dyDescent="0.2">
      <c r="A12" s="6" t="s">
        <v>76</v>
      </c>
      <c r="B12" s="6" t="s">
        <v>4</v>
      </c>
      <c r="C12" s="163" t="s">
        <v>5</v>
      </c>
      <c r="D12" s="164">
        <v>124</v>
      </c>
      <c r="E12" s="164">
        <v>124</v>
      </c>
      <c r="F12" s="164">
        <v>46</v>
      </c>
      <c r="G12" s="165">
        <f t="shared" si="0"/>
        <v>37.096774193548384</v>
      </c>
      <c r="H12" s="164">
        <v>40</v>
      </c>
    </row>
    <row r="13" spans="1:15" ht="15" customHeight="1" x14ac:dyDescent="0.2">
      <c r="A13" s="6" t="s">
        <v>76</v>
      </c>
      <c r="B13" s="6" t="s">
        <v>138</v>
      </c>
      <c r="C13" s="163" t="s">
        <v>139</v>
      </c>
      <c r="D13" s="164">
        <v>5</v>
      </c>
      <c r="E13" s="164">
        <v>5</v>
      </c>
      <c r="F13" s="164">
        <v>0</v>
      </c>
      <c r="G13" s="165">
        <f t="shared" si="0"/>
        <v>0</v>
      </c>
      <c r="H13" s="164">
        <v>0</v>
      </c>
    </row>
    <row r="14" spans="1:15" ht="15" customHeight="1" x14ac:dyDescent="0.2">
      <c r="A14" s="6" t="s">
        <v>76</v>
      </c>
      <c r="B14" s="6" t="s">
        <v>10</v>
      </c>
      <c r="C14" s="163" t="s">
        <v>11</v>
      </c>
      <c r="D14" s="164">
        <v>800</v>
      </c>
      <c r="E14" s="164">
        <v>663</v>
      </c>
      <c r="F14" s="164">
        <v>77</v>
      </c>
      <c r="G14" s="165">
        <f t="shared" si="0"/>
        <v>11.613876319758672</v>
      </c>
      <c r="H14" s="164">
        <v>715</v>
      </c>
      <c r="O14" s="111"/>
    </row>
    <row r="15" spans="1:15" ht="15" customHeight="1" x14ac:dyDescent="0.2">
      <c r="A15" s="6" t="s">
        <v>76</v>
      </c>
      <c r="B15" s="6" t="s">
        <v>12</v>
      </c>
      <c r="C15" s="163" t="s">
        <v>13</v>
      </c>
      <c r="D15" s="164">
        <v>50</v>
      </c>
      <c r="E15" s="164">
        <v>50</v>
      </c>
      <c r="F15" s="164">
        <v>3</v>
      </c>
      <c r="G15" s="165">
        <f t="shared" si="0"/>
        <v>6</v>
      </c>
      <c r="H15" s="164">
        <v>50</v>
      </c>
    </row>
    <row r="16" spans="1:15" ht="15" customHeight="1" x14ac:dyDescent="0.2">
      <c r="A16" s="6" t="s">
        <v>76</v>
      </c>
      <c r="B16" s="6" t="s">
        <v>63</v>
      </c>
      <c r="C16" s="163" t="s">
        <v>64</v>
      </c>
      <c r="D16" s="164">
        <v>404</v>
      </c>
      <c r="E16" s="164">
        <v>404</v>
      </c>
      <c r="F16" s="164">
        <v>191</v>
      </c>
      <c r="G16" s="165">
        <f t="shared" si="0"/>
        <v>47.277227722772274</v>
      </c>
      <c r="H16" s="164">
        <v>400</v>
      </c>
    </row>
    <row r="17" spans="1:8" ht="15" customHeight="1" x14ac:dyDescent="0.2">
      <c r="A17" s="6" t="s">
        <v>527</v>
      </c>
      <c r="B17" s="6" t="s">
        <v>108</v>
      </c>
      <c r="C17" s="163" t="s">
        <v>528</v>
      </c>
      <c r="D17" s="164">
        <v>0</v>
      </c>
      <c r="E17" s="164">
        <v>0</v>
      </c>
      <c r="F17" s="164">
        <v>0</v>
      </c>
      <c r="G17" s="165">
        <v>0</v>
      </c>
      <c r="H17" s="180">
        <v>0</v>
      </c>
    </row>
    <row r="18" spans="1:8" s="174" customFormat="1" ht="15" customHeight="1" x14ac:dyDescent="0.2">
      <c r="A18" s="19" t="s">
        <v>76</v>
      </c>
      <c r="B18" s="19" t="s">
        <v>77</v>
      </c>
      <c r="C18" s="181"/>
      <c r="D18" s="182">
        <f>SUM(D12:D17)</f>
        <v>1383</v>
      </c>
      <c r="E18" s="182">
        <f t="shared" ref="E18:H18" si="3">SUM(E12:E17)</f>
        <v>1246</v>
      </c>
      <c r="F18" s="182">
        <f t="shared" si="3"/>
        <v>317</v>
      </c>
      <c r="G18" s="183">
        <f t="shared" si="0"/>
        <v>25.441412520064205</v>
      </c>
      <c r="H18" s="182">
        <f t="shared" si="3"/>
        <v>1205</v>
      </c>
    </row>
    <row r="19" spans="1:8" ht="15" customHeight="1" x14ac:dyDescent="0.2">
      <c r="A19" s="6" t="s">
        <v>155</v>
      </c>
      <c r="B19" s="6" t="s">
        <v>156</v>
      </c>
      <c r="C19" s="163" t="s">
        <v>157</v>
      </c>
      <c r="D19" s="164">
        <v>20</v>
      </c>
      <c r="E19" s="164">
        <v>20</v>
      </c>
      <c r="F19" s="164">
        <v>8</v>
      </c>
      <c r="G19" s="165">
        <f t="shared" si="0"/>
        <v>40</v>
      </c>
      <c r="H19" s="164">
        <v>20</v>
      </c>
    </row>
    <row r="20" spans="1:8" ht="15" customHeight="1" x14ac:dyDescent="0.2">
      <c r="A20" s="6" t="s">
        <v>155</v>
      </c>
      <c r="B20" s="6" t="s">
        <v>4</v>
      </c>
      <c r="C20" s="163" t="s">
        <v>5</v>
      </c>
      <c r="D20" s="164">
        <v>110</v>
      </c>
      <c r="E20" s="164">
        <v>110</v>
      </c>
      <c r="F20" s="164">
        <v>0</v>
      </c>
      <c r="G20" s="165">
        <f t="shared" si="0"/>
        <v>0</v>
      </c>
      <c r="H20" s="164">
        <v>110</v>
      </c>
    </row>
    <row r="21" spans="1:8" ht="15" customHeight="1" x14ac:dyDescent="0.2">
      <c r="A21" s="6" t="s">
        <v>155</v>
      </c>
      <c r="B21" s="6" t="s">
        <v>138</v>
      </c>
      <c r="C21" s="163" t="s">
        <v>139</v>
      </c>
      <c r="D21" s="164">
        <v>30</v>
      </c>
      <c r="E21" s="164">
        <v>30</v>
      </c>
      <c r="F21" s="164">
        <v>0</v>
      </c>
      <c r="G21" s="165">
        <f t="shared" si="0"/>
        <v>0</v>
      </c>
      <c r="H21" s="164">
        <v>5</v>
      </c>
    </row>
    <row r="22" spans="1:8" ht="15" customHeight="1" x14ac:dyDescent="0.2">
      <c r="A22" s="6" t="s">
        <v>155</v>
      </c>
      <c r="B22" s="6" t="s">
        <v>6</v>
      </c>
      <c r="C22" s="163" t="s">
        <v>7</v>
      </c>
      <c r="D22" s="164">
        <v>150</v>
      </c>
      <c r="E22" s="164">
        <v>150</v>
      </c>
      <c r="F22" s="164">
        <v>0</v>
      </c>
      <c r="G22" s="165">
        <f t="shared" si="0"/>
        <v>0</v>
      </c>
      <c r="H22" s="164">
        <v>50</v>
      </c>
    </row>
    <row r="23" spans="1:8" ht="15" customHeight="1" x14ac:dyDescent="0.2">
      <c r="A23" s="6" t="s">
        <v>155</v>
      </c>
      <c r="B23" s="6" t="s">
        <v>10</v>
      </c>
      <c r="C23" s="163" t="s">
        <v>11</v>
      </c>
      <c r="D23" s="164">
        <v>3942</v>
      </c>
      <c r="E23" s="164">
        <v>2572</v>
      </c>
      <c r="F23" s="164">
        <v>594</v>
      </c>
      <c r="G23" s="165">
        <f t="shared" si="0"/>
        <v>23.094867807153967</v>
      </c>
      <c r="H23" s="164">
        <v>2280</v>
      </c>
    </row>
    <row r="24" spans="1:8" ht="15" customHeight="1" x14ac:dyDescent="0.2">
      <c r="A24" s="6" t="s">
        <v>155</v>
      </c>
      <c r="B24" s="6" t="s">
        <v>12</v>
      </c>
      <c r="C24" s="163" t="s">
        <v>13</v>
      </c>
      <c r="D24" s="164">
        <v>350</v>
      </c>
      <c r="E24" s="164">
        <v>350</v>
      </c>
      <c r="F24" s="164">
        <v>66</v>
      </c>
      <c r="G24" s="165">
        <f t="shared" si="0"/>
        <v>18.857142857142858</v>
      </c>
      <c r="H24" s="164">
        <v>250</v>
      </c>
    </row>
    <row r="25" spans="1:8" ht="15" customHeight="1" x14ac:dyDescent="0.2">
      <c r="A25" s="6" t="s">
        <v>155</v>
      </c>
      <c r="B25" s="6" t="s">
        <v>228</v>
      </c>
      <c r="C25" s="163" t="s">
        <v>229</v>
      </c>
      <c r="D25" s="164">
        <v>0</v>
      </c>
      <c r="E25" s="164">
        <v>0</v>
      </c>
      <c r="F25" s="164">
        <v>65</v>
      </c>
      <c r="G25" s="165">
        <v>0</v>
      </c>
      <c r="H25" s="164">
        <v>0</v>
      </c>
    </row>
    <row r="26" spans="1:8" ht="15" customHeight="1" x14ac:dyDescent="0.2">
      <c r="A26" s="6" t="s">
        <v>155</v>
      </c>
      <c r="B26" s="6" t="s">
        <v>63</v>
      </c>
      <c r="C26" s="163" t="s">
        <v>64</v>
      </c>
      <c r="D26" s="164">
        <v>350</v>
      </c>
      <c r="E26" s="164">
        <v>350</v>
      </c>
      <c r="F26" s="164">
        <v>304</v>
      </c>
      <c r="G26" s="165">
        <f t="shared" si="0"/>
        <v>86.857142857142861</v>
      </c>
      <c r="H26" s="164">
        <v>500</v>
      </c>
    </row>
    <row r="27" spans="1:8" s="174" customFormat="1" ht="15" customHeight="1" x14ac:dyDescent="0.2">
      <c r="A27" s="19" t="s">
        <v>155</v>
      </c>
      <c r="B27" s="19" t="s">
        <v>158</v>
      </c>
      <c r="C27" s="181"/>
      <c r="D27" s="182">
        <f>SUM(D19:D26)</f>
        <v>4952</v>
      </c>
      <c r="E27" s="182">
        <f t="shared" ref="E27:H27" si="4">SUM(E19:E26)</f>
        <v>3582</v>
      </c>
      <c r="F27" s="182">
        <f>SUM(F19:F26)</f>
        <v>1037</v>
      </c>
      <c r="G27" s="183">
        <f t="shared" si="0"/>
        <v>28.950307091010608</v>
      </c>
      <c r="H27" s="182">
        <f t="shared" si="4"/>
        <v>3215</v>
      </c>
    </row>
    <row r="28" spans="1:8" ht="15" customHeight="1" x14ac:dyDescent="0.2">
      <c r="A28" s="6" t="s">
        <v>159</v>
      </c>
      <c r="B28" s="6" t="s">
        <v>160</v>
      </c>
      <c r="C28" s="163" t="s">
        <v>161</v>
      </c>
      <c r="D28" s="164">
        <v>50</v>
      </c>
      <c r="E28" s="164">
        <v>50</v>
      </c>
      <c r="F28" s="164">
        <v>21.725000000000001</v>
      </c>
      <c r="G28" s="165">
        <f t="shared" si="0"/>
        <v>43.45</v>
      </c>
      <c r="H28" s="164">
        <v>0</v>
      </c>
    </row>
    <row r="29" spans="1:8" ht="15" customHeight="1" x14ac:dyDescent="0.2">
      <c r="A29" s="6" t="s">
        <v>159</v>
      </c>
      <c r="B29" s="6" t="s">
        <v>4</v>
      </c>
      <c r="C29" s="163" t="s">
        <v>5</v>
      </c>
      <c r="D29" s="164">
        <v>80</v>
      </c>
      <c r="E29" s="164">
        <v>80</v>
      </c>
      <c r="F29" s="164">
        <v>18.759</v>
      </c>
      <c r="G29" s="165">
        <f t="shared" si="0"/>
        <v>23.44875</v>
      </c>
      <c r="H29" s="164">
        <v>0</v>
      </c>
    </row>
    <row r="30" spans="1:8" ht="15" customHeight="1" x14ac:dyDescent="0.2">
      <c r="A30" s="6" t="s">
        <v>159</v>
      </c>
      <c r="B30" s="6" t="s">
        <v>10</v>
      </c>
      <c r="C30" s="163" t="s">
        <v>11</v>
      </c>
      <c r="D30" s="164">
        <v>500</v>
      </c>
      <c r="E30" s="164">
        <v>500</v>
      </c>
      <c r="F30" s="164">
        <v>318</v>
      </c>
      <c r="G30" s="165">
        <f t="shared" si="0"/>
        <v>63.6</v>
      </c>
      <c r="H30" s="164">
        <v>0</v>
      </c>
    </row>
    <row r="31" spans="1:8" ht="15" customHeight="1" x14ac:dyDescent="0.2">
      <c r="A31" s="6" t="s">
        <v>159</v>
      </c>
      <c r="B31" s="6" t="s">
        <v>12</v>
      </c>
      <c r="C31" s="163" t="s">
        <v>13</v>
      </c>
      <c r="D31" s="164">
        <v>80</v>
      </c>
      <c r="E31" s="164">
        <v>80</v>
      </c>
      <c r="F31" s="164">
        <v>9.8740000000000006</v>
      </c>
      <c r="G31" s="165">
        <f t="shared" si="0"/>
        <v>12.342500000000001</v>
      </c>
      <c r="H31" s="164">
        <v>0</v>
      </c>
    </row>
    <row r="32" spans="1:8" ht="15" customHeight="1" x14ac:dyDescent="0.2">
      <c r="A32" s="6" t="s">
        <v>159</v>
      </c>
      <c r="B32" s="6" t="s">
        <v>63</v>
      </c>
      <c r="C32" s="163" t="s">
        <v>64</v>
      </c>
      <c r="D32" s="164">
        <v>50</v>
      </c>
      <c r="E32" s="164">
        <v>50</v>
      </c>
      <c r="F32" s="164">
        <v>1.8779999999999999</v>
      </c>
      <c r="G32" s="165">
        <f t="shared" si="0"/>
        <v>3.7559999999999998</v>
      </c>
      <c r="H32" s="164">
        <v>0</v>
      </c>
    </row>
    <row r="33" spans="1:8" s="174" customFormat="1" ht="15" customHeight="1" x14ac:dyDescent="0.2">
      <c r="A33" s="19" t="s">
        <v>159</v>
      </c>
      <c r="B33" s="19" t="s">
        <v>162</v>
      </c>
      <c r="C33" s="181"/>
      <c r="D33" s="182">
        <f>SUM(D28:D32)</f>
        <v>760</v>
      </c>
      <c r="E33" s="182">
        <f t="shared" ref="E33:H33" si="5">SUM(E28:E32)</f>
        <v>760</v>
      </c>
      <c r="F33" s="182">
        <f t="shared" si="5"/>
        <v>370.23599999999999</v>
      </c>
      <c r="G33" s="183">
        <f t="shared" si="0"/>
        <v>48.715263157894732</v>
      </c>
      <c r="H33" s="182">
        <f t="shared" si="5"/>
        <v>0</v>
      </c>
    </row>
    <row r="34" spans="1:8" ht="15" customHeight="1" x14ac:dyDescent="0.2">
      <c r="A34" s="176" t="s">
        <v>132</v>
      </c>
      <c r="B34" s="176" t="s">
        <v>92</v>
      </c>
      <c r="C34" s="176" t="s">
        <v>93</v>
      </c>
      <c r="D34" s="180">
        <v>0</v>
      </c>
      <c r="E34" s="180">
        <v>0</v>
      </c>
      <c r="F34" s="180">
        <v>0</v>
      </c>
      <c r="G34" s="165">
        <v>0</v>
      </c>
      <c r="H34" s="180">
        <v>200</v>
      </c>
    </row>
    <row r="35" spans="1:8" ht="15" customHeight="1" x14ac:dyDescent="0.2">
      <c r="A35" s="176" t="s">
        <v>132</v>
      </c>
      <c r="B35" s="176" t="s">
        <v>10</v>
      </c>
      <c r="C35" s="176" t="s">
        <v>11</v>
      </c>
      <c r="D35" s="180">
        <v>50</v>
      </c>
      <c r="E35" s="180">
        <v>50</v>
      </c>
      <c r="F35" s="180">
        <v>0</v>
      </c>
      <c r="G35" s="165">
        <f t="shared" si="0"/>
        <v>0</v>
      </c>
      <c r="H35" s="180">
        <v>100</v>
      </c>
    </row>
    <row r="36" spans="1:8" ht="15" customHeight="1" x14ac:dyDescent="0.2">
      <c r="A36" s="176" t="s">
        <v>132</v>
      </c>
      <c r="B36" s="176" t="s">
        <v>12</v>
      </c>
      <c r="C36" s="176" t="s">
        <v>13</v>
      </c>
      <c r="D36" s="180">
        <v>30</v>
      </c>
      <c r="E36" s="180">
        <v>30</v>
      </c>
      <c r="F36" s="180">
        <v>0</v>
      </c>
      <c r="G36" s="165">
        <f t="shared" si="0"/>
        <v>0</v>
      </c>
      <c r="H36" s="180">
        <v>30</v>
      </c>
    </row>
    <row r="37" spans="1:8" ht="15" customHeight="1" x14ac:dyDescent="0.2">
      <c r="A37" s="176" t="s">
        <v>132</v>
      </c>
      <c r="B37" s="176" t="s">
        <v>63</v>
      </c>
      <c r="C37" s="176" t="s">
        <v>64</v>
      </c>
      <c r="D37" s="180">
        <v>100</v>
      </c>
      <c r="E37" s="180">
        <v>100</v>
      </c>
      <c r="F37" s="180">
        <v>0</v>
      </c>
      <c r="G37" s="165">
        <f t="shared" si="0"/>
        <v>0</v>
      </c>
      <c r="H37" s="180">
        <v>100</v>
      </c>
    </row>
    <row r="38" spans="1:8" ht="15" customHeight="1" x14ac:dyDescent="0.2">
      <c r="A38" s="176" t="s">
        <v>132</v>
      </c>
      <c r="B38" s="176" t="s">
        <v>108</v>
      </c>
      <c r="C38" s="176" t="s">
        <v>528</v>
      </c>
      <c r="D38" s="180">
        <v>0</v>
      </c>
      <c r="E38" s="180">
        <v>0</v>
      </c>
      <c r="F38" s="180">
        <v>0</v>
      </c>
      <c r="G38" s="165">
        <v>0</v>
      </c>
      <c r="H38" s="180">
        <v>300</v>
      </c>
    </row>
    <row r="39" spans="1:8" s="174" customFormat="1" ht="15" customHeight="1" x14ac:dyDescent="0.2">
      <c r="A39" s="19" t="s">
        <v>132</v>
      </c>
      <c r="B39" s="19" t="s">
        <v>133</v>
      </c>
      <c r="C39" s="181"/>
      <c r="D39" s="182">
        <f>SUM(D34:D38)</f>
        <v>180</v>
      </c>
      <c r="E39" s="182">
        <f t="shared" ref="E39:H39" si="6">SUM(E34:E38)</f>
        <v>180</v>
      </c>
      <c r="F39" s="182">
        <f t="shared" si="6"/>
        <v>0</v>
      </c>
      <c r="G39" s="183">
        <f t="shared" si="0"/>
        <v>0</v>
      </c>
      <c r="H39" s="182">
        <f t="shared" si="6"/>
        <v>730</v>
      </c>
    </row>
    <row r="40" spans="1:8" ht="15" customHeight="1" x14ac:dyDescent="0.2">
      <c r="A40" s="6" t="s">
        <v>163</v>
      </c>
      <c r="B40" s="6" t="s">
        <v>164</v>
      </c>
      <c r="C40" s="163" t="s">
        <v>165</v>
      </c>
      <c r="D40" s="164">
        <v>9</v>
      </c>
      <c r="E40" s="164">
        <v>9</v>
      </c>
      <c r="F40" s="164">
        <v>0</v>
      </c>
      <c r="G40" s="165">
        <f t="shared" si="0"/>
        <v>0</v>
      </c>
      <c r="H40" s="164">
        <v>0</v>
      </c>
    </row>
    <row r="41" spans="1:8" ht="15" customHeight="1" x14ac:dyDescent="0.2">
      <c r="A41" s="6" t="s">
        <v>163</v>
      </c>
      <c r="B41" s="6" t="s">
        <v>166</v>
      </c>
      <c r="C41" s="163" t="s">
        <v>167</v>
      </c>
      <c r="D41" s="164">
        <v>5</v>
      </c>
      <c r="E41" s="164">
        <v>5</v>
      </c>
      <c r="F41" s="164">
        <v>0</v>
      </c>
      <c r="G41" s="165">
        <f t="shared" si="0"/>
        <v>0</v>
      </c>
      <c r="H41" s="164">
        <v>0</v>
      </c>
    </row>
    <row r="42" spans="1:8" ht="15" customHeight="1" x14ac:dyDescent="0.2">
      <c r="A42" s="6" t="s">
        <v>163</v>
      </c>
      <c r="B42" s="6" t="s">
        <v>168</v>
      </c>
      <c r="C42" s="163" t="s">
        <v>169</v>
      </c>
      <c r="D42" s="164">
        <v>9</v>
      </c>
      <c r="E42" s="164">
        <v>9</v>
      </c>
      <c r="F42" s="164">
        <v>0</v>
      </c>
      <c r="G42" s="165">
        <f t="shared" si="0"/>
        <v>0</v>
      </c>
      <c r="H42" s="164">
        <v>10</v>
      </c>
    </row>
    <row r="43" spans="1:8" ht="15" customHeight="1" x14ac:dyDescent="0.2">
      <c r="A43" s="6" t="s">
        <v>163</v>
      </c>
      <c r="B43" s="6" t="s">
        <v>138</v>
      </c>
      <c r="C43" s="163" t="s">
        <v>139</v>
      </c>
      <c r="D43" s="164">
        <v>5</v>
      </c>
      <c r="E43" s="164">
        <v>5</v>
      </c>
      <c r="F43" s="164">
        <v>0</v>
      </c>
      <c r="G43" s="165">
        <f t="shared" si="0"/>
        <v>0</v>
      </c>
      <c r="H43" s="164">
        <v>0</v>
      </c>
    </row>
    <row r="44" spans="1:8" ht="15" customHeight="1" x14ac:dyDescent="0.2">
      <c r="A44" s="6" t="s">
        <v>163</v>
      </c>
      <c r="B44" s="6" t="s">
        <v>10</v>
      </c>
      <c r="C44" s="163" t="s">
        <v>11</v>
      </c>
      <c r="D44" s="164">
        <v>100</v>
      </c>
      <c r="E44" s="164">
        <v>100</v>
      </c>
      <c r="F44" s="164">
        <v>0</v>
      </c>
      <c r="G44" s="165">
        <f t="shared" si="0"/>
        <v>0</v>
      </c>
      <c r="H44" s="164">
        <v>100</v>
      </c>
    </row>
    <row r="45" spans="1:8" ht="15" customHeight="1" x14ac:dyDescent="0.2">
      <c r="A45" s="6" t="s">
        <v>163</v>
      </c>
      <c r="B45" s="6" t="s">
        <v>170</v>
      </c>
      <c r="C45" s="163" t="s">
        <v>171</v>
      </c>
      <c r="D45" s="164">
        <v>50</v>
      </c>
      <c r="E45" s="164">
        <v>50</v>
      </c>
      <c r="F45" s="164">
        <v>0</v>
      </c>
      <c r="G45" s="165">
        <f t="shared" si="0"/>
        <v>0</v>
      </c>
      <c r="H45" s="164">
        <v>150</v>
      </c>
    </row>
    <row r="46" spans="1:8" ht="15" customHeight="1" x14ac:dyDescent="0.2">
      <c r="A46" s="6" t="s">
        <v>163</v>
      </c>
      <c r="B46" s="6" t="s">
        <v>12</v>
      </c>
      <c r="C46" s="163" t="s">
        <v>13</v>
      </c>
      <c r="D46" s="164">
        <v>45</v>
      </c>
      <c r="E46" s="164">
        <v>45</v>
      </c>
      <c r="F46" s="164">
        <v>0</v>
      </c>
      <c r="G46" s="165">
        <f t="shared" si="0"/>
        <v>0</v>
      </c>
      <c r="H46" s="164">
        <v>0</v>
      </c>
    </row>
    <row r="47" spans="1:8" ht="15" customHeight="1" x14ac:dyDescent="0.2">
      <c r="A47" s="6" t="s">
        <v>163</v>
      </c>
      <c r="B47" s="6" t="s">
        <v>172</v>
      </c>
      <c r="C47" s="163" t="s">
        <v>173</v>
      </c>
      <c r="D47" s="164">
        <v>10</v>
      </c>
      <c r="E47" s="164">
        <v>10</v>
      </c>
      <c r="F47" s="164">
        <v>0</v>
      </c>
      <c r="G47" s="165">
        <f t="shared" si="0"/>
        <v>0</v>
      </c>
      <c r="H47" s="164">
        <v>0</v>
      </c>
    </row>
    <row r="48" spans="1:8" ht="15" customHeight="1" x14ac:dyDescent="0.2">
      <c r="A48" s="6" t="s">
        <v>163</v>
      </c>
      <c r="B48" s="6" t="s">
        <v>63</v>
      </c>
      <c r="C48" s="163" t="s">
        <v>64</v>
      </c>
      <c r="D48" s="164">
        <v>40</v>
      </c>
      <c r="E48" s="164">
        <v>40</v>
      </c>
      <c r="F48" s="164">
        <v>0</v>
      </c>
      <c r="G48" s="165">
        <f t="shared" si="0"/>
        <v>0</v>
      </c>
      <c r="H48" s="164">
        <v>0</v>
      </c>
    </row>
    <row r="49" spans="1:8" s="174" customFormat="1" ht="15" customHeight="1" x14ac:dyDescent="0.2">
      <c r="A49" s="19" t="s">
        <v>163</v>
      </c>
      <c r="B49" s="19" t="s">
        <v>174</v>
      </c>
      <c r="C49" s="181"/>
      <c r="D49" s="182">
        <f>SUM(D40:D48)</f>
        <v>273</v>
      </c>
      <c r="E49" s="182">
        <f t="shared" ref="E49:H49" si="7">SUM(E40:E48)</f>
        <v>273</v>
      </c>
      <c r="F49" s="182">
        <f t="shared" si="7"/>
        <v>0</v>
      </c>
      <c r="G49" s="183">
        <f t="shared" si="0"/>
        <v>0</v>
      </c>
      <c r="H49" s="182">
        <f t="shared" si="7"/>
        <v>260</v>
      </c>
    </row>
    <row r="50" spans="1:8" x14ac:dyDescent="0.2">
      <c r="A50" s="11" t="s">
        <v>290</v>
      </c>
      <c r="B50" s="11"/>
      <c r="C50" s="184"/>
      <c r="D50" s="185">
        <f>D6+D11+D18+D27+D33+D39+D49</f>
        <v>9348</v>
      </c>
      <c r="E50" s="185">
        <f t="shared" ref="E50:H50" si="8">E6+E11+E18+E27+E33+E39+E49</f>
        <v>7793</v>
      </c>
      <c r="F50" s="185">
        <f t="shared" si="8"/>
        <v>3178.7919999999999</v>
      </c>
      <c r="G50" s="186">
        <f t="shared" si="0"/>
        <v>40.790350314384703</v>
      </c>
      <c r="H50" s="185">
        <f t="shared" si="8"/>
        <v>7460</v>
      </c>
    </row>
    <row r="51" spans="1:8" x14ac:dyDescent="0.2">
      <c r="A51" s="4"/>
      <c r="B51" s="4"/>
      <c r="C51" s="187"/>
      <c r="D51" s="188"/>
      <c r="E51" s="188"/>
      <c r="F51" s="188"/>
      <c r="G51" s="187"/>
      <c r="H51" s="188"/>
    </row>
    <row r="53" spans="1:8" s="10" customFormat="1" x14ac:dyDescent="0.2">
      <c r="A53" s="20" t="s">
        <v>292</v>
      </c>
      <c r="B53" s="20"/>
      <c r="C53" s="20"/>
      <c r="D53" s="123">
        <f>D50</f>
        <v>9348</v>
      </c>
      <c r="E53" s="123">
        <f t="shared" ref="E53:H53" si="9">E50</f>
        <v>7793</v>
      </c>
      <c r="F53" s="123">
        <f t="shared" si="9"/>
        <v>3178.7919999999999</v>
      </c>
      <c r="G53" s="21">
        <v>29.361614012575387</v>
      </c>
      <c r="H53" s="123">
        <f t="shared" si="9"/>
        <v>7460</v>
      </c>
    </row>
    <row r="54" spans="1:8" x14ac:dyDescent="0.2">
      <c r="D54" s="1"/>
    </row>
    <row r="69" spans="1:8" x14ac:dyDescent="0.2">
      <c r="A69" s="746" t="s">
        <v>456</v>
      </c>
      <c r="B69" s="746"/>
      <c r="C69" s="746"/>
      <c r="D69" s="746"/>
      <c r="E69" s="746"/>
      <c r="F69" s="746"/>
      <c r="G69" s="746"/>
      <c r="H69" s="1"/>
    </row>
  </sheetData>
  <mergeCells count="1">
    <mergeCell ref="A69:G69"/>
  </mergeCells>
  <pageMargins left="0.7" right="0.7" top="0.75" bottom="0.75" header="0.3" footer="0.3"/>
  <pageSetup paperSize="9" scale="75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78"/>
  <sheetViews>
    <sheetView view="pageLayout" topLeftCell="A53" zoomScaleNormal="100" workbookViewId="0">
      <selection activeCell="A74" sqref="A74"/>
    </sheetView>
  </sheetViews>
  <sheetFormatPr defaultColWidth="9.140625" defaultRowHeight="12.75" x14ac:dyDescent="0.2"/>
  <cols>
    <col min="1" max="1" width="9.28515625" style="1" customWidth="1"/>
    <col min="2" max="2" width="8.7109375" style="1" customWidth="1"/>
    <col min="3" max="3" width="40.7109375" style="1" customWidth="1"/>
    <col min="4" max="4" width="12" style="111" customWidth="1"/>
    <col min="5" max="5" width="11.28515625" style="111" customWidth="1"/>
    <col min="6" max="6" width="12.85546875" style="111" customWidth="1"/>
    <col min="7" max="7" width="8.85546875" style="1" customWidth="1"/>
    <col min="8" max="8" width="12" style="111" customWidth="1"/>
    <col min="9" max="16384" width="9.140625" style="1"/>
  </cols>
  <sheetData>
    <row r="1" spans="1:8" ht="18" x14ac:dyDescent="0.2">
      <c r="A1" s="3" t="s">
        <v>304</v>
      </c>
      <c r="H1" s="124" t="s">
        <v>478</v>
      </c>
    </row>
    <row r="2" spans="1:8" x14ac:dyDescent="0.2">
      <c r="H2" s="141"/>
    </row>
    <row r="3" spans="1:8" x14ac:dyDescent="0.2">
      <c r="H3" s="124" t="s">
        <v>369</v>
      </c>
    </row>
    <row r="4" spans="1:8" s="24" customFormat="1" ht="27" customHeight="1" x14ac:dyDescent="0.2">
      <c r="A4" s="13" t="s">
        <v>0</v>
      </c>
      <c r="B4" s="13" t="s">
        <v>1</v>
      </c>
      <c r="C4" s="13" t="s">
        <v>2</v>
      </c>
      <c r="D4" s="113" t="s">
        <v>293</v>
      </c>
      <c r="E4" s="113" t="s">
        <v>294</v>
      </c>
      <c r="F4" s="114" t="s">
        <v>640</v>
      </c>
      <c r="G4" s="14" t="s">
        <v>295</v>
      </c>
      <c r="H4" s="136" t="s">
        <v>485</v>
      </c>
    </row>
    <row r="5" spans="1:8" ht="15" customHeight="1" x14ac:dyDescent="0.2">
      <c r="A5" s="6" t="s">
        <v>175</v>
      </c>
      <c r="B5" s="6" t="s">
        <v>4</v>
      </c>
      <c r="C5" s="6" t="s">
        <v>5</v>
      </c>
      <c r="D5" s="115">
        <v>0</v>
      </c>
      <c r="E5" s="115">
        <v>0</v>
      </c>
      <c r="F5" s="115">
        <v>0</v>
      </c>
      <c r="G5" s="165">
        <v>0</v>
      </c>
      <c r="H5" s="115">
        <v>40</v>
      </c>
    </row>
    <row r="6" spans="1:8" ht="15" customHeight="1" x14ac:dyDescent="0.2">
      <c r="A6" s="6" t="s">
        <v>175</v>
      </c>
      <c r="B6" s="6" t="s">
        <v>138</v>
      </c>
      <c r="C6" s="6" t="s">
        <v>139</v>
      </c>
      <c r="D6" s="115">
        <v>0</v>
      </c>
      <c r="E6" s="115">
        <v>0</v>
      </c>
      <c r="F6" s="115">
        <v>0</v>
      </c>
      <c r="G6" s="165">
        <v>0</v>
      </c>
      <c r="H6" s="115">
        <v>30</v>
      </c>
    </row>
    <row r="7" spans="1:8" ht="15" customHeight="1" x14ac:dyDescent="0.2">
      <c r="A7" s="6" t="s">
        <v>175</v>
      </c>
      <c r="B7" s="6" t="s">
        <v>92</v>
      </c>
      <c r="C7" s="6" t="s">
        <v>93</v>
      </c>
      <c r="D7" s="115">
        <v>0</v>
      </c>
      <c r="E7" s="115">
        <v>0</v>
      </c>
      <c r="F7" s="115">
        <v>0</v>
      </c>
      <c r="G7" s="165">
        <v>0</v>
      </c>
      <c r="H7" s="115">
        <v>100</v>
      </c>
    </row>
    <row r="8" spans="1:8" ht="15" customHeight="1" x14ac:dyDescent="0.2">
      <c r="A8" s="6" t="s">
        <v>175</v>
      </c>
      <c r="B8" s="6" t="s">
        <v>10</v>
      </c>
      <c r="C8" s="6" t="s">
        <v>11</v>
      </c>
      <c r="D8" s="115">
        <v>988</v>
      </c>
      <c r="E8" s="115">
        <v>471</v>
      </c>
      <c r="F8" s="115">
        <v>328</v>
      </c>
      <c r="G8" s="165">
        <f t="shared" ref="G8:G27" si="0">F8*100/E8</f>
        <v>69.639065817409772</v>
      </c>
      <c r="H8" s="115">
        <v>660</v>
      </c>
    </row>
    <row r="9" spans="1:8" ht="15" customHeight="1" x14ac:dyDescent="0.2">
      <c r="A9" s="6" t="s">
        <v>175</v>
      </c>
      <c r="B9" s="6" t="s">
        <v>12</v>
      </c>
      <c r="C9" s="6" t="s">
        <v>13</v>
      </c>
      <c r="D9" s="115">
        <v>300</v>
      </c>
      <c r="E9" s="115">
        <v>300</v>
      </c>
      <c r="F9" s="115">
        <v>5</v>
      </c>
      <c r="G9" s="165">
        <f t="shared" si="0"/>
        <v>1.6666666666666667</v>
      </c>
      <c r="H9" s="115">
        <v>150</v>
      </c>
    </row>
    <row r="10" spans="1:8" ht="15" customHeight="1" x14ac:dyDescent="0.2">
      <c r="A10" s="6" t="s">
        <v>175</v>
      </c>
      <c r="B10" s="6" t="s">
        <v>63</v>
      </c>
      <c r="C10" s="6" t="s">
        <v>64</v>
      </c>
      <c r="D10" s="115">
        <v>160</v>
      </c>
      <c r="E10" s="115">
        <v>160</v>
      </c>
      <c r="F10" s="115">
        <v>36</v>
      </c>
      <c r="G10" s="165">
        <f t="shared" si="0"/>
        <v>22.5</v>
      </c>
      <c r="H10" s="115">
        <v>250</v>
      </c>
    </row>
    <row r="11" spans="1:8" ht="15" customHeight="1" x14ac:dyDescent="0.2">
      <c r="A11" s="6" t="s">
        <v>175</v>
      </c>
      <c r="B11" s="6" t="s">
        <v>108</v>
      </c>
      <c r="C11" s="6" t="s">
        <v>528</v>
      </c>
      <c r="D11" s="115">
        <v>0</v>
      </c>
      <c r="E11" s="115">
        <v>0</v>
      </c>
      <c r="F11" s="115">
        <v>0</v>
      </c>
      <c r="G11" s="165">
        <v>0</v>
      </c>
      <c r="H11" s="138">
        <v>0</v>
      </c>
    </row>
    <row r="12" spans="1:8" s="174" customFormat="1" ht="15" customHeight="1" x14ac:dyDescent="0.2">
      <c r="A12" s="19" t="s">
        <v>175</v>
      </c>
      <c r="B12" s="19" t="s">
        <v>176</v>
      </c>
      <c r="C12" s="19"/>
      <c r="D12" s="168">
        <f>SUM(D5:D11)</f>
        <v>1448</v>
      </c>
      <c r="E12" s="168">
        <f t="shared" ref="E12:F12" si="1">SUM(E5:E11)</f>
        <v>931</v>
      </c>
      <c r="F12" s="168">
        <f t="shared" si="1"/>
        <v>369</v>
      </c>
      <c r="G12" s="183">
        <f t="shared" si="0"/>
        <v>39.634801288936629</v>
      </c>
      <c r="H12" s="168">
        <f>SUM(H5:H11)</f>
        <v>1230</v>
      </c>
    </row>
    <row r="13" spans="1:8" ht="15" customHeight="1" x14ac:dyDescent="0.2">
      <c r="A13" s="6" t="s">
        <v>159</v>
      </c>
      <c r="B13" s="6" t="s">
        <v>160</v>
      </c>
      <c r="C13" s="6" t="s">
        <v>161</v>
      </c>
      <c r="D13" s="115">
        <v>2</v>
      </c>
      <c r="E13" s="115">
        <v>2</v>
      </c>
      <c r="F13" s="115">
        <v>0</v>
      </c>
      <c r="G13" s="165">
        <f t="shared" si="0"/>
        <v>0</v>
      </c>
      <c r="H13" s="115">
        <v>10</v>
      </c>
    </row>
    <row r="14" spans="1:8" ht="15" customHeight="1" x14ac:dyDescent="0.2">
      <c r="A14" s="6" t="s">
        <v>159</v>
      </c>
      <c r="B14" s="6" t="s">
        <v>4</v>
      </c>
      <c r="C14" s="6" t="s">
        <v>5</v>
      </c>
      <c r="D14" s="115">
        <v>20</v>
      </c>
      <c r="E14" s="115">
        <v>20</v>
      </c>
      <c r="F14" s="115">
        <v>3.9980000000000002</v>
      </c>
      <c r="G14" s="165">
        <f t="shared" si="0"/>
        <v>19.990000000000002</v>
      </c>
      <c r="H14" s="115">
        <v>30</v>
      </c>
    </row>
    <row r="15" spans="1:8" ht="15" customHeight="1" x14ac:dyDescent="0.2">
      <c r="A15" s="6" t="s">
        <v>159</v>
      </c>
      <c r="B15" s="6" t="s">
        <v>138</v>
      </c>
      <c r="C15" s="6" t="s">
        <v>139</v>
      </c>
      <c r="D15" s="115">
        <v>15</v>
      </c>
      <c r="E15" s="115">
        <v>15</v>
      </c>
      <c r="F15" s="115">
        <v>0</v>
      </c>
      <c r="G15" s="165">
        <f t="shared" si="0"/>
        <v>0</v>
      </c>
      <c r="H15" s="115">
        <v>20</v>
      </c>
    </row>
    <row r="16" spans="1:8" ht="15" customHeight="1" x14ac:dyDescent="0.2">
      <c r="A16" s="6" t="s">
        <v>159</v>
      </c>
      <c r="B16" s="6" t="s">
        <v>92</v>
      </c>
      <c r="C16" s="6" t="s">
        <v>93</v>
      </c>
      <c r="D16" s="115">
        <v>205</v>
      </c>
      <c r="E16" s="115">
        <v>205</v>
      </c>
      <c r="F16" s="115">
        <v>2</v>
      </c>
      <c r="G16" s="165">
        <f t="shared" si="0"/>
        <v>0.97560975609756095</v>
      </c>
      <c r="H16" s="115">
        <v>150</v>
      </c>
    </row>
    <row r="17" spans="1:15" ht="15" customHeight="1" x14ac:dyDescent="0.2">
      <c r="A17" s="6" t="s">
        <v>159</v>
      </c>
      <c r="B17" s="6" t="s">
        <v>10</v>
      </c>
      <c r="C17" s="6" t="s">
        <v>11</v>
      </c>
      <c r="D17" s="115">
        <v>230</v>
      </c>
      <c r="E17" s="115">
        <v>230</v>
      </c>
      <c r="F17" s="115">
        <v>167</v>
      </c>
      <c r="G17" s="165">
        <f t="shared" si="0"/>
        <v>72.608695652173907</v>
      </c>
      <c r="H17" s="115">
        <v>300</v>
      </c>
    </row>
    <row r="18" spans="1:15" ht="15" customHeight="1" x14ac:dyDescent="0.2">
      <c r="A18" s="6" t="s">
        <v>159</v>
      </c>
      <c r="B18" s="6" t="s">
        <v>12</v>
      </c>
      <c r="C18" s="6" t="s">
        <v>13</v>
      </c>
      <c r="D18" s="115">
        <v>120</v>
      </c>
      <c r="E18" s="115">
        <v>120</v>
      </c>
      <c r="F18" s="115">
        <v>94</v>
      </c>
      <c r="G18" s="165">
        <f t="shared" si="0"/>
        <v>78.333333333333329</v>
      </c>
      <c r="H18" s="115">
        <v>120</v>
      </c>
    </row>
    <row r="19" spans="1:15" ht="15" customHeight="1" x14ac:dyDescent="0.2">
      <c r="A19" s="6" t="s">
        <v>159</v>
      </c>
      <c r="B19" s="6" t="s">
        <v>63</v>
      </c>
      <c r="C19" s="6" t="s">
        <v>64</v>
      </c>
      <c r="D19" s="115">
        <v>10</v>
      </c>
      <c r="E19" s="115">
        <v>10</v>
      </c>
      <c r="F19" s="115">
        <v>0</v>
      </c>
      <c r="G19" s="165">
        <f t="shared" si="0"/>
        <v>0</v>
      </c>
      <c r="H19" s="115">
        <v>30</v>
      </c>
    </row>
    <row r="20" spans="1:15" s="174" customFormat="1" ht="15" customHeight="1" x14ac:dyDescent="0.2">
      <c r="A20" s="19" t="s">
        <v>159</v>
      </c>
      <c r="B20" s="19" t="s">
        <v>162</v>
      </c>
      <c r="C20" s="19"/>
      <c r="D20" s="168">
        <f>SUM(D13:D19)</f>
        <v>602</v>
      </c>
      <c r="E20" s="168">
        <f t="shared" ref="E20:H20" si="2">SUM(E13:E19)</f>
        <v>602</v>
      </c>
      <c r="F20" s="168">
        <f t="shared" si="2"/>
        <v>266.99799999999999</v>
      </c>
      <c r="G20" s="183">
        <f t="shared" si="0"/>
        <v>44.351827242524912</v>
      </c>
      <c r="H20" s="168">
        <f t="shared" si="2"/>
        <v>660</v>
      </c>
      <c r="O20" s="190"/>
    </row>
    <row r="21" spans="1:15" s="17" customFormat="1" ht="15" customHeight="1" x14ac:dyDescent="0.2">
      <c r="A21" s="6" t="s">
        <v>132</v>
      </c>
      <c r="B21" s="6" t="s">
        <v>4</v>
      </c>
      <c r="C21" s="6" t="s">
        <v>5</v>
      </c>
      <c r="D21" s="116">
        <v>0</v>
      </c>
      <c r="E21" s="116">
        <v>0</v>
      </c>
      <c r="F21" s="116">
        <v>0</v>
      </c>
      <c r="G21" s="165">
        <v>0</v>
      </c>
      <c r="H21" s="116">
        <v>25</v>
      </c>
      <c r="O21" s="109"/>
    </row>
    <row r="22" spans="1:15" s="17" customFormat="1" ht="15" customHeight="1" x14ac:dyDescent="0.2">
      <c r="A22" s="6" t="s">
        <v>132</v>
      </c>
      <c r="B22" s="6" t="s">
        <v>92</v>
      </c>
      <c r="C22" s="6" t="s">
        <v>93</v>
      </c>
      <c r="D22" s="115">
        <v>200</v>
      </c>
      <c r="E22" s="115">
        <v>200</v>
      </c>
      <c r="F22" s="115">
        <v>0</v>
      </c>
      <c r="G22" s="165">
        <f t="shared" si="0"/>
        <v>0</v>
      </c>
      <c r="H22" s="115">
        <v>300</v>
      </c>
      <c r="O22" s="109"/>
    </row>
    <row r="23" spans="1:15" s="17" customFormat="1" ht="15" customHeight="1" x14ac:dyDescent="0.2">
      <c r="A23" s="6" t="s">
        <v>132</v>
      </c>
      <c r="B23" s="6" t="s">
        <v>10</v>
      </c>
      <c r="C23" s="6" t="s">
        <v>11</v>
      </c>
      <c r="D23" s="116">
        <v>0</v>
      </c>
      <c r="E23" s="116">
        <v>0</v>
      </c>
      <c r="F23" s="116">
        <v>0</v>
      </c>
      <c r="G23" s="165">
        <v>0</v>
      </c>
      <c r="H23" s="116">
        <v>170</v>
      </c>
      <c r="O23" s="109"/>
    </row>
    <row r="24" spans="1:15" s="17" customFormat="1" ht="15" customHeight="1" x14ac:dyDescent="0.2">
      <c r="A24" s="6" t="s">
        <v>132</v>
      </c>
      <c r="B24" s="6" t="s">
        <v>12</v>
      </c>
      <c r="C24" s="6" t="s">
        <v>13</v>
      </c>
      <c r="D24" s="116">
        <v>0</v>
      </c>
      <c r="E24" s="116">
        <v>0</v>
      </c>
      <c r="F24" s="116">
        <v>0</v>
      </c>
      <c r="G24" s="165">
        <v>0</v>
      </c>
      <c r="H24" s="116">
        <v>25</v>
      </c>
      <c r="O24" s="109"/>
    </row>
    <row r="25" spans="1:15" s="17" customFormat="1" ht="15" customHeight="1" x14ac:dyDescent="0.2">
      <c r="A25" s="6" t="s">
        <v>132</v>
      </c>
      <c r="B25" s="6" t="s">
        <v>63</v>
      </c>
      <c r="C25" s="6" t="s">
        <v>64</v>
      </c>
      <c r="D25" s="116">
        <v>0</v>
      </c>
      <c r="E25" s="116">
        <v>0</v>
      </c>
      <c r="F25" s="116">
        <v>0</v>
      </c>
      <c r="G25" s="165">
        <v>0</v>
      </c>
      <c r="H25" s="116">
        <v>70</v>
      </c>
      <c r="O25" s="109"/>
    </row>
    <row r="26" spans="1:15" s="174" customFormat="1" ht="15" customHeight="1" x14ac:dyDescent="0.2">
      <c r="A26" s="19" t="s">
        <v>132</v>
      </c>
      <c r="B26" s="19" t="s">
        <v>133</v>
      </c>
      <c r="C26" s="19"/>
      <c r="D26" s="168">
        <f>SUM(D21:D25)</f>
        <v>200</v>
      </c>
      <c r="E26" s="168">
        <f t="shared" ref="E26:H26" si="3">SUM(E21:E25)</f>
        <v>200</v>
      </c>
      <c r="F26" s="168">
        <f t="shared" si="3"/>
        <v>0</v>
      </c>
      <c r="G26" s="183">
        <f t="shared" si="0"/>
        <v>0</v>
      </c>
      <c r="H26" s="168">
        <f t="shared" si="3"/>
        <v>590</v>
      </c>
      <c r="O26" s="190"/>
    </row>
    <row r="27" spans="1:15" x14ac:dyDescent="0.2">
      <c r="A27" s="11" t="s">
        <v>290</v>
      </c>
      <c r="B27" s="11"/>
      <c r="C27" s="11"/>
      <c r="D27" s="117">
        <f>D12+D20+D26</f>
        <v>2250</v>
      </c>
      <c r="E27" s="117">
        <f t="shared" ref="E27:H27" si="4">E12+E20+E26</f>
        <v>1733</v>
      </c>
      <c r="F27" s="117">
        <f t="shared" si="4"/>
        <v>635.99800000000005</v>
      </c>
      <c r="G27" s="21">
        <f t="shared" si="0"/>
        <v>36.699249855741492</v>
      </c>
      <c r="H27" s="117">
        <f t="shared" si="4"/>
        <v>2480</v>
      </c>
    </row>
    <row r="28" spans="1:15" x14ac:dyDescent="0.2">
      <c r="A28" s="18"/>
      <c r="B28" s="4"/>
      <c r="C28" s="4"/>
      <c r="D28" s="118"/>
      <c r="E28" s="118"/>
      <c r="F28" s="118"/>
      <c r="G28" s="18"/>
      <c r="H28" s="118"/>
    </row>
    <row r="30" spans="1:15" s="10" customFormat="1" x14ac:dyDescent="0.2">
      <c r="A30" s="20" t="s">
        <v>292</v>
      </c>
      <c r="B30" s="20"/>
      <c r="C30" s="20"/>
      <c r="D30" s="123">
        <f>D27</f>
        <v>2250</v>
      </c>
      <c r="E30" s="123">
        <f t="shared" ref="E30:F30" si="5">E27</f>
        <v>1733</v>
      </c>
      <c r="F30" s="123">
        <f t="shared" si="5"/>
        <v>635.99800000000005</v>
      </c>
      <c r="G30" s="21">
        <f t="shared" ref="G30" si="6">F30*100/E30</f>
        <v>36.699249855741492</v>
      </c>
      <c r="H30" s="123">
        <f>H27</f>
        <v>2480</v>
      </c>
    </row>
    <row r="73" spans="1:8" x14ac:dyDescent="0.2">
      <c r="A73" s="746" t="s">
        <v>457</v>
      </c>
      <c r="B73" s="746"/>
      <c r="C73" s="746"/>
      <c r="D73" s="746"/>
      <c r="E73" s="746"/>
      <c r="F73" s="746"/>
      <c r="G73" s="746"/>
    </row>
    <row r="78" spans="1:8" x14ac:dyDescent="0.2">
      <c r="H78" s="1"/>
    </row>
  </sheetData>
  <mergeCells count="1">
    <mergeCell ref="A73:G73"/>
  </mergeCells>
  <pageMargins left="0.7" right="0.7" top="0.75" bottom="0.75" header="0.3" footer="0.3"/>
  <pageSetup paperSize="9" scale="75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H77"/>
  <sheetViews>
    <sheetView view="pageLayout" topLeftCell="A61" zoomScaleNormal="100" workbookViewId="0">
      <selection activeCell="A77" sqref="A77"/>
    </sheetView>
  </sheetViews>
  <sheetFormatPr defaultColWidth="9.140625" defaultRowHeight="12.75" x14ac:dyDescent="0.2"/>
  <cols>
    <col min="1" max="1" width="9.28515625" style="1" customWidth="1"/>
    <col min="2" max="2" width="8.7109375" style="1" customWidth="1"/>
    <col min="3" max="3" width="40.7109375" style="1" customWidth="1"/>
    <col min="4" max="4" width="12" style="111" customWidth="1"/>
    <col min="5" max="5" width="11.28515625" style="111" customWidth="1"/>
    <col min="6" max="6" width="13.5703125" style="111" customWidth="1"/>
    <col min="7" max="7" width="9.28515625" style="1" customWidth="1"/>
    <col min="8" max="8" width="12" style="111" customWidth="1"/>
    <col min="9" max="16384" width="9.140625" style="1"/>
  </cols>
  <sheetData>
    <row r="1" spans="1:8" ht="18" x14ac:dyDescent="0.2">
      <c r="A1" s="3" t="s">
        <v>305</v>
      </c>
      <c r="H1" s="124" t="s">
        <v>479</v>
      </c>
    </row>
    <row r="2" spans="1:8" x14ac:dyDescent="0.2">
      <c r="H2" s="141"/>
    </row>
    <row r="3" spans="1:8" x14ac:dyDescent="0.2">
      <c r="H3" s="124" t="s">
        <v>369</v>
      </c>
    </row>
    <row r="4" spans="1:8" s="24" customFormat="1" ht="27" customHeight="1" x14ac:dyDescent="0.2">
      <c r="A4" s="13" t="s">
        <v>0</v>
      </c>
      <c r="B4" s="13" t="s">
        <v>1</v>
      </c>
      <c r="C4" s="13" t="s">
        <v>2</v>
      </c>
      <c r="D4" s="113" t="s">
        <v>293</v>
      </c>
      <c r="E4" s="113" t="s">
        <v>294</v>
      </c>
      <c r="F4" s="114" t="s">
        <v>640</v>
      </c>
      <c r="G4" s="14" t="s">
        <v>295</v>
      </c>
      <c r="H4" s="136" t="s">
        <v>485</v>
      </c>
    </row>
    <row r="5" spans="1:8" ht="15" customHeight="1" x14ac:dyDescent="0.2">
      <c r="A5" s="6" t="s">
        <v>76</v>
      </c>
      <c r="B5" s="6" t="s">
        <v>39</v>
      </c>
      <c r="C5" s="6" t="s">
        <v>40</v>
      </c>
      <c r="D5" s="115">
        <v>0</v>
      </c>
      <c r="E5" s="115">
        <v>100</v>
      </c>
      <c r="F5" s="115">
        <v>0</v>
      </c>
      <c r="G5" s="165">
        <f t="shared" ref="G5:G23" si="0">F5*100/E5</f>
        <v>0</v>
      </c>
      <c r="H5" s="115">
        <v>0</v>
      </c>
    </row>
    <row r="6" spans="1:8" ht="15" customHeight="1" x14ac:dyDescent="0.2">
      <c r="A6" s="6" t="s">
        <v>76</v>
      </c>
      <c r="B6" s="6" t="s">
        <v>4</v>
      </c>
      <c r="C6" s="6" t="s">
        <v>529</v>
      </c>
      <c r="D6" s="115">
        <v>150</v>
      </c>
      <c r="E6" s="115">
        <v>150</v>
      </c>
      <c r="F6" s="115">
        <v>0</v>
      </c>
      <c r="G6" s="165">
        <f t="shared" si="0"/>
        <v>0</v>
      </c>
      <c r="H6" s="115">
        <v>130</v>
      </c>
    </row>
    <row r="7" spans="1:8" ht="15" customHeight="1" x14ac:dyDescent="0.2">
      <c r="A7" s="6" t="s">
        <v>76</v>
      </c>
      <c r="B7" s="6" t="s">
        <v>138</v>
      </c>
      <c r="C7" s="6" t="s">
        <v>530</v>
      </c>
      <c r="D7" s="115">
        <v>80</v>
      </c>
      <c r="E7" s="115">
        <v>130</v>
      </c>
      <c r="F7" s="115">
        <v>8</v>
      </c>
      <c r="G7" s="165">
        <f t="shared" si="0"/>
        <v>6.1538461538461542</v>
      </c>
      <c r="H7" s="115">
        <v>80</v>
      </c>
    </row>
    <row r="8" spans="1:8" ht="15" customHeight="1" x14ac:dyDescent="0.2">
      <c r="A8" s="6" t="s">
        <v>76</v>
      </c>
      <c r="B8" s="6" t="s">
        <v>6</v>
      </c>
      <c r="C8" s="6" t="s">
        <v>744</v>
      </c>
      <c r="D8" s="115">
        <v>265</v>
      </c>
      <c r="E8" s="115">
        <v>115</v>
      </c>
      <c r="F8" s="115">
        <v>0</v>
      </c>
      <c r="G8" s="165">
        <f t="shared" si="0"/>
        <v>0</v>
      </c>
      <c r="H8" s="115">
        <v>100</v>
      </c>
    </row>
    <row r="9" spans="1:8" ht="15" customHeight="1" x14ac:dyDescent="0.2">
      <c r="A9" s="6" t="s">
        <v>76</v>
      </c>
      <c r="B9" s="6" t="s">
        <v>6</v>
      </c>
      <c r="C9" s="6" t="s">
        <v>745</v>
      </c>
      <c r="D9" s="115">
        <v>0</v>
      </c>
      <c r="E9" s="115">
        <v>0</v>
      </c>
      <c r="F9" s="115">
        <v>0</v>
      </c>
      <c r="G9" s="165">
        <v>0</v>
      </c>
      <c r="H9" s="115">
        <v>200</v>
      </c>
    </row>
    <row r="10" spans="1:8" ht="15" customHeight="1" x14ac:dyDescent="0.2">
      <c r="A10" s="6" t="s">
        <v>76</v>
      </c>
      <c r="B10" s="6" t="s">
        <v>10</v>
      </c>
      <c r="C10" s="6" t="s">
        <v>746</v>
      </c>
      <c r="D10" s="115">
        <v>476</v>
      </c>
      <c r="E10" s="115">
        <v>476</v>
      </c>
      <c r="F10" s="115">
        <v>126</v>
      </c>
      <c r="G10" s="165">
        <f t="shared" si="0"/>
        <v>26.470588235294116</v>
      </c>
      <c r="H10" s="115">
        <v>360</v>
      </c>
    </row>
    <row r="11" spans="1:8" ht="15" customHeight="1" x14ac:dyDescent="0.2">
      <c r="A11" s="6" t="s">
        <v>76</v>
      </c>
      <c r="B11" s="6" t="s">
        <v>10</v>
      </c>
      <c r="C11" s="6" t="s">
        <v>747</v>
      </c>
      <c r="D11" s="115">
        <v>0</v>
      </c>
      <c r="E11" s="115">
        <v>0</v>
      </c>
      <c r="F11" s="115">
        <v>0</v>
      </c>
      <c r="G11" s="165">
        <v>0</v>
      </c>
      <c r="H11" s="115">
        <v>300</v>
      </c>
    </row>
    <row r="12" spans="1:8" ht="15" customHeight="1" x14ac:dyDescent="0.2">
      <c r="A12" s="6" t="s">
        <v>76</v>
      </c>
      <c r="B12" s="6" t="s">
        <v>12</v>
      </c>
      <c r="C12" s="6" t="s">
        <v>531</v>
      </c>
      <c r="D12" s="115">
        <v>30</v>
      </c>
      <c r="E12" s="115">
        <v>30</v>
      </c>
      <c r="F12" s="115">
        <v>4</v>
      </c>
      <c r="G12" s="165">
        <f t="shared" si="0"/>
        <v>13.333333333333334</v>
      </c>
      <c r="H12" s="115">
        <v>100</v>
      </c>
    </row>
    <row r="13" spans="1:8" ht="15" customHeight="1" x14ac:dyDescent="0.2">
      <c r="A13" s="6" t="s">
        <v>76</v>
      </c>
      <c r="B13" s="6" t="s">
        <v>177</v>
      </c>
      <c r="C13" s="6" t="s">
        <v>748</v>
      </c>
      <c r="D13" s="115">
        <v>99</v>
      </c>
      <c r="E13" s="115">
        <v>99</v>
      </c>
      <c r="F13" s="115">
        <v>99</v>
      </c>
      <c r="G13" s="165">
        <f t="shared" si="0"/>
        <v>100</v>
      </c>
      <c r="H13" s="115">
        <v>100</v>
      </c>
    </row>
    <row r="14" spans="1:8" ht="15" customHeight="1" x14ac:dyDescent="0.2">
      <c r="A14" s="6" t="s">
        <v>532</v>
      </c>
      <c r="B14" s="6" t="s">
        <v>73</v>
      </c>
      <c r="C14" s="6" t="s">
        <v>74</v>
      </c>
      <c r="D14" s="115">
        <v>0</v>
      </c>
      <c r="E14" s="115">
        <v>0</v>
      </c>
      <c r="F14" s="115">
        <v>0</v>
      </c>
      <c r="G14" s="165">
        <v>0</v>
      </c>
      <c r="H14" s="115">
        <v>30</v>
      </c>
    </row>
    <row r="15" spans="1:8" s="174" customFormat="1" ht="15" customHeight="1" x14ac:dyDescent="0.2">
      <c r="A15" s="19" t="s">
        <v>76</v>
      </c>
      <c r="B15" s="19" t="s">
        <v>77</v>
      </c>
      <c r="C15" s="19"/>
      <c r="D15" s="168">
        <f>SUM(D5:D14)</f>
        <v>1100</v>
      </c>
      <c r="E15" s="168">
        <f t="shared" ref="E15:F15" si="1">SUM(E5:E14)</f>
        <v>1100</v>
      </c>
      <c r="F15" s="168">
        <f t="shared" si="1"/>
        <v>237</v>
      </c>
      <c r="G15" s="183">
        <f t="shared" si="0"/>
        <v>21.545454545454547</v>
      </c>
      <c r="H15" s="168">
        <f t="shared" ref="H15" si="2">SUM(H6:H14)</f>
        <v>1400</v>
      </c>
    </row>
    <row r="16" spans="1:8" ht="15" customHeight="1" x14ac:dyDescent="0.2">
      <c r="A16" s="6" t="s">
        <v>179</v>
      </c>
      <c r="B16" s="6" t="s">
        <v>4</v>
      </c>
      <c r="C16" s="6" t="s">
        <v>749</v>
      </c>
      <c r="D16" s="115">
        <v>20</v>
      </c>
      <c r="E16" s="115">
        <v>20</v>
      </c>
      <c r="F16" s="115">
        <v>0</v>
      </c>
      <c r="G16" s="165">
        <f t="shared" si="0"/>
        <v>0</v>
      </c>
      <c r="H16" s="115">
        <v>20</v>
      </c>
    </row>
    <row r="17" spans="1:8" ht="15" customHeight="1" x14ac:dyDescent="0.2">
      <c r="A17" s="6" t="s">
        <v>179</v>
      </c>
      <c r="B17" s="6" t="s">
        <v>10</v>
      </c>
      <c r="C17" s="6" t="s">
        <v>750</v>
      </c>
      <c r="D17" s="115">
        <v>2200</v>
      </c>
      <c r="E17" s="115">
        <v>2200</v>
      </c>
      <c r="F17" s="115">
        <v>939</v>
      </c>
      <c r="G17" s="165">
        <f t="shared" si="0"/>
        <v>42.68181818181818</v>
      </c>
      <c r="H17" s="115">
        <v>1800</v>
      </c>
    </row>
    <row r="18" spans="1:8" ht="15" customHeight="1" x14ac:dyDescent="0.2">
      <c r="A18" s="6" t="s">
        <v>179</v>
      </c>
      <c r="B18" s="6" t="s">
        <v>12</v>
      </c>
      <c r="C18" s="6" t="s">
        <v>751</v>
      </c>
      <c r="D18" s="115">
        <v>20</v>
      </c>
      <c r="E18" s="115">
        <v>20</v>
      </c>
      <c r="F18" s="115">
        <v>0</v>
      </c>
      <c r="G18" s="165">
        <f t="shared" si="0"/>
        <v>0</v>
      </c>
      <c r="H18" s="115">
        <v>20</v>
      </c>
    </row>
    <row r="19" spans="1:8" ht="15" customHeight="1" x14ac:dyDescent="0.2">
      <c r="A19" s="6" t="s">
        <v>179</v>
      </c>
      <c r="B19" s="6" t="s">
        <v>63</v>
      </c>
      <c r="C19" s="6" t="s">
        <v>752</v>
      </c>
      <c r="D19" s="115">
        <v>10</v>
      </c>
      <c r="E19" s="115">
        <v>10</v>
      </c>
      <c r="F19" s="115">
        <v>2</v>
      </c>
      <c r="G19" s="165">
        <f t="shared" si="0"/>
        <v>20</v>
      </c>
      <c r="H19" s="115">
        <v>10</v>
      </c>
    </row>
    <row r="20" spans="1:8" s="174" customFormat="1" ht="15" customHeight="1" x14ac:dyDescent="0.2">
      <c r="A20" s="19" t="s">
        <v>179</v>
      </c>
      <c r="B20" s="19" t="s">
        <v>180</v>
      </c>
      <c r="C20" s="19"/>
      <c r="D20" s="168">
        <f>SUM(D16:D19)</f>
        <v>2250</v>
      </c>
      <c r="E20" s="168">
        <f t="shared" ref="E20:H20" si="3">SUM(E16:E19)</f>
        <v>2250</v>
      </c>
      <c r="F20" s="168">
        <f t="shared" si="3"/>
        <v>941</v>
      </c>
      <c r="G20" s="183">
        <f t="shared" si="0"/>
        <v>41.822222222222223</v>
      </c>
      <c r="H20" s="168">
        <f t="shared" si="3"/>
        <v>1850</v>
      </c>
    </row>
    <row r="21" spans="1:8" ht="15" customHeight="1" x14ac:dyDescent="0.2">
      <c r="A21" s="6" t="s">
        <v>47</v>
      </c>
      <c r="B21" s="6" t="s">
        <v>10</v>
      </c>
      <c r="C21" s="6" t="s">
        <v>11</v>
      </c>
      <c r="D21" s="115">
        <v>0</v>
      </c>
      <c r="E21" s="115">
        <v>1000</v>
      </c>
      <c r="F21" s="115">
        <v>217</v>
      </c>
      <c r="G21" s="165">
        <f t="shared" si="0"/>
        <v>21.7</v>
      </c>
      <c r="H21" s="115">
        <v>0</v>
      </c>
    </row>
    <row r="22" spans="1:8" s="174" customFormat="1" ht="15" customHeight="1" x14ac:dyDescent="0.2">
      <c r="A22" s="19" t="s">
        <v>47</v>
      </c>
      <c r="B22" s="19" t="s">
        <v>48</v>
      </c>
      <c r="C22" s="19"/>
      <c r="D22" s="168">
        <f>D21</f>
        <v>0</v>
      </c>
      <c r="E22" s="168">
        <f t="shared" ref="E22:H22" si="4">E21</f>
        <v>1000</v>
      </c>
      <c r="F22" s="168">
        <f t="shared" si="4"/>
        <v>217</v>
      </c>
      <c r="G22" s="183">
        <f t="shared" si="0"/>
        <v>21.7</v>
      </c>
      <c r="H22" s="168">
        <f t="shared" si="4"/>
        <v>0</v>
      </c>
    </row>
    <row r="23" spans="1:8" s="10" customFormat="1" x14ac:dyDescent="0.2">
      <c r="A23" s="20" t="s">
        <v>290</v>
      </c>
      <c r="B23" s="11"/>
      <c r="C23" s="11"/>
      <c r="D23" s="117">
        <f>D15+D20+D22</f>
        <v>3350</v>
      </c>
      <c r="E23" s="117">
        <f t="shared" ref="E23:H23" si="5">E15+E20+E22</f>
        <v>4350</v>
      </c>
      <c r="F23" s="117">
        <f t="shared" si="5"/>
        <v>1395</v>
      </c>
      <c r="G23" s="21">
        <f t="shared" si="0"/>
        <v>32.068965517241381</v>
      </c>
      <c r="H23" s="117">
        <f t="shared" si="5"/>
        <v>3250</v>
      </c>
    </row>
    <row r="24" spans="1:8" x14ac:dyDescent="0.2">
      <c r="A24" s="4"/>
      <c r="B24" s="4"/>
      <c r="C24" s="4"/>
      <c r="D24" s="118"/>
      <c r="E24" s="118"/>
      <c r="F24" s="118"/>
      <c r="G24" s="18"/>
      <c r="H24" s="118"/>
    </row>
    <row r="26" spans="1:8" s="10" customFormat="1" x14ac:dyDescent="0.2">
      <c r="A26" s="20" t="s">
        <v>292</v>
      </c>
      <c r="B26" s="20"/>
      <c r="C26" s="20"/>
      <c r="D26" s="123">
        <f>D23</f>
        <v>3350</v>
      </c>
      <c r="E26" s="123">
        <f t="shared" ref="E26:H26" si="6">E23</f>
        <v>4350</v>
      </c>
      <c r="F26" s="123">
        <f t="shared" si="6"/>
        <v>1395</v>
      </c>
      <c r="G26" s="21">
        <f t="shared" ref="G26" si="7">F26*100/E26</f>
        <v>32.068965517241381</v>
      </c>
      <c r="H26" s="123">
        <f t="shared" si="6"/>
        <v>3250</v>
      </c>
    </row>
    <row r="75" spans="1:8" x14ac:dyDescent="0.2">
      <c r="H75" s="1"/>
    </row>
    <row r="76" spans="1:8" x14ac:dyDescent="0.2">
      <c r="A76" s="746" t="s">
        <v>458</v>
      </c>
      <c r="B76" s="746"/>
      <c r="C76" s="746"/>
      <c r="D76" s="746"/>
      <c r="E76" s="746"/>
      <c r="F76" s="746"/>
      <c r="G76" s="746"/>
    </row>
    <row r="77" spans="1:8" x14ac:dyDescent="0.2">
      <c r="D77" s="1"/>
      <c r="E77" s="1"/>
      <c r="F77" s="1"/>
    </row>
  </sheetData>
  <mergeCells count="1">
    <mergeCell ref="A76:G76"/>
  </mergeCells>
  <pageMargins left="0.7" right="0.7" top="0.75" bottom="0.75" header="0.3" footer="0.3"/>
  <pageSetup paperSize="9" scale="74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134"/>
  <sheetViews>
    <sheetView view="pageLayout" topLeftCell="A118" zoomScaleNormal="100" workbookViewId="0">
      <selection activeCell="A135" sqref="A135"/>
    </sheetView>
  </sheetViews>
  <sheetFormatPr defaultColWidth="9.140625" defaultRowHeight="12.75" x14ac:dyDescent="0.2"/>
  <cols>
    <col min="1" max="1" width="9.28515625" style="166" customWidth="1"/>
    <col min="2" max="2" width="8.7109375" style="166" customWidth="1"/>
    <col min="3" max="3" width="40.7109375" style="166" customWidth="1"/>
    <col min="4" max="4" width="12" style="192" customWidth="1"/>
    <col min="5" max="5" width="11.28515625" style="192" customWidth="1"/>
    <col min="6" max="6" width="13" style="192" customWidth="1"/>
    <col min="7" max="7" width="8.28515625" style="166" customWidth="1"/>
    <col min="8" max="8" width="12" style="192" customWidth="1"/>
    <col min="9" max="16384" width="9.140625" style="166"/>
  </cols>
  <sheetData>
    <row r="1" spans="1:8" ht="18" x14ac:dyDescent="0.2">
      <c r="A1" s="191" t="s">
        <v>306</v>
      </c>
      <c r="H1" s="194" t="s">
        <v>480</v>
      </c>
    </row>
    <row r="2" spans="1:8" x14ac:dyDescent="0.2">
      <c r="H2" s="193"/>
    </row>
    <row r="3" spans="1:8" x14ac:dyDescent="0.2">
      <c r="H3" s="194" t="s">
        <v>369</v>
      </c>
    </row>
    <row r="4" spans="1:8" s="200" customFormat="1" ht="27" customHeight="1" x14ac:dyDescent="0.2">
      <c r="A4" s="195" t="s">
        <v>0</v>
      </c>
      <c r="B4" s="195" t="s">
        <v>1</v>
      </c>
      <c r="C4" s="195" t="s">
        <v>2</v>
      </c>
      <c r="D4" s="196" t="s">
        <v>293</v>
      </c>
      <c r="E4" s="196" t="s">
        <v>294</v>
      </c>
      <c r="F4" s="197" t="s">
        <v>640</v>
      </c>
      <c r="G4" s="198" t="s">
        <v>295</v>
      </c>
      <c r="H4" s="199" t="s">
        <v>485</v>
      </c>
    </row>
    <row r="5" spans="1:8" ht="15" customHeight="1" x14ac:dyDescent="0.2">
      <c r="A5" s="163" t="s">
        <v>659</v>
      </c>
      <c r="B5" s="163" t="s">
        <v>192</v>
      </c>
      <c r="C5" s="163" t="s">
        <v>193</v>
      </c>
      <c r="D5" s="164">
        <v>0</v>
      </c>
      <c r="E5" s="164">
        <v>455</v>
      </c>
      <c r="F5" s="164">
        <v>432</v>
      </c>
      <c r="G5" s="165">
        <f t="shared" ref="G5:G7" si="0">F5*100/E5</f>
        <v>94.945054945054949</v>
      </c>
      <c r="H5" s="164">
        <v>0</v>
      </c>
    </row>
    <row r="6" spans="1:8" ht="15" customHeight="1" x14ac:dyDescent="0.2">
      <c r="A6" s="163" t="s">
        <v>659</v>
      </c>
      <c r="B6" s="163" t="s">
        <v>182</v>
      </c>
      <c r="C6" s="163" t="s">
        <v>183</v>
      </c>
      <c r="D6" s="164">
        <v>0</v>
      </c>
      <c r="E6" s="164">
        <v>545</v>
      </c>
      <c r="F6" s="164">
        <v>545</v>
      </c>
      <c r="G6" s="165">
        <f t="shared" si="0"/>
        <v>100</v>
      </c>
      <c r="H6" s="164">
        <v>0</v>
      </c>
    </row>
    <row r="7" spans="1:8" s="201" customFormat="1" ht="15" customHeight="1" x14ac:dyDescent="0.2">
      <c r="A7" s="181" t="s">
        <v>659</v>
      </c>
      <c r="B7" s="181" t="s">
        <v>660</v>
      </c>
      <c r="C7" s="181"/>
      <c r="D7" s="182">
        <f>SUM(D5:D6)</f>
        <v>0</v>
      </c>
      <c r="E7" s="182">
        <f t="shared" ref="E7" si="1">SUM(E5:E6)</f>
        <v>1000</v>
      </c>
      <c r="F7" s="182">
        <f t="shared" ref="F7" si="2">SUM(F5:F6)</f>
        <v>977</v>
      </c>
      <c r="G7" s="183">
        <f t="shared" si="0"/>
        <v>97.7</v>
      </c>
      <c r="H7" s="182">
        <f t="shared" ref="H7" si="3">SUM(H5:H6)</f>
        <v>0</v>
      </c>
    </row>
    <row r="8" spans="1:8" ht="15" customHeight="1" x14ac:dyDescent="0.2">
      <c r="A8" s="163" t="s">
        <v>76</v>
      </c>
      <c r="B8" s="163" t="s">
        <v>192</v>
      </c>
      <c r="C8" s="163" t="s">
        <v>193</v>
      </c>
      <c r="D8" s="164">
        <v>0</v>
      </c>
      <c r="E8" s="164">
        <v>311</v>
      </c>
      <c r="F8" s="164">
        <v>311</v>
      </c>
      <c r="G8" s="165">
        <v>0</v>
      </c>
      <c r="H8" s="164">
        <v>0</v>
      </c>
    </row>
    <row r="9" spans="1:8" ht="15" customHeight="1" x14ac:dyDescent="0.2">
      <c r="A9" s="163" t="s">
        <v>76</v>
      </c>
      <c r="B9" s="163" t="s">
        <v>182</v>
      </c>
      <c r="C9" s="163" t="s">
        <v>183</v>
      </c>
      <c r="D9" s="164">
        <v>0</v>
      </c>
      <c r="E9" s="164">
        <v>430</v>
      </c>
      <c r="F9" s="164">
        <v>430</v>
      </c>
      <c r="G9" s="165">
        <f t="shared" ref="G9:G63" si="4">F9*100/E9</f>
        <v>100</v>
      </c>
      <c r="H9" s="164">
        <v>0</v>
      </c>
    </row>
    <row r="10" spans="1:8" ht="15" customHeight="1" x14ac:dyDescent="0.2">
      <c r="A10" s="163" t="s">
        <v>76</v>
      </c>
      <c r="B10" s="163" t="s">
        <v>108</v>
      </c>
      <c r="C10" s="163" t="s">
        <v>109</v>
      </c>
      <c r="D10" s="164">
        <v>0</v>
      </c>
      <c r="E10" s="164">
        <v>1250</v>
      </c>
      <c r="F10" s="164">
        <v>1250</v>
      </c>
      <c r="G10" s="165">
        <f t="shared" si="4"/>
        <v>100</v>
      </c>
      <c r="H10" s="164">
        <v>0</v>
      </c>
    </row>
    <row r="11" spans="1:8" ht="15" customHeight="1" x14ac:dyDescent="0.2">
      <c r="A11" s="163" t="s">
        <v>76</v>
      </c>
      <c r="B11" s="163" t="s">
        <v>110</v>
      </c>
      <c r="C11" s="163" t="s">
        <v>111</v>
      </c>
      <c r="D11" s="164">
        <v>0</v>
      </c>
      <c r="E11" s="164">
        <v>3212</v>
      </c>
      <c r="F11" s="164">
        <v>3012</v>
      </c>
      <c r="G11" s="165">
        <f>F11*100/E11</f>
        <v>93.773349937733499</v>
      </c>
      <c r="H11" s="164">
        <v>690</v>
      </c>
    </row>
    <row r="12" spans="1:8" ht="15" customHeight="1" x14ac:dyDescent="0.2">
      <c r="A12" s="163" t="s">
        <v>76</v>
      </c>
      <c r="B12" s="163" t="s">
        <v>110</v>
      </c>
      <c r="C12" s="163" t="s">
        <v>661</v>
      </c>
      <c r="D12" s="202">
        <v>0</v>
      </c>
      <c r="E12" s="202">
        <v>0</v>
      </c>
      <c r="F12" s="202">
        <v>0</v>
      </c>
      <c r="G12" s="202">
        <v>0</v>
      </c>
      <c r="H12" s="202">
        <v>5810</v>
      </c>
    </row>
    <row r="13" spans="1:8" ht="15" customHeight="1" x14ac:dyDescent="0.2">
      <c r="A13" s="163" t="s">
        <v>76</v>
      </c>
      <c r="B13" s="163" t="s">
        <v>184</v>
      </c>
      <c r="C13" s="163" t="s">
        <v>185</v>
      </c>
      <c r="D13" s="164">
        <v>0</v>
      </c>
      <c r="E13" s="164">
        <v>500</v>
      </c>
      <c r="F13" s="164">
        <v>500</v>
      </c>
      <c r="G13" s="165">
        <f t="shared" si="4"/>
        <v>100</v>
      </c>
      <c r="H13" s="164">
        <v>0</v>
      </c>
    </row>
    <row r="14" spans="1:8" ht="15" customHeight="1" x14ac:dyDescent="0.2">
      <c r="A14" s="163" t="s">
        <v>76</v>
      </c>
      <c r="B14" s="163" t="s">
        <v>150</v>
      </c>
      <c r="C14" s="163" t="s">
        <v>151</v>
      </c>
      <c r="D14" s="164">
        <v>0</v>
      </c>
      <c r="E14" s="164">
        <v>105</v>
      </c>
      <c r="F14" s="164">
        <v>100</v>
      </c>
      <c r="G14" s="165">
        <f t="shared" si="4"/>
        <v>95.238095238095241</v>
      </c>
      <c r="H14" s="180">
        <v>0</v>
      </c>
    </row>
    <row r="15" spans="1:8" s="201" customFormat="1" ht="15" customHeight="1" x14ac:dyDescent="0.2">
      <c r="A15" s="181" t="s">
        <v>76</v>
      </c>
      <c r="B15" s="181" t="s">
        <v>77</v>
      </c>
      <c r="C15" s="181"/>
      <c r="D15" s="182">
        <f>SUM(D8:D14)</f>
        <v>0</v>
      </c>
      <c r="E15" s="182">
        <f>SUM(E8:E14)</f>
        <v>5808</v>
      </c>
      <c r="F15" s="182">
        <f>SUM(F8:F14)</f>
        <v>5603</v>
      </c>
      <c r="G15" s="183">
        <f t="shared" si="4"/>
        <v>96.470385674931123</v>
      </c>
      <c r="H15" s="182">
        <f>SUM(H8:H14)</f>
        <v>6500</v>
      </c>
    </row>
    <row r="16" spans="1:8" ht="15" customHeight="1" x14ac:dyDescent="0.2">
      <c r="A16" s="163" t="s">
        <v>219</v>
      </c>
      <c r="B16" s="163" t="s">
        <v>177</v>
      </c>
      <c r="C16" s="163" t="s">
        <v>178</v>
      </c>
      <c r="D16" s="164">
        <v>500</v>
      </c>
      <c r="E16" s="164">
        <v>0</v>
      </c>
      <c r="F16" s="164">
        <v>0</v>
      </c>
      <c r="G16" s="165">
        <v>0</v>
      </c>
      <c r="H16" s="164">
        <v>0</v>
      </c>
    </row>
    <row r="17" spans="1:8" s="201" customFormat="1" ht="15" customHeight="1" x14ac:dyDescent="0.2">
      <c r="A17" s="181" t="s">
        <v>219</v>
      </c>
      <c r="B17" s="181" t="s">
        <v>220</v>
      </c>
      <c r="C17" s="181"/>
      <c r="D17" s="182">
        <f>SUM(D16)</f>
        <v>500</v>
      </c>
      <c r="E17" s="182">
        <f t="shared" ref="E17:H17" si="5">SUM(E16)</f>
        <v>0</v>
      </c>
      <c r="F17" s="182">
        <f t="shared" si="5"/>
        <v>0</v>
      </c>
      <c r="G17" s="183">
        <v>0</v>
      </c>
      <c r="H17" s="182">
        <f t="shared" si="5"/>
        <v>0</v>
      </c>
    </row>
    <row r="18" spans="1:8" ht="15" customHeight="1" x14ac:dyDescent="0.2">
      <c r="A18" s="163" t="s">
        <v>221</v>
      </c>
      <c r="B18" s="163" t="s">
        <v>177</v>
      </c>
      <c r="C18" s="163" t="s">
        <v>178</v>
      </c>
      <c r="D18" s="164">
        <v>500</v>
      </c>
      <c r="E18" s="164">
        <v>250</v>
      </c>
      <c r="F18" s="164">
        <v>0</v>
      </c>
      <c r="G18" s="165">
        <f t="shared" si="4"/>
        <v>0</v>
      </c>
      <c r="H18" s="164">
        <v>800</v>
      </c>
    </row>
    <row r="19" spans="1:8" s="201" customFormat="1" ht="15" customHeight="1" x14ac:dyDescent="0.2">
      <c r="A19" s="181" t="s">
        <v>221</v>
      </c>
      <c r="B19" s="181" t="s">
        <v>222</v>
      </c>
      <c r="C19" s="181"/>
      <c r="D19" s="182">
        <f>SUM(D18)</f>
        <v>500</v>
      </c>
      <c r="E19" s="182">
        <f t="shared" ref="E19:H19" si="6">SUM(E18)</f>
        <v>250</v>
      </c>
      <c r="F19" s="182">
        <f t="shared" si="6"/>
        <v>0</v>
      </c>
      <c r="G19" s="183">
        <f t="shared" si="4"/>
        <v>0</v>
      </c>
      <c r="H19" s="182">
        <f t="shared" si="6"/>
        <v>800</v>
      </c>
    </row>
    <row r="20" spans="1:8" ht="15" customHeight="1" x14ac:dyDescent="0.2">
      <c r="A20" s="163" t="s">
        <v>175</v>
      </c>
      <c r="B20" s="163" t="s">
        <v>192</v>
      </c>
      <c r="C20" s="163" t="s">
        <v>193</v>
      </c>
      <c r="D20" s="164">
        <v>69</v>
      </c>
      <c r="E20" s="164">
        <v>41</v>
      </c>
      <c r="F20" s="164">
        <v>41</v>
      </c>
      <c r="G20" s="165">
        <f t="shared" si="4"/>
        <v>100</v>
      </c>
      <c r="H20" s="164">
        <v>0</v>
      </c>
    </row>
    <row r="21" spans="1:8" ht="15" customHeight="1" x14ac:dyDescent="0.2">
      <c r="A21" s="163" t="s">
        <v>175</v>
      </c>
      <c r="B21" s="163" t="s">
        <v>182</v>
      </c>
      <c r="C21" s="163" t="s">
        <v>183</v>
      </c>
      <c r="D21" s="164">
        <v>276</v>
      </c>
      <c r="E21" s="164">
        <v>245</v>
      </c>
      <c r="F21" s="164">
        <v>175</v>
      </c>
      <c r="G21" s="165">
        <f t="shared" si="4"/>
        <v>71.428571428571431</v>
      </c>
      <c r="H21" s="164">
        <v>0</v>
      </c>
    </row>
    <row r="22" spans="1:8" ht="15" customHeight="1" x14ac:dyDescent="0.2">
      <c r="A22" s="163" t="s">
        <v>175</v>
      </c>
      <c r="B22" s="163" t="s">
        <v>108</v>
      </c>
      <c r="C22" s="163" t="s">
        <v>109</v>
      </c>
      <c r="D22" s="164">
        <v>24</v>
      </c>
      <c r="E22" s="164">
        <v>100</v>
      </c>
      <c r="F22" s="164">
        <v>100</v>
      </c>
      <c r="G22" s="165">
        <f t="shared" si="4"/>
        <v>100</v>
      </c>
      <c r="H22" s="164">
        <v>0</v>
      </c>
    </row>
    <row r="23" spans="1:8" ht="15" customHeight="1" x14ac:dyDescent="0.2">
      <c r="A23" s="163" t="s">
        <v>175</v>
      </c>
      <c r="B23" s="163" t="s">
        <v>110</v>
      </c>
      <c r="C23" s="163" t="s">
        <v>111</v>
      </c>
      <c r="D23" s="164">
        <v>10380</v>
      </c>
      <c r="E23" s="164">
        <v>11699</v>
      </c>
      <c r="F23" s="164">
        <v>11504</v>
      </c>
      <c r="G23" s="165">
        <f t="shared" si="4"/>
        <v>98.333190871014622</v>
      </c>
      <c r="H23" s="164">
        <v>4265</v>
      </c>
    </row>
    <row r="24" spans="1:8" ht="15" customHeight="1" x14ac:dyDescent="0.2">
      <c r="A24" s="163" t="s">
        <v>175</v>
      </c>
      <c r="B24" s="163" t="s">
        <v>110</v>
      </c>
      <c r="C24" s="163" t="s">
        <v>661</v>
      </c>
      <c r="D24" s="164">
        <v>0</v>
      </c>
      <c r="E24" s="164">
        <v>0</v>
      </c>
      <c r="F24" s="164">
        <v>0</v>
      </c>
      <c r="G24" s="165">
        <v>0</v>
      </c>
      <c r="H24" s="164">
        <v>5855</v>
      </c>
    </row>
    <row r="25" spans="1:8" ht="15" customHeight="1" x14ac:dyDescent="0.2">
      <c r="A25" s="163" t="s">
        <v>175</v>
      </c>
      <c r="B25" s="163" t="s">
        <v>177</v>
      </c>
      <c r="C25" s="163" t="s">
        <v>178</v>
      </c>
      <c r="D25" s="164">
        <v>1525</v>
      </c>
      <c r="E25" s="164">
        <v>0</v>
      </c>
      <c r="F25" s="164">
        <v>0</v>
      </c>
      <c r="G25" s="165">
        <v>0</v>
      </c>
      <c r="H25" s="164">
        <v>0</v>
      </c>
    </row>
    <row r="26" spans="1:8" ht="15" customHeight="1" x14ac:dyDescent="0.2">
      <c r="A26" s="163" t="s">
        <v>175</v>
      </c>
      <c r="B26" s="163" t="s">
        <v>150</v>
      </c>
      <c r="C26" s="163" t="s">
        <v>151</v>
      </c>
      <c r="D26" s="164">
        <v>600</v>
      </c>
      <c r="E26" s="164">
        <v>40</v>
      </c>
      <c r="F26" s="164">
        <v>40</v>
      </c>
      <c r="G26" s="165">
        <f t="shared" si="4"/>
        <v>100</v>
      </c>
      <c r="H26" s="164">
        <v>0</v>
      </c>
    </row>
    <row r="27" spans="1:8" ht="15" customHeight="1" x14ac:dyDescent="0.2">
      <c r="A27" s="163" t="s">
        <v>175</v>
      </c>
      <c r="B27" s="163" t="s">
        <v>125</v>
      </c>
      <c r="C27" s="163" t="s">
        <v>126</v>
      </c>
      <c r="D27" s="164">
        <v>10</v>
      </c>
      <c r="E27" s="164">
        <v>0</v>
      </c>
      <c r="F27" s="164">
        <v>0</v>
      </c>
      <c r="G27" s="165">
        <v>0</v>
      </c>
      <c r="H27" s="164">
        <v>0</v>
      </c>
    </row>
    <row r="28" spans="1:8" s="201" customFormat="1" ht="15" customHeight="1" x14ac:dyDescent="0.2">
      <c r="A28" s="181" t="s">
        <v>175</v>
      </c>
      <c r="B28" s="181" t="s">
        <v>176</v>
      </c>
      <c r="C28" s="181"/>
      <c r="D28" s="182">
        <f>SUM(D20:D27)</f>
        <v>12884</v>
      </c>
      <c r="E28" s="182">
        <f t="shared" ref="E28:H28" si="7">SUM(E20:E27)</f>
        <v>12125</v>
      </c>
      <c r="F28" s="182">
        <f t="shared" si="7"/>
        <v>11860</v>
      </c>
      <c r="G28" s="183">
        <f t="shared" si="4"/>
        <v>97.814432989690715</v>
      </c>
      <c r="H28" s="182">
        <f t="shared" si="7"/>
        <v>10120</v>
      </c>
    </row>
    <row r="29" spans="1:8" ht="15" customHeight="1" x14ac:dyDescent="0.2">
      <c r="A29" s="163" t="s">
        <v>23</v>
      </c>
      <c r="B29" s="163" t="s">
        <v>192</v>
      </c>
      <c r="C29" s="163" t="s">
        <v>193</v>
      </c>
      <c r="D29" s="164">
        <v>200</v>
      </c>
      <c r="E29" s="164">
        <v>0</v>
      </c>
      <c r="F29" s="164">
        <v>0</v>
      </c>
      <c r="G29" s="165">
        <v>0</v>
      </c>
      <c r="H29" s="164">
        <v>0</v>
      </c>
    </row>
    <row r="30" spans="1:8" ht="15" customHeight="1" x14ac:dyDescent="0.2">
      <c r="A30" s="163" t="s">
        <v>23</v>
      </c>
      <c r="B30" s="163" t="s">
        <v>182</v>
      </c>
      <c r="C30" s="163" t="s">
        <v>183</v>
      </c>
      <c r="D30" s="164">
        <v>400</v>
      </c>
      <c r="E30" s="164">
        <v>100</v>
      </c>
      <c r="F30" s="164">
        <v>100</v>
      </c>
      <c r="G30" s="165">
        <f t="shared" si="4"/>
        <v>100</v>
      </c>
      <c r="H30" s="164">
        <v>0</v>
      </c>
    </row>
    <row r="31" spans="1:8" ht="15" customHeight="1" x14ac:dyDescent="0.2">
      <c r="A31" s="163" t="s">
        <v>23</v>
      </c>
      <c r="B31" s="163" t="s">
        <v>108</v>
      </c>
      <c r="C31" s="163" t="s">
        <v>109</v>
      </c>
      <c r="D31" s="164">
        <v>400</v>
      </c>
      <c r="E31" s="164">
        <v>80</v>
      </c>
      <c r="F31" s="164">
        <v>80</v>
      </c>
      <c r="G31" s="165">
        <f t="shared" si="4"/>
        <v>100</v>
      </c>
      <c r="H31" s="164">
        <v>0</v>
      </c>
    </row>
    <row r="32" spans="1:8" ht="15" customHeight="1" x14ac:dyDescent="0.2">
      <c r="A32" s="163" t="s">
        <v>23</v>
      </c>
      <c r="B32" s="163" t="s">
        <v>110</v>
      </c>
      <c r="C32" s="163" t="s">
        <v>111</v>
      </c>
      <c r="D32" s="164">
        <v>3740</v>
      </c>
      <c r="E32" s="164">
        <v>815</v>
      </c>
      <c r="F32" s="164">
        <v>798</v>
      </c>
      <c r="G32" s="165">
        <f t="shared" si="4"/>
        <v>97.914110429447859</v>
      </c>
      <c r="H32" s="164">
        <v>0</v>
      </c>
    </row>
    <row r="33" spans="1:8" ht="15" customHeight="1" x14ac:dyDescent="0.2">
      <c r="A33" s="163" t="s">
        <v>23</v>
      </c>
      <c r="B33" s="163" t="s">
        <v>184</v>
      </c>
      <c r="C33" s="163" t="s">
        <v>185</v>
      </c>
      <c r="D33" s="164">
        <v>160</v>
      </c>
      <c r="E33" s="164">
        <v>31</v>
      </c>
      <c r="F33" s="164">
        <v>31</v>
      </c>
      <c r="G33" s="165">
        <f t="shared" si="4"/>
        <v>100</v>
      </c>
      <c r="H33" s="164">
        <v>0</v>
      </c>
    </row>
    <row r="34" spans="1:8" ht="15" customHeight="1" x14ac:dyDescent="0.2">
      <c r="A34" s="163" t="s">
        <v>23</v>
      </c>
      <c r="B34" s="163" t="s">
        <v>177</v>
      </c>
      <c r="C34" s="163" t="s">
        <v>178</v>
      </c>
      <c r="D34" s="164">
        <v>1400</v>
      </c>
      <c r="E34" s="164">
        <v>0</v>
      </c>
      <c r="F34" s="164">
        <v>0</v>
      </c>
      <c r="G34" s="165">
        <v>0</v>
      </c>
      <c r="H34" s="164">
        <v>0</v>
      </c>
    </row>
    <row r="35" spans="1:8" ht="15" customHeight="1" x14ac:dyDescent="0.2">
      <c r="A35" s="163" t="s">
        <v>23</v>
      </c>
      <c r="B35" s="163" t="s">
        <v>150</v>
      </c>
      <c r="C35" s="163" t="s">
        <v>151</v>
      </c>
      <c r="D35" s="164">
        <v>690</v>
      </c>
      <c r="E35" s="164">
        <v>315</v>
      </c>
      <c r="F35" s="164">
        <v>315</v>
      </c>
      <c r="G35" s="165">
        <f t="shared" si="4"/>
        <v>100</v>
      </c>
      <c r="H35" s="164">
        <v>0</v>
      </c>
    </row>
    <row r="36" spans="1:8" ht="15" customHeight="1" x14ac:dyDescent="0.2">
      <c r="A36" s="163" t="s">
        <v>23</v>
      </c>
      <c r="B36" s="163" t="s">
        <v>125</v>
      </c>
      <c r="C36" s="163" t="s">
        <v>126</v>
      </c>
      <c r="D36" s="164">
        <v>10</v>
      </c>
      <c r="E36" s="164">
        <v>115</v>
      </c>
      <c r="F36" s="164">
        <v>115</v>
      </c>
      <c r="G36" s="165">
        <f t="shared" si="4"/>
        <v>100</v>
      </c>
      <c r="H36" s="164">
        <v>0</v>
      </c>
    </row>
    <row r="37" spans="1:8" s="201" customFormat="1" ht="15" customHeight="1" x14ac:dyDescent="0.2">
      <c r="A37" s="181" t="s">
        <v>23</v>
      </c>
      <c r="B37" s="181" t="s">
        <v>26</v>
      </c>
      <c r="C37" s="181"/>
      <c r="D37" s="182">
        <f>SUM(D29:D36)</f>
        <v>7000</v>
      </c>
      <c r="E37" s="182">
        <f>SUM(E29:E36)</f>
        <v>1456</v>
      </c>
      <c r="F37" s="182">
        <f>SUM(F29:F36)</f>
        <v>1439</v>
      </c>
      <c r="G37" s="183">
        <f t="shared" si="4"/>
        <v>98.832417582417577</v>
      </c>
      <c r="H37" s="182">
        <f>SUM(H29:H36)</f>
        <v>0</v>
      </c>
    </row>
    <row r="38" spans="1:8" ht="15" customHeight="1" x14ac:dyDescent="0.2">
      <c r="A38" s="163" t="s">
        <v>114</v>
      </c>
      <c r="B38" s="163" t="s">
        <v>108</v>
      </c>
      <c r="C38" s="163" t="s">
        <v>109</v>
      </c>
      <c r="D38" s="164">
        <v>420</v>
      </c>
      <c r="E38" s="164">
        <v>836</v>
      </c>
      <c r="F38" s="164">
        <v>836</v>
      </c>
      <c r="G38" s="165">
        <f t="shared" si="4"/>
        <v>100</v>
      </c>
      <c r="H38" s="164">
        <v>0</v>
      </c>
    </row>
    <row r="39" spans="1:8" ht="15" customHeight="1" x14ac:dyDescent="0.2">
      <c r="A39" s="163" t="s">
        <v>114</v>
      </c>
      <c r="B39" s="163" t="s">
        <v>110</v>
      </c>
      <c r="C39" s="163" t="s">
        <v>111</v>
      </c>
      <c r="D39" s="164">
        <v>100</v>
      </c>
      <c r="E39" s="164">
        <v>0</v>
      </c>
      <c r="F39" s="164">
        <v>0</v>
      </c>
      <c r="G39" s="165">
        <v>0</v>
      </c>
      <c r="H39" s="164">
        <v>0</v>
      </c>
    </row>
    <row r="40" spans="1:8" ht="15" customHeight="1" x14ac:dyDescent="0.2">
      <c r="A40" s="163" t="s">
        <v>114</v>
      </c>
      <c r="B40" s="163" t="s">
        <v>177</v>
      </c>
      <c r="C40" s="163" t="s">
        <v>178</v>
      </c>
      <c r="D40" s="164">
        <v>440</v>
      </c>
      <c r="E40" s="164">
        <v>0</v>
      </c>
      <c r="F40" s="164">
        <v>0</v>
      </c>
      <c r="G40" s="165">
        <v>0</v>
      </c>
      <c r="H40" s="164">
        <v>0</v>
      </c>
    </row>
    <row r="41" spans="1:8" s="201" customFormat="1" ht="15" customHeight="1" x14ac:dyDescent="0.2">
      <c r="A41" s="181" t="s">
        <v>114</v>
      </c>
      <c r="B41" s="181" t="s">
        <v>115</v>
      </c>
      <c r="C41" s="181"/>
      <c r="D41" s="182">
        <f>SUM(D38:D40)</f>
        <v>960</v>
      </c>
      <c r="E41" s="182">
        <f t="shared" ref="E41:F41" si="8">SUM(E38:E40)</f>
        <v>836</v>
      </c>
      <c r="F41" s="182">
        <f t="shared" si="8"/>
        <v>836</v>
      </c>
      <c r="G41" s="183">
        <f t="shared" si="4"/>
        <v>100</v>
      </c>
      <c r="H41" s="182">
        <v>0</v>
      </c>
    </row>
    <row r="42" spans="1:8" ht="15" customHeight="1" x14ac:dyDescent="0.2">
      <c r="A42" s="163" t="s">
        <v>181</v>
      </c>
      <c r="B42" s="163" t="s">
        <v>182</v>
      </c>
      <c r="C42" s="163" t="s">
        <v>183</v>
      </c>
      <c r="D42" s="164">
        <v>20</v>
      </c>
      <c r="E42" s="164">
        <v>20</v>
      </c>
      <c r="F42" s="164">
        <v>0</v>
      </c>
      <c r="G42" s="165">
        <f t="shared" si="4"/>
        <v>0</v>
      </c>
      <c r="H42" s="164">
        <v>0</v>
      </c>
    </row>
    <row r="43" spans="1:8" ht="15" customHeight="1" x14ac:dyDescent="0.2">
      <c r="A43" s="163" t="s">
        <v>181</v>
      </c>
      <c r="B43" s="163" t="s">
        <v>108</v>
      </c>
      <c r="C43" s="163" t="s">
        <v>109</v>
      </c>
      <c r="D43" s="164">
        <v>200</v>
      </c>
      <c r="E43" s="164">
        <v>200</v>
      </c>
      <c r="F43" s="164">
        <v>0</v>
      </c>
      <c r="G43" s="165">
        <f t="shared" si="4"/>
        <v>0</v>
      </c>
      <c r="H43" s="164">
        <v>0</v>
      </c>
    </row>
    <row r="44" spans="1:8" ht="15" customHeight="1" x14ac:dyDescent="0.2">
      <c r="A44" s="163" t="s">
        <v>181</v>
      </c>
      <c r="B44" s="163" t="s">
        <v>110</v>
      </c>
      <c r="C44" s="163" t="s">
        <v>111</v>
      </c>
      <c r="D44" s="164">
        <v>500</v>
      </c>
      <c r="E44" s="164">
        <v>500</v>
      </c>
      <c r="F44" s="164">
        <v>0</v>
      </c>
      <c r="G44" s="165">
        <f t="shared" si="4"/>
        <v>0</v>
      </c>
      <c r="H44" s="164">
        <v>800</v>
      </c>
    </row>
    <row r="45" spans="1:8" ht="15" customHeight="1" x14ac:dyDescent="0.2">
      <c r="A45" s="163" t="s">
        <v>181</v>
      </c>
      <c r="B45" s="163" t="s">
        <v>184</v>
      </c>
      <c r="C45" s="163" t="s">
        <v>185</v>
      </c>
      <c r="D45" s="164">
        <v>30</v>
      </c>
      <c r="E45" s="164">
        <v>30</v>
      </c>
      <c r="F45" s="164">
        <v>0</v>
      </c>
      <c r="G45" s="165">
        <f t="shared" si="4"/>
        <v>0</v>
      </c>
      <c r="H45" s="164">
        <v>0</v>
      </c>
    </row>
    <row r="46" spans="1:8" ht="15" customHeight="1" x14ac:dyDescent="0.2">
      <c r="A46" s="163" t="s">
        <v>181</v>
      </c>
      <c r="B46" s="163" t="s">
        <v>186</v>
      </c>
      <c r="C46" s="163" t="s">
        <v>187</v>
      </c>
      <c r="D46" s="164">
        <v>10</v>
      </c>
      <c r="E46" s="164">
        <v>10</v>
      </c>
      <c r="F46" s="164">
        <v>0</v>
      </c>
      <c r="G46" s="165">
        <f t="shared" si="4"/>
        <v>0</v>
      </c>
      <c r="H46" s="164">
        <v>0</v>
      </c>
    </row>
    <row r="47" spans="1:8" ht="15" customHeight="1" x14ac:dyDescent="0.2">
      <c r="A47" s="163" t="s">
        <v>181</v>
      </c>
      <c r="B47" s="163" t="s">
        <v>188</v>
      </c>
      <c r="C47" s="163" t="s">
        <v>189</v>
      </c>
      <c r="D47" s="164">
        <v>35</v>
      </c>
      <c r="E47" s="164">
        <v>35</v>
      </c>
      <c r="F47" s="164">
        <v>0</v>
      </c>
      <c r="G47" s="165">
        <f t="shared" si="4"/>
        <v>0</v>
      </c>
      <c r="H47" s="164">
        <v>0</v>
      </c>
    </row>
    <row r="48" spans="1:8" s="204" customFormat="1" ht="15" customHeight="1" x14ac:dyDescent="0.2">
      <c r="A48" s="203" t="s">
        <v>181</v>
      </c>
      <c r="B48" s="203" t="s">
        <v>73</v>
      </c>
      <c r="C48" s="203" t="s">
        <v>74</v>
      </c>
      <c r="D48" s="189">
        <v>5</v>
      </c>
      <c r="E48" s="189">
        <v>5</v>
      </c>
      <c r="F48" s="189">
        <v>0</v>
      </c>
      <c r="G48" s="165">
        <f t="shared" si="4"/>
        <v>0</v>
      </c>
      <c r="H48" s="189">
        <v>0</v>
      </c>
    </row>
    <row r="49" spans="1:15" ht="15" customHeight="1" x14ac:dyDescent="0.2">
      <c r="A49" s="163" t="s">
        <v>181</v>
      </c>
      <c r="B49" s="163" t="s">
        <v>125</v>
      </c>
      <c r="C49" s="163" t="s">
        <v>126</v>
      </c>
      <c r="D49" s="164">
        <v>200</v>
      </c>
      <c r="E49" s="164">
        <v>200</v>
      </c>
      <c r="F49" s="164">
        <v>0</v>
      </c>
      <c r="G49" s="165">
        <f t="shared" si="4"/>
        <v>0</v>
      </c>
      <c r="H49" s="164">
        <v>0</v>
      </c>
    </row>
    <row r="50" spans="1:15" s="201" customFormat="1" ht="15" customHeight="1" x14ac:dyDescent="0.2">
      <c r="A50" s="181" t="s">
        <v>181</v>
      </c>
      <c r="B50" s="181" t="s">
        <v>190</v>
      </c>
      <c r="C50" s="181"/>
      <c r="D50" s="182">
        <f>SUM(D42:D49)</f>
        <v>1000</v>
      </c>
      <c r="E50" s="182">
        <f t="shared" ref="E50:H50" si="9">SUM(E42:E49)</f>
        <v>1000</v>
      </c>
      <c r="F50" s="182">
        <f t="shared" si="9"/>
        <v>0</v>
      </c>
      <c r="G50" s="183">
        <f t="shared" si="4"/>
        <v>0</v>
      </c>
      <c r="H50" s="182">
        <f t="shared" si="9"/>
        <v>800</v>
      </c>
    </row>
    <row r="51" spans="1:15" ht="15" customHeight="1" x14ac:dyDescent="0.2">
      <c r="A51" s="163" t="s">
        <v>191</v>
      </c>
      <c r="B51" s="163" t="s">
        <v>192</v>
      </c>
      <c r="C51" s="163" t="s">
        <v>193</v>
      </c>
      <c r="D51" s="164">
        <v>0</v>
      </c>
      <c r="E51" s="164">
        <v>75</v>
      </c>
      <c r="F51" s="164">
        <v>75</v>
      </c>
      <c r="G51" s="165">
        <f t="shared" si="4"/>
        <v>100</v>
      </c>
      <c r="H51" s="164">
        <v>0</v>
      </c>
    </row>
    <row r="52" spans="1:15" ht="15" customHeight="1" x14ac:dyDescent="0.2">
      <c r="A52" s="163" t="s">
        <v>191</v>
      </c>
      <c r="B52" s="163" t="s">
        <v>182</v>
      </c>
      <c r="C52" s="163" t="s">
        <v>183</v>
      </c>
      <c r="D52" s="164">
        <v>0</v>
      </c>
      <c r="E52" s="164">
        <v>70</v>
      </c>
      <c r="F52" s="164">
        <v>70</v>
      </c>
      <c r="G52" s="165">
        <f t="shared" si="4"/>
        <v>100</v>
      </c>
      <c r="H52" s="164">
        <v>0</v>
      </c>
    </row>
    <row r="53" spans="1:15" x14ac:dyDescent="0.2">
      <c r="A53" s="163" t="s">
        <v>191</v>
      </c>
      <c r="B53" s="163" t="s">
        <v>108</v>
      </c>
      <c r="C53" s="163" t="s">
        <v>109</v>
      </c>
      <c r="D53" s="164">
        <v>200</v>
      </c>
      <c r="E53" s="164">
        <v>252</v>
      </c>
      <c r="F53" s="164">
        <v>212</v>
      </c>
      <c r="G53" s="165">
        <f t="shared" si="4"/>
        <v>84.126984126984127</v>
      </c>
      <c r="H53" s="164">
        <v>0</v>
      </c>
    </row>
    <row r="54" spans="1:15" ht="15" customHeight="1" x14ac:dyDescent="0.2">
      <c r="A54" s="163" t="s">
        <v>191</v>
      </c>
      <c r="B54" s="163" t="s">
        <v>110</v>
      </c>
      <c r="C54" s="163" t="s">
        <v>111</v>
      </c>
      <c r="D54" s="164">
        <v>500</v>
      </c>
      <c r="E54" s="164">
        <v>604</v>
      </c>
      <c r="F54" s="164">
        <v>603</v>
      </c>
      <c r="G54" s="165">
        <f t="shared" si="4"/>
        <v>99.83443708609272</v>
      </c>
      <c r="H54" s="164">
        <v>0</v>
      </c>
    </row>
    <row r="55" spans="1:15" ht="15" customHeight="1" x14ac:dyDescent="0.2">
      <c r="A55" s="163" t="s">
        <v>191</v>
      </c>
      <c r="B55" s="163" t="s">
        <v>177</v>
      </c>
      <c r="C55" s="163" t="s">
        <v>178</v>
      </c>
      <c r="D55" s="164">
        <v>250</v>
      </c>
      <c r="E55" s="164">
        <v>0</v>
      </c>
      <c r="F55" s="164">
        <v>0</v>
      </c>
      <c r="G55" s="165">
        <v>0</v>
      </c>
      <c r="H55" s="164">
        <v>850</v>
      </c>
      <c r="O55" s="192"/>
    </row>
    <row r="56" spans="1:15" ht="15" customHeight="1" x14ac:dyDescent="0.2">
      <c r="A56" s="163" t="s">
        <v>191</v>
      </c>
      <c r="B56" s="163" t="s">
        <v>125</v>
      </c>
      <c r="C56" s="163" t="s">
        <v>126</v>
      </c>
      <c r="D56" s="164">
        <v>50</v>
      </c>
      <c r="E56" s="164">
        <v>0</v>
      </c>
      <c r="F56" s="164">
        <v>0</v>
      </c>
      <c r="G56" s="165">
        <v>0</v>
      </c>
      <c r="H56" s="164">
        <v>0</v>
      </c>
    </row>
    <row r="57" spans="1:15" s="201" customFormat="1" ht="15" customHeight="1" x14ac:dyDescent="0.2">
      <c r="A57" s="181" t="s">
        <v>191</v>
      </c>
      <c r="B57" s="181" t="s">
        <v>194</v>
      </c>
      <c r="C57" s="181"/>
      <c r="D57" s="182">
        <f>SUM(D51:D56)</f>
        <v>1000</v>
      </c>
      <c r="E57" s="182">
        <f t="shared" ref="E57:H57" si="10">SUM(E51:E56)</f>
        <v>1001</v>
      </c>
      <c r="F57" s="182">
        <f t="shared" si="10"/>
        <v>960</v>
      </c>
      <c r="G57" s="183">
        <f t="shared" si="4"/>
        <v>95.904095904095911</v>
      </c>
      <c r="H57" s="182">
        <f t="shared" si="10"/>
        <v>850</v>
      </c>
    </row>
    <row r="58" spans="1:15" ht="15" customHeight="1" x14ac:dyDescent="0.2">
      <c r="A58" s="163" t="s">
        <v>195</v>
      </c>
      <c r="B58" s="163" t="s">
        <v>108</v>
      </c>
      <c r="C58" s="163" t="s">
        <v>109</v>
      </c>
      <c r="D58" s="164">
        <v>0</v>
      </c>
      <c r="E58" s="164">
        <v>220</v>
      </c>
      <c r="F58" s="164">
        <v>220</v>
      </c>
      <c r="G58" s="165">
        <f t="shared" si="4"/>
        <v>100</v>
      </c>
      <c r="H58" s="164">
        <v>0</v>
      </c>
    </row>
    <row r="59" spans="1:15" ht="15" customHeight="1" x14ac:dyDescent="0.2">
      <c r="A59" s="163" t="s">
        <v>195</v>
      </c>
      <c r="B59" s="163" t="s">
        <v>110</v>
      </c>
      <c r="C59" s="163" t="s">
        <v>111</v>
      </c>
      <c r="D59" s="164">
        <v>0</v>
      </c>
      <c r="E59" s="164">
        <v>55</v>
      </c>
      <c r="F59" s="164">
        <v>55</v>
      </c>
      <c r="G59" s="165">
        <f t="shared" si="4"/>
        <v>100</v>
      </c>
      <c r="H59" s="164">
        <v>0</v>
      </c>
    </row>
    <row r="60" spans="1:15" s="201" customFormat="1" ht="15" customHeight="1" x14ac:dyDescent="0.2">
      <c r="A60" s="181" t="s">
        <v>195</v>
      </c>
      <c r="B60" s="181" t="s">
        <v>196</v>
      </c>
      <c r="C60" s="181"/>
      <c r="D60" s="182">
        <f>SUM(D58:D59)</f>
        <v>0</v>
      </c>
      <c r="E60" s="182">
        <f t="shared" ref="E60:H60" si="11">SUM(E58:E59)</f>
        <v>275</v>
      </c>
      <c r="F60" s="182">
        <f t="shared" si="11"/>
        <v>275</v>
      </c>
      <c r="G60" s="183">
        <f t="shared" si="4"/>
        <v>100</v>
      </c>
      <c r="H60" s="182">
        <f t="shared" si="11"/>
        <v>0</v>
      </c>
    </row>
    <row r="61" spans="1:15" ht="15" customHeight="1" x14ac:dyDescent="0.2">
      <c r="A61" s="163" t="s">
        <v>197</v>
      </c>
      <c r="B61" s="163" t="s">
        <v>108</v>
      </c>
      <c r="C61" s="163" t="s">
        <v>109</v>
      </c>
      <c r="D61" s="164">
        <v>0</v>
      </c>
      <c r="E61" s="164">
        <v>180</v>
      </c>
      <c r="F61" s="164">
        <v>180</v>
      </c>
      <c r="G61" s="165">
        <f t="shared" si="4"/>
        <v>100</v>
      </c>
      <c r="H61" s="164">
        <v>0</v>
      </c>
    </row>
    <row r="62" spans="1:15" ht="15" customHeight="1" x14ac:dyDescent="0.2">
      <c r="A62" s="163" t="s">
        <v>197</v>
      </c>
      <c r="B62" s="163" t="s">
        <v>177</v>
      </c>
      <c r="C62" s="163" t="s">
        <v>178</v>
      </c>
      <c r="D62" s="164">
        <v>4100</v>
      </c>
      <c r="E62" s="164">
        <v>0</v>
      </c>
      <c r="F62" s="164">
        <v>0</v>
      </c>
      <c r="G62" s="165">
        <v>0</v>
      </c>
      <c r="H62" s="164">
        <v>0</v>
      </c>
    </row>
    <row r="63" spans="1:15" s="201" customFormat="1" ht="15" customHeight="1" x14ac:dyDescent="0.2">
      <c r="A63" s="181" t="s">
        <v>197</v>
      </c>
      <c r="B63" s="181" t="s">
        <v>198</v>
      </c>
      <c r="C63" s="181"/>
      <c r="D63" s="182">
        <f>SUM(D61:D62)</f>
        <v>4100</v>
      </c>
      <c r="E63" s="182">
        <f t="shared" ref="E63:H63" si="12">SUM(E61:E62)</f>
        <v>180</v>
      </c>
      <c r="F63" s="182">
        <f t="shared" si="12"/>
        <v>180</v>
      </c>
      <c r="G63" s="183">
        <f t="shared" si="4"/>
        <v>100</v>
      </c>
      <c r="H63" s="182">
        <f t="shared" si="12"/>
        <v>0</v>
      </c>
    </row>
    <row r="64" spans="1:15" s="204" customFormat="1" ht="15" customHeight="1" x14ac:dyDescent="0.2">
      <c r="A64" s="205"/>
      <c r="B64" s="205"/>
      <c r="C64" s="205"/>
      <c r="D64" s="206"/>
      <c r="E64" s="206"/>
      <c r="F64" s="206"/>
      <c r="G64" s="207"/>
      <c r="H64" s="206"/>
    </row>
    <row r="65" spans="1:8" s="204" customFormat="1" ht="15" customHeight="1" x14ac:dyDescent="0.2">
      <c r="A65" s="205"/>
      <c r="B65" s="205"/>
      <c r="C65" s="205"/>
      <c r="D65" s="206"/>
      <c r="E65" s="206"/>
      <c r="F65" s="206"/>
      <c r="G65" s="207"/>
      <c r="H65" s="206"/>
    </row>
    <row r="66" spans="1:8" s="204" customFormat="1" ht="15" customHeight="1" x14ac:dyDescent="0.2">
      <c r="A66" s="746" t="s">
        <v>459</v>
      </c>
      <c r="B66" s="746"/>
      <c r="C66" s="746"/>
      <c r="D66" s="746"/>
      <c r="E66" s="746"/>
      <c r="F66" s="746"/>
      <c r="G66" s="746"/>
      <c r="H66" s="206"/>
    </row>
    <row r="67" spans="1:8" s="200" customFormat="1" ht="27" customHeight="1" x14ac:dyDescent="0.2">
      <c r="A67" s="195" t="s">
        <v>0</v>
      </c>
      <c r="B67" s="195" t="s">
        <v>1</v>
      </c>
      <c r="C67" s="195" t="s">
        <v>2</v>
      </c>
      <c r="D67" s="196" t="s">
        <v>293</v>
      </c>
      <c r="E67" s="196" t="s">
        <v>294</v>
      </c>
      <c r="F67" s="197" t="s">
        <v>640</v>
      </c>
      <c r="G67" s="198" t="s">
        <v>295</v>
      </c>
      <c r="H67" s="199" t="s">
        <v>485</v>
      </c>
    </row>
    <row r="68" spans="1:8" ht="15" customHeight="1" x14ac:dyDescent="0.2">
      <c r="A68" s="163" t="s">
        <v>199</v>
      </c>
      <c r="B68" s="163" t="s">
        <v>182</v>
      </c>
      <c r="C68" s="163" t="s">
        <v>183</v>
      </c>
      <c r="D68" s="164">
        <v>5</v>
      </c>
      <c r="E68" s="164">
        <v>0</v>
      </c>
      <c r="F68" s="164">
        <v>0</v>
      </c>
      <c r="G68" s="165">
        <v>0</v>
      </c>
      <c r="H68" s="164">
        <v>0</v>
      </c>
    </row>
    <row r="69" spans="1:8" s="201" customFormat="1" ht="15" customHeight="1" x14ac:dyDescent="0.2">
      <c r="A69" s="181" t="s">
        <v>199</v>
      </c>
      <c r="B69" s="181" t="s">
        <v>200</v>
      </c>
      <c r="C69" s="181"/>
      <c r="D69" s="182">
        <f>D68</f>
        <v>5</v>
      </c>
      <c r="E69" s="182">
        <f t="shared" ref="E69:F69" si="13">E68</f>
        <v>0</v>
      </c>
      <c r="F69" s="182">
        <f t="shared" si="13"/>
        <v>0</v>
      </c>
      <c r="G69" s="183">
        <v>0</v>
      </c>
      <c r="H69" s="182">
        <v>0</v>
      </c>
    </row>
    <row r="70" spans="1:8" ht="15" customHeight="1" x14ac:dyDescent="0.2">
      <c r="A70" s="163" t="s">
        <v>128</v>
      </c>
      <c r="B70" s="163" t="s">
        <v>108</v>
      </c>
      <c r="C70" s="163" t="s">
        <v>109</v>
      </c>
      <c r="D70" s="164">
        <v>0</v>
      </c>
      <c r="E70" s="164">
        <v>540</v>
      </c>
      <c r="F70" s="164">
        <v>540</v>
      </c>
      <c r="G70" s="165">
        <f t="shared" ref="G70:G118" si="14">F70*100/E70</f>
        <v>100</v>
      </c>
      <c r="H70" s="164">
        <v>0</v>
      </c>
    </row>
    <row r="71" spans="1:8" ht="15" customHeight="1" x14ac:dyDescent="0.2">
      <c r="A71" s="163" t="s">
        <v>128</v>
      </c>
      <c r="B71" s="163" t="s">
        <v>110</v>
      </c>
      <c r="C71" s="163" t="s">
        <v>111</v>
      </c>
      <c r="D71" s="164">
        <v>425</v>
      </c>
      <c r="E71" s="164">
        <v>595</v>
      </c>
      <c r="F71" s="164">
        <v>595</v>
      </c>
      <c r="G71" s="165">
        <f t="shared" si="14"/>
        <v>100</v>
      </c>
      <c r="H71" s="164">
        <v>0</v>
      </c>
    </row>
    <row r="72" spans="1:8" ht="15" customHeight="1" x14ac:dyDescent="0.2">
      <c r="A72" s="163" t="s">
        <v>128</v>
      </c>
      <c r="B72" s="163" t="s">
        <v>184</v>
      </c>
      <c r="C72" s="163" t="s">
        <v>185</v>
      </c>
      <c r="D72" s="164">
        <v>0</v>
      </c>
      <c r="E72" s="164">
        <v>327</v>
      </c>
      <c r="F72" s="164">
        <v>327</v>
      </c>
      <c r="G72" s="165">
        <f t="shared" si="14"/>
        <v>100</v>
      </c>
      <c r="H72" s="164">
        <v>0</v>
      </c>
    </row>
    <row r="73" spans="1:8" ht="15" customHeight="1" x14ac:dyDescent="0.2">
      <c r="A73" s="163" t="s">
        <v>128</v>
      </c>
      <c r="B73" s="163" t="s">
        <v>177</v>
      </c>
      <c r="C73" s="163" t="s">
        <v>178</v>
      </c>
      <c r="D73" s="164">
        <v>255</v>
      </c>
      <c r="E73" s="164">
        <v>0</v>
      </c>
      <c r="F73" s="164">
        <v>0</v>
      </c>
      <c r="G73" s="165">
        <v>0</v>
      </c>
      <c r="H73" s="164">
        <v>0</v>
      </c>
    </row>
    <row r="74" spans="1:8" s="201" customFormat="1" ht="15" customHeight="1" x14ac:dyDescent="0.2">
      <c r="A74" s="181" t="s">
        <v>128</v>
      </c>
      <c r="B74" s="181" t="s">
        <v>129</v>
      </c>
      <c r="C74" s="181"/>
      <c r="D74" s="182">
        <f>SUM(D70:D73)</f>
        <v>680</v>
      </c>
      <c r="E74" s="182">
        <f t="shared" ref="E74:H74" si="15">SUM(E70:E73)</f>
        <v>1462</v>
      </c>
      <c r="F74" s="182">
        <f t="shared" si="15"/>
        <v>1462</v>
      </c>
      <c r="G74" s="183">
        <f t="shared" si="14"/>
        <v>100</v>
      </c>
      <c r="H74" s="182">
        <f t="shared" si="15"/>
        <v>0</v>
      </c>
    </row>
    <row r="75" spans="1:8" ht="15" customHeight="1" x14ac:dyDescent="0.2">
      <c r="A75" s="163" t="s">
        <v>201</v>
      </c>
      <c r="B75" s="163" t="s">
        <v>108</v>
      </c>
      <c r="C75" s="163" t="s">
        <v>109</v>
      </c>
      <c r="D75" s="164">
        <v>0</v>
      </c>
      <c r="E75" s="164">
        <v>135</v>
      </c>
      <c r="F75" s="164">
        <v>135</v>
      </c>
      <c r="G75" s="165">
        <f t="shared" si="14"/>
        <v>100</v>
      </c>
      <c r="H75" s="164">
        <v>0</v>
      </c>
    </row>
    <row r="76" spans="1:8" ht="15" customHeight="1" x14ac:dyDescent="0.2">
      <c r="A76" s="163" t="s">
        <v>201</v>
      </c>
      <c r="B76" s="163" t="s">
        <v>177</v>
      </c>
      <c r="C76" s="163" t="s">
        <v>178</v>
      </c>
      <c r="D76" s="164">
        <v>80</v>
      </c>
      <c r="E76" s="164">
        <v>0</v>
      </c>
      <c r="F76" s="164">
        <v>0</v>
      </c>
      <c r="G76" s="165">
        <v>0</v>
      </c>
      <c r="H76" s="164">
        <v>0</v>
      </c>
    </row>
    <row r="77" spans="1:8" s="201" customFormat="1" ht="15" customHeight="1" x14ac:dyDescent="0.2">
      <c r="A77" s="181" t="s">
        <v>201</v>
      </c>
      <c r="B77" s="181" t="s">
        <v>202</v>
      </c>
      <c r="C77" s="181"/>
      <c r="D77" s="182">
        <f>SUM(D75:D76)</f>
        <v>80</v>
      </c>
      <c r="E77" s="182">
        <f t="shared" ref="E77:H77" si="16">SUM(E75:E76)</f>
        <v>135</v>
      </c>
      <c r="F77" s="182">
        <f t="shared" si="16"/>
        <v>135</v>
      </c>
      <c r="G77" s="183">
        <f t="shared" si="14"/>
        <v>100</v>
      </c>
      <c r="H77" s="182">
        <f t="shared" si="16"/>
        <v>0</v>
      </c>
    </row>
    <row r="78" spans="1:8" ht="15" customHeight="1" x14ac:dyDescent="0.2">
      <c r="A78" s="163" t="s">
        <v>203</v>
      </c>
      <c r="B78" s="163" t="s">
        <v>108</v>
      </c>
      <c r="C78" s="163" t="s">
        <v>109</v>
      </c>
      <c r="D78" s="164">
        <v>0</v>
      </c>
      <c r="E78" s="164">
        <v>70</v>
      </c>
      <c r="F78" s="164">
        <v>70</v>
      </c>
      <c r="G78" s="165">
        <f t="shared" si="14"/>
        <v>100</v>
      </c>
      <c r="H78" s="164">
        <v>0</v>
      </c>
    </row>
    <row r="79" spans="1:8" ht="15" customHeight="1" x14ac:dyDescent="0.2">
      <c r="A79" s="163" t="s">
        <v>203</v>
      </c>
      <c r="B79" s="163" t="s">
        <v>110</v>
      </c>
      <c r="C79" s="163" t="s">
        <v>111</v>
      </c>
      <c r="D79" s="164">
        <v>80</v>
      </c>
      <c r="E79" s="164">
        <v>100</v>
      </c>
      <c r="F79" s="164">
        <v>100</v>
      </c>
      <c r="G79" s="165">
        <f t="shared" si="14"/>
        <v>100</v>
      </c>
      <c r="H79" s="164">
        <v>0</v>
      </c>
    </row>
    <row r="80" spans="1:8" s="201" customFormat="1" ht="15" customHeight="1" x14ac:dyDescent="0.2">
      <c r="A80" s="181" t="s">
        <v>203</v>
      </c>
      <c r="B80" s="181" t="s">
        <v>204</v>
      </c>
      <c r="C80" s="181"/>
      <c r="D80" s="182">
        <f>SUM(D78:D79)</f>
        <v>80</v>
      </c>
      <c r="E80" s="182">
        <f>SUM(E78:E79)</f>
        <v>170</v>
      </c>
      <c r="F80" s="182">
        <f>SUM(F78:F79)</f>
        <v>170</v>
      </c>
      <c r="G80" s="183">
        <f t="shared" si="14"/>
        <v>100</v>
      </c>
      <c r="H80" s="182">
        <f>SUM(H78:H79)</f>
        <v>0</v>
      </c>
    </row>
    <row r="81" spans="1:8" ht="15" customHeight="1" x14ac:dyDescent="0.2">
      <c r="A81" s="163" t="s">
        <v>205</v>
      </c>
      <c r="B81" s="163" t="s">
        <v>108</v>
      </c>
      <c r="C81" s="163" t="s">
        <v>109</v>
      </c>
      <c r="D81" s="164">
        <v>32</v>
      </c>
      <c r="E81" s="164">
        <v>774</v>
      </c>
      <c r="F81" s="164">
        <v>374</v>
      </c>
      <c r="G81" s="165">
        <f t="shared" si="14"/>
        <v>48.320413436692505</v>
      </c>
      <c r="H81" s="164">
        <v>0</v>
      </c>
    </row>
    <row r="82" spans="1:8" ht="15" customHeight="1" x14ac:dyDescent="0.2">
      <c r="A82" s="163" t="s">
        <v>205</v>
      </c>
      <c r="B82" s="163" t="s">
        <v>110</v>
      </c>
      <c r="C82" s="163" t="s">
        <v>111</v>
      </c>
      <c r="D82" s="164">
        <v>200</v>
      </c>
      <c r="E82" s="164">
        <v>490</v>
      </c>
      <c r="F82" s="164">
        <v>360</v>
      </c>
      <c r="G82" s="165">
        <f t="shared" si="14"/>
        <v>73.469387755102048</v>
      </c>
      <c r="H82" s="164">
        <v>0</v>
      </c>
    </row>
    <row r="83" spans="1:8" ht="15" customHeight="1" x14ac:dyDescent="0.2">
      <c r="A83" s="163" t="s">
        <v>205</v>
      </c>
      <c r="B83" s="163" t="s">
        <v>184</v>
      </c>
      <c r="C83" s="163" t="s">
        <v>185</v>
      </c>
      <c r="D83" s="164">
        <v>50</v>
      </c>
      <c r="E83" s="164">
        <v>25</v>
      </c>
      <c r="F83" s="164">
        <v>25</v>
      </c>
      <c r="G83" s="165">
        <f t="shared" si="14"/>
        <v>100</v>
      </c>
      <c r="H83" s="164">
        <v>0</v>
      </c>
    </row>
    <row r="84" spans="1:8" ht="15" customHeight="1" x14ac:dyDescent="0.2">
      <c r="A84" s="163" t="s">
        <v>205</v>
      </c>
      <c r="B84" s="163" t="s">
        <v>177</v>
      </c>
      <c r="C84" s="163" t="s">
        <v>178</v>
      </c>
      <c r="D84" s="164">
        <v>210</v>
      </c>
      <c r="E84" s="164">
        <v>0</v>
      </c>
      <c r="F84" s="164">
        <v>0</v>
      </c>
      <c r="G84" s="165">
        <v>0</v>
      </c>
      <c r="H84" s="164">
        <v>0</v>
      </c>
    </row>
    <row r="85" spans="1:8" s="201" customFormat="1" ht="15" customHeight="1" x14ac:dyDescent="0.2">
      <c r="A85" s="181" t="s">
        <v>205</v>
      </c>
      <c r="B85" s="181" t="s">
        <v>206</v>
      </c>
      <c r="C85" s="181"/>
      <c r="D85" s="182">
        <f>SUM(D81:D84)</f>
        <v>492</v>
      </c>
      <c r="E85" s="182">
        <f t="shared" ref="E85:H85" si="17">SUM(E81:E84)</f>
        <v>1289</v>
      </c>
      <c r="F85" s="182">
        <f t="shared" si="17"/>
        <v>759</v>
      </c>
      <c r="G85" s="183">
        <f t="shared" si="14"/>
        <v>58.882854926299458</v>
      </c>
      <c r="H85" s="182">
        <f t="shared" si="17"/>
        <v>0</v>
      </c>
    </row>
    <row r="86" spans="1:8" ht="15" customHeight="1" x14ac:dyDescent="0.2">
      <c r="A86" s="163" t="s">
        <v>207</v>
      </c>
      <c r="B86" s="163" t="s">
        <v>108</v>
      </c>
      <c r="C86" s="163" t="s">
        <v>109</v>
      </c>
      <c r="D86" s="164">
        <v>30</v>
      </c>
      <c r="E86" s="164">
        <v>75</v>
      </c>
      <c r="F86" s="164">
        <v>75</v>
      </c>
      <c r="G86" s="165">
        <f t="shared" si="14"/>
        <v>100</v>
      </c>
      <c r="H86" s="164">
        <v>0</v>
      </c>
    </row>
    <row r="87" spans="1:8" ht="15" customHeight="1" x14ac:dyDescent="0.2">
      <c r="A87" s="163" t="s">
        <v>207</v>
      </c>
      <c r="B87" s="163" t="s">
        <v>177</v>
      </c>
      <c r="C87" s="163" t="s">
        <v>178</v>
      </c>
      <c r="D87" s="164">
        <v>60</v>
      </c>
      <c r="E87" s="164">
        <v>0</v>
      </c>
      <c r="F87" s="164">
        <v>0</v>
      </c>
      <c r="G87" s="165">
        <v>0</v>
      </c>
      <c r="H87" s="164">
        <v>0</v>
      </c>
    </row>
    <row r="88" spans="1:8" s="201" customFormat="1" ht="15" customHeight="1" x14ac:dyDescent="0.2">
      <c r="A88" s="181" t="s">
        <v>207</v>
      </c>
      <c r="B88" s="181" t="s">
        <v>208</v>
      </c>
      <c r="C88" s="181"/>
      <c r="D88" s="182">
        <f>SUM(D86:D87)</f>
        <v>90</v>
      </c>
      <c r="E88" s="182">
        <f t="shared" ref="E88:H88" si="18">SUM(E86:E87)</f>
        <v>75</v>
      </c>
      <c r="F88" s="182">
        <f t="shared" si="18"/>
        <v>75</v>
      </c>
      <c r="G88" s="183">
        <f t="shared" si="14"/>
        <v>100</v>
      </c>
      <c r="H88" s="182">
        <f t="shared" si="18"/>
        <v>0</v>
      </c>
    </row>
    <row r="89" spans="1:8" ht="15" customHeight="1" x14ac:dyDescent="0.2">
      <c r="A89" s="163" t="s">
        <v>209</v>
      </c>
      <c r="B89" s="163" t="s">
        <v>182</v>
      </c>
      <c r="C89" s="163" t="s">
        <v>183</v>
      </c>
      <c r="D89" s="164">
        <v>30</v>
      </c>
      <c r="E89" s="164">
        <v>0</v>
      </c>
      <c r="F89" s="164">
        <v>0</v>
      </c>
      <c r="G89" s="165">
        <v>0</v>
      </c>
      <c r="H89" s="164">
        <v>0</v>
      </c>
    </row>
    <row r="90" spans="1:8" ht="15" customHeight="1" x14ac:dyDescent="0.2">
      <c r="A90" s="163" t="s">
        <v>209</v>
      </c>
      <c r="B90" s="163" t="s">
        <v>108</v>
      </c>
      <c r="C90" s="163" t="s">
        <v>109</v>
      </c>
      <c r="D90" s="164">
        <v>840</v>
      </c>
      <c r="E90" s="164">
        <v>425</v>
      </c>
      <c r="F90" s="164">
        <v>425</v>
      </c>
      <c r="G90" s="165">
        <f t="shared" si="14"/>
        <v>100</v>
      </c>
      <c r="H90" s="164">
        <v>0</v>
      </c>
    </row>
    <row r="91" spans="1:8" ht="15" customHeight="1" x14ac:dyDescent="0.2">
      <c r="A91" s="163" t="s">
        <v>209</v>
      </c>
      <c r="B91" s="163" t="s">
        <v>110</v>
      </c>
      <c r="C91" s="163" t="s">
        <v>111</v>
      </c>
      <c r="D91" s="164">
        <v>350</v>
      </c>
      <c r="E91" s="164">
        <v>546</v>
      </c>
      <c r="F91" s="164">
        <v>546</v>
      </c>
      <c r="G91" s="165">
        <f t="shared" si="14"/>
        <v>100</v>
      </c>
      <c r="H91" s="164">
        <v>0</v>
      </c>
    </row>
    <row r="92" spans="1:8" ht="15" customHeight="1" x14ac:dyDescent="0.2">
      <c r="A92" s="163" t="s">
        <v>209</v>
      </c>
      <c r="B92" s="163" t="s">
        <v>184</v>
      </c>
      <c r="C92" s="163" t="s">
        <v>185</v>
      </c>
      <c r="D92" s="164">
        <v>240</v>
      </c>
      <c r="E92" s="164">
        <v>0</v>
      </c>
      <c r="F92" s="164">
        <v>0</v>
      </c>
      <c r="G92" s="165">
        <v>0</v>
      </c>
      <c r="H92" s="164">
        <v>0</v>
      </c>
    </row>
    <row r="93" spans="1:8" ht="15" customHeight="1" x14ac:dyDescent="0.2">
      <c r="A93" s="163" t="s">
        <v>209</v>
      </c>
      <c r="B93" s="163" t="s">
        <v>177</v>
      </c>
      <c r="C93" s="163" t="s">
        <v>178</v>
      </c>
      <c r="D93" s="164">
        <v>0</v>
      </c>
      <c r="E93" s="164">
        <v>0</v>
      </c>
      <c r="F93" s="164">
        <v>0</v>
      </c>
      <c r="G93" s="165">
        <v>0</v>
      </c>
      <c r="H93" s="164">
        <v>10695</v>
      </c>
    </row>
    <row r="94" spans="1:8" ht="15" customHeight="1" x14ac:dyDescent="0.2">
      <c r="A94" s="163" t="s">
        <v>209</v>
      </c>
      <c r="B94" s="163" t="s">
        <v>177</v>
      </c>
      <c r="C94" s="163" t="s">
        <v>662</v>
      </c>
      <c r="D94" s="164">
        <v>193</v>
      </c>
      <c r="E94" s="164">
        <v>0</v>
      </c>
      <c r="F94" s="164">
        <v>0</v>
      </c>
      <c r="G94" s="165">
        <v>0</v>
      </c>
      <c r="H94" s="164">
        <v>0</v>
      </c>
    </row>
    <row r="95" spans="1:8" s="201" customFormat="1" ht="15" customHeight="1" x14ac:dyDescent="0.2">
      <c r="A95" s="181" t="s">
        <v>209</v>
      </c>
      <c r="B95" s="181" t="s">
        <v>210</v>
      </c>
      <c r="C95" s="181"/>
      <c r="D95" s="182">
        <f>SUM(D89:D94)</f>
        <v>1653</v>
      </c>
      <c r="E95" s="182">
        <f t="shared" ref="E95:H95" si="19">SUM(E89:E94)</f>
        <v>971</v>
      </c>
      <c r="F95" s="182">
        <f t="shared" si="19"/>
        <v>971</v>
      </c>
      <c r="G95" s="183">
        <f t="shared" si="14"/>
        <v>100</v>
      </c>
      <c r="H95" s="182">
        <f t="shared" si="19"/>
        <v>10695</v>
      </c>
    </row>
    <row r="96" spans="1:8" ht="15" customHeight="1" x14ac:dyDescent="0.2">
      <c r="A96" s="163" t="s">
        <v>211</v>
      </c>
      <c r="B96" s="163" t="s">
        <v>192</v>
      </c>
      <c r="C96" s="163" t="s">
        <v>193</v>
      </c>
      <c r="D96" s="164">
        <v>77</v>
      </c>
      <c r="E96" s="164">
        <v>90</v>
      </c>
      <c r="F96" s="164">
        <v>90</v>
      </c>
      <c r="G96" s="165">
        <f t="shared" si="14"/>
        <v>100</v>
      </c>
      <c r="H96" s="164">
        <v>0</v>
      </c>
    </row>
    <row r="97" spans="1:8" ht="15" customHeight="1" x14ac:dyDescent="0.2">
      <c r="A97" s="163" t="s">
        <v>211</v>
      </c>
      <c r="B97" s="163" t="s">
        <v>108</v>
      </c>
      <c r="C97" s="163" t="s">
        <v>109</v>
      </c>
      <c r="D97" s="164">
        <v>320</v>
      </c>
      <c r="E97" s="164">
        <v>1823</v>
      </c>
      <c r="F97" s="164">
        <v>1823</v>
      </c>
      <c r="G97" s="165">
        <f t="shared" si="14"/>
        <v>100</v>
      </c>
      <c r="H97" s="164">
        <v>0</v>
      </c>
    </row>
    <row r="98" spans="1:8" ht="15" customHeight="1" x14ac:dyDescent="0.2">
      <c r="A98" s="163" t="s">
        <v>211</v>
      </c>
      <c r="B98" s="163" t="s">
        <v>110</v>
      </c>
      <c r="C98" s="163" t="s">
        <v>111</v>
      </c>
      <c r="D98" s="164">
        <v>413</v>
      </c>
      <c r="E98" s="164">
        <v>402</v>
      </c>
      <c r="F98" s="164">
        <v>392</v>
      </c>
      <c r="G98" s="165">
        <f t="shared" si="14"/>
        <v>97.512437810945272</v>
      </c>
      <c r="H98" s="164">
        <v>0</v>
      </c>
    </row>
    <row r="99" spans="1:8" ht="15" customHeight="1" x14ac:dyDescent="0.2">
      <c r="A99" s="163" t="s">
        <v>211</v>
      </c>
      <c r="B99" s="163" t="s">
        <v>184</v>
      </c>
      <c r="C99" s="163" t="s">
        <v>185</v>
      </c>
      <c r="D99" s="164">
        <v>150</v>
      </c>
      <c r="E99" s="164">
        <v>259</v>
      </c>
      <c r="F99" s="164">
        <v>259</v>
      </c>
      <c r="G99" s="165">
        <f t="shared" si="14"/>
        <v>100</v>
      </c>
      <c r="H99" s="164">
        <v>0</v>
      </c>
    </row>
    <row r="100" spans="1:8" ht="15" customHeight="1" x14ac:dyDescent="0.2">
      <c r="A100" s="163" t="s">
        <v>211</v>
      </c>
      <c r="B100" s="163" t="s">
        <v>177</v>
      </c>
      <c r="C100" s="163" t="s">
        <v>178</v>
      </c>
      <c r="D100" s="164">
        <v>340</v>
      </c>
      <c r="E100" s="164">
        <v>0</v>
      </c>
      <c r="F100" s="164">
        <v>0</v>
      </c>
      <c r="G100" s="165">
        <v>0</v>
      </c>
      <c r="H100" s="164">
        <v>0</v>
      </c>
    </row>
    <row r="101" spans="1:8" ht="15" customHeight="1" x14ac:dyDescent="0.2">
      <c r="A101" s="163" t="s">
        <v>211</v>
      </c>
      <c r="B101" s="163" t="s">
        <v>150</v>
      </c>
      <c r="C101" s="163" t="s">
        <v>151</v>
      </c>
      <c r="D101" s="164">
        <v>400</v>
      </c>
      <c r="E101" s="164">
        <v>0</v>
      </c>
      <c r="F101" s="164">
        <v>0</v>
      </c>
      <c r="G101" s="165">
        <v>0</v>
      </c>
      <c r="H101" s="164">
        <v>0</v>
      </c>
    </row>
    <row r="102" spans="1:8" s="201" customFormat="1" ht="15" customHeight="1" x14ac:dyDescent="0.2">
      <c r="A102" s="181" t="s">
        <v>211</v>
      </c>
      <c r="B102" s="181" t="s">
        <v>212</v>
      </c>
      <c r="C102" s="181"/>
      <c r="D102" s="182">
        <f>SUM(D96:D101)</f>
        <v>1700</v>
      </c>
      <c r="E102" s="182">
        <f t="shared" ref="E102:H102" si="20">SUM(E96:E101)</f>
        <v>2574</v>
      </c>
      <c r="F102" s="182">
        <f t="shared" si="20"/>
        <v>2564</v>
      </c>
      <c r="G102" s="183">
        <f t="shared" si="14"/>
        <v>99.61149961149961</v>
      </c>
      <c r="H102" s="182">
        <f t="shared" si="20"/>
        <v>0</v>
      </c>
    </row>
    <row r="103" spans="1:8" ht="15" customHeight="1" x14ac:dyDescent="0.2">
      <c r="A103" s="163" t="s">
        <v>213</v>
      </c>
      <c r="B103" s="163" t="s">
        <v>184</v>
      </c>
      <c r="C103" s="163" t="s">
        <v>185</v>
      </c>
      <c r="D103" s="164">
        <v>20</v>
      </c>
      <c r="E103" s="164">
        <v>50</v>
      </c>
      <c r="F103" s="164">
        <v>50</v>
      </c>
      <c r="G103" s="165">
        <f t="shared" si="14"/>
        <v>100</v>
      </c>
      <c r="H103" s="164">
        <v>0</v>
      </c>
    </row>
    <row r="104" spans="1:8" s="201" customFormat="1" ht="15" customHeight="1" x14ac:dyDescent="0.2">
      <c r="A104" s="181" t="s">
        <v>213</v>
      </c>
      <c r="B104" s="181" t="s">
        <v>214</v>
      </c>
      <c r="C104" s="181"/>
      <c r="D104" s="182">
        <f>D103</f>
        <v>20</v>
      </c>
      <c r="E104" s="182">
        <f t="shared" ref="E104:H104" si="21">E103</f>
        <v>50</v>
      </c>
      <c r="F104" s="182">
        <f t="shared" si="21"/>
        <v>50</v>
      </c>
      <c r="G104" s="183">
        <f t="shared" si="14"/>
        <v>100</v>
      </c>
      <c r="H104" s="182">
        <f t="shared" si="21"/>
        <v>0</v>
      </c>
    </row>
    <row r="105" spans="1:8" ht="15" customHeight="1" x14ac:dyDescent="0.2">
      <c r="A105" s="163" t="s">
        <v>215</v>
      </c>
      <c r="B105" s="163" t="s">
        <v>110</v>
      </c>
      <c r="C105" s="163" t="s">
        <v>111</v>
      </c>
      <c r="D105" s="164">
        <v>80</v>
      </c>
      <c r="E105" s="164">
        <v>0</v>
      </c>
      <c r="F105" s="164">
        <v>0</v>
      </c>
      <c r="G105" s="165">
        <v>0</v>
      </c>
      <c r="H105" s="164">
        <v>0</v>
      </c>
    </row>
    <row r="106" spans="1:8" ht="15" customHeight="1" x14ac:dyDescent="0.2">
      <c r="A106" s="163" t="s">
        <v>215</v>
      </c>
      <c r="B106" s="163" t="s">
        <v>184</v>
      </c>
      <c r="C106" s="163" t="s">
        <v>185</v>
      </c>
      <c r="D106" s="164">
        <v>10</v>
      </c>
      <c r="E106" s="164">
        <v>110</v>
      </c>
      <c r="F106" s="164">
        <v>110</v>
      </c>
      <c r="G106" s="165">
        <f t="shared" si="14"/>
        <v>100</v>
      </c>
      <c r="H106" s="164">
        <v>0</v>
      </c>
    </row>
    <row r="107" spans="1:8" s="201" customFormat="1" ht="15" customHeight="1" x14ac:dyDescent="0.2">
      <c r="A107" s="181" t="s">
        <v>215</v>
      </c>
      <c r="B107" s="181" t="s">
        <v>216</v>
      </c>
      <c r="C107" s="181"/>
      <c r="D107" s="182">
        <f>SUM(D105:D106)</f>
        <v>90</v>
      </c>
      <c r="E107" s="182">
        <f t="shared" ref="E107:H107" si="22">SUM(E105:E106)</f>
        <v>110</v>
      </c>
      <c r="F107" s="182">
        <f t="shared" si="22"/>
        <v>110</v>
      </c>
      <c r="G107" s="183">
        <f t="shared" si="14"/>
        <v>100</v>
      </c>
      <c r="H107" s="182">
        <f t="shared" si="22"/>
        <v>0</v>
      </c>
    </row>
    <row r="108" spans="1:8" ht="15" customHeight="1" x14ac:dyDescent="0.2">
      <c r="A108" s="163" t="s">
        <v>217</v>
      </c>
      <c r="B108" s="163" t="s">
        <v>108</v>
      </c>
      <c r="C108" s="163" t="s">
        <v>109</v>
      </c>
      <c r="D108" s="164">
        <v>140</v>
      </c>
      <c r="E108" s="164">
        <v>200</v>
      </c>
      <c r="F108" s="164">
        <v>200</v>
      </c>
      <c r="G108" s="165">
        <f t="shared" si="14"/>
        <v>100</v>
      </c>
      <c r="H108" s="164">
        <v>0</v>
      </c>
    </row>
    <row r="109" spans="1:8" s="201" customFormat="1" ht="15" customHeight="1" x14ac:dyDescent="0.2">
      <c r="A109" s="181" t="s">
        <v>217</v>
      </c>
      <c r="B109" s="181" t="s">
        <v>218</v>
      </c>
      <c r="C109" s="181"/>
      <c r="D109" s="182">
        <f>SUM(D108)</f>
        <v>140</v>
      </c>
      <c r="E109" s="182">
        <f t="shared" ref="E109:H109" si="23">SUM(E108)</f>
        <v>200</v>
      </c>
      <c r="F109" s="182">
        <f t="shared" si="23"/>
        <v>200</v>
      </c>
      <c r="G109" s="183">
        <f t="shared" si="14"/>
        <v>100</v>
      </c>
      <c r="H109" s="182">
        <f t="shared" si="23"/>
        <v>0</v>
      </c>
    </row>
    <row r="110" spans="1:8" ht="15" customHeight="1" x14ac:dyDescent="0.2">
      <c r="A110" s="163" t="s">
        <v>130</v>
      </c>
      <c r="B110" s="163" t="s">
        <v>110</v>
      </c>
      <c r="C110" s="163" t="s">
        <v>111</v>
      </c>
      <c r="D110" s="164">
        <v>10</v>
      </c>
      <c r="E110" s="164">
        <v>0</v>
      </c>
      <c r="F110" s="164">
        <v>0</v>
      </c>
      <c r="G110" s="165">
        <v>0</v>
      </c>
      <c r="H110" s="164">
        <v>0</v>
      </c>
    </row>
    <row r="111" spans="1:8" ht="15" customHeight="1" x14ac:dyDescent="0.2">
      <c r="A111" s="163" t="s">
        <v>130</v>
      </c>
      <c r="B111" s="163" t="s">
        <v>184</v>
      </c>
      <c r="C111" s="163" t="s">
        <v>185</v>
      </c>
      <c r="D111" s="164">
        <v>100</v>
      </c>
      <c r="E111" s="164">
        <v>0</v>
      </c>
      <c r="F111" s="164">
        <v>0</v>
      </c>
      <c r="G111" s="165">
        <v>0</v>
      </c>
      <c r="H111" s="164">
        <v>0</v>
      </c>
    </row>
    <row r="112" spans="1:8" ht="15" customHeight="1" x14ac:dyDescent="0.2">
      <c r="A112" s="163" t="s">
        <v>130</v>
      </c>
      <c r="B112" s="163" t="s">
        <v>150</v>
      </c>
      <c r="C112" s="163" t="s">
        <v>151</v>
      </c>
      <c r="D112" s="164">
        <v>0</v>
      </c>
      <c r="E112" s="164">
        <v>700</v>
      </c>
      <c r="F112" s="164">
        <v>700</v>
      </c>
      <c r="G112" s="165">
        <f t="shared" si="14"/>
        <v>100</v>
      </c>
      <c r="H112" s="164">
        <v>0</v>
      </c>
    </row>
    <row r="113" spans="1:8" s="201" customFormat="1" ht="15" customHeight="1" x14ac:dyDescent="0.2">
      <c r="A113" s="181" t="s">
        <v>130</v>
      </c>
      <c r="B113" s="181" t="s">
        <v>131</v>
      </c>
      <c r="C113" s="181"/>
      <c r="D113" s="182">
        <f>SUM(D110:D112)</f>
        <v>110</v>
      </c>
      <c r="E113" s="182">
        <f t="shared" ref="E113:H113" si="24">SUM(E110:E112)</f>
        <v>700</v>
      </c>
      <c r="F113" s="182">
        <f t="shared" si="24"/>
        <v>700</v>
      </c>
      <c r="G113" s="183">
        <f t="shared" si="14"/>
        <v>100</v>
      </c>
      <c r="H113" s="182">
        <f t="shared" si="24"/>
        <v>0</v>
      </c>
    </row>
    <row r="114" spans="1:8" ht="15" customHeight="1" x14ac:dyDescent="0.2">
      <c r="A114" s="163" t="s">
        <v>132</v>
      </c>
      <c r="B114" s="163" t="s">
        <v>108</v>
      </c>
      <c r="C114" s="163" t="s">
        <v>109</v>
      </c>
      <c r="D114" s="164">
        <v>150</v>
      </c>
      <c r="E114" s="164">
        <v>320</v>
      </c>
      <c r="F114" s="164">
        <v>320</v>
      </c>
      <c r="G114" s="165">
        <f t="shared" si="14"/>
        <v>100</v>
      </c>
      <c r="H114" s="164">
        <v>0</v>
      </c>
    </row>
    <row r="115" spans="1:8" ht="15" customHeight="1" x14ac:dyDescent="0.2">
      <c r="A115" s="163" t="s">
        <v>132</v>
      </c>
      <c r="B115" s="163" t="s">
        <v>110</v>
      </c>
      <c r="C115" s="163" t="s">
        <v>111</v>
      </c>
      <c r="D115" s="164">
        <v>350</v>
      </c>
      <c r="E115" s="164">
        <v>948</v>
      </c>
      <c r="F115" s="164">
        <v>470</v>
      </c>
      <c r="G115" s="165">
        <f t="shared" si="14"/>
        <v>49.57805907172996</v>
      </c>
      <c r="H115" s="164">
        <v>0</v>
      </c>
    </row>
    <row r="116" spans="1:8" ht="15" customHeight="1" x14ac:dyDescent="0.2">
      <c r="A116" s="163" t="s">
        <v>132</v>
      </c>
      <c r="B116" s="163" t="s">
        <v>184</v>
      </c>
      <c r="C116" s="163" t="s">
        <v>185</v>
      </c>
      <c r="D116" s="164">
        <v>200</v>
      </c>
      <c r="E116" s="164">
        <v>400</v>
      </c>
      <c r="F116" s="164">
        <v>400</v>
      </c>
      <c r="G116" s="165">
        <f t="shared" si="14"/>
        <v>100</v>
      </c>
      <c r="H116" s="164">
        <v>0</v>
      </c>
    </row>
    <row r="117" spans="1:8" ht="15" customHeight="1" x14ac:dyDescent="0.2">
      <c r="A117" s="163" t="s">
        <v>132</v>
      </c>
      <c r="B117" s="163" t="s">
        <v>177</v>
      </c>
      <c r="C117" s="163" t="s">
        <v>178</v>
      </c>
      <c r="D117" s="164">
        <v>300</v>
      </c>
      <c r="E117" s="164">
        <v>0</v>
      </c>
      <c r="F117" s="164">
        <v>0</v>
      </c>
      <c r="G117" s="165">
        <v>0</v>
      </c>
      <c r="H117" s="164">
        <v>0</v>
      </c>
    </row>
    <row r="118" spans="1:8" s="201" customFormat="1" ht="15" customHeight="1" x14ac:dyDescent="0.2">
      <c r="A118" s="181" t="s">
        <v>132</v>
      </c>
      <c r="B118" s="181" t="s">
        <v>133</v>
      </c>
      <c r="C118" s="181"/>
      <c r="D118" s="182">
        <f>SUM(D114:D117)</f>
        <v>1000</v>
      </c>
      <c r="E118" s="182">
        <f t="shared" ref="E118:H118" si="25">SUM(E114:E117)</f>
        <v>1668</v>
      </c>
      <c r="F118" s="182">
        <f t="shared" si="25"/>
        <v>1190</v>
      </c>
      <c r="G118" s="183">
        <f t="shared" si="14"/>
        <v>71.342925659472428</v>
      </c>
      <c r="H118" s="182">
        <f t="shared" si="25"/>
        <v>0</v>
      </c>
    </row>
    <row r="121" spans="1:8" x14ac:dyDescent="0.2">
      <c r="A121" s="184" t="s">
        <v>290</v>
      </c>
      <c r="B121" s="184"/>
      <c r="C121" s="184"/>
      <c r="D121" s="185">
        <f>D15+D17+D19+D28+D37+D50+D57+D41+D60+D69+D74+D77+D80+D85+D88+D95+D102+D104+D107+D109+D113+D118+D63+D7</f>
        <v>34084</v>
      </c>
      <c r="E121" s="185">
        <f>E15+E17+E19+E28+E37+E50+E57+E41+E60+E69+E74+E77+E80+E85+E88+E95+E102+E104+E107+E109+E113+E118+E63+E7</f>
        <v>33335</v>
      </c>
      <c r="F121" s="185">
        <f>F15+F17+F19+F28+F37+F50+F57+F41+F60+F69+F74+F77+F80+F85+F88+F95+F102+F104+F107+F109+F113+F118+F63+F7</f>
        <v>30516</v>
      </c>
      <c r="G121" s="186">
        <f t="shared" ref="G121" si="26">F121*100/E121</f>
        <v>91.543422828858553</v>
      </c>
      <c r="H121" s="185">
        <f>H15+H17+H19+H28+H37+H50+H57+H41+H60+H69+H74+H77+H80+H85+H88+H95+H102+H104+H107+H109+H113+H118+H63</f>
        <v>29765</v>
      </c>
    </row>
    <row r="124" spans="1:8" x14ac:dyDescent="0.2">
      <c r="A124" s="208" t="s">
        <v>292</v>
      </c>
      <c r="B124" s="208"/>
      <c r="C124" s="208"/>
      <c r="D124" s="209">
        <f>D121</f>
        <v>34084</v>
      </c>
      <c r="E124" s="209">
        <f t="shared" ref="E124:H124" si="27">E121</f>
        <v>33335</v>
      </c>
      <c r="F124" s="209">
        <f t="shared" si="27"/>
        <v>30516</v>
      </c>
      <c r="G124" s="186">
        <f t="shared" ref="G124" si="28">F124*100/E124</f>
        <v>91.543422828858553</v>
      </c>
      <c r="H124" s="209">
        <f t="shared" si="27"/>
        <v>29765</v>
      </c>
    </row>
    <row r="127" spans="1:8" x14ac:dyDescent="0.2">
      <c r="D127" s="166"/>
      <c r="E127" s="166"/>
      <c r="F127" s="166"/>
    </row>
    <row r="128" spans="1:8" x14ac:dyDescent="0.2">
      <c r="D128" s="166"/>
      <c r="E128" s="166"/>
      <c r="F128" s="166"/>
    </row>
    <row r="133" spans="1:7" x14ac:dyDescent="0.2">
      <c r="D133" s="166"/>
      <c r="E133" s="166"/>
      <c r="F133" s="166"/>
    </row>
    <row r="134" spans="1:7" x14ac:dyDescent="0.2">
      <c r="A134" s="746" t="s">
        <v>663</v>
      </c>
      <c r="B134" s="746"/>
      <c r="C134" s="746"/>
      <c r="D134" s="746"/>
      <c r="E134" s="746"/>
      <c r="F134" s="746"/>
      <c r="G134" s="746"/>
    </row>
  </sheetData>
  <mergeCells count="2">
    <mergeCell ref="A134:G134"/>
    <mergeCell ref="A66:G66"/>
  </mergeCells>
  <pageMargins left="0.7" right="0.7" top="0.75" bottom="0.75" header="0.3" footer="0.3"/>
  <pageSetup paperSize="9" scale="75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75"/>
  <sheetViews>
    <sheetView view="pageLayout" topLeftCell="A106" zoomScaleNormal="100" workbookViewId="0">
      <selection activeCell="F63" sqref="F63"/>
    </sheetView>
  </sheetViews>
  <sheetFormatPr defaultColWidth="9.140625" defaultRowHeight="12.75" x14ac:dyDescent="0.2"/>
  <cols>
    <col min="1" max="1" width="9.28515625" style="1" customWidth="1"/>
    <col min="2" max="2" width="8.7109375" style="1" customWidth="1"/>
    <col min="3" max="3" width="40.7109375" style="1" customWidth="1"/>
    <col min="4" max="4" width="12" style="111" customWidth="1"/>
    <col min="5" max="5" width="11.28515625" style="111" customWidth="1"/>
    <col min="6" max="6" width="12" style="111" customWidth="1"/>
    <col min="7" max="7" width="9" style="1" customWidth="1"/>
    <col min="8" max="8" width="12" style="111" customWidth="1"/>
    <col min="9" max="16384" width="9.140625" style="1"/>
  </cols>
  <sheetData>
    <row r="1" spans="1:8" ht="18" x14ac:dyDescent="0.2">
      <c r="A1" s="3" t="s">
        <v>307</v>
      </c>
      <c r="H1" s="124" t="s">
        <v>481</v>
      </c>
    </row>
    <row r="2" spans="1:8" x14ac:dyDescent="0.2">
      <c r="H2" s="141"/>
    </row>
    <row r="3" spans="1:8" x14ac:dyDescent="0.2">
      <c r="H3" s="124" t="s">
        <v>369</v>
      </c>
    </row>
    <row r="4" spans="1:8" s="24" customFormat="1" ht="27" customHeight="1" x14ac:dyDescent="0.2">
      <c r="A4" s="22" t="s">
        <v>0</v>
      </c>
      <c r="B4" s="22" t="s">
        <v>1</v>
      </c>
      <c r="C4" s="22" t="s">
        <v>2</v>
      </c>
      <c r="D4" s="121" t="s">
        <v>293</v>
      </c>
      <c r="E4" s="121" t="s">
        <v>294</v>
      </c>
      <c r="F4" s="122" t="s">
        <v>640</v>
      </c>
      <c r="G4" s="23" t="s">
        <v>295</v>
      </c>
      <c r="H4" s="136" t="s">
        <v>485</v>
      </c>
    </row>
    <row r="5" spans="1:8" ht="15" customHeight="1" x14ac:dyDescent="0.2">
      <c r="A5" s="6" t="s">
        <v>223</v>
      </c>
      <c r="B5" s="6" t="s">
        <v>10</v>
      </c>
      <c r="C5" s="6" t="s">
        <v>11</v>
      </c>
      <c r="D5" s="115">
        <v>150</v>
      </c>
      <c r="E5" s="115">
        <v>150</v>
      </c>
      <c r="F5" s="115">
        <v>1</v>
      </c>
      <c r="G5" s="165">
        <f t="shared" ref="G5:G21" si="0">F5*100/E5</f>
        <v>0.66666666666666663</v>
      </c>
      <c r="H5" s="115">
        <v>150</v>
      </c>
    </row>
    <row r="6" spans="1:8" s="17" customFormat="1" ht="15" customHeight="1" x14ac:dyDescent="0.2">
      <c r="A6" s="19" t="s">
        <v>223</v>
      </c>
      <c r="B6" s="19" t="s">
        <v>224</v>
      </c>
      <c r="C6" s="19"/>
      <c r="D6" s="168">
        <v>150</v>
      </c>
      <c r="E6" s="168">
        <v>150</v>
      </c>
      <c r="F6" s="168">
        <v>1.26</v>
      </c>
      <c r="G6" s="165">
        <f t="shared" si="0"/>
        <v>0.84</v>
      </c>
      <c r="H6" s="168">
        <v>150</v>
      </c>
    </row>
    <row r="7" spans="1:8" ht="15" customHeight="1" x14ac:dyDescent="0.2">
      <c r="A7" s="6" t="s">
        <v>219</v>
      </c>
      <c r="B7" s="6" t="s">
        <v>138</v>
      </c>
      <c r="C7" s="6" t="s">
        <v>533</v>
      </c>
      <c r="D7" s="115">
        <v>150</v>
      </c>
      <c r="E7" s="115">
        <v>150</v>
      </c>
      <c r="F7" s="115">
        <v>95</v>
      </c>
      <c r="G7" s="165">
        <f t="shared" si="0"/>
        <v>63.333333333333336</v>
      </c>
      <c r="H7" s="115">
        <v>150</v>
      </c>
    </row>
    <row r="8" spans="1:8" ht="15" customHeight="1" x14ac:dyDescent="0.2">
      <c r="A8" s="6" t="s">
        <v>219</v>
      </c>
      <c r="B8" s="6" t="s">
        <v>10</v>
      </c>
      <c r="C8" s="6" t="s">
        <v>11</v>
      </c>
      <c r="D8" s="115">
        <v>500</v>
      </c>
      <c r="E8" s="115">
        <v>500</v>
      </c>
      <c r="F8" s="115">
        <v>46</v>
      </c>
      <c r="G8" s="165">
        <f t="shared" si="0"/>
        <v>9.1999999999999993</v>
      </c>
      <c r="H8" s="115">
        <v>400</v>
      </c>
    </row>
    <row r="9" spans="1:8" ht="15" customHeight="1" x14ac:dyDescent="0.2">
      <c r="A9" s="6" t="s">
        <v>219</v>
      </c>
      <c r="B9" s="6" t="s">
        <v>10</v>
      </c>
      <c r="C9" s="6" t="s">
        <v>534</v>
      </c>
      <c r="D9" s="115">
        <v>50</v>
      </c>
      <c r="E9" s="115">
        <v>50</v>
      </c>
      <c r="F9" s="115">
        <v>20</v>
      </c>
      <c r="G9" s="165">
        <f t="shared" si="0"/>
        <v>40</v>
      </c>
      <c r="H9" s="115">
        <v>150</v>
      </c>
    </row>
    <row r="10" spans="1:8" ht="15" customHeight="1" x14ac:dyDescent="0.2">
      <c r="A10" s="6" t="s">
        <v>219</v>
      </c>
      <c r="B10" s="6" t="s">
        <v>24</v>
      </c>
      <c r="C10" s="6" t="s">
        <v>25</v>
      </c>
      <c r="D10" s="115">
        <v>250</v>
      </c>
      <c r="E10" s="115">
        <v>250</v>
      </c>
      <c r="F10" s="115">
        <v>0</v>
      </c>
      <c r="G10" s="165">
        <f t="shared" si="0"/>
        <v>0</v>
      </c>
      <c r="H10" s="115">
        <v>100</v>
      </c>
    </row>
    <row r="11" spans="1:8" ht="15" customHeight="1" x14ac:dyDescent="0.2">
      <c r="A11" s="6" t="s">
        <v>219</v>
      </c>
      <c r="B11" s="6" t="s">
        <v>24</v>
      </c>
      <c r="C11" s="6" t="s">
        <v>535</v>
      </c>
      <c r="D11" s="115">
        <v>900</v>
      </c>
      <c r="E11" s="115">
        <v>900</v>
      </c>
      <c r="F11" s="115">
        <v>187</v>
      </c>
      <c r="G11" s="165">
        <f t="shared" si="0"/>
        <v>20.777777777777779</v>
      </c>
      <c r="H11" s="115">
        <v>300</v>
      </c>
    </row>
    <row r="12" spans="1:8" s="174" customFormat="1" ht="15" customHeight="1" x14ac:dyDescent="0.2">
      <c r="A12" s="19" t="s">
        <v>219</v>
      </c>
      <c r="B12" s="19" t="s">
        <v>220</v>
      </c>
      <c r="C12" s="19"/>
      <c r="D12" s="168">
        <f>SUM(D7:D11)</f>
        <v>1850</v>
      </c>
      <c r="E12" s="168">
        <f t="shared" ref="E12:H12" si="1">SUM(E7:E11)</f>
        <v>1850</v>
      </c>
      <c r="F12" s="168">
        <f t="shared" si="1"/>
        <v>348</v>
      </c>
      <c r="G12" s="183">
        <f t="shared" si="0"/>
        <v>18.810810810810811</v>
      </c>
      <c r="H12" s="168">
        <f t="shared" si="1"/>
        <v>1100</v>
      </c>
    </row>
    <row r="13" spans="1:8" s="17" customFormat="1" ht="15" customHeight="1" x14ac:dyDescent="0.2">
      <c r="A13" s="15" t="s">
        <v>221</v>
      </c>
      <c r="B13" s="15" t="s">
        <v>4</v>
      </c>
      <c r="C13" s="15" t="s">
        <v>5</v>
      </c>
      <c r="D13" s="116">
        <v>0</v>
      </c>
      <c r="E13" s="116">
        <v>0</v>
      </c>
      <c r="F13" s="116">
        <v>0</v>
      </c>
      <c r="G13" s="165">
        <v>0</v>
      </c>
      <c r="H13" s="116">
        <v>50</v>
      </c>
    </row>
    <row r="14" spans="1:8" ht="15" customHeight="1" x14ac:dyDescent="0.2">
      <c r="A14" s="6" t="s">
        <v>221</v>
      </c>
      <c r="B14" s="6" t="s">
        <v>6</v>
      </c>
      <c r="C14" s="6" t="s">
        <v>7</v>
      </c>
      <c r="D14" s="115">
        <v>100</v>
      </c>
      <c r="E14" s="115">
        <v>100</v>
      </c>
      <c r="F14" s="115">
        <v>0</v>
      </c>
      <c r="G14" s="165">
        <f t="shared" si="0"/>
        <v>0</v>
      </c>
      <c r="H14" s="115">
        <v>100</v>
      </c>
    </row>
    <row r="15" spans="1:8" ht="15" customHeight="1" x14ac:dyDescent="0.2">
      <c r="A15" s="6" t="s">
        <v>221</v>
      </c>
      <c r="B15" s="6" t="s">
        <v>6</v>
      </c>
      <c r="C15" s="6" t="s">
        <v>536</v>
      </c>
      <c r="D15" s="115">
        <v>0</v>
      </c>
      <c r="E15" s="115">
        <v>570</v>
      </c>
      <c r="F15" s="115">
        <v>0</v>
      </c>
      <c r="G15" s="165">
        <f t="shared" si="0"/>
        <v>0</v>
      </c>
      <c r="H15" s="115">
        <v>0</v>
      </c>
    </row>
    <row r="16" spans="1:8" ht="15" customHeight="1" x14ac:dyDescent="0.2">
      <c r="A16" s="6" t="s">
        <v>221</v>
      </c>
      <c r="B16" s="6" t="s">
        <v>10</v>
      </c>
      <c r="C16" s="6" t="s">
        <v>11</v>
      </c>
      <c r="D16" s="115">
        <v>100</v>
      </c>
      <c r="E16" s="115">
        <v>100</v>
      </c>
      <c r="F16" s="115">
        <v>37</v>
      </c>
      <c r="G16" s="165">
        <f t="shared" si="0"/>
        <v>37</v>
      </c>
      <c r="H16" s="115">
        <v>100</v>
      </c>
    </row>
    <row r="17" spans="1:15" ht="15" customHeight="1" x14ac:dyDescent="0.2">
      <c r="A17" s="6" t="s">
        <v>221</v>
      </c>
      <c r="B17" s="6" t="s">
        <v>10</v>
      </c>
      <c r="C17" s="6" t="s">
        <v>537</v>
      </c>
      <c r="D17" s="115">
        <v>0</v>
      </c>
      <c r="E17" s="115">
        <v>1000</v>
      </c>
      <c r="F17" s="115">
        <v>0</v>
      </c>
      <c r="G17" s="165">
        <f t="shared" si="0"/>
        <v>0</v>
      </c>
      <c r="H17" s="115">
        <v>0</v>
      </c>
    </row>
    <row r="18" spans="1:15" ht="15" customHeight="1" x14ac:dyDescent="0.2">
      <c r="A18" s="6" t="s">
        <v>221</v>
      </c>
      <c r="B18" s="6" t="s">
        <v>24</v>
      </c>
      <c r="C18" s="6" t="s">
        <v>25</v>
      </c>
      <c r="D18" s="115">
        <v>250</v>
      </c>
      <c r="E18" s="115">
        <v>250</v>
      </c>
      <c r="F18" s="115">
        <v>0</v>
      </c>
      <c r="G18" s="165">
        <f t="shared" si="0"/>
        <v>0</v>
      </c>
      <c r="H18" s="115">
        <v>100</v>
      </c>
    </row>
    <row r="19" spans="1:15" ht="15" customHeight="1" x14ac:dyDescent="0.2">
      <c r="A19" s="6" t="s">
        <v>221</v>
      </c>
      <c r="B19" s="6" t="s">
        <v>177</v>
      </c>
      <c r="C19" s="6" t="s">
        <v>178</v>
      </c>
      <c r="D19" s="115">
        <v>100</v>
      </c>
      <c r="E19" s="115">
        <v>100</v>
      </c>
      <c r="F19" s="115">
        <v>100</v>
      </c>
      <c r="G19" s="165">
        <f t="shared" si="0"/>
        <v>100</v>
      </c>
      <c r="H19" s="115">
        <v>100</v>
      </c>
    </row>
    <row r="20" spans="1:15" s="174" customFormat="1" ht="15" customHeight="1" x14ac:dyDescent="0.2">
      <c r="A20" s="19" t="s">
        <v>221</v>
      </c>
      <c r="B20" s="19" t="s">
        <v>222</v>
      </c>
      <c r="C20" s="19"/>
      <c r="D20" s="168">
        <f>SUM(D13:D19)</f>
        <v>550</v>
      </c>
      <c r="E20" s="168">
        <f>SUM(E13:E19)</f>
        <v>2120</v>
      </c>
      <c r="F20" s="168">
        <f>SUM(F13:F19)</f>
        <v>137</v>
      </c>
      <c r="G20" s="183">
        <f t="shared" si="0"/>
        <v>6.4622641509433958</v>
      </c>
      <c r="H20" s="168">
        <f>SUM(H13:H19)</f>
        <v>450</v>
      </c>
    </row>
    <row r="21" spans="1:15" x14ac:dyDescent="0.2">
      <c r="A21" s="11" t="s">
        <v>290</v>
      </c>
      <c r="B21" s="25"/>
      <c r="C21" s="11"/>
      <c r="D21" s="117">
        <f>D12+D20+D6</f>
        <v>2550</v>
      </c>
      <c r="E21" s="117">
        <f>E12+E20+E6</f>
        <v>4120</v>
      </c>
      <c r="F21" s="117">
        <f>F12+F20+F6</f>
        <v>486.26</v>
      </c>
      <c r="G21" s="21">
        <f t="shared" si="0"/>
        <v>11.802427184466019</v>
      </c>
      <c r="H21" s="117">
        <f>H12+H20+H6</f>
        <v>1700</v>
      </c>
    </row>
    <row r="22" spans="1:15" x14ac:dyDescent="0.2">
      <c r="A22" s="4"/>
      <c r="B22" s="4"/>
      <c r="C22" s="4"/>
      <c r="D22" s="118"/>
      <c r="E22" s="118"/>
      <c r="F22" s="118"/>
      <c r="G22" s="18"/>
      <c r="H22" s="118"/>
    </row>
    <row r="23" spans="1:15" x14ac:dyDescent="0.2">
      <c r="O23" s="111"/>
    </row>
    <row r="24" spans="1:15" x14ac:dyDescent="0.2">
      <c r="A24" s="20" t="s">
        <v>292</v>
      </c>
      <c r="B24" s="20"/>
      <c r="C24" s="20"/>
      <c r="D24" s="123">
        <f>D21</f>
        <v>2550</v>
      </c>
      <c r="E24" s="123">
        <f t="shared" ref="E24:F24" si="2">E21</f>
        <v>4120</v>
      </c>
      <c r="F24" s="123">
        <f t="shared" si="2"/>
        <v>486.26</v>
      </c>
      <c r="G24" s="21">
        <f t="shared" ref="G24" si="3">F24*100/E24</f>
        <v>11.802427184466019</v>
      </c>
      <c r="H24" s="123">
        <f>H21</f>
        <v>1700</v>
      </c>
    </row>
    <row r="72" spans="1:8" x14ac:dyDescent="0.2">
      <c r="D72" s="1"/>
      <c r="E72" s="1"/>
      <c r="F72" s="1"/>
    </row>
    <row r="73" spans="1:8" x14ac:dyDescent="0.2">
      <c r="A73" s="746" t="s">
        <v>460</v>
      </c>
      <c r="B73" s="746"/>
      <c r="C73" s="746"/>
      <c r="D73" s="746"/>
      <c r="E73" s="746"/>
      <c r="F73" s="746"/>
      <c r="G73" s="746"/>
    </row>
    <row r="75" spans="1:8" x14ac:dyDescent="0.2">
      <c r="H75" s="1"/>
    </row>
  </sheetData>
  <mergeCells count="1">
    <mergeCell ref="A73:G73"/>
  </mergeCells>
  <pageMargins left="0.7" right="0.7" top="0.75" bottom="0.75" header="0.3" footer="0.3"/>
  <pageSetup paperSize="9" scale="76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69"/>
  <sheetViews>
    <sheetView view="pageLayout" topLeftCell="A94" zoomScaleNormal="100" workbookViewId="0">
      <selection activeCell="A70" sqref="A70"/>
    </sheetView>
  </sheetViews>
  <sheetFormatPr defaultColWidth="9.140625" defaultRowHeight="12.75" x14ac:dyDescent="0.2"/>
  <cols>
    <col min="1" max="1" width="9.28515625" style="1" customWidth="1"/>
    <col min="2" max="2" width="8.7109375" style="1" customWidth="1"/>
    <col min="3" max="3" width="40.7109375" style="1" customWidth="1"/>
    <col min="4" max="4" width="12" style="111" customWidth="1"/>
    <col min="5" max="5" width="11.28515625" style="111" customWidth="1"/>
    <col min="6" max="6" width="12.28515625" style="111" customWidth="1"/>
    <col min="7" max="7" width="9.28515625" style="1" bestFit="1" customWidth="1"/>
    <col min="8" max="8" width="12" style="111" customWidth="1"/>
    <col min="9" max="16384" width="9.140625" style="1"/>
  </cols>
  <sheetData>
    <row r="1" spans="1:8" ht="18" x14ac:dyDescent="0.2">
      <c r="A1" s="3" t="s">
        <v>308</v>
      </c>
      <c r="H1" s="124" t="s">
        <v>482</v>
      </c>
    </row>
    <row r="2" spans="1:8" x14ac:dyDescent="0.2">
      <c r="H2" s="141"/>
    </row>
    <row r="3" spans="1:8" x14ac:dyDescent="0.2">
      <c r="H3" s="124" t="s">
        <v>369</v>
      </c>
    </row>
    <row r="4" spans="1:8" s="24" customFormat="1" ht="27" customHeight="1" x14ac:dyDescent="0.2">
      <c r="A4" s="22" t="s">
        <v>0</v>
      </c>
      <c r="B4" s="22" t="s">
        <v>1</v>
      </c>
      <c r="C4" s="22" t="s">
        <v>2</v>
      </c>
      <c r="D4" s="121" t="s">
        <v>293</v>
      </c>
      <c r="E4" s="121" t="s">
        <v>294</v>
      </c>
      <c r="F4" s="122" t="s">
        <v>640</v>
      </c>
      <c r="G4" s="23" t="s">
        <v>295</v>
      </c>
      <c r="H4" s="136" t="s">
        <v>485</v>
      </c>
    </row>
    <row r="5" spans="1:8" ht="15" customHeight="1" x14ac:dyDescent="0.2">
      <c r="A5" s="6" t="s">
        <v>23</v>
      </c>
      <c r="B5" s="6" t="s">
        <v>39</v>
      </c>
      <c r="C5" s="6" t="s">
        <v>40</v>
      </c>
      <c r="D5" s="210">
        <v>0</v>
      </c>
      <c r="E5" s="210">
        <v>399</v>
      </c>
      <c r="F5" s="210">
        <v>398.59</v>
      </c>
      <c r="G5" s="165">
        <f t="shared" ref="G5:G30" si="0">F5*100/E5</f>
        <v>99.897243107769427</v>
      </c>
      <c r="H5" s="115">
        <v>0</v>
      </c>
    </row>
    <row r="6" spans="1:8" ht="15" customHeight="1" x14ac:dyDescent="0.2">
      <c r="A6" s="6" t="s">
        <v>23</v>
      </c>
      <c r="B6" s="6" t="s">
        <v>4</v>
      </c>
      <c r="C6" s="6" t="s">
        <v>5</v>
      </c>
      <c r="D6" s="210">
        <v>0</v>
      </c>
      <c r="E6" s="210">
        <v>8</v>
      </c>
      <c r="F6" s="210">
        <v>7.1</v>
      </c>
      <c r="G6" s="165">
        <f t="shared" si="0"/>
        <v>88.75</v>
      </c>
      <c r="H6" s="115">
        <v>0</v>
      </c>
    </row>
    <row r="7" spans="1:8" s="174" customFormat="1" ht="15" customHeight="1" x14ac:dyDescent="0.2">
      <c r="A7" s="19" t="s">
        <v>23</v>
      </c>
      <c r="B7" s="19" t="s">
        <v>26</v>
      </c>
      <c r="C7" s="19"/>
      <c r="D7" s="211">
        <f>SUM(D5:D6)</f>
        <v>0</v>
      </c>
      <c r="E7" s="211">
        <f t="shared" ref="E7:H7" si="1">SUM(E5:E6)</f>
        <v>407</v>
      </c>
      <c r="F7" s="211">
        <f t="shared" si="1"/>
        <v>405.69</v>
      </c>
      <c r="G7" s="183">
        <f t="shared" si="0"/>
        <v>99.678132678132684</v>
      </c>
      <c r="H7" s="168">
        <f t="shared" si="1"/>
        <v>0</v>
      </c>
    </row>
    <row r="8" spans="1:8" ht="15" customHeight="1" x14ac:dyDescent="0.2">
      <c r="A8" s="6" t="s">
        <v>231</v>
      </c>
      <c r="B8" s="6" t="s">
        <v>140</v>
      </c>
      <c r="C8" s="6" t="s">
        <v>141</v>
      </c>
      <c r="D8" s="210">
        <v>500</v>
      </c>
      <c r="E8" s="210">
        <v>4700</v>
      </c>
      <c r="F8" s="210">
        <v>4460</v>
      </c>
      <c r="G8" s="165">
        <f t="shared" si="0"/>
        <v>94.893617021276597</v>
      </c>
      <c r="H8" s="115">
        <v>500</v>
      </c>
    </row>
    <row r="9" spans="1:8" s="174" customFormat="1" ht="15" customHeight="1" x14ac:dyDescent="0.2">
      <c r="A9" s="19" t="s">
        <v>231</v>
      </c>
      <c r="B9" s="19" t="s">
        <v>232</v>
      </c>
      <c r="C9" s="19"/>
      <c r="D9" s="211">
        <f>SUM(D8)</f>
        <v>500</v>
      </c>
      <c r="E9" s="211">
        <f>SUM(E8)</f>
        <v>4700</v>
      </c>
      <c r="F9" s="211">
        <f>SUM(F8)</f>
        <v>4460</v>
      </c>
      <c r="G9" s="183">
        <f>F9*100/E9</f>
        <v>94.893617021276597</v>
      </c>
      <c r="H9" s="168">
        <f>SUM(H8)</f>
        <v>500</v>
      </c>
    </row>
    <row r="10" spans="1:8" ht="15" customHeight="1" x14ac:dyDescent="0.2">
      <c r="A10" s="6" t="s">
        <v>219</v>
      </c>
      <c r="B10" s="6" t="s">
        <v>6</v>
      </c>
      <c r="C10" s="137" t="s">
        <v>665</v>
      </c>
      <c r="D10" s="210">
        <v>0</v>
      </c>
      <c r="E10" s="210">
        <v>118</v>
      </c>
      <c r="F10" s="210">
        <v>0</v>
      </c>
      <c r="G10" s="165">
        <v>0</v>
      </c>
      <c r="H10" s="115"/>
    </row>
    <row r="11" spans="1:8" s="174" customFormat="1" ht="15" customHeight="1" x14ac:dyDescent="0.2">
      <c r="A11" s="19" t="s">
        <v>231</v>
      </c>
      <c r="B11" s="171" t="s">
        <v>220</v>
      </c>
      <c r="C11" s="19"/>
      <c r="D11" s="211">
        <f>SUM(D10)</f>
        <v>0</v>
      </c>
      <c r="E11" s="211">
        <f>SUM(E10)</f>
        <v>118</v>
      </c>
      <c r="F11" s="211">
        <f>SUM(F10)</f>
        <v>0</v>
      </c>
      <c r="G11" s="183">
        <f>F11*100/E11</f>
        <v>0</v>
      </c>
      <c r="H11" s="168">
        <f>SUM(H10)</f>
        <v>0</v>
      </c>
    </row>
    <row r="12" spans="1:8" ht="15" customHeight="1" x14ac:dyDescent="0.2">
      <c r="A12" s="6" t="s">
        <v>225</v>
      </c>
      <c r="B12" s="6" t="s">
        <v>24</v>
      </c>
      <c r="C12" s="6" t="s">
        <v>25</v>
      </c>
      <c r="D12" s="210">
        <v>5450</v>
      </c>
      <c r="E12" s="210">
        <v>5043</v>
      </c>
      <c r="F12" s="210">
        <v>40</v>
      </c>
      <c r="G12" s="165">
        <f t="shared" si="0"/>
        <v>0.79317866349395205</v>
      </c>
      <c r="H12" s="115">
        <v>3750</v>
      </c>
    </row>
    <row r="13" spans="1:8" s="17" customFormat="1" ht="15" customHeight="1" x14ac:dyDescent="0.2">
      <c r="A13" s="6" t="s">
        <v>225</v>
      </c>
      <c r="B13" s="6" t="s">
        <v>24</v>
      </c>
      <c r="C13" s="15" t="s">
        <v>538</v>
      </c>
      <c r="D13" s="212">
        <v>450</v>
      </c>
      <c r="E13" s="212">
        <v>43</v>
      </c>
      <c r="F13" s="212">
        <v>40</v>
      </c>
      <c r="G13" s="165">
        <f t="shared" si="0"/>
        <v>93.023255813953483</v>
      </c>
      <c r="H13" s="116">
        <v>450</v>
      </c>
    </row>
    <row r="14" spans="1:8" s="17" customFormat="1" ht="15" customHeight="1" x14ac:dyDescent="0.2">
      <c r="A14" s="6" t="s">
        <v>225</v>
      </c>
      <c r="B14" s="6" t="s">
        <v>24</v>
      </c>
      <c r="C14" s="15" t="s">
        <v>539</v>
      </c>
      <c r="D14" s="212">
        <v>5000</v>
      </c>
      <c r="E14" s="212">
        <v>5000</v>
      </c>
      <c r="F14" s="212">
        <v>0</v>
      </c>
      <c r="G14" s="165">
        <f t="shared" si="0"/>
        <v>0</v>
      </c>
      <c r="H14" s="140">
        <v>3300</v>
      </c>
    </row>
    <row r="15" spans="1:8" ht="15" customHeight="1" x14ac:dyDescent="0.2">
      <c r="A15" s="6" t="s">
        <v>225</v>
      </c>
      <c r="B15" s="6" t="s">
        <v>79</v>
      </c>
      <c r="C15" s="6" t="s">
        <v>620</v>
      </c>
      <c r="D15" s="210">
        <v>0</v>
      </c>
      <c r="E15" s="210">
        <v>0</v>
      </c>
      <c r="F15" s="210">
        <v>0</v>
      </c>
      <c r="G15" s="165">
        <v>0</v>
      </c>
      <c r="H15" s="138">
        <v>2500</v>
      </c>
    </row>
    <row r="16" spans="1:8" s="174" customFormat="1" ht="15" customHeight="1" x14ac:dyDescent="0.2">
      <c r="A16" s="19" t="s">
        <v>225</v>
      </c>
      <c r="B16" s="19" t="s">
        <v>226</v>
      </c>
      <c r="C16" s="19"/>
      <c r="D16" s="211">
        <f>D12+D15</f>
        <v>5450</v>
      </c>
      <c r="E16" s="211">
        <f>E12+E15</f>
        <v>5043</v>
      </c>
      <c r="F16" s="211">
        <f t="shared" ref="F16:H16" si="2">F12+F15</f>
        <v>40</v>
      </c>
      <c r="G16" s="183">
        <f t="shared" si="0"/>
        <v>0.79317866349395205</v>
      </c>
      <c r="H16" s="168">
        <f t="shared" si="2"/>
        <v>6250</v>
      </c>
    </row>
    <row r="17" spans="1:15" ht="15" customHeight="1" x14ac:dyDescent="0.2">
      <c r="A17" s="6" t="s">
        <v>227</v>
      </c>
      <c r="B17" s="6" t="s">
        <v>228</v>
      </c>
      <c r="C17" s="6" t="s">
        <v>229</v>
      </c>
      <c r="D17" s="210">
        <v>0</v>
      </c>
      <c r="E17" s="210">
        <v>0</v>
      </c>
      <c r="F17" s="210">
        <v>10</v>
      </c>
      <c r="G17" s="165">
        <v>0</v>
      </c>
      <c r="H17" s="115">
        <v>0</v>
      </c>
    </row>
    <row r="18" spans="1:15" s="174" customFormat="1" ht="15.75" customHeight="1" x14ac:dyDescent="0.2">
      <c r="A18" s="19" t="s">
        <v>227</v>
      </c>
      <c r="B18" s="19" t="s">
        <v>230</v>
      </c>
      <c r="C18" s="19"/>
      <c r="D18" s="211">
        <f>SUM(D17)</f>
        <v>0</v>
      </c>
      <c r="E18" s="211">
        <f t="shared" ref="E18:H18" si="3">SUM(E17)</f>
        <v>0</v>
      </c>
      <c r="F18" s="211">
        <f t="shared" si="3"/>
        <v>10</v>
      </c>
      <c r="G18" s="183">
        <v>0</v>
      </c>
      <c r="H18" s="168">
        <f t="shared" si="3"/>
        <v>0</v>
      </c>
    </row>
    <row r="19" spans="1:15" ht="15" customHeight="1" x14ac:dyDescent="0.2">
      <c r="A19" s="6" t="s">
        <v>22</v>
      </c>
      <c r="B19" s="6" t="s">
        <v>41</v>
      </c>
      <c r="C19" s="6" t="s">
        <v>42</v>
      </c>
      <c r="D19" s="210">
        <v>60</v>
      </c>
      <c r="E19" s="210">
        <v>60</v>
      </c>
      <c r="F19" s="210">
        <v>0</v>
      </c>
      <c r="G19" s="165">
        <f t="shared" si="0"/>
        <v>0</v>
      </c>
      <c r="H19" s="115">
        <v>60</v>
      </c>
    </row>
    <row r="20" spans="1:15" ht="15" customHeight="1" x14ac:dyDescent="0.2">
      <c r="A20" s="6" t="s">
        <v>22</v>
      </c>
      <c r="B20" s="6" t="s">
        <v>233</v>
      </c>
      <c r="C20" s="6" t="s">
        <v>234</v>
      </c>
      <c r="D20" s="210">
        <v>100</v>
      </c>
      <c r="E20" s="210">
        <v>100</v>
      </c>
      <c r="F20" s="210">
        <v>0</v>
      </c>
      <c r="G20" s="165">
        <f t="shared" si="0"/>
        <v>0</v>
      </c>
      <c r="H20" s="115">
        <v>100</v>
      </c>
    </row>
    <row r="21" spans="1:15" ht="15" customHeight="1" x14ac:dyDescent="0.2">
      <c r="A21" s="6" t="s">
        <v>22</v>
      </c>
      <c r="B21" s="6" t="s">
        <v>235</v>
      </c>
      <c r="C21" s="6" t="s">
        <v>236</v>
      </c>
      <c r="D21" s="210">
        <v>20</v>
      </c>
      <c r="E21" s="210">
        <v>20</v>
      </c>
      <c r="F21" s="210">
        <v>0</v>
      </c>
      <c r="G21" s="165">
        <f t="shared" si="0"/>
        <v>0</v>
      </c>
      <c r="H21" s="115">
        <v>20</v>
      </c>
    </row>
    <row r="22" spans="1:15" ht="15" customHeight="1" x14ac:dyDescent="0.2">
      <c r="A22" s="6" t="s">
        <v>22</v>
      </c>
      <c r="B22" s="6" t="s">
        <v>43</v>
      </c>
      <c r="C22" s="6" t="s">
        <v>44</v>
      </c>
      <c r="D22" s="210">
        <v>50</v>
      </c>
      <c r="E22" s="210">
        <v>50</v>
      </c>
      <c r="F22" s="210">
        <v>0</v>
      </c>
      <c r="G22" s="165">
        <f t="shared" si="0"/>
        <v>0</v>
      </c>
      <c r="H22" s="115">
        <v>50</v>
      </c>
    </row>
    <row r="23" spans="1:15" ht="15" customHeight="1" x14ac:dyDescent="0.2">
      <c r="A23" s="6" t="s">
        <v>22</v>
      </c>
      <c r="B23" s="6" t="s">
        <v>6</v>
      </c>
      <c r="C23" s="6" t="s">
        <v>540</v>
      </c>
      <c r="D23" s="210">
        <v>0</v>
      </c>
      <c r="E23" s="210">
        <v>0</v>
      </c>
      <c r="F23" s="210">
        <v>0</v>
      </c>
      <c r="G23" s="165">
        <v>0</v>
      </c>
      <c r="H23" s="115">
        <v>400</v>
      </c>
    </row>
    <row r="24" spans="1:15" ht="15" customHeight="1" x14ac:dyDescent="0.2">
      <c r="A24" s="6" t="s">
        <v>22</v>
      </c>
      <c r="B24" s="6" t="s">
        <v>10</v>
      </c>
      <c r="C24" s="6" t="s">
        <v>11</v>
      </c>
      <c r="D24" s="210">
        <v>150</v>
      </c>
      <c r="E24" s="210">
        <v>150</v>
      </c>
      <c r="F24" s="210">
        <v>51</v>
      </c>
      <c r="G24" s="165">
        <f t="shared" si="0"/>
        <v>34</v>
      </c>
      <c r="H24" s="115">
        <v>200</v>
      </c>
      <c r="O24" s="111"/>
    </row>
    <row r="25" spans="1:15" ht="15" customHeight="1" x14ac:dyDescent="0.2">
      <c r="A25" s="6" t="s">
        <v>22</v>
      </c>
      <c r="B25" s="6" t="s">
        <v>24</v>
      </c>
      <c r="C25" s="6" t="s">
        <v>25</v>
      </c>
      <c r="D25" s="210">
        <v>62</v>
      </c>
      <c r="E25" s="210">
        <v>62</v>
      </c>
      <c r="F25" s="210">
        <v>7</v>
      </c>
      <c r="G25" s="165">
        <f t="shared" si="0"/>
        <v>11.290322580645162</v>
      </c>
      <c r="H25" s="115">
        <v>60</v>
      </c>
    </row>
    <row r="26" spans="1:15" s="174" customFormat="1" ht="15" customHeight="1" x14ac:dyDescent="0.2">
      <c r="A26" s="19" t="s">
        <v>22</v>
      </c>
      <c r="B26" s="19" t="s">
        <v>21</v>
      </c>
      <c r="C26" s="19"/>
      <c r="D26" s="211">
        <f>SUM(D19:D25)</f>
        <v>442</v>
      </c>
      <c r="E26" s="211">
        <f>SUM(E19:E25)</f>
        <v>442</v>
      </c>
      <c r="F26" s="211">
        <f t="shared" ref="F26" si="4">SUM(F19:F25)</f>
        <v>58</v>
      </c>
      <c r="G26" s="183">
        <f t="shared" si="0"/>
        <v>13.122171945701357</v>
      </c>
      <c r="H26" s="168">
        <f>SUM(H19:H25)</f>
        <v>890</v>
      </c>
    </row>
    <row r="27" spans="1:15" ht="15" customHeight="1" x14ac:dyDescent="0.2">
      <c r="A27" s="6" t="s">
        <v>237</v>
      </c>
      <c r="B27" s="6" t="s">
        <v>168</v>
      </c>
      <c r="C27" s="6" t="s">
        <v>169</v>
      </c>
      <c r="D27" s="210">
        <v>4500</v>
      </c>
      <c r="E27" s="210">
        <v>4500</v>
      </c>
      <c r="F27" s="210">
        <v>3621</v>
      </c>
      <c r="G27" s="165">
        <f t="shared" si="0"/>
        <v>80.466666666666669</v>
      </c>
      <c r="H27" s="115">
        <v>4500</v>
      </c>
    </row>
    <row r="28" spans="1:15" s="174" customFormat="1" ht="15" customHeight="1" x14ac:dyDescent="0.2">
      <c r="A28" s="19" t="s">
        <v>237</v>
      </c>
      <c r="B28" s="19" t="s">
        <v>238</v>
      </c>
      <c r="C28" s="19"/>
      <c r="D28" s="211">
        <f>SUM(D27)</f>
        <v>4500</v>
      </c>
      <c r="E28" s="211">
        <f t="shared" ref="E28:H28" si="5">SUM(E27)</f>
        <v>4500</v>
      </c>
      <c r="F28" s="211">
        <f t="shared" si="5"/>
        <v>3621</v>
      </c>
      <c r="G28" s="183">
        <f t="shared" si="0"/>
        <v>80.466666666666669</v>
      </c>
      <c r="H28" s="168">
        <f t="shared" si="5"/>
        <v>4500</v>
      </c>
    </row>
    <row r="29" spans="1:15" ht="15" customHeight="1" x14ac:dyDescent="0.2">
      <c r="A29" s="6" t="s">
        <v>78</v>
      </c>
      <c r="B29" s="6" t="s">
        <v>79</v>
      </c>
      <c r="C29" s="137" t="s">
        <v>80</v>
      </c>
      <c r="D29" s="210">
        <v>0</v>
      </c>
      <c r="E29" s="210">
        <v>5232</v>
      </c>
      <c r="F29" s="210">
        <v>0</v>
      </c>
      <c r="G29" s="165">
        <v>0</v>
      </c>
      <c r="H29" s="115">
        <v>0</v>
      </c>
    </row>
    <row r="30" spans="1:15" s="10" customFormat="1" x14ac:dyDescent="0.2">
      <c r="A30" s="11" t="s">
        <v>290</v>
      </c>
      <c r="B30" s="11"/>
      <c r="C30" s="11"/>
      <c r="D30" s="213">
        <f>D7+D9+D16+D18+D26+D28+D29+D11</f>
        <v>10892</v>
      </c>
      <c r="E30" s="213">
        <f>E7+E9+E16+E18+E26+E28+E29+E11</f>
        <v>20442</v>
      </c>
      <c r="F30" s="213">
        <f>F7+F9+F16+F18+F26+F28+F29+F11</f>
        <v>8594.6899999999987</v>
      </c>
      <c r="G30" s="21">
        <f t="shared" si="0"/>
        <v>42.044271597691022</v>
      </c>
      <c r="H30" s="117">
        <f>H7+H9+H16+H18+H26+H28</f>
        <v>12140</v>
      </c>
    </row>
    <row r="33" spans="1:8" s="24" customFormat="1" ht="27" customHeight="1" x14ac:dyDescent="0.2">
      <c r="A33" s="22" t="s">
        <v>0</v>
      </c>
      <c r="B33" s="22" t="s">
        <v>1</v>
      </c>
      <c r="C33" s="22" t="s">
        <v>2</v>
      </c>
      <c r="D33" s="121" t="s">
        <v>293</v>
      </c>
      <c r="E33" s="121" t="s">
        <v>294</v>
      </c>
      <c r="F33" s="122" t="s">
        <v>640</v>
      </c>
      <c r="G33" s="23" t="s">
        <v>295</v>
      </c>
      <c r="H33" s="136" t="s">
        <v>485</v>
      </c>
    </row>
    <row r="34" spans="1:8" ht="15" customHeight="1" x14ac:dyDescent="0.2">
      <c r="A34" s="6" t="s">
        <v>248</v>
      </c>
      <c r="B34" s="6" t="s">
        <v>18</v>
      </c>
      <c r="C34" s="137" t="s">
        <v>666</v>
      </c>
      <c r="D34" s="115">
        <v>0</v>
      </c>
      <c r="E34" s="115">
        <v>107</v>
      </c>
      <c r="F34" s="115">
        <v>0</v>
      </c>
      <c r="G34" s="165">
        <f t="shared" ref="G34:G36" si="6">F34*100/E34</f>
        <v>0</v>
      </c>
      <c r="H34" s="115">
        <f t="shared" ref="E34:H36" si="7">SUM(H33)</f>
        <v>0</v>
      </c>
    </row>
    <row r="35" spans="1:8" ht="15" customHeight="1" x14ac:dyDescent="0.2">
      <c r="A35" s="6" t="s">
        <v>248</v>
      </c>
      <c r="B35" s="6" t="s">
        <v>18</v>
      </c>
      <c r="C35" s="6" t="s">
        <v>19</v>
      </c>
      <c r="D35" s="115">
        <f>SUM(D34)</f>
        <v>0</v>
      </c>
      <c r="E35" s="115">
        <f t="shared" si="7"/>
        <v>107</v>
      </c>
      <c r="F35" s="115">
        <f t="shared" si="7"/>
        <v>0</v>
      </c>
      <c r="G35" s="165">
        <f t="shared" si="6"/>
        <v>0</v>
      </c>
      <c r="H35" s="115">
        <f t="shared" si="7"/>
        <v>0</v>
      </c>
    </row>
    <row r="36" spans="1:8" s="17" customFormat="1" ht="15" customHeight="1" x14ac:dyDescent="0.2">
      <c r="A36" s="19" t="s">
        <v>248</v>
      </c>
      <c r="B36" s="19" t="s">
        <v>18</v>
      </c>
      <c r="C36" s="19" t="s">
        <v>249</v>
      </c>
      <c r="D36" s="168">
        <f>SUM(D35)</f>
        <v>0</v>
      </c>
      <c r="E36" s="168">
        <f t="shared" si="7"/>
        <v>107</v>
      </c>
      <c r="F36" s="168">
        <f t="shared" si="7"/>
        <v>0</v>
      </c>
      <c r="G36" s="165">
        <f t="shared" si="6"/>
        <v>0</v>
      </c>
      <c r="H36" s="168">
        <f t="shared" si="7"/>
        <v>0</v>
      </c>
    </row>
    <row r="37" spans="1:8" ht="15" customHeight="1" x14ac:dyDescent="0.2">
      <c r="A37" s="6" t="s">
        <v>23</v>
      </c>
      <c r="B37" s="6" t="s">
        <v>18</v>
      </c>
      <c r="C37" s="6" t="s">
        <v>667</v>
      </c>
      <c r="D37" s="115">
        <v>0</v>
      </c>
      <c r="E37" s="115">
        <v>27</v>
      </c>
      <c r="F37" s="115">
        <v>27</v>
      </c>
      <c r="G37" s="165">
        <f t="shared" ref="G37:G46" si="8">F37*100/E37</f>
        <v>100</v>
      </c>
      <c r="H37" s="115">
        <v>0</v>
      </c>
    </row>
    <row r="38" spans="1:8" ht="15" customHeight="1" x14ac:dyDescent="0.2">
      <c r="A38" s="6" t="s">
        <v>23</v>
      </c>
      <c r="B38" s="6" t="s">
        <v>18</v>
      </c>
      <c r="C38" s="6" t="s">
        <v>19</v>
      </c>
      <c r="D38" s="115">
        <v>0</v>
      </c>
      <c r="E38" s="115">
        <v>27</v>
      </c>
      <c r="F38" s="115">
        <v>27</v>
      </c>
      <c r="G38" s="165">
        <f t="shared" si="8"/>
        <v>100</v>
      </c>
      <c r="H38" s="115">
        <v>0</v>
      </c>
    </row>
    <row r="39" spans="1:8" s="17" customFormat="1" ht="15" customHeight="1" x14ac:dyDescent="0.2">
      <c r="A39" s="19" t="s">
        <v>23</v>
      </c>
      <c r="B39" s="19" t="s">
        <v>26</v>
      </c>
      <c r="C39" s="19"/>
      <c r="D39" s="168">
        <f>SUM(D38)</f>
        <v>0</v>
      </c>
      <c r="E39" s="168">
        <f t="shared" ref="E39:H39" si="9">SUM(E38)</f>
        <v>27</v>
      </c>
      <c r="F39" s="168">
        <f t="shared" si="9"/>
        <v>27</v>
      </c>
      <c r="G39" s="165">
        <f t="shared" si="8"/>
        <v>100</v>
      </c>
      <c r="H39" s="168">
        <f t="shared" si="9"/>
        <v>0</v>
      </c>
    </row>
    <row r="40" spans="1:8" ht="15" customHeight="1" x14ac:dyDescent="0.2">
      <c r="A40" s="6" t="s">
        <v>225</v>
      </c>
      <c r="B40" s="6" t="s">
        <v>18</v>
      </c>
      <c r="C40" s="6" t="s">
        <v>754</v>
      </c>
      <c r="D40" s="115">
        <v>5250</v>
      </c>
      <c r="E40" s="115">
        <v>4928</v>
      </c>
      <c r="F40" s="115">
        <v>49</v>
      </c>
      <c r="G40" s="165">
        <f t="shared" si="8"/>
        <v>0.99431818181818177</v>
      </c>
      <c r="H40" s="115">
        <v>200</v>
      </c>
    </row>
    <row r="41" spans="1:8" ht="15" customHeight="1" x14ac:dyDescent="0.2">
      <c r="A41" s="6" t="s">
        <v>225</v>
      </c>
      <c r="B41" s="6" t="s">
        <v>18</v>
      </c>
      <c r="C41" s="6" t="s">
        <v>19</v>
      </c>
      <c r="D41" s="115">
        <f>SUM(D40)</f>
        <v>5250</v>
      </c>
      <c r="E41" s="115">
        <f t="shared" ref="E41:F41" si="10">SUM(E40)</f>
        <v>4928</v>
      </c>
      <c r="F41" s="115">
        <f t="shared" si="10"/>
        <v>49</v>
      </c>
      <c r="G41" s="165">
        <f t="shared" si="8"/>
        <v>0.99431818181818177</v>
      </c>
      <c r="H41" s="115">
        <v>200</v>
      </c>
    </row>
    <row r="42" spans="1:8" s="17" customFormat="1" ht="15" customHeight="1" x14ac:dyDescent="0.2">
      <c r="A42" s="19" t="s">
        <v>225</v>
      </c>
      <c r="B42" s="19" t="s">
        <v>226</v>
      </c>
      <c r="C42" s="19"/>
      <c r="D42" s="168">
        <f>SUM(D41)</f>
        <v>5250</v>
      </c>
      <c r="E42" s="168">
        <f t="shared" ref="E42:F42" si="11">SUM(E41)</f>
        <v>4928</v>
      </c>
      <c r="F42" s="168">
        <f t="shared" si="11"/>
        <v>49</v>
      </c>
      <c r="G42" s="165">
        <f t="shared" si="8"/>
        <v>0.99431818181818177</v>
      </c>
      <c r="H42" s="168">
        <v>200</v>
      </c>
    </row>
    <row r="43" spans="1:8" ht="15" customHeight="1" x14ac:dyDescent="0.2">
      <c r="A43" s="6" t="s">
        <v>239</v>
      </c>
      <c r="B43" s="6" t="s">
        <v>18</v>
      </c>
      <c r="C43" s="6" t="s">
        <v>753</v>
      </c>
      <c r="D43" s="115">
        <v>250</v>
      </c>
      <c r="E43" s="115">
        <v>320</v>
      </c>
      <c r="F43" s="115">
        <v>319</v>
      </c>
      <c r="G43" s="165">
        <f t="shared" si="8"/>
        <v>99.6875</v>
      </c>
      <c r="H43" s="115">
        <v>160</v>
      </c>
    </row>
    <row r="44" spans="1:8" ht="15" customHeight="1" x14ac:dyDescent="0.2">
      <c r="A44" s="6" t="s">
        <v>239</v>
      </c>
      <c r="B44" s="6" t="s">
        <v>18</v>
      </c>
      <c r="C44" s="6" t="s">
        <v>19</v>
      </c>
      <c r="D44" s="115">
        <f>SUM(D43)</f>
        <v>250</v>
      </c>
      <c r="E44" s="115">
        <f t="shared" ref="E44:F44" si="12">SUM(E43)</f>
        <v>320</v>
      </c>
      <c r="F44" s="115">
        <f t="shared" si="12"/>
        <v>319</v>
      </c>
      <c r="G44" s="165">
        <f t="shared" si="8"/>
        <v>99.6875</v>
      </c>
      <c r="H44" s="115">
        <v>160</v>
      </c>
    </row>
    <row r="45" spans="1:8" s="17" customFormat="1" ht="15" customHeight="1" x14ac:dyDescent="0.2">
      <c r="A45" s="19" t="s">
        <v>239</v>
      </c>
      <c r="B45" s="19" t="s">
        <v>240</v>
      </c>
      <c r="C45" s="19"/>
      <c r="D45" s="168">
        <f>SUM(D44)</f>
        <v>250</v>
      </c>
      <c r="E45" s="168">
        <f t="shared" ref="E45:F45" si="13">SUM(E44)</f>
        <v>320</v>
      </c>
      <c r="F45" s="168">
        <f t="shared" si="13"/>
        <v>319</v>
      </c>
      <c r="G45" s="165">
        <f t="shared" si="8"/>
        <v>99.6875</v>
      </c>
      <c r="H45" s="168">
        <v>160</v>
      </c>
    </row>
    <row r="46" spans="1:8" x14ac:dyDescent="0.2">
      <c r="A46" s="11" t="s">
        <v>291</v>
      </c>
      <c r="B46" s="11"/>
      <c r="C46" s="11"/>
      <c r="D46" s="117">
        <f>D39+D42+D45+D36</f>
        <v>5500</v>
      </c>
      <c r="E46" s="117">
        <f t="shared" ref="E46:F46" si="14">E39+E42+E45+E36</f>
        <v>5382</v>
      </c>
      <c r="F46" s="117">
        <f t="shared" si="14"/>
        <v>395</v>
      </c>
      <c r="G46" s="21">
        <f t="shared" si="8"/>
        <v>7.339279078409513</v>
      </c>
      <c r="H46" s="117">
        <f t="shared" ref="H46" si="15">H39+H42+H45</f>
        <v>360</v>
      </c>
    </row>
    <row r="47" spans="1:8" ht="15" customHeight="1" x14ac:dyDescent="0.2">
      <c r="A47" s="4"/>
      <c r="B47" s="4"/>
      <c r="C47" s="4"/>
      <c r="D47" s="142"/>
      <c r="E47" s="142"/>
      <c r="F47" s="142"/>
      <c r="G47" s="143"/>
      <c r="H47" s="142"/>
    </row>
    <row r="49" spans="1:8" x14ac:dyDescent="0.2">
      <c r="A49" s="20" t="s">
        <v>292</v>
      </c>
      <c r="B49" s="20"/>
      <c r="C49" s="20"/>
      <c r="D49" s="123">
        <f>D30+D46</f>
        <v>16392</v>
      </c>
      <c r="E49" s="123">
        <f>E30+E46</f>
        <v>25824</v>
      </c>
      <c r="F49" s="123">
        <f>F30+F46</f>
        <v>8989.6899999999987</v>
      </c>
      <c r="G49" s="21">
        <f t="shared" ref="G49" si="16">F49*100/E49</f>
        <v>34.811377013630725</v>
      </c>
      <c r="H49" s="123">
        <f>H30+H46</f>
        <v>12500</v>
      </c>
    </row>
    <row r="60" spans="1:8" x14ac:dyDescent="0.2">
      <c r="H60" s="1"/>
    </row>
    <row r="69" spans="1:7" x14ac:dyDescent="0.2">
      <c r="A69" s="746" t="s">
        <v>461</v>
      </c>
      <c r="B69" s="746"/>
      <c r="C69" s="746"/>
      <c r="D69" s="746"/>
      <c r="E69" s="746"/>
      <c r="F69" s="746"/>
      <c r="G69" s="746"/>
    </row>
  </sheetData>
  <mergeCells count="1">
    <mergeCell ref="A69:G69"/>
  </mergeCells>
  <pageMargins left="0.7" right="0.7" top="0.75" bottom="0.75" header="0.3" footer="0.3"/>
  <pageSetup paperSize="9" scale="75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207"/>
  <sheetViews>
    <sheetView view="pageLayout" topLeftCell="A172" zoomScaleNormal="100" workbookViewId="0">
      <selection activeCell="A197" sqref="A197"/>
    </sheetView>
  </sheetViews>
  <sheetFormatPr defaultColWidth="9.140625" defaultRowHeight="12.75" x14ac:dyDescent="0.2"/>
  <cols>
    <col min="1" max="1" width="9.28515625" style="166" customWidth="1"/>
    <col min="2" max="2" width="8.7109375" style="166" customWidth="1"/>
    <col min="3" max="3" width="40.7109375" style="166" customWidth="1"/>
    <col min="4" max="4" width="12" style="192" customWidth="1"/>
    <col min="5" max="5" width="11.28515625" style="192" customWidth="1"/>
    <col min="6" max="6" width="12" style="192" customWidth="1"/>
    <col min="7" max="7" width="8.85546875" style="166" customWidth="1"/>
    <col min="8" max="8" width="12" style="192" customWidth="1"/>
    <col min="9" max="16384" width="9.140625" style="166"/>
  </cols>
  <sheetData>
    <row r="1" spans="1:8" ht="18" x14ac:dyDescent="0.2">
      <c r="A1" s="191" t="s">
        <v>317</v>
      </c>
      <c r="H1" s="194" t="s">
        <v>483</v>
      </c>
    </row>
    <row r="2" spans="1:8" x14ac:dyDescent="0.2">
      <c r="H2" s="193"/>
    </row>
    <row r="3" spans="1:8" x14ac:dyDescent="0.2">
      <c r="H3" s="194" t="s">
        <v>369</v>
      </c>
    </row>
    <row r="4" spans="1:8" s="200" customFormat="1" ht="27" customHeight="1" x14ac:dyDescent="0.2">
      <c r="A4" s="195" t="s">
        <v>0</v>
      </c>
      <c r="B4" s="195" t="s">
        <v>1</v>
      </c>
      <c r="C4" s="195" t="s">
        <v>2</v>
      </c>
      <c r="D4" s="196" t="s">
        <v>293</v>
      </c>
      <c r="E4" s="196" t="s">
        <v>294</v>
      </c>
      <c r="F4" s="197" t="s">
        <v>641</v>
      </c>
      <c r="G4" s="198" t="s">
        <v>318</v>
      </c>
      <c r="H4" s="199" t="s">
        <v>485</v>
      </c>
    </row>
    <row r="5" spans="1:8" s="216" customFormat="1" ht="15" customHeight="1" x14ac:dyDescent="0.2">
      <c r="A5" s="214" t="s">
        <v>219</v>
      </c>
      <c r="B5" s="214" t="s">
        <v>41</v>
      </c>
      <c r="C5" s="214" t="s">
        <v>542</v>
      </c>
      <c r="D5" s="215">
        <v>70</v>
      </c>
      <c r="E5" s="215">
        <v>70</v>
      </c>
      <c r="F5" s="215">
        <v>0</v>
      </c>
      <c r="G5" s="165">
        <f t="shared" ref="G5:G60" si="0">F5*100/E5</f>
        <v>0</v>
      </c>
      <c r="H5" s="215">
        <v>70</v>
      </c>
    </row>
    <row r="6" spans="1:8" s="216" customFormat="1" ht="15" customHeight="1" x14ac:dyDescent="0.2">
      <c r="A6" s="214" t="s">
        <v>219</v>
      </c>
      <c r="B6" s="214" t="s">
        <v>235</v>
      </c>
      <c r="C6" s="214" t="s">
        <v>543</v>
      </c>
      <c r="D6" s="215">
        <v>100</v>
      </c>
      <c r="E6" s="215">
        <v>100</v>
      </c>
      <c r="F6" s="215">
        <v>0</v>
      </c>
      <c r="G6" s="165">
        <f t="shared" si="0"/>
        <v>0</v>
      </c>
      <c r="H6" s="215">
        <v>100</v>
      </c>
    </row>
    <row r="7" spans="1:8" s="216" customFormat="1" ht="15" customHeight="1" x14ac:dyDescent="0.2">
      <c r="A7" s="214" t="s">
        <v>219</v>
      </c>
      <c r="B7" s="214" t="s">
        <v>43</v>
      </c>
      <c r="C7" s="214" t="s">
        <v>544</v>
      </c>
      <c r="D7" s="215">
        <v>75</v>
      </c>
      <c r="E7" s="215">
        <v>75</v>
      </c>
      <c r="F7" s="215">
        <v>0</v>
      </c>
      <c r="G7" s="165">
        <f t="shared" si="0"/>
        <v>0</v>
      </c>
      <c r="H7" s="215">
        <v>75</v>
      </c>
    </row>
    <row r="8" spans="1:8" s="216" customFormat="1" ht="15" customHeight="1" x14ac:dyDescent="0.2">
      <c r="A8" s="214" t="s">
        <v>219</v>
      </c>
      <c r="B8" s="214" t="s">
        <v>168</v>
      </c>
      <c r="C8" s="214" t="s">
        <v>545</v>
      </c>
      <c r="D8" s="215">
        <v>100</v>
      </c>
      <c r="E8" s="215">
        <v>100</v>
      </c>
      <c r="F8" s="215">
        <v>0</v>
      </c>
      <c r="G8" s="165">
        <f t="shared" si="0"/>
        <v>0</v>
      </c>
      <c r="H8" s="215">
        <v>100</v>
      </c>
    </row>
    <row r="9" spans="1:8" s="216" customFormat="1" ht="15" customHeight="1" x14ac:dyDescent="0.2">
      <c r="A9" s="214" t="s">
        <v>219</v>
      </c>
      <c r="B9" s="214" t="s">
        <v>10</v>
      </c>
      <c r="C9" s="214" t="s">
        <v>534</v>
      </c>
      <c r="D9" s="215">
        <v>600</v>
      </c>
      <c r="E9" s="215">
        <v>900</v>
      </c>
      <c r="F9" s="215">
        <v>330</v>
      </c>
      <c r="G9" s="165">
        <f t="shared" si="0"/>
        <v>36.666666666666664</v>
      </c>
      <c r="H9" s="215">
        <v>500</v>
      </c>
    </row>
    <row r="10" spans="1:8" s="201" customFormat="1" ht="15" customHeight="1" x14ac:dyDescent="0.2">
      <c r="A10" s="217" t="s">
        <v>219</v>
      </c>
      <c r="B10" s="217" t="s">
        <v>220</v>
      </c>
      <c r="C10" s="217"/>
      <c r="D10" s="218">
        <f>SUM(D5:D9)</f>
        <v>945</v>
      </c>
      <c r="E10" s="218">
        <f t="shared" ref="E10:F10" si="1">SUM(E5:E9)</f>
        <v>1245</v>
      </c>
      <c r="F10" s="218">
        <f t="shared" si="1"/>
        <v>330</v>
      </c>
      <c r="G10" s="183">
        <f t="shared" si="0"/>
        <v>26.506024096385541</v>
      </c>
      <c r="H10" s="218">
        <f>SUM(H5:H9)</f>
        <v>845</v>
      </c>
    </row>
    <row r="11" spans="1:8" ht="15" customHeight="1" x14ac:dyDescent="0.2">
      <c r="A11" s="163" t="s">
        <v>248</v>
      </c>
      <c r="B11" s="163" t="s">
        <v>41</v>
      </c>
      <c r="C11" s="163" t="s">
        <v>42</v>
      </c>
      <c r="D11" s="164">
        <v>0</v>
      </c>
      <c r="E11" s="164">
        <v>0</v>
      </c>
      <c r="F11" s="164">
        <v>0</v>
      </c>
      <c r="G11" s="165">
        <v>0</v>
      </c>
      <c r="H11" s="164">
        <v>30</v>
      </c>
    </row>
    <row r="12" spans="1:8" ht="15" customHeight="1" x14ac:dyDescent="0.2">
      <c r="A12" s="163" t="s">
        <v>248</v>
      </c>
      <c r="B12" s="163" t="s">
        <v>233</v>
      </c>
      <c r="C12" s="163" t="s">
        <v>234</v>
      </c>
      <c r="D12" s="164">
        <v>0</v>
      </c>
      <c r="E12" s="164">
        <v>0</v>
      </c>
      <c r="F12" s="164">
        <v>0</v>
      </c>
      <c r="G12" s="165">
        <v>0</v>
      </c>
      <c r="H12" s="164">
        <v>200</v>
      </c>
    </row>
    <row r="13" spans="1:8" ht="15" customHeight="1" x14ac:dyDescent="0.2">
      <c r="A13" s="163" t="s">
        <v>248</v>
      </c>
      <c r="B13" s="163" t="s">
        <v>235</v>
      </c>
      <c r="C13" s="163" t="s">
        <v>236</v>
      </c>
      <c r="D13" s="164">
        <v>0</v>
      </c>
      <c r="E13" s="164">
        <v>0</v>
      </c>
      <c r="F13" s="164">
        <v>0</v>
      </c>
      <c r="G13" s="165">
        <v>0</v>
      </c>
      <c r="H13" s="164">
        <v>10</v>
      </c>
    </row>
    <row r="14" spans="1:8" ht="15" customHeight="1" x14ac:dyDescent="0.2">
      <c r="A14" s="163" t="s">
        <v>248</v>
      </c>
      <c r="B14" s="163" t="s">
        <v>43</v>
      </c>
      <c r="C14" s="163" t="s">
        <v>44</v>
      </c>
      <c r="D14" s="164">
        <v>0</v>
      </c>
      <c r="E14" s="164">
        <v>0</v>
      </c>
      <c r="F14" s="164">
        <v>0</v>
      </c>
      <c r="G14" s="165">
        <v>0</v>
      </c>
      <c r="H14" s="164">
        <v>80</v>
      </c>
    </row>
    <row r="15" spans="1:8" ht="15" customHeight="1" x14ac:dyDescent="0.2">
      <c r="A15" s="163" t="s">
        <v>248</v>
      </c>
      <c r="B15" s="163" t="s">
        <v>10</v>
      </c>
      <c r="C15" s="163" t="s">
        <v>11</v>
      </c>
      <c r="D15" s="164">
        <v>0</v>
      </c>
      <c r="E15" s="164">
        <v>0</v>
      </c>
      <c r="F15" s="164">
        <v>0</v>
      </c>
      <c r="G15" s="165">
        <v>0</v>
      </c>
      <c r="H15" s="164">
        <v>100</v>
      </c>
    </row>
    <row r="16" spans="1:8" s="201" customFormat="1" ht="15" customHeight="1" x14ac:dyDescent="0.2">
      <c r="A16" s="181" t="s">
        <v>248</v>
      </c>
      <c r="B16" s="181" t="s">
        <v>249</v>
      </c>
      <c r="C16" s="181"/>
      <c r="D16" s="182">
        <f>SUM(D11:D15)</f>
        <v>0</v>
      </c>
      <c r="E16" s="182">
        <f t="shared" ref="E16:F16" si="2">SUM(E11:E15)</f>
        <v>0</v>
      </c>
      <c r="F16" s="182">
        <f t="shared" si="2"/>
        <v>0</v>
      </c>
      <c r="G16" s="183">
        <v>0</v>
      </c>
      <c r="H16" s="182">
        <f>SUM(H11:H15)</f>
        <v>420</v>
      </c>
    </row>
    <row r="17" spans="1:8" s="216" customFormat="1" ht="15" customHeight="1" x14ac:dyDescent="0.2">
      <c r="A17" s="176" t="s">
        <v>155</v>
      </c>
      <c r="B17" s="176" t="s">
        <v>6</v>
      </c>
      <c r="C17" s="176" t="s">
        <v>7</v>
      </c>
      <c r="D17" s="180">
        <v>50</v>
      </c>
      <c r="E17" s="180">
        <v>70</v>
      </c>
      <c r="F17" s="180">
        <v>16</v>
      </c>
      <c r="G17" s="165">
        <f t="shared" si="0"/>
        <v>22.857142857142858</v>
      </c>
      <c r="H17" s="180">
        <v>100</v>
      </c>
    </row>
    <row r="18" spans="1:8" s="216" customFormat="1" ht="15" customHeight="1" x14ac:dyDescent="0.2">
      <c r="A18" s="176" t="s">
        <v>155</v>
      </c>
      <c r="B18" s="176" t="s">
        <v>10</v>
      </c>
      <c r="C18" s="176" t="s">
        <v>11</v>
      </c>
      <c r="D18" s="180">
        <v>250</v>
      </c>
      <c r="E18" s="180">
        <v>230</v>
      </c>
      <c r="F18" s="180">
        <v>12</v>
      </c>
      <c r="G18" s="165">
        <f t="shared" si="0"/>
        <v>5.2173913043478262</v>
      </c>
      <c r="H18" s="180">
        <v>200</v>
      </c>
    </row>
    <row r="19" spans="1:8" s="221" customFormat="1" ht="15" customHeight="1" x14ac:dyDescent="0.2">
      <c r="A19" s="219" t="s">
        <v>155</v>
      </c>
      <c r="B19" s="219" t="s">
        <v>158</v>
      </c>
      <c r="C19" s="219"/>
      <c r="D19" s="220">
        <f>SUM(D17:D18)</f>
        <v>300</v>
      </c>
      <c r="E19" s="220">
        <f t="shared" ref="E19:H19" si="3">SUM(E17:E18)</f>
        <v>300</v>
      </c>
      <c r="F19" s="220">
        <f t="shared" si="3"/>
        <v>28</v>
      </c>
      <c r="G19" s="183">
        <f t="shared" si="0"/>
        <v>9.3333333333333339</v>
      </c>
      <c r="H19" s="220">
        <f t="shared" si="3"/>
        <v>300</v>
      </c>
    </row>
    <row r="20" spans="1:8" s="216" customFormat="1" ht="15" customHeight="1" x14ac:dyDescent="0.2">
      <c r="A20" s="214" t="s">
        <v>23</v>
      </c>
      <c r="B20" s="214" t="s">
        <v>6</v>
      </c>
      <c r="C20" s="214" t="s">
        <v>7</v>
      </c>
      <c r="D20" s="215">
        <v>50</v>
      </c>
      <c r="E20" s="215">
        <v>50</v>
      </c>
      <c r="F20" s="215">
        <v>0</v>
      </c>
      <c r="G20" s="165">
        <f t="shared" si="0"/>
        <v>0</v>
      </c>
      <c r="H20" s="215">
        <v>50</v>
      </c>
    </row>
    <row r="21" spans="1:8" s="216" customFormat="1" ht="15" customHeight="1" x14ac:dyDescent="0.2">
      <c r="A21" s="214" t="s">
        <v>23</v>
      </c>
      <c r="B21" s="214" t="s">
        <v>10</v>
      </c>
      <c r="C21" s="214" t="s">
        <v>546</v>
      </c>
      <c r="D21" s="215">
        <v>590</v>
      </c>
      <c r="E21" s="215">
        <v>1090</v>
      </c>
      <c r="F21" s="215">
        <v>358</v>
      </c>
      <c r="G21" s="165">
        <f t="shared" si="0"/>
        <v>32.844036697247709</v>
      </c>
      <c r="H21" s="215">
        <v>100</v>
      </c>
    </row>
    <row r="22" spans="1:8" s="216" customFormat="1" ht="15" customHeight="1" x14ac:dyDescent="0.2">
      <c r="A22" s="214" t="s">
        <v>23</v>
      </c>
      <c r="B22" s="214" t="s">
        <v>24</v>
      </c>
      <c r="C22" s="214" t="s">
        <v>547</v>
      </c>
      <c r="D22" s="215">
        <v>5600</v>
      </c>
      <c r="E22" s="215">
        <v>5100</v>
      </c>
      <c r="F22" s="215">
        <v>1077</v>
      </c>
      <c r="G22" s="165">
        <f t="shared" si="0"/>
        <v>21.117647058823529</v>
      </c>
      <c r="H22" s="215">
        <v>100</v>
      </c>
    </row>
    <row r="23" spans="1:8" s="216" customFormat="1" ht="15" customHeight="1" x14ac:dyDescent="0.2">
      <c r="A23" s="214" t="s">
        <v>23</v>
      </c>
      <c r="B23" s="214" t="s">
        <v>138</v>
      </c>
      <c r="C23" s="214" t="s">
        <v>139</v>
      </c>
      <c r="D23" s="215">
        <v>0</v>
      </c>
      <c r="E23" s="215">
        <v>0</v>
      </c>
      <c r="F23" s="215">
        <v>0</v>
      </c>
      <c r="G23" s="165">
        <v>0</v>
      </c>
      <c r="H23" s="215">
        <v>0</v>
      </c>
    </row>
    <row r="24" spans="1:8" s="216" customFormat="1" ht="15" customHeight="1" x14ac:dyDescent="0.2">
      <c r="A24" s="214" t="s">
        <v>23</v>
      </c>
      <c r="B24" s="214" t="s">
        <v>241</v>
      </c>
      <c r="C24" s="214" t="s">
        <v>548</v>
      </c>
      <c r="D24" s="215">
        <v>7260</v>
      </c>
      <c r="E24" s="215">
        <v>7260</v>
      </c>
      <c r="F24" s="215">
        <v>4840</v>
      </c>
      <c r="G24" s="165">
        <f t="shared" si="0"/>
        <v>66.666666666666671</v>
      </c>
      <c r="H24" s="215">
        <v>0</v>
      </c>
    </row>
    <row r="25" spans="1:8" s="221" customFormat="1" ht="15" customHeight="1" x14ac:dyDescent="0.2">
      <c r="A25" s="217" t="s">
        <v>23</v>
      </c>
      <c r="B25" s="217" t="s">
        <v>26</v>
      </c>
      <c r="C25" s="217"/>
      <c r="D25" s="218">
        <f>SUM(D20:D24)</f>
        <v>13500</v>
      </c>
      <c r="E25" s="218">
        <f t="shared" ref="E25:H25" si="4">SUM(E20:E24)</f>
        <v>13500</v>
      </c>
      <c r="F25" s="218">
        <f t="shared" si="4"/>
        <v>6275</v>
      </c>
      <c r="G25" s="183">
        <f t="shared" si="0"/>
        <v>46.481481481481481</v>
      </c>
      <c r="H25" s="218">
        <f t="shared" si="4"/>
        <v>250</v>
      </c>
    </row>
    <row r="26" spans="1:8" s="216" customFormat="1" ht="15" customHeight="1" x14ac:dyDescent="0.2">
      <c r="A26" s="176" t="s">
        <v>116</v>
      </c>
      <c r="B26" s="176" t="s">
        <v>39</v>
      </c>
      <c r="C26" s="176" t="s">
        <v>40</v>
      </c>
      <c r="D26" s="180">
        <v>600</v>
      </c>
      <c r="E26" s="180">
        <v>600</v>
      </c>
      <c r="F26" s="180">
        <v>232</v>
      </c>
      <c r="G26" s="165">
        <f t="shared" si="0"/>
        <v>38.666666666666664</v>
      </c>
      <c r="H26" s="180">
        <v>300</v>
      </c>
    </row>
    <row r="27" spans="1:8" s="216" customFormat="1" ht="15" customHeight="1" x14ac:dyDescent="0.2">
      <c r="A27" s="176" t="s">
        <v>116</v>
      </c>
      <c r="B27" s="176" t="s">
        <v>10</v>
      </c>
      <c r="C27" s="176" t="s">
        <v>11</v>
      </c>
      <c r="D27" s="180">
        <v>100</v>
      </c>
      <c r="E27" s="180">
        <v>100</v>
      </c>
      <c r="F27" s="180">
        <v>0</v>
      </c>
      <c r="G27" s="165">
        <f t="shared" si="0"/>
        <v>0</v>
      </c>
      <c r="H27" s="180">
        <v>100</v>
      </c>
    </row>
    <row r="28" spans="1:8" s="221" customFormat="1" x14ac:dyDescent="0.2">
      <c r="A28" s="219" t="s">
        <v>116</v>
      </c>
      <c r="B28" s="219" t="s">
        <v>117</v>
      </c>
      <c r="C28" s="219"/>
      <c r="D28" s="220">
        <f>SUM(D26:D27)</f>
        <v>700</v>
      </c>
      <c r="E28" s="220">
        <f t="shared" ref="E28:H28" si="5">SUM(E26:E27)</f>
        <v>700</v>
      </c>
      <c r="F28" s="220">
        <f t="shared" si="5"/>
        <v>232</v>
      </c>
      <c r="G28" s="183">
        <f t="shared" si="0"/>
        <v>33.142857142857146</v>
      </c>
      <c r="H28" s="220">
        <f t="shared" si="5"/>
        <v>400</v>
      </c>
    </row>
    <row r="29" spans="1:8" s="216" customFormat="1" ht="15" customHeight="1" x14ac:dyDescent="0.2">
      <c r="A29" s="176" t="s">
        <v>225</v>
      </c>
      <c r="B29" s="176" t="s">
        <v>35</v>
      </c>
      <c r="C29" s="176" t="s">
        <v>36</v>
      </c>
      <c r="D29" s="180">
        <v>200</v>
      </c>
      <c r="E29" s="180">
        <v>200</v>
      </c>
      <c r="F29" s="180">
        <v>0</v>
      </c>
      <c r="G29" s="165">
        <f t="shared" si="0"/>
        <v>0</v>
      </c>
      <c r="H29" s="180">
        <v>200</v>
      </c>
    </row>
    <row r="30" spans="1:8" s="216" customFormat="1" ht="15" customHeight="1" x14ac:dyDescent="0.2">
      <c r="A30" s="176" t="s">
        <v>225</v>
      </c>
      <c r="B30" s="176" t="s">
        <v>6</v>
      </c>
      <c r="C30" s="176" t="s">
        <v>7</v>
      </c>
      <c r="D30" s="180">
        <v>50</v>
      </c>
      <c r="E30" s="180">
        <v>50</v>
      </c>
      <c r="F30" s="180">
        <v>0</v>
      </c>
      <c r="G30" s="165">
        <f t="shared" si="0"/>
        <v>0</v>
      </c>
      <c r="H30" s="180">
        <v>50</v>
      </c>
    </row>
    <row r="31" spans="1:8" s="216" customFormat="1" ht="15" customHeight="1" x14ac:dyDescent="0.2">
      <c r="A31" s="176" t="s">
        <v>225</v>
      </c>
      <c r="B31" s="176" t="s">
        <v>24</v>
      </c>
      <c r="C31" s="176" t="s">
        <v>25</v>
      </c>
      <c r="D31" s="180">
        <v>200</v>
      </c>
      <c r="E31" s="180">
        <v>200</v>
      </c>
      <c r="F31" s="180">
        <v>0</v>
      </c>
      <c r="G31" s="165">
        <f t="shared" si="0"/>
        <v>0</v>
      </c>
      <c r="H31" s="180">
        <v>100</v>
      </c>
    </row>
    <row r="32" spans="1:8" s="221" customFormat="1" ht="15" customHeight="1" x14ac:dyDescent="0.2">
      <c r="A32" s="219" t="s">
        <v>225</v>
      </c>
      <c r="B32" s="219" t="s">
        <v>226</v>
      </c>
      <c r="C32" s="219"/>
      <c r="D32" s="220">
        <f>SUM(D29:D31)</f>
        <v>450</v>
      </c>
      <c r="E32" s="220">
        <f t="shared" ref="E32:F32" si="6">SUM(E29:E31)</f>
        <v>450</v>
      </c>
      <c r="F32" s="220">
        <f t="shared" si="6"/>
        <v>0</v>
      </c>
      <c r="G32" s="183">
        <f t="shared" si="0"/>
        <v>0</v>
      </c>
      <c r="H32" s="220">
        <f>SUM(H29:H31)</f>
        <v>350</v>
      </c>
    </row>
    <row r="33" spans="1:8" s="216" customFormat="1" ht="15" customHeight="1" x14ac:dyDescent="0.2">
      <c r="A33" s="176" t="s">
        <v>22</v>
      </c>
      <c r="B33" s="176" t="s">
        <v>41</v>
      </c>
      <c r="C33" s="176" t="s">
        <v>42</v>
      </c>
      <c r="D33" s="180">
        <v>100</v>
      </c>
      <c r="E33" s="180">
        <v>100</v>
      </c>
      <c r="F33" s="180">
        <v>0</v>
      </c>
      <c r="G33" s="165">
        <f t="shared" si="0"/>
        <v>0</v>
      </c>
      <c r="H33" s="180">
        <v>60</v>
      </c>
    </row>
    <row r="34" spans="1:8" s="216" customFormat="1" ht="15" customHeight="1" x14ac:dyDescent="0.2">
      <c r="A34" s="176" t="s">
        <v>22</v>
      </c>
      <c r="B34" s="176" t="s">
        <v>235</v>
      </c>
      <c r="C34" s="176" t="s">
        <v>236</v>
      </c>
      <c r="D34" s="180">
        <v>60</v>
      </c>
      <c r="E34" s="180">
        <v>60</v>
      </c>
      <c r="F34" s="180">
        <v>0</v>
      </c>
      <c r="G34" s="165">
        <f t="shared" si="0"/>
        <v>0</v>
      </c>
      <c r="H34" s="180">
        <v>0</v>
      </c>
    </row>
    <row r="35" spans="1:8" s="216" customFormat="1" ht="15" customHeight="1" x14ac:dyDescent="0.2">
      <c r="A35" s="176" t="s">
        <v>22</v>
      </c>
      <c r="B35" s="176" t="s">
        <v>43</v>
      </c>
      <c r="C35" s="176" t="s">
        <v>44</v>
      </c>
      <c r="D35" s="180">
        <v>30</v>
      </c>
      <c r="E35" s="180">
        <v>350</v>
      </c>
      <c r="F35" s="180">
        <v>0</v>
      </c>
      <c r="G35" s="165">
        <f t="shared" si="0"/>
        <v>0</v>
      </c>
      <c r="H35" s="180">
        <v>50</v>
      </c>
    </row>
    <row r="36" spans="1:8" s="216" customFormat="1" ht="15" customHeight="1" x14ac:dyDescent="0.2">
      <c r="A36" s="176" t="s">
        <v>22</v>
      </c>
      <c r="B36" s="176" t="s">
        <v>138</v>
      </c>
      <c r="C36" s="176" t="s">
        <v>139</v>
      </c>
      <c r="D36" s="180">
        <v>0</v>
      </c>
      <c r="E36" s="180">
        <v>1256</v>
      </c>
      <c r="F36" s="180">
        <v>1256</v>
      </c>
      <c r="G36" s="165">
        <f t="shared" si="0"/>
        <v>100</v>
      </c>
      <c r="H36" s="180">
        <v>0</v>
      </c>
    </row>
    <row r="37" spans="1:8" s="216" customFormat="1" ht="15" customHeight="1" x14ac:dyDescent="0.2">
      <c r="A37" s="176" t="s">
        <v>22</v>
      </c>
      <c r="B37" s="176" t="s">
        <v>10</v>
      </c>
      <c r="C37" s="176" t="s">
        <v>11</v>
      </c>
      <c r="D37" s="180">
        <v>1600</v>
      </c>
      <c r="E37" s="180">
        <v>1280</v>
      </c>
      <c r="F37" s="180">
        <v>358.56540000000001</v>
      </c>
      <c r="G37" s="165">
        <f t="shared" si="0"/>
        <v>28.012921875</v>
      </c>
      <c r="H37" s="180">
        <v>100</v>
      </c>
    </row>
    <row r="38" spans="1:8" s="221" customFormat="1" ht="15" customHeight="1" x14ac:dyDescent="0.2">
      <c r="A38" s="219" t="s">
        <v>22</v>
      </c>
      <c r="B38" s="219" t="s">
        <v>21</v>
      </c>
      <c r="C38" s="219"/>
      <c r="D38" s="220">
        <f>SUM(D33:D37)</f>
        <v>1790</v>
      </c>
      <c r="E38" s="220">
        <f t="shared" ref="E38:F38" si="7">SUM(E33:E37)</f>
        <v>3046</v>
      </c>
      <c r="F38" s="220">
        <f t="shared" si="7"/>
        <v>1614.5654</v>
      </c>
      <c r="G38" s="183">
        <f t="shared" si="0"/>
        <v>53.006086671043995</v>
      </c>
      <c r="H38" s="220">
        <f t="shared" ref="H38" si="8">SUM(H33:H37)</f>
        <v>210</v>
      </c>
    </row>
    <row r="39" spans="1:8" s="216" customFormat="1" ht="15" customHeight="1" x14ac:dyDescent="0.2">
      <c r="A39" s="176" t="s">
        <v>181</v>
      </c>
      <c r="B39" s="176" t="s">
        <v>10</v>
      </c>
      <c r="C39" s="176" t="s">
        <v>11</v>
      </c>
      <c r="D39" s="180">
        <v>800</v>
      </c>
      <c r="E39" s="180">
        <v>800</v>
      </c>
      <c r="F39" s="180">
        <v>407</v>
      </c>
      <c r="G39" s="165">
        <f t="shared" si="0"/>
        <v>50.875</v>
      </c>
      <c r="H39" s="180">
        <v>400</v>
      </c>
    </row>
    <row r="40" spans="1:8" s="216" customFormat="1" ht="15" customHeight="1" x14ac:dyDescent="0.2">
      <c r="A40" s="176" t="s">
        <v>181</v>
      </c>
      <c r="B40" s="176" t="s">
        <v>192</v>
      </c>
      <c r="C40" s="176" t="s">
        <v>193</v>
      </c>
      <c r="D40" s="180">
        <v>300</v>
      </c>
      <c r="E40" s="180">
        <v>300</v>
      </c>
      <c r="F40" s="180">
        <v>0</v>
      </c>
      <c r="G40" s="165">
        <f t="shared" si="0"/>
        <v>0</v>
      </c>
      <c r="H40" s="180">
        <v>150</v>
      </c>
    </row>
    <row r="41" spans="1:8" s="216" customFormat="1" ht="15" customHeight="1" x14ac:dyDescent="0.2">
      <c r="A41" s="176" t="s">
        <v>181</v>
      </c>
      <c r="B41" s="176" t="s">
        <v>182</v>
      </c>
      <c r="C41" s="176" t="s">
        <v>183</v>
      </c>
      <c r="D41" s="180">
        <v>300</v>
      </c>
      <c r="E41" s="180">
        <v>300</v>
      </c>
      <c r="F41" s="180">
        <v>0</v>
      </c>
      <c r="G41" s="165">
        <f t="shared" si="0"/>
        <v>0</v>
      </c>
      <c r="H41" s="180">
        <v>150</v>
      </c>
    </row>
    <row r="42" spans="1:8" s="216" customFormat="1" ht="15" customHeight="1" x14ac:dyDescent="0.2">
      <c r="A42" s="176" t="s">
        <v>181</v>
      </c>
      <c r="B42" s="176" t="s">
        <v>186</v>
      </c>
      <c r="C42" s="176" t="s">
        <v>187</v>
      </c>
      <c r="D42" s="180">
        <v>600</v>
      </c>
      <c r="E42" s="180">
        <v>600</v>
      </c>
      <c r="F42" s="180">
        <v>102</v>
      </c>
      <c r="G42" s="165">
        <f t="shared" si="0"/>
        <v>17</v>
      </c>
      <c r="H42" s="180">
        <v>300</v>
      </c>
    </row>
    <row r="43" spans="1:8" s="221" customFormat="1" ht="15" customHeight="1" x14ac:dyDescent="0.2">
      <c r="A43" s="219" t="s">
        <v>181</v>
      </c>
      <c r="B43" s="219" t="s">
        <v>190</v>
      </c>
      <c r="C43" s="219"/>
      <c r="D43" s="220">
        <f>SUM(D39:D42)</f>
        <v>2000</v>
      </c>
      <c r="E43" s="220">
        <f t="shared" ref="E43:F43" si="9">SUM(E39:E42)</f>
        <v>2000</v>
      </c>
      <c r="F43" s="220">
        <f t="shared" si="9"/>
        <v>509</v>
      </c>
      <c r="G43" s="183">
        <f t="shared" si="0"/>
        <v>25.45</v>
      </c>
      <c r="H43" s="220">
        <f t="shared" ref="H43" si="10">SUM(H39:H42)</f>
        <v>1000</v>
      </c>
    </row>
    <row r="44" spans="1:8" s="222" customFormat="1" ht="15" customHeight="1" x14ac:dyDescent="0.2">
      <c r="A44" s="176" t="s">
        <v>120</v>
      </c>
      <c r="B44" s="176" t="s">
        <v>39</v>
      </c>
      <c r="C44" s="176" t="s">
        <v>40</v>
      </c>
      <c r="D44" s="180">
        <v>0</v>
      </c>
      <c r="E44" s="180">
        <v>105</v>
      </c>
      <c r="F44" s="180">
        <v>0</v>
      </c>
      <c r="G44" s="165">
        <f t="shared" si="0"/>
        <v>0</v>
      </c>
      <c r="H44" s="180">
        <v>105</v>
      </c>
    </row>
    <row r="45" spans="1:8" s="204" customFormat="1" ht="15" customHeight="1" x14ac:dyDescent="0.2">
      <c r="A45" s="163" t="s">
        <v>120</v>
      </c>
      <c r="B45" s="163" t="s">
        <v>41</v>
      </c>
      <c r="C45" s="163" t="s">
        <v>42</v>
      </c>
      <c r="D45" s="189">
        <v>0</v>
      </c>
      <c r="E45" s="189">
        <v>0</v>
      </c>
      <c r="F45" s="189">
        <v>0</v>
      </c>
      <c r="G45" s="165">
        <v>0</v>
      </c>
      <c r="H45" s="189">
        <v>20</v>
      </c>
    </row>
    <row r="46" spans="1:8" s="204" customFormat="1" ht="15" customHeight="1" x14ac:dyDescent="0.2">
      <c r="A46" s="163" t="s">
        <v>120</v>
      </c>
      <c r="B46" s="163" t="s">
        <v>233</v>
      </c>
      <c r="C46" s="163" t="s">
        <v>234</v>
      </c>
      <c r="D46" s="189">
        <v>0</v>
      </c>
      <c r="E46" s="189">
        <v>0</v>
      </c>
      <c r="F46" s="189">
        <v>0</v>
      </c>
      <c r="G46" s="165">
        <v>0</v>
      </c>
      <c r="H46" s="189">
        <v>100</v>
      </c>
    </row>
    <row r="47" spans="1:8" s="204" customFormat="1" ht="15" customHeight="1" x14ac:dyDescent="0.2">
      <c r="A47" s="163" t="s">
        <v>120</v>
      </c>
      <c r="B47" s="163" t="s">
        <v>43</v>
      </c>
      <c r="C47" s="163" t="s">
        <v>44</v>
      </c>
      <c r="D47" s="189">
        <v>0</v>
      </c>
      <c r="E47" s="189">
        <v>0</v>
      </c>
      <c r="F47" s="189">
        <v>0</v>
      </c>
      <c r="G47" s="165">
        <v>0</v>
      </c>
      <c r="H47" s="189">
        <v>50</v>
      </c>
    </row>
    <row r="48" spans="1:8" s="201" customFormat="1" ht="15" customHeight="1" x14ac:dyDescent="0.2">
      <c r="A48" s="181" t="s">
        <v>120</v>
      </c>
      <c r="B48" s="181" t="s">
        <v>121</v>
      </c>
      <c r="C48" s="181"/>
      <c r="D48" s="182">
        <f t="shared" ref="D48:F48" si="11">SUM(D44:D47)</f>
        <v>0</v>
      </c>
      <c r="E48" s="182">
        <f t="shared" si="11"/>
        <v>105</v>
      </c>
      <c r="F48" s="182">
        <f t="shared" si="11"/>
        <v>0</v>
      </c>
      <c r="G48" s="183">
        <f t="shared" si="0"/>
        <v>0</v>
      </c>
      <c r="H48" s="182">
        <f>SUM(H44:H47)</f>
        <v>275</v>
      </c>
    </row>
    <row r="49" spans="1:15" ht="15" customHeight="1" x14ac:dyDescent="0.2">
      <c r="A49" s="163" t="s">
        <v>541</v>
      </c>
      <c r="B49" s="163" t="s">
        <v>24</v>
      </c>
      <c r="C49" s="163" t="s">
        <v>25</v>
      </c>
      <c r="D49" s="164">
        <v>0</v>
      </c>
      <c r="E49" s="164">
        <v>0</v>
      </c>
      <c r="F49" s="164">
        <v>0</v>
      </c>
      <c r="G49" s="165">
        <v>0</v>
      </c>
      <c r="H49" s="164">
        <v>2000</v>
      </c>
    </row>
    <row r="50" spans="1:15" s="201" customFormat="1" ht="15" customHeight="1" x14ac:dyDescent="0.2">
      <c r="A50" s="181" t="s">
        <v>541</v>
      </c>
      <c r="B50" s="181" t="s">
        <v>549</v>
      </c>
      <c r="C50" s="181"/>
      <c r="D50" s="182">
        <f>SUM(D49)</f>
        <v>0</v>
      </c>
      <c r="E50" s="182">
        <f t="shared" ref="E50:H50" si="12">SUM(E49)</f>
        <v>0</v>
      </c>
      <c r="F50" s="182">
        <f t="shared" si="12"/>
        <v>0</v>
      </c>
      <c r="G50" s="183">
        <v>0</v>
      </c>
      <c r="H50" s="182">
        <f t="shared" si="12"/>
        <v>2000</v>
      </c>
      <c r="O50" s="223"/>
    </row>
    <row r="51" spans="1:15" s="216" customFormat="1" ht="15" customHeight="1" x14ac:dyDescent="0.2">
      <c r="A51" s="176" t="s">
        <v>209</v>
      </c>
      <c r="B51" s="176" t="s">
        <v>10</v>
      </c>
      <c r="C51" s="176" t="s">
        <v>11</v>
      </c>
      <c r="D51" s="180">
        <v>300</v>
      </c>
      <c r="E51" s="180">
        <v>300</v>
      </c>
      <c r="F51" s="180">
        <v>149</v>
      </c>
      <c r="G51" s="165">
        <f t="shared" si="0"/>
        <v>49.666666666666664</v>
      </c>
      <c r="H51" s="180">
        <v>100</v>
      </c>
    </row>
    <row r="52" spans="1:15" s="221" customFormat="1" ht="15" customHeight="1" x14ac:dyDescent="0.2">
      <c r="A52" s="219" t="s">
        <v>209</v>
      </c>
      <c r="B52" s="219" t="s">
        <v>210</v>
      </c>
      <c r="C52" s="219"/>
      <c r="D52" s="220">
        <f>SUM(D51)</f>
        <v>300</v>
      </c>
      <c r="E52" s="220">
        <f t="shared" ref="E52:H54" si="13">SUM(E51)</f>
        <v>300</v>
      </c>
      <c r="F52" s="220">
        <f t="shared" si="13"/>
        <v>149</v>
      </c>
      <c r="G52" s="183">
        <f t="shared" si="0"/>
        <v>49.666666666666664</v>
      </c>
      <c r="H52" s="220">
        <f t="shared" si="13"/>
        <v>100</v>
      </c>
      <c r="O52" s="224"/>
    </row>
    <row r="53" spans="1:15" s="216" customFormat="1" ht="15" customHeight="1" x14ac:dyDescent="0.2">
      <c r="A53" s="176" t="s">
        <v>215</v>
      </c>
      <c r="B53" s="176" t="s">
        <v>39</v>
      </c>
      <c r="C53" s="176" t="s">
        <v>40</v>
      </c>
      <c r="D53" s="180">
        <v>0</v>
      </c>
      <c r="E53" s="180">
        <v>705</v>
      </c>
      <c r="F53" s="180">
        <v>321</v>
      </c>
      <c r="G53" s="165">
        <f t="shared" si="0"/>
        <v>45.531914893617021</v>
      </c>
      <c r="H53" s="180">
        <v>0</v>
      </c>
    </row>
    <row r="54" spans="1:15" s="221" customFormat="1" ht="15" customHeight="1" x14ac:dyDescent="0.2">
      <c r="A54" s="219" t="s">
        <v>215</v>
      </c>
      <c r="B54" s="219" t="s">
        <v>216</v>
      </c>
      <c r="C54" s="219"/>
      <c r="D54" s="220">
        <f>SUM(D53)</f>
        <v>0</v>
      </c>
      <c r="E54" s="220">
        <f t="shared" ref="E54:F54" si="14">SUM(E53)</f>
        <v>705</v>
      </c>
      <c r="F54" s="220">
        <f t="shared" si="14"/>
        <v>321</v>
      </c>
      <c r="G54" s="183">
        <f t="shared" si="0"/>
        <v>45.531914893617021</v>
      </c>
      <c r="H54" s="220">
        <f t="shared" si="13"/>
        <v>0</v>
      </c>
    </row>
    <row r="55" spans="1:15" s="216" customFormat="1" ht="15" customHeight="1" x14ac:dyDescent="0.2">
      <c r="A55" s="176" t="s">
        <v>242</v>
      </c>
      <c r="B55" s="176" t="s">
        <v>6</v>
      </c>
      <c r="C55" s="176" t="s">
        <v>7</v>
      </c>
      <c r="D55" s="180">
        <v>0</v>
      </c>
      <c r="E55" s="180">
        <v>715</v>
      </c>
      <c r="F55" s="180">
        <v>112</v>
      </c>
      <c r="G55" s="165">
        <f t="shared" si="0"/>
        <v>15.664335664335665</v>
      </c>
      <c r="H55" s="180">
        <v>500</v>
      </c>
    </row>
    <row r="56" spans="1:15" s="216" customFormat="1" ht="15" customHeight="1" x14ac:dyDescent="0.2">
      <c r="A56" s="176" t="s">
        <v>242</v>
      </c>
      <c r="B56" s="176" t="s">
        <v>10</v>
      </c>
      <c r="C56" s="176" t="s">
        <v>11</v>
      </c>
      <c r="D56" s="180">
        <v>1000</v>
      </c>
      <c r="E56" s="180">
        <v>159</v>
      </c>
      <c r="F56" s="180">
        <v>45</v>
      </c>
      <c r="G56" s="165">
        <f t="shared" si="0"/>
        <v>28.30188679245283</v>
      </c>
      <c r="H56" s="180">
        <v>500</v>
      </c>
    </row>
    <row r="57" spans="1:15" s="216" customFormat="1" ht="15" customHeight="1" x14ac:dyDescent="0.2">
      <c r="A57" s="176" t="s">
        <v>242</v>
      </c>
      <c r="B57" s="176" t="s">
        <v>24</v>
      </c>
      <c r="C57" s="176" t="s">
        <v>25</v>
      </c>
      <c r="D57" s="180">
        <v>0</v>
      </c>
      <c r="E57" s="180">
        <v>1380</v>
      </c>
      <c r="F57" s="180">
        <v>1376</v>
      </c>
      <c r="G57" s="165">
        <f t="shared" si="0"/>
        <v>99.710144927536234</v>
      </c>
      <c r="H57" s="180">
        <v>200</v>
      </c>
    </row>
    <row r="58" spans="1:15" s="216" customFormat="1" ht="15" customHeight="1" x14ac:dyDescent="0.2">
      <c r="A58" s="176" t="s">
        <v>242</v>
      </c>
      <c r="B58" s="176" t="s">
        <v>30</v>
      </c>
      <c r="C58" s="176" t="s">
        <v>31</v>
      </c>
      <c r="D58" s="180">
        <v>0</v>
      </c>
      <c r="E58" s="180">
        <v>96</v>
      </c>
      <c r="F58" s="180">
        <v>75</v>
      </c>
      <c r="G58" s="165">
        <f t="shared" si="0"/>
        <v>78.125</v>
      </c>
      <c r="H58" s="180">
        <v>50</v>
      </c>
    </row>
    <row r="59" spans="1:15" s="221" customFormat="1" ht="15" customHeight="1" x14ac:dyDescent="0.2">
      <c r="A59" s="219" t="s">
        <v>242</v>
      </c>
      <c r="B59" s="219" t="s">
        <v>243</v>
      </c>
      <c r="C59" s="219"/>
      <c r="D59" s="220">
        <f>SUM(D55:D58)</f>
        <v>1000</v>
      </c>
      <c r="E59" s="220">
        <f t="shared" ref="E59:H59" si="15">SUM(E55:E58)</f>
        <v>2350</v>
      </c>
      <c r="F59" s="220">
        <f t="shared" si="15"/>
        <v>1608</v>
      </c>
      <c r="G59" s="183">
        <f t="shared" si="0"/>
        <v>68.425531914893611</v>
      </c>
      <c r="H59" s="220">
        <f t="shared" si="15"/>
        <v>1250</v>
      </c>
    </row>
    <row r="60" spans="1:15" x14ac:dyDescent="0.2">
      <c r="A60" s="184" t="s">
        <v>290</v>
      </c>
      <c r="B60" s="184"/>
      <c r="C60" s="184"/>
      <c r="D60" s="185">
        <f>D10+D16+D19+D25+D28+D32+D38+D43+D48+D50+D52+D54+D59</f>
        <v>20985</v>
      </c>
      <c r="E60" s="185">
        <f t="shared" ref="E60:F60" si="16">E10+E16+E19+E25+E28+E32+E38+E43+E48+E50+E52+E54+E59</f>
        <v>24701</v>
      </c>
      <c r="F60" s="185">
        <f t="shared" si="16"/>
        <v>11066.565399999999</v>
      </c>
      <c r="G60" s="186">
        <f t="shared" si="0"/>
        <v>44.802094652038377</v>
      </c>
      <c r="H60" s="185">
        <f>H10+H16+H19+H25+H28+H32+H38+H43+H48+H50+H52+H54+H59</f>
        <v>7400</v>
      </c>
    </row>
    <row r="61" spans="1:15" x14ac:dyDescent="0.2">
      <c r="D61" s="166"/>
      <c r="E61" s="166"/>
      <c r="F61" s="166"/>
      <c r="H61" s="166"/>
    </row>
    <row r="62" spans="1:15" x14ac:dyDescent="0.2">
      <c r="A62" s="216"/>
      <c r="D62" s="166"/>
      <c r="E62" s="166"/>
      <c r="F62" s="166"/>
      <c r="H62" s="166"/>
    </row>
    <row r="63" spans="1:15" x14ac:dyDescent="0.2">
      <c r="D63" s="166"/>
      <c r="E63" s="166"/>
      <c r="F63" s="166"/>
      <c r="H63" s="166"/>
    </row>
    <row r="64" spans="1:15" x14ac:dyDescent="0.2">
      <c r="D64" s="166"/>
      <c r="E64" s="166"/>
      <c r="F64" s="166"/>
      <c r="H64" s="166"/>
    </row>
    <row r="65" spans="1:8" x14ac:dyDescent="0.2">
      <c r="D65" s="166"/>
      <c r="E65" s="166"/>
      <c r="F65" s="166"/>
      <c r="H65" s="166"/>
    </row>
    <row r="66" spans="1:8" x14ac:dyDescent="0.2">
      <c r="H66" s="166"/>
    </row>
    <row r="67" spans="1:8" x14ac:dyDescent="0.2">
      <c r="A67" s="746" t="s">
        <v>466</v>
      </c>
      <c r="B67" s="746"/>
      <c r="C67" s="746"/>
      <c r="D67" s="746"/>
      <c r="E67" s="746"/>
      <c r="F67" s="746"/>
      <c r="G67" s="746"/>
      <c r="H67" s="166"/>
    </row>
    <row r="68" spans="1:8" s="200" customFormat="1" ht="27" customHeight="1" x14ac:dyDescent="0.2">
      <c r="A68" s="195" t="s">
        <v>0</v>
      </c>
      <c r="B68" s="195" t="s">
        <v>1</v>
      </c>
      <c r="C68" s="195" t="s">
        <v>2</v>
      </c>
      <c r="D68" s="196" t="s">
        <v>293</v>
      </c>
      <c r="E68" s="196" t="s">
        <v>294</v>
      </c>
      <c r="F68" s="197" t="s">
        <v>641</v>
      </c>
      <c r="G68" s="198" t="s">
        <v>295</v>
      </c>
      <c r="H68" s="229" t="s">
        <v>485</v>
      </c>
    </row>
    <row r="69" spans="1:8" ht="15" customHeight="1" x14ac:dyDescent="0.2">
      <c r="A69" s="163" t="s">
        <v>225</v>
      </c>
      <c r="B69" s="163" t="s">
        <v>18</v>
      </c>
      <c r="C69" s="163" t="s">
        <v>309</v>
      </c>
      <c r="D69" s="164">
        <v>1</v>
      </c>
      <c r="E69" s="164">
        <v>1</v>
      </c>
      <c r="F69" s="164">
        <v>0</v>
      </c>
      <c r="G69" s="165">
        <f t="shared" ref="G69:G120" si="17">F69*100/E69</f>
        <v>0</v>
      </c>
      <c r="H69" s="164">
        <v>0</v>
      </c>
    </row>
    <row r="70" spans="1:8" ht="15" customHeight="1" x14ac:dyDescent="0.2">
      <c r="A70" s="163" t="s">
        <v>225</v>
      </c>
      <c r="B70" s="163" t="s">
        <v>18</v>
      </c>
      <c r="C70" s="163" t="s">
        <v>755</v>
      </c>
      <c r="D70" s="164">
        <v>1100</v>
      </c>
      <c r="E70" s="164">
        <v>950</v>
      </c>
      <c r="F70" s="164">
        <v>496</v>
      </c>
      <c r="G70" s="165">
        <f t="shared" si="17"/>
        <v>52.210526315789473</v>
      </c>
      <c r="H70" s="164">
        <v>500</v>
      </c>
    </row>
    <row r="71" spans="1:8" ht="15" customHeight="1" x14ac:dyDescent="0.2">
      <c r="A71" s="163" t="s">
        <v>225</v>
      </c>
      <c r="B71" s="163" t="s">
        <v>18</v>
      </c>
      <c r="C71" s="163" t="s">
        <v>756</v>
      </c>
      <c r="D71" s="164">
        <v>500</v>
      </c>
      <c r="E71" s="164">
        <v>500</v>
      </c>
      <c r="F71" s="164">
        <v>0</v>
      </c>
      <c r="G71" s="165">
        <f t="shared" si="17"/>
        <v>0</v>
      </c>
      <c r="H71" s="164">
        <v>500</v>
      </c>
    </row>
    <row r="72" spans="1:8" ht="15" customHeight="1" x14ac:dyDescent="0.2">
      <c r="A72" s="163" t="s">
        <v>225</v>
      </c>
      <c r="B72" s="163" t="s">
        <v>18</v>
      </c>
      <c r="C72" s="163" t="s">
        <v>598</v>
      </c>
      <c r="D72" s="164">
        <v>1</v>
      </c>
      <c r="E72" s="164">
        <v>1</v>
      </c>
      <c r="F72" s="164">
        <v>0</v>
      </c>
      <c r="G72" s="165">
        <f t="shared" si="17"/>
        <v>0</v>
      </c>
      <c r="H72" s="164">
        <v>0</v>
      </c>
    </row>
    <row r="73" spans="1:8" ht="15" customHeight="1" x14ac:dyDescent="0.2">
      <c r="A73" s="163" t="s">
        <v>225</v>
      </c>
      <c r="B73" s="163" t="s">
        <v>18</v>
      </c>
      <c r="C73" s="163" t="s">
        <v>599</v>
      </c>
      <c r="D73" s="164">
        <v>100</v>
      </c>
      <c r="E73" s="164">
        <v>250</v>
      </c>
      <c r="F73" s="164">
        <v>0</v>
      </c>
      <c r="G73" s="165">
        <f t="shared" si="17"/>
        <v>0</v>
      </c>
      <c r="H73" s="164">
        <v>400</v>
      </c>
    </row>
    <row r="74" spans="1:8" ht="15" customHeight="1" x14ac:dyDescent="0.2">
      <c r="A74" s="163" t="s">
        <v>225</v>
      </c>
      <c r="B74" s="163" t="s">
        <v>18</v>
      </c>
      <c r="C74" s="163" t="s">
        <v>757</v>
      </c>
      <c r="D74" s="164">
        <v>750</v>
      </c>
      <c r="E74" s="164">
        <v>750</v>
      </c>
      <c r="F74" s="164">
        <v>0</v>
      </c>
      <c r="G74" s="165">
        <f t="shared" si="17"/>
        <v>0</v>
      </c>
      <c r="H74" s="164">
        <v>100</v>
      </c>
    </row>
    <row r="75" spans="1:8" ht="15" customHeight="1" x14ac:dyDescent="0.2">
      <c r="A75" s="163" t="s">
        <v>225</v>
      </c>
      <c r="B75" s="163" t="s">
        <v>18</v>
      </c>
      <c r="C75" s="163" t="s">
        <v>758</v>
      </c>
      <c r="D75" s="164">
        <v>100</v>
      </c>
      <c r="E75" s="164">
        <v>100</v>
      </c>
      <c r="F75" s="164">
        <v>0</v>
      </c>
      <c r="G75" s="165">
        <f t="shared" si="17"/>
        <v>0</v>
      </c>
      <c r="H75" s="164">
        <v>50</v>
      </c>
    </row>
    <row r="76" spans="1:8" ht="15" customHeight="1" x14ac:dyDescent="0.2">
      <c r="A76" s="163" t="s">
        <v>225</v>
      </c>
      <c r="B76" s="163" t="s">
        <v>18</v>
      </c>
      <c r="C76" s="163" t="s">
        <v>759</v>
      </c>
      <c r="D76" s="164">
        <v>50</v>
      </c>
      <c r="E76" s="164">
        <v>50</v>
      </c>
      <c r="F76" s="164">
        <v>0</v>
      </c>
      <c r="G76" s="165">
        <f t="shared" si="17"/>
        <v>0</v>
      </c>
      <c r="H76" s="164">
        <v>50</v>
      </c>
    </row>
    <row r="77" spans="1:8" ht="15" customHeight="1" x14ac:dyDescent="0.2">
      <c r="A77" s="163" t="s">
        <v>225</v>
      </c>
      <c r="B77" s="163" t="s">
        <v>18</v>
      </c>
      <c r="C77" s="163" t="s">
        <v>760</v>
      </c>
      <c r="D77" s="164">
        <v>500</v>
      </c>
      <c r="E77" s="164">
        <v>500</v>
      </c>
      <c r="F77" s="164">
        <v>0</v>
      </c>
      <c r="G77" s="165">
        <f t="shared" si="17"/>
        <v>0</v>
      </c>
      <c r="H77" s="164">
        <v>500</v>
      </c>
    </row>
    <row r="78" spans="1:8" ht="15" customHeight="1" x14ac:dyDescent="0.2">
      <c r="A78" s="163" t="s">
        <v>225</v>
      </c>
      <c r="B78" s="163" t="s">
        <v>18</v>
      </c>
      <c r="C78" s="163" t="s">
        <v>19</v>
      </c>
      <c r="D78" s="164">
        <f>SUM(D69:D77)</f>
        <v>3102</v>
      </c>
      <c r="E78" s="164">
        <f t="shared" ref="E78:H78" si="18">SUM(E69:E77)</f>
        <v>3102</v>
      </c>
      <c r="F78" s="164">
        <f t="shared" si="18"/>
        <v>496</v>
      </c>
      <c r="G78" s="165">
        <f t="shared" si="17"/>
        <v>15.989684074790457</v>
      </c>
      <c r="H78" s="164">
        <f t="shared" si="18"/>
        <v>2100</v>
      </c>
    </row>
    <row r="79" spans="1:8" s="221" customFormat="1" ht="15" customHeight="1" x14ac:dyDescent="0.2">
      <c r="A79" s="219" t="s">
        <v>225</v>
      </c>
      <c r="B79" s="219" t="s">
        <v>226</v>
      </c>
      <c r="C79" s="219"/>
      <c r="D79" s="220">
        <f>D78</f>
        <v>3102</v>
      </c>
      <c r="E79" s="220">
        <f t="shared" ref="E79:H79" si="19">E78</f>
        <v>3102</v>
      </c>
      <c r="F79" s="220">
        <f t="shared" si="19"/>
        <v>496</v>
      </c>
      <c r="G79" s="183">
        <f t="shared" si="17"/>
        <v>15.989684074790457</v>
      </c>
      <c r="H79" s="220">
        <f t="shared" si="19"/>
        <v>2100</v>
      </c>
    </row>
    <row r="80" spans="1:8" ht="15" customHeight="1" x14ac:dyDescent="0.2">
      <c r="A80" s="163" t="s">
        <v>227</v>
      </c>
      <c r="B80" s="163" t="s">
        <v>244</v>
      </c>
      <c r="C80" s="163" t="s">
        <v>600</v>
      </c>
      <c r="D80" s="164">
        <v>1</v>
      </c>
      <c r="E80" s="164">
        <v>1</v>
      </c>
      <c r="F80" s="164">
        <v>0</v>
      </c>
      <c r="G80" s="165">
        <f t="shared" si="17"/>
        <v>0</v>
      </c>
      <c r="H80" s="164">
        <v>0</v>
      </c>
    </row>
    <row r="81" spans="1:8" ht="15" customHeight="1" x14ac:dyDescent="0.2">
      <c r="A81" s="163" t="s">
        <v>227</v>
      </c>
      <c r="B81" s="163" t="s">
        <v>244</v>
      </c>
      <c r="C81" s="163" t="s">
        <v>310</v>
      </c>
      <c r="D81" s="164">
        <v>1</v>
      </c>
      <c r="E81" s="164">
        <v>1</v>
      </c>
      <c r="F81" s="164">
        <v>0</v>
      </c>
      <c r="G81" s="165">
        <f t="shared" si="17"/>
        <v>0</v>
      </c>
      <c r="H81" s="164">
        <v>0</v>
      </c>
    </row>
    <row r="82" spans="1:8" ht="15" customHeight="1" x14ac:dyDescent="0.2">
      <c r="A82" s="163" t="s">
        <v>227</v>
      </c>
      <c r="B82" s="163" t="s">
        <v>244</v>
      </c>
      <c r="C82" s="163" t="s">
        <v>311</v>
      </c>
      <c r="D82" s="164">
        <v>1</v>
      </c>
      <c r="E82" s="164">
        <v>1</v>
      </c>
      <c r="F82" s="164">
        <v>0</v>
      </c>
      <c r="G82" s="165">
        <f t="shared" si="17"/>
        <v>0</v>
      </c>
      <c r="H82" s="164">
        <v>0</v>
      </c>
    </row>
    <row r="83" spans="1:8" ht="15" customHeight="1" x14ac:dyDescent="0.2">
      <c r="A83" s="163" t="s">
        <v>227</v>
      </c>
      <c r="B83" s="163" t="s">
        <v>244</v>
      </c>
      <c r="C83" s="163" t="s">
        <v>312</v>
      </c>
      <c r="D83" s="164">
        <v>1</v>
      </c>
      <c r="E83" s="164">
        <v>1</v>
      </c>
      <c r="F83" s="164">
        <v>0</v>
      </c>
      <c r="G83" s="165">
        <f t="shared" si="17"/>
        <v>0</v>
      </c>
      <c r="H83" s="164">
        <v>0</v>
      </c>
    </row>
    <row r="84" spans="1:8" ht="15" customHeight="1" x14ac:dyDescent="0.2">
      <c r="A84" s="163" t="s">
        <v>227</v>
      </c>
      <c r="B84" s="163" t="s">
        <v>244</v>
      </c>
      <c r="C84" s="163" t="s">
        <v>601</v>
      </c>
      <c r="D84" s="164">
        <v>1</v>
      </c>
      <c r="E84" s="164">
        <v>1</v>
      </c>
      <c r="F84" s="164">
        <v>0</v>
      </c>
      <c r="G84" s="165">
        <f t="shared" si="17"/>
        <v>0</v>
      </c>
      <c r="H84" s="164">
        <v>0</v>
      </c>
    </row>
    <row r="85" spans="1:8" ht="15" customHeight="1" x14ac:dyDescent="0.2">
      <c r="A85" s="163" t="s">
        <v>227</v>
      </c>
      <c r="B85" s="163" t="s">
        <v>244</v>
      </c>
      <c r="C85" s="163" t="s">
        <v>602</v>
      </c>
      <c r="D85" s="164">
        <v>1</v>
      </c>
      <c r="E85" s="164">
        <v>1</v>
      </c>
      <c r="F85" s="164">
        <v>0</v>
      </c>
      <c r="G85" s="165">
        <f t="shared" si="17"/>
        <v>0</v>
      </c>
      <c r="H85" s="164">
        <v>0</v>
      </c>
    </row>
    <row r="86" spans="1:8" ht="15" customHeight="1" x14ac:dyDescent="0.2">
      <c r="A86" s="163" t="s">
        <v>227</v>
      </c>
      <c r="B86" s="163" t="s">
        <v>244</v>
      </c>
      <c r="C86" s="163" t="s">
        <v>603</v>
      </c>
      <c r="D86" s="164">
        <v>1</v>
      </c>
      <c r="E86" s="164">
        <v>1</v>
      </c>
      <c r="F86" s="164">
        <v>0</v>
      </c>
      <c r="G86" s="165">
        <f t="shared" si="17"/>
        <v>0</v>
      </c>
      <c r="H86" s="164">
        <v>0</v>
      </c>
    </row>
    <row r="87" spans="1:8" ht="15" customHeight="1" x14ac:dyDescent="0.2">
      <c r="A87" s="163" t="s">
        <v>227</v>
      </c>
      <c r="B87" s="163" t="s">
        <v>244</v>
      </c>
      <c r="C87" s="163" t="s">
        <v>604</v>
      </c>
      <c r="D87" s="164">
        <v>1</v>
      </c>
      <c r="E87" s="164">
        <v>1</v>
      </c>
      <c r="F87" s="164">
        <v>0</v>
      </c>
      <c r="G87" s="165">
        <f t="shared" si="17"/>
        <v>0</v>
      </c>
      <c r="H87" s="164">
        <v>0</v>
      </c>
    </row>
    <row r="88" spans="1:8" ht="15" customHeight="1" x14ac:dyDescent="0.2">
      <c r="A88" s="163" t="s">
        <v>227</v>
      </c>
      <c r="B88" s="163" t="s">
        <v>244</v>
      </c>
      <c r="C88" s="163" t="s">
        <v>761</v>
      </c>
      <c r="D88" s="164">
        <v>100</v>
      </c>
      <c r="E88" s="164">
        <v>195</v>
      </c>
      <c r="F88" s="164">
        <v>95</v>
      </c>
      <c r="G88" s="165">
        <f t="shared" si="17"/>
        <v>48.717948717948715</v>
      </c>
      <c r="H88" s="164">
        <v>200</v>
      </c>
    </row>
    <row r="89" spans="1:8" ht="15" customHeight="1" x14ac:dyDescent="0.2">
      <c r="A89" s="163" t="s">
        <v>227</v>
      </c>
      <c r="B89" s="163" t="s">
        <v>244</v>
      </c>
      <c r="C89" s="163" t="s">
        <v>313</v>
      </c>
      <c r="D89" s="164">
        <v>1</v>
      </c>
      <c r="E89" s="164">
        <v>1</v>
      </c>
      <c r="F89" s="164">
        <v>0</v>
      </c>
      <c r="G89" s="165">
        <f t="shared" si="17"/>
        <v>0</v>
      </c>
      <c r="H89" s="164">
        <v>0</v>
      </c>
    </row>
    <row r="90" spans="1:8" ht="15" customHeight="1" x14ac:dyDescent="0.2">
      <c r="A90" s="163" t="s">
        <v>227</v>
      </c>
      <c r="B90" s="163" t="s">
        <v>244</v>
      </c>
      <c r="C90" s="163" t="s">
        <v>314</v>
      </c>
      <c r="D90" s="164">
        <v>1</v>
      </c>
      <c r="E90" s="164">
        <v>1</v>
      </c>
      <c r="F90" s="164">
        <v>0</v>
      </c>
      <c r="G90" s="165">
        <f t="shared" si="17"/>
        <v>0</v>
      </c>
      <c r="H90" s="164">
        <v>0</v>
      </c>
    </row>
    <row r="91" spans="1:8" ht="15" customHeight="1" x14ac:dyDescent="0.2">
      <c r="A91" s="163" t="s">
        <v>227</v>
      </c>
      <c r="B91" s="163" t="s">
        <v>244</v>
      </c>
      <c r="C91" s="163" t="s">
        <v>245</v>
      </c>
      <c r="D91" s="164">
        <f>SUM(D80:D90)</f>
        <v>110</v>
      </c>
      <c r="E91" s="164">
        <f t="shared" ref="E91:F91" si="20">SUM(E80:E90)</f>
        <v>205</v>
      </c>
      <c r="F91" s="164">
        <f t="shared" si="20"/>
        <v>95</v>
      </c>
      <c r="G91" s="165">
        <f t="shared" si="17"/>
        <v>46.341463414634148</v>
      </c>
      <c r="H91" s="164">
        <f t="shared" ref="H91" si="21">SUM(H80:H90)</f>
        <v>200</v>
      </c>
    </row>
    <row r="92" spans="1:8" s="221" customFormat="1" ht="15" customHeight="1" x14ac:dyDescent="0.2">
      <c r="A92" s="219" t="s">
        <v>227</v>
      </c>
      <c r="B92" s="219" t="s">
        <v>668</v>
      </c>
      <c r="C92" s="219"/>
      <c r="D92" s="220">
        <f>D91</f>
        <v>110</v>
      </c>
      <c r="E92" s="220">
        <f t="shared" ref="E92:H92" si="22">E91</f>
        <v>205</v>
      </c>
      <c r="F92" s="220">
        <f t="shared" si="22"/>
        <v>95</v>
      </c>
      <c r="G92" s="183">
        <f t="shared" si="17"/>
        <v>46.341463414634148</v>
      </c>
      <c r="H92" s="220">
        <f t="shared" si="22"/>
        <v>200</v>
      </c>
    </row>
    <row r="93" spans="1:8" ht="15" customHeight="1" x14ac:dyDescent="0.2">
      <c r="A93" s="163" t="s">
        <v>23</v>
      </c>
      <c r="B93" s="163" t="s">
        <v>18</v>
      </c>
      <c r="C93" s="163" t="s">
        <v>315</v>
      </c>
      <c r="D93" s="164">
        <v>1500</v>
      </c>
      <c r="E93" s="164">
        <v>1500</v>
      </c>
      <c r="F93" s="164">
        <v>132</v>
      </c>
      <c r="G93" s="165">
        <f t="shared" si="17"/>
        <v>8.8000000000000007</v>
      </c>
      <c r="H93" s="164">
        <v>0</v>
      </c>
    </row>
    <row r="94" spans="1:8" ht="15" customHeight="1" x14ac:dyDescent="0.2">
      <c r="A94" s="163" t="s">
        <v>23</v>
      </c>
      <c r="B94" s="163" t="s">
        <v>18</v>
      </c>
      <c r="C94" s="163" t="s">
        <v>762</v>
      </c>
      <c r="D94" s="164">
        <v>50</v>
      </c>
      <c r="E94" s="164">
        <v>50</v>
      </c>
      <c r="F94" s="164">
        <v>0</v>
      </c>
      <c r="G94" s="165">
        <f t="shared" si="17"/>
        <v>0</v>
      </c>
      <c r="H94" s="164">
        <v>100</v>
      </c>
    </row>
    <row r="95" spans="1:8" ht="15" customHeight="1" x14ac:dyDescent="0.2">
      <c r="A95" s="163" t="s">
        <v>23</v>
      </c>
      <c r="B95" s="163" t="s">
        <v>18</v>
      </c>
      <c r="C95" s="163" t="s">
        <v>316</v>
      </c>
      <c r="D95" s="164">
        <v>0</v>
      </c>
      <c r="E95" s="164">
        <v>245</v>
      </c>
      <c r="F95" s="164">
        <v>0</v>
      </c>
      <c r="G95" s="165">
        <f t="shared" si="17"/>
        <v>0</v>
      </c>
      <c r="H95" s="164">
        <v>0</v>
      </c>
    </row>
    <row r="96" spans="1:8" ht="15" customHeight="1" x14ac:dyDescent="0.2">
      <c r="A96" s="163" t="s">
        <v>23</v>
      </c>
      <c r="B96" s="163" t="s">
        <v>18</v>
      </c>
      <c r="C96" s="163" t="s">
        <v>19</v>
      </c>
      <c r="D96" s="164">
        <f>SUM(D93:D95)</f>
        <v>1550</v>
      </c>
      <c r="E96" s="164">
        <f t="shared" ref="E96:H96" si="23">SUM(E93:E95)</f>
        <v>1795</v>
      </c>
      <c r="F96" s="164">
        <f t="shared" si="23"/>
        <v>132</v>
      </c>
      <c r="G96" s="165">
        <f t="shared" si="17"/>
        <v>7.3537604456824512</v>
      </c>
      <c r="H96" s="164">
        <f t="shared" si="23"/>
        <v>100</v>
      </c>
    </row>
    <row r="97" spans="1:8" s="221" customFormat="1" ht="15" customHeight="1" x14ac:dyDescent="0.2">
      <c r="A97" s="219" t="s">
        <v>23</v>
      </c>
      <c r="B97" s="219" t="s">
        <v>26</v>
      </c>
      <c r="C97" s="219"/>
      <c r="D97" s="220">
        <f>D96</f>
        <v>1550</v>
      </c>
      <c r="E97" s="220">
        <f t="shared" ref="E97:H97" si="24">E96</f>
        <v>1795</v>
      </c>
      <c r="F97" s="220">
        <f t="shared" si="24"/>
        <v>132</v>
      </c>
      <c r="G97" s="183">
        <f t="shared" si="17"/>
        <v>7.3537604456824512</v>
      </c>
      <c r="H97" s="220">
        <f t="shared" si="24"/>
        <v>100</v>
      </c>
    </row>
    <row r="98" spans="1:8" ht="15" customHeight="1" x14ac:dyDescent="0.2">
      <c r="A98" s="163" t="s">
        <v>105</v>
      </c>
      <c r="B98" s="163" t="s">
        <v>18</v>
      </c>
      <c r="C98" s="163" t="s">
        <v>763</v>
      </c>
      <c r="D98" s="164">
        <v>6200</v>
      </c>
      <c r="E98" s="164">
        <v>3200</v>
      </c>
      <c r="F98" s="164">
        <v>339.56215999999995</v>
      </c>
      <c r="G98" s="165">
        <f t="shared" si="17"/>
        <v>10.611317499999998</v>
      </c>
      <c r="H98" s="164">
        <v>1000</v>
      </c>
    </row>
    <row r="99" spans="1:8" s="204" customFormat="1" ht="15" customHeight="1" x14ac:dyDescent="0.2">
      <c r="A99" s="163" t="s">
        <v>105</v>
      </c>
      <c r="B99" s="163" t="s">
        <v>18</v>
      </c>
      <c r="C99" s="163" t="s">
        <v>19</v>
      </c>
      <c r="D99" s="164">
        <f>D98</f>
        <v>6200</v>
      </c>
      <c r="E99" s="164">
        <f t="shared" ref="E99:H100" si="25">E98</f>
        <v>3200</v>
      </c>
      <c r="F99" s="164">
        <f t="shared" si="25"/>
        <v>339.56215999999995</v>
      </c>
      <c r="G99" s="165">
        <f t="shared" si="17"/>
        <v>10.611317499999998</v>
      </c>
      <c r="H99" s="164">
        <f t="shared" si="25"/>
        <v>1000</v>
      </c>
    </row>
    <row r="100" spans="1:8" s="221" customFormat="1" ht="15" customHeight="1" x14ac:dyDescent="0.2">
      <c r="A100" s="219" t="s">
        <v>105</v>
      </c>
      <c r="B100" s="219" t="s">
        <v>106</v>
      </c>
      <c r="C100" s="219"/>
      <c r="D100" s="220">
        <f>D99</f>
        <v>6200</v>
      </c>
      <c r="E100" s="220">
        <f t="shared" si="25"/>
        <v>3200</v>
      </c>
      <c r="F100" s="220">
        <f t="shared" si="25"/>
        <v>339.56215999999995</v>
      </c>
      <c r="G100" s="183">
        <f t="shared" si="17"/>
        <v>10.611317499999998</v>
      </c>
      <c r="H100" s="220">
        <f t="shared" si="25"/>
        <v>1000</v>
      </c>
    </row>
    <row r="101" spans="1:8" ht="15" customHeight="1" x14ac:dyDescent="0.2">
      <c r="A101" s="163" t="s">
        <v>116</v>
      </c>
      <c r="B101" s="163" t="s">
        <v>18</v>
      </c>
      <c r="C101" s="163" t="s">
        <v>764</v>
      </c>
      <c r="D101" s="164">
        <v>50</v>
      </c>
      <c r="E101" s="164">
        <v>50</v>
      </c>
      <c r="F101" s="164">
        <v>0</v>
      </c>
      <c r="G101" s="165">
        <f t="shared" si="17"/>
        <v>0</v>
      </c>
      <c r="H101" s="164">
        <v>600</v>
      </c>
    </row>
    <row r="102" spans="1:8" ht="15" customHeight="1" x14ac:dyDescent="0.2">
      <c r="A102" s="163" t="s">
        <v>116</v>
      </c>
      <c r="B102" s="163" t="s">
        <v>18</v>
      </c>
      <c r="C102" s="163" t="s">
        <v>765</v>
      </c>
      <c r="D102" s="164">
        <v>125000</v>
      </c>
      <c r="E102" s="164">
        <v>119100</v>
      </c>
      <c r="F102" s="164">
        <v>75661</v>
      </c>
      <c r="G102" s="165">
        <f t="shared" si="17"/>
        <v>63.527287993282954</v>
      </c>
      <c r="H102" s="164">
        <v>115000</v>
      </c>
    </row>
    <row r="103" spans="1:8" ht="15" customHeight="1" x14ac:dyDescent="0.2">
      <c r="A103" s="163" t="s">
        <v>116</v>
      </c>
      <c r="B103" s="163" t="s">
        <v>18</v>
      </c>
      <c r="C103" s="163" t="s">
        <v>19</v>
      </c>
      <c r="D103" s="164">
        <f>SUM(D101:D102)</f>
        <v>125050</v>
      </c>
      <c r="E103" s="164">
        <f t="shared" ref="E103:F103" si="26">SUM(E101:E102)</f>
        <v>119150</v>
      </c>
      <c r="F103" s="164">
        <f t="shared" si="26"/>
        <v>75661</v>
      </c>
      <c r="G103" s="165">
        <f t="shared" si="17"/>
        <v>63.50062945866555</v>
      </c>
      <c r="H103" s="164">
        <f>SUM(H101:H102)</f>
        <v>115600</v>
      </c>
    </row>
    <row r="104" spans="1:8" ht="15" customHeight="1" x14ac:dyDescent="0.2">
      <c r="A104" s="163" t="s">
        <v>116</v>
      </c>
      <c r="B104" s="163" t="s">
        <v>246</v>
      </c>
      <c r="C104" s="163" t="s">
        <v>765</v>
      </c>
      <c r="D104" s="164">
        <v>0</v>
      </c>
      <c r="E104" s="164">
        <v>2500</v>
      </c>
      <c r="F104" s="164">
        <v>995</v>
      </c>
      <c r="G104" s="165">
        <f t="shared" si="17"/>
        <v>39.799999999999997</v>
      </c>
      <c r="H104" s="164">
        <v>1200</v>
      </c>
    </row>
    <row r="105" spans="1:8" ht="15" customHeight="1" x14ac:dyDescent="0.2">
      <c r="A105" s="163" t="s">
        <v>116</v>
      </c>
      <c r="B105" s="163" t="s">
        <v>246</v>
      </c>
      <c r="C105" s="163" t="s">
        <v>247</v>
      </c>
      <c r="D105" s="164">
        <f>D104</f>
        <v>0</v>
      </c>
      <c r="E105" s="164">
        <f t="shared" ref="E105:H105" si="27">E104</f>
        <v>2500</v>
      </c>
      <c r="F105" s="164">
        <f t="shared" si="27"/>
        <v>995</v>
      </c>
      <c r="G105" s="165">
        <f t="shared" si="17"/>
        <v>39.799999999999997</v>
      </c>
      <c r="H105" s="164">
        <f t="shared" si="27"/>
        <v>1200</v>
      </c>
    </row>
    <row r="106" spans="1:8" s="221" customFormat="1" ht="15" customHeight="1" x14ac:dyDescent="0.2">
      <c r="A106" s="219" t="s">
        <v>116</v>
      </c>
      <c r="B106" s="219" t="s">
        <v>117</v>
      </c>
      <c r="C106" s="219"/>
      <c r="D106" s="220">
        <f>D103+D105</f>
        <v>125050</v>
      </c>
      <c r="E106" s="220">
        <f t="shared" ref="E106:H106" si="28">E103+E105</f>
        <v>121650</v>
      </c>
      <c r="F106" s="220">
        <f t="shared" si="28"/>
        <v>76656</v>
      </c>
      <c r="G106" s="183">
        <f t="shared" si="17"/>
        <v>63.013563501849568</v>
      </c>
      <c r="H106" s="220">
        <f t="shared" si="28"/>
        <v>116800</v>
      </c>
    </row>
    <row r="107" spans="1:8" ht="15" customHeight="1" x14ac:dyDescent="0.2">
      <c r="A107" s="163" t="s">
        <v>120</v>
      </c>
      <c r="B107" s="163" t="s">
        <v>18</v>
      </c>
      <c r="C107" s="163" t="s">
        <v>766</v>
      </c>
      <c r="D107" s="164">
        <v>10000</v>
      </c>
      <c r="E107" s="164">
        <v>16800</v>
      </c>
      <c r="F107" s="164">
        <v>6330</v>
      </c>
      <c r="G107" s="165">
        <f t="shared" si="17"/>
        <v>37.678571428571431</v>
      </c>
      <c r="H107" s="164">
        <v>3500</v>
      </c>
    </row>
    <row r="108" spans="1:8" s="204" customFormat="1" ht="15" customHeight="1" x14ac:dyDescent="0.2">
      <c r="A108" s="163" t="s">
        <v>120</v>
      </c>
      <c r="B108" s="163" t="s">
        <v>18</v>
      </c>
      <c r="C108" s="163" t="s">
        <v>19</v>
      </c>
      <c r="D108" s="164">
        <f>D107</f>
        <v>10000</v>
      </c>
      <c r="E108" s="164">
        <f t="shared" ref="E108:F109" si="29">E107</f>
        <v>16800</v>
      </c>
      <c r="F108" s="164">
        <f t="shared" si="29"/>
        <v>6330</v>
      </c>
      <c r="G108" s="165">
        <f t="shared" si="17"/>
        <v>37.678571428571431</v>
      </c>
      <c r="H108" s="164">
        <v>3500</v>
      </c>
    </row>
    <row r="109" spans="1:8" s="201" customFormat="1" ht="15" customHeight="1" x14ac:dyDescent="0.2">
      <c r="A109" s="219" t="s">
        <v>120</v>
      </c>
      <c r="B109" s="181" t="s">
        <v>121</v>
      </c>
      <c r="C109" s="181"/>
      <c r="D109" s="182">
        <f>D108</f>
        <v>10000</v>
      </c>
      <c r="E109" s="182">
        <f t="shared" si="29"/>
        <v>16800</v>
      </c>
      <c r="F109" s="182">
        <f t="shared" si="29"/>
        <v>6330</v>
      </c>
      <c r="G109" s="183">
        <f t="shared" si="17"/>
        <v>37.678571428571431</v>
      </c>
      <c r="H109" s="182">
        <f t="shared" ref="H109" si="30">H108</f>
        <v>3500</v>
      </c>
    </row>
    <row r="110" spans="1:8" ht="15" customHeight="1" x14ac:dyDescent="0.2">
      <c r="A110" s="163" t="s">
        <v>215</v>
      </c>
      <c r="B110" s="163" t="s">
        <v>18</v>
      </c>
      <c r="C110" s="163" t="s">
        <v>767</v>
      </c>
      <c r="D110" s="164">
        <v>50000</v>
      </c>
      <c r="E110" s="164">
        <v>54310</v>
      </c>
      <c r="F110" s="164">
        <v>37865</v>
      </c>
      <c r="G110" s="165">
        <f t="shared" si="17"/>
        <v>69.720125207144179</v>
      </c>
      <c r="H110" s="164">
        <v>12000</v>
      </c>
    </row>
    <row r="111" spans="1:8" s="204" customFormat="1" ht="15" customHeight="1" x14ac:dyDescent="0.2">
      <c r="A111" s="163" t="s">
        <v>215</v>
      </c>
      <c r="B111" s="163" t="s">
        <v>18</v>
      </c>
      <c r="C111" s="163" t="s">
        <v>19</v>
      </c>
      <c r="D111" s="164">
        <f>D110</f>
        <v>50000</v>
      </c>
      <c r="E111" s="164">
        <f t="shared" ref="E111:H111" si="31">E110</f>
        <v>54310</v>
      </c>
      <c r="F111" s="164">
        <f t="shared" si="31"/>
        <v>37865</v>
      </c>
      <c r="G111" s="165">
        <f t="shared" si="17"/>
        <v>69.720125207144179</v>
      </c>
      <c r="H111" s="164">
        <f t="shared" si="31"/>
        <v>12000</v>
      </c>
    </row>
    <row r="112" spans="1:8" ht="15" customHeight="1" x14ac:dyDescent="0.2">
      <c r="A112" s="163" t="s">
        <v>215</v>
      </c>
      <c r="B112" s="163" t="s">
        <v>246</v>
      </c>
      <c r="C112" s="163" t="s">
        <v>605</v>
      </c>
      <c r="D112" s="164">
        <v>0</v>
      </c>
      <c r="E112" s="164">
        <v>485</v>
      </c>
      <c r="F112" s="164">
        <v>260</v>
      </c>
      <c r="G112" s="165">
        <f t="shared" si="17"/>
        <v>53.608247422680414</v>
      </c>
      <c r="H112" s="164">
        <v>0</v>
      </c>
    </row>
    <row r="113" spans="1:8" s="204" customFormat="1" ht="15" customHeight="1" x14ac:dyDescent="0.2">
      <c r="A113" s="163" t="s">
        <v>215</v>
      </c>
      <c r="B113" s="163" t="s">
        <v>246</v>
      </c>
      <c r="C113" s="163" t="s">
        <v>247</v>
      </c>
      <c r="D113" s="164">
        <f>D112</f>
        <v>0</v>
      </c>
      <c r="E113" s="164">
        <f t="shared" ref="E113:H113" si="32">E112</f>
        <v>485</v>
      </c>
      <c r="F113" s="164">
        <f t="shared" si="32"/>
        <v>260</v>
      </c>
      <c r="G113" s="165">
        <f t="shared" si="17"/>
        <v>53.608247422680414</v>
      </c>
      <c r="H113" s="164">
        <f t="shared" si="32"/>
        <v>0</v>
      </c>
    </row>
    <row r="114" spans="1:8" s="201" customFormat="1" ht="15" customHeight="1" x14ac:dyDescent="0.2">
      <c r="A114" s="181" t="s">
        <v>215</v>
      </c>
      <c r="B114" s="181" t="s">
        <v>670</v>
      </c>
      <c r="C114" s="181"/>
      <c r="D114" s="182">
        <f>D111+D113</f>
        <v>50000</v>
      </c>
      <c r="E114" s="182">
        <f t="shared" ref="E114:H114" si="33">E111+E113</f>
        <v>54795</v>
      </c>
      <c r="F114" s="182">
        <f>F111+F113</f>
        <v>38125</v>
      </c>
      <c r="G114" s="183">
        <f t="shared" si="17"/>
        <v>69.577516196733285</v>
      </c>
      <c r="H114" s="182">
        <f t="shared" si="33"/>
        <v>12000</v>
      </c>
    </row>
    <row r="115" spans="1:8" ht="15" customHeight="1" x14ac:dyDescent="0.2">
      <c r="A115" s="163" t="s">
        <v>132</v>
      </c>
      <c r="B115" s="163" t="s">
        <v>18</v>
      </c>
      <c r="C115" s="163" t="s">
        <v>768</v>
      </c>
      <c r="D115" s="164">
        <v>50</v>
      </c>
      <c r="E115" s="164">
        <v>50</v>
      </c>
      <c r="F115" s="164">
        <v>0</v>
      </c>
      <c r="G115" s="165">
        <f t="shared" si="17"/>
        <v>0</v>
      </c>
      <c r="H115" s="164">
        <v>50</v>
      </c>
    </row>
    <row r="116" spans="1:8" s="204" customFormat="1" ht="15" customHeight="1" x14ac:dyDescent="0.2">
      <c r="A116" s="163" t="s">
        <v>132</v>
      </c>
      <c r="B116" s="163" t="s">
        <v>18</v>
      </c>
      <c r="C116" s="163" t="s">
        <v>19</v>
      </c>
      <c r="D116" s="164">
        <f>D115</f>
        <v>50</v>
      </c>
      <c r="E116" s="164">
        <f t="shared" ref="E116:H117" si="34">E115</f>
        <v>50</v>
      </c>
      <c r="F116" s="164">
        <f t="shared" si="34"/>
        <v>0</v>
      </c>
      <c r="G116" s="165">
        <f t="shared" si="17"/>
        <v>0</v>
      </c>
      <c r="H116" s="164">
        <f t="shared" si="34"/>
        <v>50</v>
      </c>
    </row>
    <row r="117" spans="1:8" s="201" customFormat="1" ht="15" customHeight="1" x14ac:dyDescent="0.2">
      <c r="A117" s="181" t="s">
        <v>132</v>
      </c>
      <c r="B117" s="181" t="s">
        <v>133</v>
      </c>
      <c r="C117" s="181"/>
      <c r="D117" s="182">
        <f>D116</f>
        <v>50</v>
      </c>
      <c r="E117" s="182">
        <f t="shared" si="34"/>
        <v>50</v>
      </c>
      <c r="F117" s="182">
        <f t="shared" si="34"/>
        <v>0</v>
      </c>
      <c r="G117" s="165">
        <f t="shared" si="17"/>
        <v>0</v>
      </c>
      <c r="H117" s="182">
        <f t="shared" si="34"/>
        <v>50</v>
      </c>
    </row>
    <row r="118" spans="1:8" ht="15" customHeight="1" x14ac:dyDescent="0.2">
      <c r="A118" s="163" t="s">
        <v>219</v>
      </c>
      <c r="B118" s="163" t="s">
        <v>18</v>
      </c>
      <c r="C118" s="163" t="s">
        <v>769</v>
      </c>
      <c r="D118" s="164">
        <v>1150</v>
      </c>
      <c r="E118" s="164">
        <v>1150</v>
      </c>
      <c r="F118" s="164">
        <v>72</v>
      </c>
      <c r="G118" s="165">
        <f t="shared" si="17"/>
        <v>6.2608695652173916</v>
      </c>
      <c r="H118" s="164">
        <v>5000</v>
      </c>
    </row>
    <row r="119" spans="1:8" s="204" customFormat="1" ht="15" customHeight="1" x14ac:dyDescent="0.2">
      <c r="A119" s="163" t="s">
        <v>219</v>
      </c>
      <c r="B119" s="163" t="s">
        <v>18</v>
      </c>
      <c r="C119" s="163" t="s">
        <v>19</v>
      </c>
      <c r="D119" s="164">
        <f>D118</f>
        <v>1150</v>
      </c>
      <c r="E119" s="164">
        <f t="shared" ref="E119:H119" si="35">E118</f>
        <v>1150</v>
      </c>
      <c r="F119" s="164">
        <f t="shared" si="35"/>
        <v>72</v>
      </c>
      <c r="G119" s="165">
        <f t="shared" si="17"/>
        <v>6.2608695652173916</v>
      </c>
      <c r="H119" s="164">
        <f t="shared" si="35"/>
        <v>5000</v>
      </c>
    </row>
    <row r="120" spans="1:8" s="201" customFormat="1" ht="15" customHeight="1" x14ac:dyDescent="0.2">
      <c r="A120" s="181" t="s">
        <v>219</v>
      </c>
      <c r="B120" s="181" t="s">
        <v>220</v>
      </c>
      <c r="C120" s="181"/>
      <c r="D120" s="182">
        <f>D119</f>
        <v>1150</v>
      </c>
      <c r="E120" s="182">
        <f t="shared" ref="E120:H120" si="36">E119</f>
        <v>1150</v>
      </c>
      <c r="F120" s="182">
        <f t="shared" si="36"/>
        <v>72</v>
      </c>
      <c r="G120" s="183">
        <f t="shared" si="17"/>
        <v>6.2608695652173916</v>
      </c>
      <c r="H120" s="182">
        <f t="shared" si="36"/>
        <v>5000</v>
      </c>
    </row>
    <row r="121" spans="1:8" ht="15" customHeight="1" x14ac:dyDescent="0.2">
      <c r="A121" s="163" t="s">
        <v>248</v>
      </c>
      <c r="B121" s="163" t="s">
        <v>18</v>
      </c>
      <c r="C121" s="163" t="s">
        <v>606</v>
      </c>
      <c r="D121" s="164">
        <v>600</v>
      </c>
      <c r="E121" s="164">
        <v>548</v>
      </c>
      <c r="F121" s="164">
        <v>322.68038000000001</v>
      </c>
      <c r="G121" s="165">
        <f t="shared" ref="G121:G128" si="37">F121*100/E121</f>
        <v>58.883281021897808</v>
      </c>
      <c r="H121" s="164">
        <v>0</v>
      </c>
    </row>
    <row r="122" spans="1:8" ht="15" customHeight="1" x14ac:dyDescent="0.2">
      <c r="A122" s="163" t="s">
        <v>248</v>
      </c>
      <c r="B122" s="163" t="s">
        <v>18</v>
      </c>
      <c r="C122" s="163" t="s">
        <v>770</v>
      </c>
      <c r="D122" s="164">
        <v>0</v>
      </c>
      <c r="E122" s="164">
        <v>3000</v>
      </c>
      <c r="F122" s="164">
        <v>77.44</v>
      </c>
      <c r="G122" s="165">
        <f t="shared" si="37"/>
        <v>2.5813333333333333</v>
      </c>
      <c r="H122" s="164">
        <v>500</v>
      </c>
    </row>
    <row r="123" spans="1:8" ht="15" customHeight="1" x14ac:dyDescent="0.2">
      <c r="A123" s="163" t="s">
        <v>248</v>
      </c>
      <c r="B123" s="163" t="s">
        <v>18</v>
      </c>
      <c r="C123" s="163" t="s">
        <v>771</v>
      </c>
      <c r="D123" s="164">
        <v>1000</v>
      </c>
      <c r="E123" s="164">
        <v>1000</v>
      </c>
      <c r="F123" s="164">
        <v>0</v>
      </c>
      <c r="G123" s="165">
        <f t="shared" si="37"/>
        <v>0</v>
      </c>
      <c r="H123" s="164">
        <v>1000</v>
      </c>
    </row>
    <row r="124" spans="1:8" ht="15" customHeight="1" x14ac:dyDescent="0.2">
      <c r="A124" s="163" t="s">
        <v>248</v>
      </c>
      <c r="B124" s="163" t="s">
        <v>18</v>
      </c>
      <c r="C124" s="163" t="s">
        <v>772</v>
      </c>
      <c r="D124" s="164">
        <v>2000</v>
      </c>
      <c r="E124" s="164">
        <v>2000</v>
      </c>
      <c r="F124" s="164">
        <v>829.09199999999998</v>
      </c>
      <c r="G124" s="165">
        <f t="shared" si="37"/>
        <v>41.454599999999999</v>
      </c>
      <c r="H124" s="164">
        <v>500</v>
      </c>
    </row>
    <row r="125" spans="1:8" ht="15" customHeight="1" x14ac:dyDescent="0.2">
      <c r="A125" s="163" t="s">
        <v>248</v>
      </c>
      <c r="B125" s="163" t="s">
        <v>18</v>
      </c>
      <c r="C125" s="163" t="s">
        <v>19</v>
      </c>
      <c r="D125" s="164">
        <f>SUM(D121:D124)</f>
        <v>3600</v>
      </c>
      <c r="E125" s="164">
        <f t="shared" ref="E125:H125" si="38">SUM(E121:E124)</f>
        <v>6548</v>
      </c>
      <c r="F125" s="164">
        <f t="shared" si="38"/>
        <v>1229.2123799999999</v>
      </c>
      <c r="G125" s="165">
        <f t="shared" si="37"/>
        <v>18.772333231521074</v>
      </c>
      <c r="H125" s="164">
        <f t="shared" si="38"/>
        <v>2000</v>
      </c>
    </row>
    <row r="126" spans="1:8" ht="15" customHeight="1" x14ac:dyDescent="0.2">
      <c r="A126" s="163" t="s">
        <v>248</v>
      </c>
      <c r="B126" s="163" t="s">
        <v>246</v>
      </c>
      <c r="C126" s="163" t="s">
        <v>606</v>
      </c>
      <c r="D126" s="164">
        <v>0</v>
      </c>
      <c r="E126" s="164">
        <v>52</v>
      </c>
      <c r="F126" s="164">
        <v>51.158799999999999</v>
      </c>
      <c r="G126" s="165">
        <f t="shared" si="37"/>
        <v>98.382307692307691</v>
      </c>
      <c r="H126" s="164">
        <v>0</v>
      </c>
    </row>
    <row r="127" spans="1:8" ht="15" customHeight="1" x14ac:dyDescent="0.2">
      <c r="A127" s="163" t="s">
        <v>248</v>
      </c>
      <c r="B127" s="163" t="s">
        <v>246</v>
      </c>
      <c r="C127" s="163" t="s">
        <v>247</v>
      </c>
      <c r="D127" s="164">
        <v>0</v>
      </c>
      <c r="E127" s="164">
        <v>52</v>
      </c>
      <c r="F127" s="164">
        <v>51.158799999999999</v>
      </c>
      <c r="G127" s="165">
        <f t="shared" si="37"/>
        <v>98.382307692307691</v>
      </c>
      <c r="H127" s="164">
        <v>0</v>
      </c>
    </row>
    <row r="128" spans="1:8" s="201" customFormat="1" ht="15" customHeight="1" x14ac:dyDescent="0.2">
      <c r="A128" s="181" t="s">
        <v>248</v>
      </c>
      <c r="B128" s="181" t="s">
        <v>249</v>
      </c>
      <c r="C128" s="181"/>
      <c r="D128" s="182">
        <f>D125+D127</f>
        <v>3600</v>
      </c>
      <c r="E128" s="182">
        <f>E125+E127</f>
        <v>6600</v>
      </c>
      <c r="F128" s="182">
        <f>F125+F127</f>
        <v>1280.3711799999999</v>
      </c>
      <c r="G128" s="183">
        <f t="shared" si="37"/>
        <v>19.399563333333333</v>
      </c>
      <c r="H128" s="182">
        <f>H125+H127</f>
        <v>2000</v>
      </c>
    </row>
    <row r="129" spans="1:8" s="204" customFormat="1" ht="15" customHeight="1" x14ac:dyDescent="0.2"/>
    <row r="130" spans="1:8" s="204" customFormat="1" ht="15" customHeight="1" x14ac:dyDescent="0.2"/>
    <row r="131" spans="1:8" s="204" customFormat="1" ht="15" customHeight="1" x14ac:dyDescent="0.2">
      <c r="A131" s="746" t="s">
        <v>462</v>
      </c>
      <c r="B131" s="746"/>
      <c r="C131" s="746"/>
      <c r="D131" s="746"/>
      <c r="E131" s="746"/>
      <c r="F131" s="746"/>
      <c r="G131" s="746"/>
    </row>
    <row r="132" spans="1:8" s="200" customFormat="1" ht="27" customHeight="1" x14ac:dyDescent="0.2">
      <c r="A132" s="195" t="s">
        <v>0</v>
      </c>
      <c r="B132" s="195" t="s">
        <v>1</v>
      </c>
      <c r="C132" s="195" t="s">
        <v>2</v>
      </c>
      <c r="D132" s="196" t="s">
        <v>293</v>
      </c>
      <c r="E132" s="196" t="s">
        <v>294</v>
      </c>
      <c r="F132" s="197" t="s">
        <v>641</v>
      </c>
      <c r="G132" s="198" t="s">
        <v>295</v>
      </c>
      <c r="H132" s="199" t="s">
        <v>485</v>
      </c>
    </row>
    <row r="133" spans="1:8" ht="15" customHeight="1" x14ac:dyDescent="0.2">
      <c r="A133" s="163" t="s">
        <v>155</v>
      </c>
      <c r="B133" s="163" t="s">
        <v>18</v>
      </c>
      <c r="C133" s="163" t="s">
        <v>773</v>
      </c>
      <c r="D133" s="164">
        <v>50</v>
      </c>
      <c r="E133" s="164">
        <v>50</v>
      </c>
      <c r="F133" s="164">
        <v>0</v>
      </c>
      <c r="G133" s="165">
        <f t="shared" ref="G133:G141" si="39">F133*100/E133</f>
        <v>0</v>
      </c>
      <c r="H133" s="164">
        <v>50</v>
      </c>
    </row>
    <row r="134" spans="1:8" ht="15" customHeight="1" x14ac:dyDescent="0.2">
      <c r="A134" s="163" t="s">
        <v>155</v>
      </c>
      <c r="B134" s="163" t="s">
        <v>18</v>
      </c>
      <c r="C134" s="163" t="s">
        <v>19</v>
      </c>
      <c r="D134" s="164">
        <f>D133</f>
        <v>50</v>
      </c>
      <c r="E134" s="164">
        <f t="shared" ref="E134:F135" si="40">E133</f>
        <v>50</v>
      </c>
      <c r="F134" s="164">
        <f t="shared" si="40"/>
        <v>0</v>
      </c>
      <c r="G134" s="165">
        <f t="shared" si="39"/>
        <v>0</v>
      </c>
      <c r="H134" s="164">
        <v>50</v>
      </c>
    </row>
    <row r="135" spans="1:8" s="201" customFormat="1" ht="15" customHeight="1" x14ac:dyDescent="0.2">
      <c r="A135" s="181" t="s">
        <v>155</v>
      </c>
      <c r="B135" s="181" t="s">
        <v>669</v>
      </c>
      <c r="C135" s="181"/>
      <c r="D135" s="182">
        <f>D134</f>
        <v>50</v>
      </c>
      <c r="E135" s="182">
        <f t="shared" si="40"/>
        <v>50</v>
      </c>
      <c r="F135" s="182">
        <f t="shared" si="40"/>
        <v>0</v>
      </c>
      <c r="G135" s="183">
        <f t="shared" si="39"/>
        <v>0</v>
      </c>
      <c r="H135" s="182">
        <f t="shared" ref="H135" si="41">H134</f>
        <v>50</v>
      </c>
    </row>
    <row r="136" spans="1:8" ht="15" customHeight="1" x14ac:dyDescent="0.2">
      <c r="A136" s="163" t="s">
        <v>242</v>
      </c>
      <c r="B136" s="163" t="s">
        <v>18</v>
      </c>
      <c r="C136" s="163" t="s">
        <v>774</v>
      </c>
      <c r="D136" s="164">
        <v>50000</v>
      </c>
      <c r="E136" s="164">
        <v>54500</v>
      </c>
      <c r="F136" s="164">
        <v>37549</v>
      </c>
      <c r="G136" s="165">
        <f t="shared" si="39"/>
        <v>68.897247706422021</v>
      </c>
      <c r="H136" s="164">
        <v>500</v>
      </c>
    </row>
    <row r="137" spans="1:8" ht="15" customHeight="1" x14ac:dyDescent="0.2">
      <c r="A137" s="163" t="s">
        <v>242</v>
      </c>
      <c r="B137" s="163" t="s">
        <v>18</v>
      </c>
      <c r="C137" s="163" t="s">
        <v>775</v>
      </c>
      <c r="D137" s="164">
        <v>0</v>
      </c>
      <c r="E137" s="164">
        <v>0</v>
      </c>
      <c r="F137" s="164">
        <v>0</v>
      </c>
      <c r="G137" s="165">
        <v>0</v>
      </c>
      <c r="H137" s="164">
        <v>20000</v>
      </c>
    </row>
    <row r="138" spans="1:8" ht="15" customHeight="1" x14ac:dyDescent="0.2">
      <c r="A138" s="163" t="s">
        <v>242</v>
      </c>
      <c r="B138" s="163" t="s">
        <v>18</v>
      </c>
      <c r="C138" s="163" t="s">
        <v>776</v>
      </c>
      <c r="D138" s="164">
        <v>50</v>
      </c>
      <c r="E138" s="164">
        <v>50</v>
      </c>
      <c r="F138" s="164">
        <v>0</v>
      </c>
      <c r="G138" s="165">
        <f t="shared" si="39"/>
        <v>0</v>
      </c>
      <c r="H138" s="164">
        <v>50</v>
      </c>
    </row>
    <row r="139" spans="1:8" ht="15" customHeight="1" x14ac:dyDescent="0.2">
      <c r="A139" s="163" t="s">
        <v>242</v>
      </c>
      <c r="B139" s="163" t="s">
        <v>18</v>
      </c>
      <c r="C139" s="163" t="s">
        <v>19</v>
      </c>
      <c r="D139" s="164">
        <f>SUM(D136:D138)</f>
        <v>50050</v>
      </c>
      <c r="E139" s="164">
        <f t="shared" ref="E139:H139" si="42">SUM(E136:E138)</f>
        <v>54550</v>
      </c>
      <c r="F139" s="164">
        <f t="shared" si="42"/>
        <v>37549</v>
      </c>
      <c r="G139" s="165">
        <f t="shared" si="39"/>
        <v>68.834097158570117</v>
      </c>
      <c r="H139" s="164">
        <f t="shared" si="42"/>
        <v>20550</v>
      </c>
    </row>
    <row r="140" spans="1:8" s="201" customFormat="1" ht="15" customHeight="1" x14ac:dyDescent="0.2">
      <c r="A140" s="181" t="s">
        <v>242</v>
      </c>
      <c r="B140" s="181" t="s">
        <v>243</v>
      </c>
      <c r="C140" s="181"/>
      <c r="D140" s="182">
        <f>D139</f>
        <v>50050</v>
      </c>
      <c r="E140" s="182">
        <f t="shared" ref="E140:F140" si="43">E139</f>
        <v>54550</v>
      </c>
      <c r="F140" s="182">
        <f t="shared" si="43"/>
        <v>37549</v>
      </c>
      <c r="G140" s="183">
        <f t="shared" si="39"/>
        <v>68.834097158570117</v>
      </c>
      <c r="H140" s="182">
        <f t="shared" ref="H140" si="44">H139</f>
        <v>20550</v>
      </c>
    </row>
    <row r="141" spans="1:8" x14ac:dyDescent="0.2">
      <c r="A141" s="184" t="s">
        <v>291</v>
      </c>
      <c r="B141" s="184"/>
      <c r="C141" s="184"/>
      <c r="D141" s="185">
        <f>D79+D92+D97+D100+D106+D109+D114+D117+D120+D128+D135+D140</f>
        <v>250912</v>
      </c>
      <c r="E141" s="185">
        <f>E79+E92+E97+E100+E106+E109+E114+E117+E120+E128+E135+E140</f>
        <v>263947</v>
      </c>
      <c r="F141" s="185">
        <f>F79+F92+F97+F100+F106+F109+F114+F117+F120+F128+F135+F140</f>
        <v>161074.93333999999</v>
      </c>
      <c r="G141" s="186">
        <f t="shared" si="39"/>
        <v>61.025483653915366</v>
      </c>
      <c r="H141" s="185">
        <f>H79+H92+H97+H100+H106+H109+H114+H117+H120+H128+H135+H140</f>
        <v>163350</v>
      </c>
    </row>
    <row r="142" spans="1:8" ht="15" customHeight="1" x14ac:dyDescent="0.2">
      <c r="A142" s="225"/>
      <c r="B142" s="226"/>
      <c r="C142" s="225"/>
      <c r="D142" s="227"/>
      <c r="E142" s="227"/>
      <c r="F142" s="227"/>
      <c r="G142" s="228"/>
      <c r="H142" s="227"/>
    </row>
    <row r="143" spans="1:8" ht="15" customHeight="1" x14ac:dyDescent="0.2">
      <c r="A143" s="225"/>
      <c r="B143" s="226"/>
      <c r="C143" s="225"/>
      <c r="D143" s="227"/>
      <c r="E143" s="227"/>
      <c r="F143" s="227"/>
      <c r="G143" s="228"/>
      <c r="H143" s="227"/>
    </row>
    <row r="144" spans="1:8" x14ac:dyDescent="0.2">
      <c r="A144" s="208" t="s">
        <v>292</v>
      </c>
      <c r="B144" s="208"/>
      <c r="C144" s="208"/>
      <c r="D144" s="209">
        <f>D60+D141</f>
        <v>271897</v>
      </c>
      <c r="E144" s="209">
        <f>E60+E141</f>
        <v>288648</v>
      </c>
      <c r="F144" s="209">
        <f>F60+F141</f>
        <v>172141.49873999998</v>
      </c>
      <c r="G144" s="186">
        <v>37.344175758779379</v>
      </c>
      <c r="H144" s="209">
        <f>H60+H141</f>
        <v>170750</v>
      </c>
    </row>
    <row r="145" spans="1:8" ht="15" customHeight="1" x14ac:dyDescent="0.2">
      <c r="A145" s="225"/>
      <c r="B145" s="226"/>
      <c r="C145" s="225"/>
      <c r="D145" s="227"/>
      <c r="E145" s="227"/>
      <c r="F145" s="227"/>
      <c r="G145" s="228"/>
      <c r="H145" s="227"/>
    </row>
    <row r="146" spans="1:8" ht="15" customHeight="1" x14ac:dyDescent="0.2">
      <c r="A146" s="225"/>
      <c r="B146" s="226"/>
      <c r="C146" s="225"/>
      <c r="D146" s="227"/>
      <c r="E146" s="227"/>
      <c r="F146" s="227"/>
      <c r="G146" s="228"/>
      <c r="H146" s="227"/>
    </row>
    <row r="147" spans="1:8" ht="15" customHeight="1" x14ac:dyDescent="0.2">
      <c r="A147" s="225"/>
      <c r="B147" s="226"/>
      <c r="C147" s="225"/>
      <c r="D147" s="227"/>
      <c r="E147" s="227"/>
      <c r="F147" s="227"/>
      <c r="G147" s="228"/>
      <c r="H147" s="227"/>
    </row>
    <row r="148" spans="1:8" ht="15" customHeight="1" x14ac:dyDescent="0.2">
      <c r="A148" s="225"/>
      <c r="B148" s="226"/>
      <c r="C148" s="225"/>
      <c r="D148" s="227"/>
      <c r="E148" s="227"/>
      <c r="F148" s="227"/>
      <c r="G148" s="228"/>
      <c r="H148" s="227"/>
    </row>
    <row r="149" spans="1:8" ht="15" customHeight="1" x14ac:dyDescent="0.2">
      <c r="A149" s="225"/>
      <c r="B149" s="226"/>
      <c r="C149" s="225"/>
      <c r="D149" s="227"/>
      <c r="E149" s="227"/>
      <c r="F149" s="227"/>
      <c r="G149" s="228"/>
      <c r="H149" s="227"/>
    </row>
    <row r="150" spans="1:8" ht="15" customHeight="1" x14ac:dyDescent="0.2">
      <c r="A150" s="225"/>
      <c r="B150" s="226"/>
      <c r="C150" s="225"/>
      <c r="D150" s="227"/>
      <c r="E150" s="227"/>
      <c r="F150" s="227"/>
      <c r="G150" s="228"/>
      <c r="H150" s="227"/>
    </row>
    <row r="151" spans="1:8" ht="15" customHeight="1" x14ac:dyDescent="0.2">
      <c r="A151" s="225"/>
      <c r="B151" s="226"/>
      <c r="C151" s="225"/>
      <c r="D151" s="227"/>
      <c r="E151" s="227"/>
      <c r="F151" s="227"/>
      <c r="G151" s="228"/>
      <c r="H151" s="227"/>
    </row>
    <row r="152" spans="1:8" ht="15" customHeight="1" x14ac:dyDescent="0.2">
      <c r="A152" s="225"/>
      <c r="B152" s="226"/>
      <c r="C152" s="225"/>
      <c r="D152" s="227"/>
      <c r="E152" s="227"/>
      <c r="F152" s="227"/>
      <c r="G152" s="228"/>
      <c r="H152" s="227"/>
    </row>
    <row r="153" spans="1:8" ht="15" customHeight="1" x14ac:dyDescent="0.2">
      <c r="A153" s="225"/>
      <c r="B153" s="226"/>
      <c r="C153" s="225"/>
      <c r="D153" s="227"/>
      <c r="E153" s="227"/>
      <c r="F153" s="227"/>
      <c r="G153" s="228"/>
      <c r="H153" s="227"/>
    </row>
    <row r="154" spans="1:8" ht="15" customHeight="1" x14ac:dyDescent="0.2">
      <c r="A154" s="225"/>
      <c r="B154" s="226"/>
      <c r="C154" s="225"/>
      <c r="D154" s="227"/>
      <c r="E154" s="227"/>
      <c r="F154" s="227"/>
      <c r="G154" s="228"/>
      <c r="H154" s="227"/>
    </row>
    <row r="155" spans="1:8" ht="15" customHeight="1" x14ac:dyDescent="0.2">
      <c r="A155" s="225"/>
      <c r="B155" s="226"/>
      <c r="C155" s="225"/>
      <c r="D155" s="227"/>
      <c r="E155" s="227"/>
      <c r="F155" s="227"/>
      <c r="G155" s="228"/>
      <c r="H155" s="227"/>
    </row>
    <row r="156" spans="1:8" ht="15" customHeight="1" x14ac:dyDescent="0.2">
      <c r="A156" s="225"/>
      <c r="B156" s="226"/>
      <c r="C156" s="225"/>
      <c r="D156" s="227"/>
      <c r="E156" s="227"/>
      <c r="F156" s="227"/>
      <c r="G156" s="228"/>
      <c r="H156" s="227"/>
    </row>
    <row r="157" spans="1:8" ht="15" customHeight="1" x14ac:dyDescent="0.2">
      <c r="A157" s="225"/>
      <c r="B157" s="226"/>
      <c r="C157" s="225"/>
      <c r="D157" s="227"/>
      <c r="E157" s="227"/>
      <c r="F157" s="227"/>
      <c r="G157" s="228"/>
      <c r="H157" s="227"/>
    </row>
    <row r="158" spans="1:8" ht="15" customHeight="1" x14ac:dyDescent="0.2">
      <c r="D158" s="166"/>
      <c r="E158" s="166"/>
      <c r="F158" s="166"/>
      <c r="H158" s="227"/>
    </row>
    <row r="159" spans="1:8" ht="15" customHeight="1" x14ac:dyDescent="0.2">
      <c r="A159" s="225"/>
      <c r="B159" s="226"/>
      <c r="C159" s="225"/>
      <c r="D159" s="227"/>
      <c r="E159" s="227"/>
      <c r="F159" s="227"/>
      <c r="G159" s="228"/>
      <c r="H159" s="227"/>
    </row>
    <row r="160" spans="1:8" ht="15" customHeight="1" x14ac:dyDescent="0.2">
      <c r="A160" s="225"/>
      <c r="B160" s="226"/>
      <c r="C160" s="225"/>
      <c r="D160" s="227"/>
      <c r="E160" s="227"/>
      <c r="F160" s="227"/>
      <c r="G160" s="228"/>
      <c r="H160" s="227"/>
    </row>
    <row r="161" spans="1:8" ht="15" customHeight="1" x14ac:dyDescent="0.2">
      <c r="A161" s="225"/>
      <c r="B161" s="226"/>
      <c r="C161" s="225"/>
      <c r="D161" s="227"/>
      <c r="E161" s="227"/>
      <c r="F161" s="227"/>
      <c r="G161" s="228"/>
      <c r="H161" s="227"/>
    </row>
    <row r="162" spans="1:8" ht="15" customHeight="1" x14ac:dyDescent="0.2">
      <c r="A162" s="225"/>
      <c r="B162" s="226"/>
      <c r="C162" s="225"/>
      <c r="D162" s="227"/>
      <c r="E162" s="227"/>
      <c r="F162" s="227"/>
      <c r="G162" s="228"/>
      <c r="H162" s="227"/>
    </row>
    <row r="163" spans="1:8" ht="15" customHeight="1" x14ac:dyDescent="0.2">
      <c r="A163" s="225"/>
      <c r="B163" s="226"/>
      <c r="C163" s="225"/>
      <c r="D163" s="227"/>
      <c r="E163" s="227"/>
      <c r="F163" s="227"/>
      <c r="G163" s="228"/>
      <c r="H163" s="227"/>
    </row>
    <row r="164" spans="1:8" ht="15" customHeight="1" x14ac:dyDescent="0.2">
      <c r="A164" s="225"/>
      <c r="B164" s="226"/>
      <c r="C164" s="225"/>
      <c r="D164" s="227"/>
      <c r="E164" s="227"/>
      <c r="F164" s="227"/>
      <c r="G164" s="228"/>
      <c r="H164" s="227"/>
    </row>
    <row r="165" spans="1:8" ht="15" customHeight="1" x14ac:dyDescent="0.2">
      <c r="A165" s="225"/>
      <c r="B165" s="226"/>
      <c r="C165" s="225"/>
      <c r="D165" s="227"/>
      <c r="E165" s="227"/>
      <c r="F165" s="227"/>
      <c r="G165" s="228"/>
      <c r="H165" s="227"/>
    </row>
    <row r="166" spans="1:8" ht="15" customHeight="1" x14ac:dyDescent="0.2">
      <c r="A166" s="225"/>
      <c r="B166" s="226"/>
      <c r="C166" s="225"/>
      <c r="D166" s="227"/>
      <c r="E166" s="227"/>
      <c r="F166" s="227"/>
      <c r="G166" s="228"/>
      <c r="H166" s="227"/>
    </row>
    <row r="167" spans="1:8" ht="15" customHeight="1" x14ac:dyDescent="0.2">
      <c r="A167" s="225"/>
      <c r="B167" s="226"/>
      <c r="C167" s="225"/>
      <c r="D167" s="227"/>
      <c r="E167" s="227"/>
      <c r="F167" s="227"/>
      <c r="G167" s="228"/>
      <c r="H167" s="227"/>
    </row>
    <row r="168" spans="1:8" ht="15" customHeight="1" x14ac:dyDescent="0.2">
      <c r="A168" s="225"/>
      <c r="B168" s="226"/>
      <c r="C168" s="225"/>
      <c r="D168" s="227"/>
      <c r="E168" s="227"/>
      <c r="F168" s="227"/>
      <c r="G168" s="228"/>
      <c r="H168" s="227"/>
    </row>
    <row r="169" spans="1:8" ht="15" customHeight="1" x14ac:dyDescent="0.2">
      <c r="A169" s="225"/>
      <c r="B169" s="226"/>
      <c r="C169" s="225"/>
      <c r="D169" s="227"/>
      <c r="E169" s="227"/>
      <c r="F169" s="227"/>
      <c r="G169" s="228"/>
      <c r="H169" s="227"/>
    </row>
    <row r="170" spans="1:8" ht="15" customHeight="1" x14ac:dyDescent="0.2">
      <c r="A170" s="225"/>
      <c r="B170" s="226"/>
      <c r="C170" s="225"/>
      <c r="D170" s="227"/>
      <c r="E170" s="227"/>
      <c r="F170" s="227"/>
      <c r="G170" s="228"/>
      <c r="H170" s="227"/>
    </row>
    <row r="171" spans="1:8" ht="15" customHeight="1" x14ac:dyDescent="0.2">
      <c r="A171" s="225"/>
      <c r="B171" s="226"/>
      <c r="C171" s="225"/>
      <c r="D171" s="227"/>
      <c r="E171" s="227"/>
      <c r="F171" s="227"/>
      <c r="G171" s="228"/>
      <c r="H171" s="227"/>
    </row>
    <row r="172" spans="1:8" ht="15" customHeight="1" x14ac:dyDescent="0.2">
      <c r="A172" s="225"/>
      <c r="B172" s="226"/>
      <c r="C172" s="225"/>
      <c r="D172" s="227"/>
      <c r="E172" s="227"/>
      <c r="F172" s="227"/>
      <c r="G172" s="228"/>
      <c r="H172" s="227"/>
    </row>
    <row r="173" spans="1:8" ht="15" customHeight="1" x14ac:dyDescent="0.2">
      <c r="A173" s="225"/>
      <c r="B173" s="226"/>
      <c r="C173" s="225"/>
      <c r="D173" s="227"/>
      <c r="E173" s="227"/>
      <c r="F173" s="227"/>
      <c r="G173" s="228"/>
      <c r="H173" s="227"/>
    </row>
    <row r="174" spans="1:8" ht="15" customHeight="1" x14ac:dyDescent="0.2">
      <c r="A174" s="225"/>
      <c r="B174" s="226"/>
      <c r="C174" s="225"/>
      <c r="D174" s="227"/>
      <c r="E174" s="227"/>
      <c r="F174" s="227"/>
      <c r="G174" s="228"/>
      <c r="H174" s="227"/>
    </row>
    <row r="175" spans="1:8" ht="15" customHeight="1" x14ac:dyDescent="0.2">
      <c r="A175" s="225"/>
      <c r="B175" s="226"/>
      <c r="C175" s="225"/>
      <c r="D175" s="227"/>
      <c r="E175" s="227"/>
      <c r="F175" s="227"/>
      <c r="G175" s="228"/>
      <c r="H175" s="227"/>
    </row>
    <row r="176" spans="1:8" ht="15" customHeight="1" x14ac:dyDescent="0.2">
      <c r="A176" s="225"/>
      <c r="B176" s="226"/>
      <c r="C176" s="225"/>
      <c r="D176" s="227"/>
      <c r="E176" s="227"/>
      <c r="F176" s="227"/>
      <c r="G176" s="228"/>
      <c r="H176" s="227"/>
    </row>
    <row r="177" spans="1:8" ht="15" customHeight="1" x14ac:dyDescent="0.2">
      <c r="A177" s="225"/>
      <c r="B177" s="226"/>
      <c r="C177" s="225"/>
      <c r="D177" s="227"/>
      <c r="E177" s="227"/>
      <c r="F177" s="227"/>
      <c r="G177" s="228"/>
      <c r="H177" s="227"/>
    </row>
    <row r="178" spans="1:8" ht="15" customHeight="1" x14ac:dyDescent="0.2">
      <c r="A178" s="225"/>
      <c r="B178" s="226"/>
      <c r="C178" s="225"/>
      <c r="D178" s="227"/>
      <c r="E178" s="227"/>
      <c r="F178" s="227"/>
      <c r="G178" s="228"/>
      <c r="H178" s="227"/>
    </row>
    <row r="179" spans="1:8" ht="15" customHeight="1" x14ac:dyDescent="0.2">
      <c r="A179" s="225"/>
      <c r="B179" s="226"/>
      <c r="C179" s="225"/>
      <c r="D179" s="227"/>
      <c r="E179" s="227"/>
      <c r="F179" s="227"/>
      <c r="G179" s="228"/>
      <c r="H179" s="227"/>
    </row>
    <row r="180" spans="1:8" ht="15" customHeight="1" x14ac:dyDescent="0.2">
      <c r="A180" s="225"/>
      <c r="B180" s="226"/>
      <c r="C180" s="225"/>
      <c r="D180" s="227"/>
      <c r="E180" s="227"/>
      <c r="F180" s="227"/>
      <c r="G180" s="228"/>
      <c r="H180" s="227"/>
    </row>
    <row r="181" spans="1:8" ht="15" customHeight="1" x14ac:dyDescent="0.2">
      <c r="A181" s="225"/>
      <c r="B181" s="226"/>
      <c r="C181" s="225"/>
      <c r="D181" s="227"/>
      <c r="E181" s="227"/>
      <c r="F181" s="227"/>
      <c r="G181" s="228"/>
      <c r="H181" s="227"/>
    </row>
    <row r="182" spans="1:8" ht="15" customHeight="1" x14ac:dyDescent="0.2">
      <c r="A182" s="225"/>
      <c r="B182" s="226"/>
      <c r="C182" s="225"/>
      <c r="D182" s="227"/>
      <c r="E182" s="227"/>
      <c r="F182" s="227"/>
      <c r="G182" s="228"/>
      <c r="H182" s="227"/>
    </row>
    <row r="183" spans="1:8" ht="15" customHeight="1" x14ac:dyDescent="0.2">
      <c r="A183" s="225"/>
      <c r="B183" s="226"/>
      <c r="C183" s="225"/>
      <c r="D183" s="227"/>
      <c r="E183" s="227"/>
      <c r="F183" s="227"/>
      <c r="G183" s="228"/>
      <c r="H183" s="227"/>
    </row>
    <row r="184" spans="1:8" ht="15" customHeight="1" x14ac:dyDescent="0.2">
      <c r="A184" s="225"/>
      <c r="B184" s="226"/>
      <c r="C184" s="225"/>
      <c r="D184" s="227"/>
      <c r="E184" s="227"/>
      <c r="F184" s="227"/>
      <c r="G184" s="228"/>
      <c r="H184" s="227"/>
    </row>
    <row r="185" spans="1:8" ht="15" customHeight="1" x14ac:dyDescent="0.2">
      <c r="D185" s="166"/>
      <c r="E185" s="166"/>
      <c r="F185" s="166"/>
      <c r="H185" s="227"/>
    </row>
    <row r="186" spans="1:8" ht="15" customHeight="1" x14ac:dyDescent="0.2">
      <c r="A186" s="225"/>
      <c r="B186" s="226"/>
      <c r="C186" s="225"/>
      <c r="D186" s="227"/>
      <c r="E186" s="227"/>
      <c r="F186" s="227"/>
      <c r="G186" s="228"/>
      <c r="H186" s="227"/>
    </row>
    <row r="187" spans="1:8" ht="15" customHeight="1" x14ac:dyDescent="0.2">
      <c r="A187" s="225"/>
      <c r="B187" s="226"/>
      <c r="C187" s="225"/>
      <c r="D187" s="227"/>
      <c r="E187" s="227"/>
      <c r="F187" s="227"/>
      <c r="G187" s="228"/>
      <c r="H187" s="227"/>
    </row>
    <row r="188" spans="1:8" ht="15" customHeight="1" x14ac:dyDescent="0.2">
      <c r="D188" s="166"/>
      <c r="E188" s="166"/>
      <c r="F188" s="166"/>
      <c r="H188" s="227"/>
    </row>
    <row r="189" spans="1:8" ht="15" customHeight="1" x14ac:dyDescent="0.2">
      <c r="A189" s="225"/>
      <c r="B189" s="226"/>
      <c r="C189" s="225"/>
      <c r="D189" s="227"/>
      <c r="E189" s="227"/>
      <c r="F189" s="227"/>
      <c r="G189" s="228"/>
      <c r="H189" s="227"/>
    </row>
    <row r="190" spans="1:8" ht="15" customHeight="1" x14ac:dyDescent="0.2">
      <c r="A190" s="225"/>
      <c r="B190" s="226"/>
      <c r="C190" s="225"/>
      <c r="D190" s="227"/>
      <c r="E190" s="227"/>
      <c r="F190" s="227"/>
      <c r="G190" s="228"/>
      <c r="H190" s="227"/>
    </row>
    <row r="191" spans="1:8" ht="15" customHeight="1" x14ac:dyDescent="0.2">
      <c r="A191" s="225"/>
      <c r="B191" s="226"/>
      <c r="C191" s="225"/>
      <c r="D191" s="227"/>
      <c r="E191" s="227"/>
      <c r="F191" s="227"/>
      <c r="G191" s="228"/>
      <c r="H191" s="227"/>
    </row>
    <row r="192" spans="1:8" ht="15" customHeight="1" x14ac:dyDescent="0.2">
      <c r="A192" s="225"/>
      <c r="B192" s="226"/>
      <c r="C192" s="225"/>
      <c r="D192" s="227"/>
      <c r="E192" s="227"/>
      <c r="F192" s="227"/>
      <c r="G192" s="228"/>
      <c r="H192" s="227"/>
    </row>
    <row r="193" spans="1:8" ht="15" customHeight="1" x14ac:dyDescent="0.2">
      <c r="A193" s="225"/>
      <c r="B193" s="226"/>
      <c r="C193" s="225"/>
      <c r="D193" s="227"/>
      <c r="E193" s="227"/>
      <c r="F193" s="227"/>
      <c r="G193" s="228"/>
      <c r="H193" s="227"/>
    </row>
    <row r="194" spans="1:8" ht="15" customHeight="1" x14ac:dyDescent="0.2">
      <c r="D194" s="166"/>
      <c r="E194" s="166"/>
      <c r="F194" s="166"/>
      <c r="H194" s="166"/>
    </row>
    <row r="195" spans="1:8" ht="15" customHeight="1" x14ac:dyDescent="0.2">
      <c r="A195" s="225"/>
      <c r="B195" s="226"/>
      <c r="C195" s="225"/>
      <c r="D195" s="227"/>
      <c r="E195" s="227"/>
      <c r="F195" s="227"/>
      <c r="G195" s="228"/>
      <c r="H195" s="227"/>
    </row>
    <row r="196" spans="1:8" ht="15" customHeight="1" x14ac:dyDescent="0.2">
      <c r="A196" s="746" t="s">
        <v>684</v>
      </c>
      <c r="B196" s="746"/>
      <c r="C196" s="746"/>
      <c r="D196" s="746"/>
      <c r="E196" s="746"/>
      <c r="F196" s="746"/>
      <c r="G196" s="746"/>
      <c r="H196" s="227"/>
    </row>
    <row r="197" spans="1:8" ht="15" customHeight="1" x14ac:dyDescent="0.2">
      <c r="A197" s="225"/>
      <c r="B197" s="226"/>
      <c r="C197" s="225"/>
      <c r="D197" s="227"/>
      <c r="E197" s="227"/>
      <c r="F197" s="227"/>
      <c r="G197" s="228"/>
      <c r="H197" s="227"/>
    </row>
    <row r="198" spans="1:8" ht="15" customHeight="1" x14ac:dyDescent="0.2">
      <c r="A198" s="225"/>
      <c r="B198" s="226"/>
      <c r="C198" s="225"/>
      <c r="D198" s="227"/>
      <c r="E198" s="227"/>
      <c r="F198" s="227"/>
      <c r="G198" s="228"/>
      <c r="H198" s="227"/>
    </row>
    <row r="199" spans="1:8" ht="15" customHeight="1" x14ac:dyDescent="0.2">
      <c r="A199" s="225"/>
      <c r="B199" s="226"/>
      <c r="C199" s="225"/>
      <c r="D199" s="227"/>
      <c r="E199" s="227"/>
      <c r="F199" s="227"/>
      <c r="G199" s="228"/>
      <c r="H199" s="227"/>
    </row>
    <row r="200" spans="1:8" ht="15" customHeight="1" x14ac:dyDescent="0.2">
      <c r="A200" s="225"/>
      <c r="B200" s="226"/>
      <c r="C200" s="225"/>
      <c r="D200" s="227"/>
      <c r="E200" s="227"/>
      <c r="F200" s="227"/>
      <c r="G200" s="228"/>
      <c r="H200" s="227"/>
    </row>
    <row r="201" spans="1:8" ht="15" customHeight="1" x14ac:dyDescent="0.2">
      <c r="A201" s="225"/>
      <c r="B201" s="226"/>
      <c r="C201" s="225"/>
      <c r="D201" s="227"/>
      <c r="E201" s="227"/>
      <c r="F201" s="227"/>
      <c r="G201" s="228"/>
      <c r="H201" s="227"/>
    </row>
    <row r="202" spans="1:8" ht="15" customHeight="1" x14ac:dyDescent="0.2">
      <c r="A202" s="225"/>
      <c r="B202" s="226"/>
      <c r="C202" s="225"/>
      <c r="D202" s="227"/>
      <c r="E202" s="227"/>
      <c r="F202" s="227"/>
      <c r="G202" s="228"/>
      <c r="H202" s="227"/>
    </row>
    <row r="203" spans="1:8" ht="15" customHeight="1" x14ac:dyDescent="0.2">
      <c r="A203" s="225"/>
      <c r="B203" s="226"/>
      <c r="C203" s="225"/>
      <c r="D203" s="227"/>
      <c r="E203" s="227"/>
      <c r="F203" s="227"/>
      <c r="G203" s="228"/>
      <c r="H203" s="227"/>
    </row>
    <row r="204" spans="1:8" ht="15" customHeight="1" x14ac:dyDescent="0.2">
      <c r="A204" s="225"/>
      <c r="B204" s="226"/>
      <c r="C204" s="225"/>
      <c r="D204" s="227"/>
      <c r="E204" s="227"/>
      <c r="F204" s="227"/>
      <c r="G204" s="228"/>
      <c r="H204" s="227"/>
    </row>
    <row r="205" spans="1:8" ht="15" customHeight="1" x14ac:dyDescent="0.2">
      <c r="A205" s="225"/>
      <c r="B205" s="226"/>
      <c r="C205" s="225"/>
      <c r="D205" s="227"/>
      <c r="E205" s="227"/>
      <c r="F205" s="227"/>
      <c r="G205" s="228"/>
      <c r="H205" s="227"/>
    </row>
    <row r="206" spans="1:8" ht="15" customHeight="1" x14ac:dyDescent="0.2">
      <c r="A206" s="225"/>
      <c r="B206" s="226"/>
      <c r="C206" s="225"/>
      <c r="D206" s="227"/>
      <c r="E206" s="227"/>
      <c r="F206" s="227"/>
      <c r="G206" s="228"/>
      <c r="H206" s="227"/>
    </row>
    <row r="207" spans="1:8" ht="15" customHeight="1" x14ac:dyDescent="0.2">
      <c r="A207" s="225"/>
      <c r="B207" s="226"/>
      <c r="C207" s="225"/>
      <c r="D207" s="227"/>
      <c r="E207" s="227"/>
      <c r="F207" s="227"/>
      <c r="G207" s="228"/>
      <c r="H207" s="227"/>
    </row>
  </sheetData>
  <mergeCells count="3">
    <mergeCell ref="A67:G67"/>
    <mergeCell ref="A131:G131"/>
    <mergeCell ref="A196:G196"/>
  </mergeCells>
  <pageMargins left="0.7" right="0.7" top="0.75" bottom="0.75" header="0.3" footer="0.3"/>
  <pageSetup paperSize="9" scale="76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129"/>
  <sheetViews>
    <sheetView view="pageLayout" topLeftCell="A196" zoomScaleNormal="100" workbookViewId="0">
      <selection activeCell="A68" sqref="A68"/>
    </sheetView>
  </sheetViews>
  <sheetFormatPr defaultColWidth="9.140625" defaultRowHeight="12.75" x14ac:dyDescent="0.2"/>
  <cols>
    <col min="1" max="1" width="9.28515625" style="1" customWidth="1"/>
    <col min="2" max="2" width="8.7109375" style="1" customWidth="1"/>
    <col min="3" max="3" width="40.7109375" style="1" customWidth="1"/>
    <col min="4" max="4" width="12" style="111" customWidth="1"/>
    <col min="5" max="5" width="11.28515625" style="111" customWidth="1"/>
    <col min="6" max="6" width="10.85546875" style="111" customWidth="1"/>
    <col min="7" max="7" width="11.28515625" style="1" customWidth="1"/>
    <col min="8" max="8" width="12" style="111" customWidth="1"/>
    <col min="9" max="16384" width="9.140625" style="1"/>
  </cols>
  <sheetData>
    <row r="1" spans="1:8" ht="18" x14ac:dyDescent="0.2">
      <c r="A1" s="3" t="s">
        <v>319</v>
      </c>
      <c r="H1" s="124" t="s">
        <v>484</v>
      </c>
    </row>
    <row r="2" spans="1:8" x14ac:dyDescent="0.2">
      <c r="H2" s="141"/>
    </row>
    <row r="3" spans="1:8" x14ac:dyDescent="0.2">
      <c r="H3" s="124" t="s">
        <v>369</v>
      </c>
    </row>
    <row r="4" spans="1:8" s="24" customFormat="1" ht="27" customHeight="1" x14ac:dyDescent="0.2">
      <c r="A4" s="22" t="s">
        <v>0</v>
      </c>
      <c r="B4" s="22" t="s">
        <v>1</v>
      </c>
      <c r="C4" s="22" t="s">
        <v>2</v>
      </c>
      <c r="D4" s="121" t="s">
        <v>293</v>
      </c>
      <c r="E4" s="121" t="s">
        <v>294</v>
      </c>
      <c r="F4" s="122" t="s">
        <v>641</v>
      </c>
      <c r="G4" s="23" t="s">
        <v>328</v>
      </c>
      <c r="H4" s="136" t="s">
        <v>485</v>
      </c>
    </row>
    <row r="5" spans="1:8" ht="15" customHeight="1" x14ac:dyDescent="0.2">
      <c r="A5" s="6" t="s">
        <v>60</v>
      </c>
      <c r="B5" s="6" t="s">
        <v>39</v>
      </c>
      <c r="C5" s="6" t="s">
        <v>40</v>
      </c>
      <c r="D5" s="115">
        <v>1500</v>
      </c>
      <c r="E5" s="115">
        <v>1275</v>
      </c>
      <c r="F5" s="115">
        <v>0</v>
      </c>
      <c r="G5" s="165">
        <f t="shared" ref="G5:G18" si="0">F5*100/E5</f>
        <v>0</v>
      </c>
      <c r="H5" s="115">
        <v>200</v>
      </c>
    </row>
    <row r="6" spans="1:8" ht="15" customHeight="1" x14ac:dyDescent="0.2">
      <c r="A6" s="6" t="s">
        <v>60</v>
      </c>
      <c r="B6" s="6" t="s">
        <v>6</v>
      </c>
      <c r="C6" s="6" t="s">
        <v>7</v>
      </c>
      <c r="D6" s="115">
        <v>50</v>
      </c>
      <c r="E6" s="115">
        <v>90</v>
      </c>
      <c r="F6" s="115">
        <v>0</v>
      </c>
      <c r="G6" s="165">
        <f t="shared" si="0"/>
        <v>0</v>
      </c>
      <c r="H6" s="115">
        <v>200</v>
      </c>
    </row>
    <row r="7" spans="1:8" ht="15" customHeight="1" x14ac:dyDescent="0.2">
      <c r="A7" s="6" t="s">
        <v>60</v>
      </c>
      <c r="B7" s="6" t="s">
        <v>10</v>
      </c>
      <c r="C7" s="6" t="s">
        <v>11</v>
      </c>
      <c r="D7" s="115">
        <v>250</v>
      </c>
      <c r="E7" s="115">
        <v>360</v>
      </c>
      <c r="F7" s="115">
        <v>275</v>
      </c>
      <c r="G7" s="165">
        <f t="shared" si="0"/>
        <v>76.388888888888886</v>
      </c>
      <c r="H7" s="115">
        <v>300</v>
      </c>
    </row>
    <row r="8" spans="1:8" ht="15" customHeight="1" x14ac:dyDescent="0.2">
      <c r="A8" s="6" t="s">
        <v>60</v>
      </c>
      <c r="B8" s="6" t="s">
        <v>24</v>
      </c>
      <c r="C8" s="6" t="s">
        <v>25</v>
      </c>
      <c r="D8" s="115">
        <v>0</v>
      </c>
      <c r="E8" s="115">
        <v>6310</v>
      </c>
      <c r="F8" s="115">
        <v>1221</v>
      </c>
      <c r="G8" s="165">
        <f t="shared" si="0"/>
        <v>19.350237717908083</v>
      </c>
      <c r="H8" s="115">
        <v>300</v>
      </c>
    </row>
    <row r="9" spans="1:8" s="17" customFormat="1" ht="15" customHeight="1" x14ac:dyDescent="0.2">
      <c r="A9" s="19" t="s">
        <v>60</v>
      </c>
      <c r="B9" s="19" t="s">
        <v>67</v>
      </c>
      <c r="C9" s="19"/>
      <c r="D9" s="168">
        <f>SUM(D5:D8)</f>
        <v>1800</v>
      </c>
      <c r="E9" s="168">
        <f t="shared" ref="E9:F9" si="1">SUM(E5:E8)</f>
        <v>8035</v>
      </c>
      <c r="F9" s="168">
        <f t="shared" si="1"/>
        <v>1496</v>
      </c>
      <c r="G9" s="165">
        <f t="shared" si="0"/>
        <v>18.618543870566274</v>
      </c>
      <c r="H9" s="168">
        <f>SUM(H5:H8)</f>
        <v>1000</v>
      </c>
    </row>
    <row r="10" spans="1:8" ht="15" customHeight="1" x14ac:dyDescent="0.2">
      <c r="A10" s="6" t="s">
        <v>68</v>
      </c>
      <c r="B10" s="6" t="s">
        <v>39</v>
      </c>
      <c r="C10" s="6" t="s">
        <v>40</v>
      </c>
      <c r="D10" s="115">
        <v>50</v>
      </c>
      <c r="E10" s="115">
        <v>50</v>
      </c>
      <c r="F10" s="115">
        <v>0</v>
      </c>
      <c r="G10" s="165">
        <f t="shared" si="0"/>
        <v>0</v>
      </c>
      <c r="H10" s="115">
        <v>200</v>
      </c>
    </row>
    <row r="11" spans="1:8" ht="15" customHeight="1" x14ac:dyDescent="0.2">
      <c r="A11" s="6" t="s">
        <v>68</v>
      </c>
      <c r="B11" s="6" t="s">
        <v>6</v>
      </c>
      <c r="C11" s="6" t="s">
        <v>7</v>
      </c>
      <c r="D11" s="115">
        <v>50</v>
      </c>
      <c r="E11" s="115">
        <v>85</v>
      </c>
      <c r="F11" s="115">
        <v>0</v>
      </c>
      <c r="G11" s="165">
        <f t="shared" si="0"/>
        <v>0</v>
      </c>
      <c r="H11" s="115">
        <v>200</v>
      </c>
    </row>
    <row r="12" spans="1:8" ht="15" customHeight="1" x14ac:dyDescent="0.2">
      <c r="A12" s="6" t="s">
        <v>68</v>
      </c>
      <c r="B12" s="6" t="s">
        <v>10</v>
      </c>
      <c r="C12" s="6" t="s">
        <v>11</v>
      </c>
      <c r="D12" s="115">
        <v>200</v>
      </c>
      <c r="E12" s="115">
        <v>200</v>
      </c>
      <c r="F12" s="115">
        <v>27</v>
      </c>
      <c r="G12" s="165">
        <f t="shared" si="0"/>
        <v>13.5</v>
      </c>
      <c r="H12" s="115">
        <v>300</v>
      </c>
    </row>
    <row r="13" spans="1:8" ht="15" customHeight="1" x14ac:dyDescent="0.2">
      <c r="A13" s="6" t="s">
        <v>68</v>
      </c>
      <c r="B13" s="6" t="s">
        <v>24</v>
      </c>
      <c r="C13" s="6" t="s">
        <v>25</v>
      </c>
      <c r="D13" s="115">
        <v>0</v>
      </c>
      <c r="E13" s="115">
        <v>5950</v>
      </c>
      <c r="F13" s="115">
        <v>815</v>
      </c>
      <c r="G13" s="165">
        <f t="shared" si="0"/>
        <v>13.697478991596638</v>
      </c>
      <c r="H13" s="115">
        <v>300</v>
      </c>
    </row>
    <row r="14" spans="1:8" s="17" customFormat="1" ht="15" customHeight="1" x14ac:dyDescent="0.2">
      <c r="A14" s="19" t="s">
        <v>68</v>
      </c>
      <c r="B14" s="19" t="s">
        <v>69</v>
      </c>
      <c r="C14" s="19"/>
      <c r="D14" s="168">
        <f t="shared" ref="D14:F14" si="2">SUM(D10:D13)</f>
        <v>300</v>
      </c>
      <c r="E14" s="168">
        <f t="shared" si="2"/>
        <v>6285</v>
      </c>
      <c r="F14" s="168">
        <f t="shared" si="2"/>
        <v>842</v>
      </c>
      <c r="G14" s="165">
        <f t="shared" si="0"/>
        <v>13.3969769291965</v>
      </c>
      <c r="H14" s="168">
        <f>SUM(H10:H13)</f>
        <v>1000</v>
      </c>
    </row>
    <row r="15" spans="1:8" ht="15" customHeight="1" x14ac:dyDescent="0.2">
      <c r="A15" s="6" t="s">
        <v>47</v>
      </c>
      <c r="B15" s="6" t="s">
        <v>10</v>
      </c>
      <c r="C15" s="6" t="s">
        <v>11</v>
      </c>
      <c r="D15" s="115">
        <v>0</v>
      </c>
      <c r="E15" s="115">
        <v>870</v>
      </c>
      <c r="F15" s="115">
        <v>536.88699999999994</v>
      </c>
      <c r="G15" s="165">
        <f t="shared" si="0"/>
        <v>61.711149425287353</v>
      </c>
      <c r="H15" s="115">
        <v>0</v>
      </c>
    </row>
    <row r="16" spans="1:8" s="17" customFormat="1" ht="15" customHeight="1" x14ac:dyDescent="0.2">
      <c r="A16" s="19" t="s">
        <v>47</v>
      </c>
      <c r="B16" s="19" t="s">
        <v>48</v>
      </c>
      <c r="C16" s="19"/>
      <c r="D16" s="168">
        <v>0</v>
      </c>
      <c r="E16" s="168">
        <v>870</v>
      </c>
      <c r="F16" s="168">
        <v>537</v>
      </c>
      <c r="G16" s="165">
        <f t="shared" si="0"/>
        <v>61.724137931034484</v>
      </c>
      <c r="H16" s="168">
        <v>0</v>
      </c>
    </row>
    <row r="17" spans="1:15" ht="15" customHeight="1" x14ac:dyDescent="0.2">
      <c r="A17" s="6" t="s">
        <v>664</v>
      </c>
      <c r="B17" s="6" t="s">
        <v>79</v>
      </c>
      <c r="C17" s="6" t="s">
        <v>80</v>
      </c>
      <c r="D17" s="115">
        <v>0</v>
      </c>
      <c r="E17" s="115">
        <v>1700</v>
      </c>
      <c r="F17" s="115">
        <v>0</v>
      </c>
      <c r="G17" s="165">
        <f t="shared" si="0"/>
        <v>0</v>
      </c>
      <c r="H17" s="115">
        <v>0</v>
      </c>
    </row>
    <row r="18" spans="1:15" s="10" customFormat="1" x14ac:dyDescent="0.2">
      <c r="A18" s="11" t="s">
        <v>290</v>
      </c>
      <c r="B18" s="11"/>
      <c r="C18" s="11"/>
      <c r="D18" s="117">
        <f>D9+D14+D16+D17</f>
        <v>2100</v>
      </c>
      <c r="E18" s="117">
        <f t="shared" ref="E18:H18" si="3">E9+E14+E16+E17</f>
        <v>16890</v>
      </c>
      <c r="F18" s="117">
        <f t="shared" si="3"/>
        <v>2875</v>
      </c>
      <c r="G18" s="186">
        <f t="shared" si="0"/>
        <v>17.021906453522796</v>
      </c>
      <c r="H18" s="117">
        <f t="shared" si="3"/>
        <v>2000</v>
      </c>
    </row>
    <row r="19" spans="1:15" ht="16.5" customHeight="1" x14ac:dyDescent="0.2">
      <c r="A19" s="4"/>
      <c r="B19" s="4"/>
      <c r="C19" s="4"/>
      <c r="D19" s="118"/>
      <c r="E19" s="118"/>
      <c r="F19" s="118"/>
      <c r="G19" s="4"/>
      <c r="H19" s="118"/>
    </row>
    <row r="21" spans="1:15" s="24" customFormat="1" ht="27" customHeight="1" x14ac:dyDescent="0.2">
      <c r="A21" s="22" t="s">
        <v>0</v>
      </c>
      <c r="B21" s="22" t="s">
        <v>1</v>
      </c>
      <c r="C21" s="22" t="s">
        <v>2</v>
      </c>
      <c r="D21" s="121" t="s">
        <v>293</v>
      </c>
      <c r="E21" s="121" t="s">
        <v>294</v>
      </c>
      <c r="F21" s="122" t="s">
        <v>641</v>
      </c>
      <c r="G21" s="23" t="s">
        <v>328</v>
      </c>
      <c r="H21" s="136" t="s">
        <v>485</v>
      </c>
      <c r="O21" s="112"/>
    </row>
    <row r="22" spans="1:15" ht="15" customHeight="1" x14ac:dyDescent="0.2">
      <c r="A22" s="6" t="s">
        <v>60</v>
      </c>
      <c r="B22" s="6" t="s">
        <v>18</v>
      </c>
      <c r="C22" s="6" t="s">
        <v>777</v>
      </c>
      <c r="D22" s="115">
        <v>0</v>
      </c>
      <c r="E22" s="115">
        <v>1600</v>
      </c>
      <c r="F22" s="115">
        <v>1375</v>
      </c>
      <c r="G22" s="165">
        <f t="shared" ref="G22:G54" si="4">F22*100/E22</f>
        <v>85.9375</v>
      </c>
      <c r="H22" s="138">
        <v>500</v>
      </c>
    </row>
    <row r="23" spans="1:15" ht="15" customHeight="1" x14ac:dyDescent="0.2">
      <c r="A23" s="6" t="s">
        <v>60</v>
      </c>
      <c r="B23" s="6" t="s">
        <v>18</v>
      </c>
      <c r="C23" s="6" t="s">
        <v>778</v>
      </c>
      <c r="D23" s="115">
        <v>1000</v>
      </c>
      <c r="E23" s="115">
        <v>1000</v>
      </c>
      <c r="F23" s="115">
        <v>0</v>
      </c>
      <c r="G23" s="165">
        <f t="shared" si="4"/>
        <v>0</v>
      </c>
      <c r="H23" s="138">
        <v>200</v>
      </c>
    </row>
    <row r="24" spans="1:15" ht="15" customHeight="1" x14ac:dyDescent="0.2">
      <c r="A24" s="6" t="s">
        <v>60</v>
      </c>
      <c r="B24" s="6" t="s">
        <v>18</v>
      </c>
      <c r="C24" s="6" t="s">
        <v>779</v>
      </c>
      <c r="D24" s="115">
        <v>1450</v>
      </c>
      <c r="E24" s="115">
        <v>1650</v>
      </c>
      <c r="F24" s="115">
        <v>612</v>
      </c>
      <c r="G24" s="165">
        <f t="shared" si="4"/>
        <v>37.090909090909093</v>
      </c>
      <c r="H24" s="138">
        <v>1000</v>
      </c>
    </row>
    <row r="25" spans="1:15" ht="15" customHeight="1" x14ac:dyDescent="0.2">
      <c r="A25" s="6" t="s">
        <v>60</v>
      </c>
      <c r="B25" s="6" t="s">
        <v>18</v>
      </c>
      <c r="C25" s="6" t="s">
        <v>327</v>
      </c>
      <c r="D25" s="115">
        <v>200</v>
      </c>
      <c r="E25" s="115">
        <v>200</v>
      </c>
      <c r="F25" s="115">
        <v>165</v>
      </c>
      <c r="G25" s="165">
        <f t="shared" si="4"/>
        <v>82.5</v>
      </c>
      <c r="H25" s="138">
        <v>0</v>
      </c>
    </row>
    <row r="26" spans="1:15" ht="15" customHeight="1" x14ac:dyDescent="0.2">
      <c r="A26" s="6" t="s">
        <v>60</v>
      </c>
      <c r="B26" s="6" t="s">
        <v>18</v>
      </c>
      <c r="C26" s="6" t="s">
        <v>780</v>
      </c>
      <c r="D26" s="115">
        <v>0</v>
      </c>
      <c r="E26" s="115">
        <v>2200</v>
      </c>
      <c r="F26" s="115">
        <v>293</v>
      </c>
      <c r="G26" s="165">
        <f t="shared" si="4"/>
        <v>13.318181818181818</v>
      </c>
      <c r="H26" s="138">
        <v>1500</v>
      </c>
    </row>
    <row r="27" spans="1:15" ht="15" customHeight="1" x14ac:dyDescent="0.2">
      <c r="A27" s="6" t="s">
        <v>60</v>
      </c>
      <c r="B27" s="6" t="s">
        <v>18</v>
      </c>
      <c r="C27" s="6" t="s">
        <v>320</v>
      </c>
      <c r="D27" s="115">
        <v>6000</v>
      </c>
      <c r="E27" s="115">
        <v>124</v>
      </c>
      <c r="F27" s="115">
        <v>123.414</v>
      </c>
      <c r="G27" s="165">
        <f t="shared" si="4"/>
        <v>99.527419354838713</v>
      </c>
      <c r="H27" s="138">
        <v>0</v>
      </c>
    </row>
    <row r="28" spans="1:15" ht="15" customHeight="1" x14ac:dyDescent="0.2">
      <c r="A28" s="6" t="s">
        <v>60</v>
      </c>
      <c r="B28" s="6" t="s">
        <v>18</v>
      </c>
      <c r="C28" s="6" t="s">
        <v>781</v>
      </c>
      <c r="D28" s="115">
        <v>50</v>
      </c>
      <c r="E28" s="115">
        <v>50</v>
      </c>
      <c r="F28" s="115">
        <v>0</v>
      </c>
      <c r="G28" s="165">
        <f t="shared" si="4"/>
        <v>0</v>
      </c>
      <c r="H28" s="138">
        <v>200</v>
      </c>
    </row>
    <row r="29" spans="1:15" ht="15" customHeight="1" x14ac:dyDescent="0.2">
      <c r="A29" s="6" t="s">
        <v>60</v>
      </c>
      <c r="B29" s="6" t="s">
        <v>18</v>
      </c>
      <c r="C29" s="6" t="s">
        <v>321</v>
      </c>
      <c r="D29" s="115">
        <v>0</v>
      </c>
      <c r="E29" s="115">
        <v>7000</v>
      </c>
      <c r="F29" s="115">
        <v>0</v>
      </c>
      <c r="G29" s="165">
        <f t="shared" si="4"/>
        <v>0</v>
      </c>
      <c r="H29" s="138">
        <v>0</v>
      </c>
    </row>
    <row r="30" spans="1:15" ht="15" customHeight="1" x14ac:dyDescent="0.2">
      <c r="A30" s="6" t="s">
        <v>60</v>
      </c>
      <c r="B30" s="6" t="s">
        <v>18</v>
      </c>
      <c r="C30" s="6" t="s">
        <v>322</v>
      </c>
      <c r="D30" s="115">
        <v>8000</v>
      </c>
      <c r="E30" s="115">
        <v>700</v>
      </c>
      <c r="F30" s="115">
        <v>126.85558</v>
      </c>
      <c r="G30" s="165">
        <f t="shared" si="4"/>
        <v>18.122225714285715</v>
      </c>
      <c r="H30" s="138">
        <v>0</v>
      </c>
    </row>
    <row r="31" spans="1:15" ht="15" customHeight="1" x14ac:dyDescent="0.2">
      <c r="A31" s="6" t="s">
        <v>60</v>
      </c>
      <c r="B31" s="6" t="s">
        <v>18</v>
      </c>
      <c r="C31" s="6" t="s">
        <v>782</v>
      </c>
      <c r="D31" s="115">
        <v>5000</v>
      </c>
      <c r="E31" s="115">
        <v>39502</v>
      </c>
      <c r="F31" s="115">
        <v>5481</v>
      </c>
      <c r="G31" s="165">
        <f t="shared" si="4"/>
        <v>13.875246822945673</v>
      </c>
      <c r="H31" s="138">
        <v>10000</v>
      </c>
    </row>
    <row r="32" spans="1:15" ht="15" customHeight="1" x14ac:dyDescent="0.2">
      <c r="A32" s="6" t="s">
        <v>60</v>
      </c>
      <c r="B32" s="6" t="s">
        <v>18</v>
      </c>
      <c r="C32" s="6" t="s">
        <v>671</v>
      </c>
      <c r="D32" s="115">
        <v>0</v>
      </c>
      <c r="E32" s="115">
        <v>150</v>
      </c>
      <c r="F32" s="115">
        <v>0</v>
      </c>
      <c r="G32" s="165">
        <f t="shared" si="4"/>
        <v>0</v>
      </c>
      <c r="H32" s="138">
        <v>0</v>
      </c>
    </row>
    <row r="33" spans="1:8" ht="15" customHeight="1" x14ac:dyDescent="0.2">
      <c r="A33" s="6" t="s">
        <v>60</v>
      </c>
      <c r="B33" s="6" t="s">
        <v>18</v>
      </c>
      <c r="C33" s="6" t="s">
        <v>783</v>
      </c>
      <c r="D33" s="115">
        <v>0</v>
      </c>
      <c r="E33" s="115">
        <v>20876</v>
      </c>
      <c r="F33" s="115">
        <v>2635</v>
      </c>
      <c r="G33" s="165">
        <f t="shared" si="4"/>
        <v>12.62214983713355</v>
      </c>
      <c r="H33" s="138">
        <v>12500</v>
      </c>
    </row>
    <row r="34" spans="1:8" ht="15" customHeight="1" x14ac:dyDescent="0.2">
      <c r="A34" s="6" t="s">
        <v>60</v>
      </c>
      <c r="B34" s="6" t="s">
        <v>18</v>
      </c>
      <c r="C34" s="6" t="s">
        <v>784</v>
      </c>
      <c r="D34" s="115">
        <v>0</v>
      </c>
      <c r="E34" s="115">
        <v>0</v>
      </c>
      <c r="F34" s="115">
        <v>0</v>
      </c>
      <c r="G34" s="165">
        <v>0</v>
      </c>
      <c r="H34" s="138">
        <v>1500</v>
      </c>
    </row>
    <row r="35" spans="1:8" ht="15" customHeight="1" x14ac:dyDescent="0.2">
      <c r="A35" s="6" t="s">
        <v>60</v>
      </c>
      <c r="B35" s="6" t="s">
        <v>18</v>
      </c>
      <c r="C35" s="6" t="s">
        <v>322</v>
      </c>
      <c r="D35" s="115">
        <v>0</v>
      </c>
      <c r="E35" s="115">
        <v>3375</v>
      </c>
      <c r="F35" s="115">
        <v>0</v>
      </c>
      <c r="G35" s="165">
        <f t="shared" si="4"/>
        <v>0</v>
      </c>
      <c r="H35" s="138">
        <v>0</v>
      </c>
    </row>
    <row r="36" spans="1:8" ht="15" customHeight="1" x14ac:dyDescent="0.2">
      <c r="A36" s="6" t="s">
        <v>60</v>
      </c>
      <c r="B36" s="6" t="s">
        <v>18</v>
      </c>
      <c r="C36" s="6" t="s">
        <v>785</v>
      </c>
      <c r="D36" s="115">
        <v>0</v>
      </c>
      <c r="E36" s="115">
        <v>0</v>
      </c>
      <c r="F36" s="115">
        <v>0</v>
      </c>
      <c r="G36" s="165">
        <v>0</v>
      </c>
      <c r="H36" s="138">
        <v>6000</v>
      </c>
    </row>
    <row r="37" spans="1:8" ht="15" customHeight="1" x14ac:dyDescent="0.2">
      <c r="A37" s="6" t="s">
        <v>60</v>
      </c>
      <c r="B37" s="6" t="s">
        <v>18</v>
      </c>
      <c r="C37" s="6" t="s">
        <v>786</v>
      </c>
      <c r="D37" s="115">
        <v>0</v>
      </c>
      <c r="E37" s="115">
        <v>0</v>
      </c>
      <c r="F37" s="115">
        <v>0</v>
      </c>
      <c r="G37" s="165">
        <v>0</v>
      </c>
      <c r="H37" s="138">
        <v>500</v>
      </c>
    </row>
    <row r="38" spans="1:8" ht="15" customHeight="1" x14ac:dyDescent="0.2">
      <c r="A38" s="6" t="s">
        <v>60</v>
      </c>
      <c r="B38" s="6" t="s">
        <v>18</v>
      </c>
      <c r="C38" s="6" t="s">
        <v>787</v>
      </c>
      <c r="D38" s="115">
        <v>0</v>
      </c>
      <c r="E38" s="115">
        <v>0</v>
      </c>
      <c r="F38" s="115">
        <v>0</v>
      </c>
      <c r="G38" s="165">
        <v>0</v>
      </c>
      <c r="H38" s="138">
        <v>500</v>
      </c>
    </row>
    <row r="39" spans="1:8" s="17" customFormat="1" ht="15" customHeight="1" x14ac:dyDescent="0.2">
      <c r="A39" s="15" t="s">
        <v>60</v>
      </c>
      <c r="B39" s="15" t="s">
        <v>18</v>
      </c>
      <c r="C39" s="15" t="s">
        <v>19</v>
      </c>
      <c r="D39" s="116">
        <f>SUM(D22:D38)</f>
        <v>21700</v>
      </c>
      <c r="E39" s="116">
        <f>SUM(E22:E38)</f>
        <v>78427</v>
      </c>
      <c r="F39" s="116">
        <f>SUM(F22:F38)</f>
        <v>10811.26958</v>
      </c>
      <c r="G39" s="165">
        <f t="shared" si="4"/>
        <v>13.785137235900903</v>
      </c>
      <c r="H39" s="116">
        <f>SUM(H22:H38)</f>
        <v>34400</v>
      </c>
    </row>
    <row r="40" spans="1:8" s="174" customFormat="1" ht="15" customHeight="1" x14ac:dyDescent="0.2">
      <c r="A40" s="19" t="s">
        <v>60</v>
      </c>
      <c r="B40" s="19" t="s">
        <v>67</v>
      </c>
      <c r="C40" s="19"/>
      <c r="D40" s="168">
        <f>D39</f>
        <v>21700</v>
      </c>
      <c r="E40" s="168">
        <f t="shared" ref="E40:H40" si="5">E39</f>
        <v>78427</v>
      </c>
      <c r="F40" s="168">
        <f t="shared" si="5"/>
        <v>10811.26958</v>
      </c>
      <c r="G40" s="183">
        <f t="shared" si="4"/>
        <v>13.785137235900903</v>
      </c>
      <c r="H40" s="168">
        <f t="shared" si="5"/>
        <v>34400</v>
      </c>
    </row>
    <row r="41" spans="1:8" ht="15" customHeight="1" x14ac:dyDescent="0.2">
      <c r="A41" s="6" t="s">
        <v>68</v>
      </c>
      <c r="B41" s="6" t="s">
        <v>18</v>
      </c>
      <c r="C41" s="6" t="s">
        <v>629</v>
      </c>
      <c r="D41" s="115">
        <v>3200</v>
      </c>
      <c r="E41" s="115">
        <v>0</v>
      </c>
      <c r="F41" s="115">
        <v>0</v>
      </c>
      <c r="G41" s="165">
        <v>0</v>
      </c>
      <c r="H41" s="138">
        <v>0</v>
      </c>
    </row>
    <row r="42" spans="1:8" ht="15" customHeight="1" x14ac:dyDescent="0.2">
      <c r="A42" s="6" t="s">
        <v>68</v>
      </c>
      <c r="B42" s="6" t="s">
        <v>18</v>
      </c>
      <c r="C42" s="6" t="s">
        <v>788</v>
      </c>
      <c r="D42" s="115">
        <v>800</v>
      </c>
      <c r="E42" s="115">
        <v>1500</v>
      </c>
      <c r="F42" s="115">
        <v>751</v>
      </c>
      <c r="G42" s="165">
        <f t="shared" si="4"/>
        <v>50.06666666666667</v>
      </c>
      <c r="H42" s="138">
        <v>1800</v>
      </c>
    </row>
    <row r="43" spans="1:8" ht="15" customHeight="1" x14ac:dyDescent="0.2">
      <c r="A43" s="6" t="s">
        <v>68</v>
      </c>
      <c r="B43" s="6" t="s">
        <v>18</v>
      </c>
      <c r="C43" s="6" t="s">
        <v>550</v>
      </c>
      <c r="D43" s="115">
        <v>0</v>
      </c>
      <c r="E43" s="115">
        <v>0</v>
      </c>
      <c r="F43" s="115">
        <v>0</v>
      </c>
      <c r="G43" s="165">
        <v>0</v>
      </c>
      <c r="H43" s="138">
        <v>0</v>
      </c>
    </row>
    <row r="44" spans="1:8" ht="15" customHeight="1" x14ac:dyDescent="0.2">
      <c r="A44" s="6" t="s">
        <v>68</v>
      </c>
      <c r="B44" s="6" t="s">
        <v>18</v>
      </c>
      <c r="C44" s="6" t="s">
        <v>789</v>
      </c>
      <c r="D44" s="115">
        <v>350</v>
      </c>
      <c r="E44" s="115">
        <v>350</v>
      </c>
      <c r="F44" s="115">
        <v>0</v>
      </c>
      <c r="G44" s="165">
        <f t="shared" si="4"/>
        <v>0</v>
      </c>
      <c r="H44" s="138">
        <v>350</v>
      </c>
    </row>
    <row r="45" spans="1:8" ht="15" customHeight="1" x14ac:dyDescent="0.2">
      <c r="A45" s="6" t="s">
        <v>68</v>
      </c>
      <c r="B45" s="6" t="s">
        <v>18</v>
      </c>
      <c r="C45" s="6" t="s">
        <v>790</v>
      </c>
      <c r="D45" s="115">
        <v>2800</v>
      </c>
      <c r="E45" s="115">
        <v>3750</v>
      </c>
      <c r="F45" s="115">
        <v>1244</v>
      </c>
      <c r="G45" s="165">
        <f t="shared" si="4"/>
        <v>33.173333333333332</v>
      </c>
      <c r="H45" s="138">
        <v>2500</v>
      </c>
    </row>
    <row r="46" spans="1:8" ht="15" customHeight="1" x14ac:dyDescent="0.2">
      <c r="A46" s="6" t="s">
        <v>68</v>
      </c>
      <c r="B46" s="6" t="s">
        <v>18</v>
      </c>
      <c r="C46" s="6" t="s">
        <v>791</v>
      </c>
      <c r="D46" s="115">
        <v>1500</v>
      </c>
      <c r="E46" s="115">
        <v>10365</v>
      </c>
      <c r="F46" s="115">
        <v>6828</v>
      </c>
      <c r="G46" s="165">
        <f t="shared" si="4"/>
        <v>65.875542691751079</v>
      </c>
      <c r="H46" s="138">
        <v>4000</v>
      </c>
    </row>
    <row r="47" spans="1:8" ht="15" customHeight="1" x14ac:dyDescent="0.2">
      <c r="A47" s="6" t="s">
        <v>68</v>
      </c>
      <c r="B47" s="6" t="s">
        <v>18</v>
      </c>
      <c r="C47" s="6" t="s">
        <v>324</v>
      </c>
      <c r="D47" s="115">
        <v>7500</v>
      </c>
      <c r="E47" s="115">
        <v>7900</v>
      </c>
      <c r="F47" s="115">
        <v>5352</v>
      </c>
      <c r="G47" s="165">
        <f t="shared" si="4"/>
        <v>67.74683544303798</v>
      </c>
      <c r="H47" s="138">
        <v>0</v>
      </c>
    </row>
    <row r="48" spans="1:8" ht="15" customHeight="1" x14ac:dyDescent="0.2">
      <c r="A48" s="6" t="s">
        <v>68</v>
      </c>
      <c r="B48" s="6" t="s">
        <v>18</v>
      </c>
      <c r="C48" s="6" t="s">
        <v>792</v>
      </c>
      <c r="D48" s="115">
        <v>0</v>
      </c>
      <c r="E48" s="115">
        <v>0</v>
      </c>
      <c r="F48" s="115">
        <v>0</v>
      </c>
      <c r="G48" s="165">
        <v>0</v>
      </c>
      <c r="H48" s="138">
        <v>7000</v>
      </c>
    </row>
    <row r="49" spans="1:8" ht="15" customHeight="1" x14ac:dyDescent="0.2">
      <c r="A49" s="6" t="s">
        <v>68</v>
      </c>
      <c r="B49" s="6" t="s">
        <v>18</v>
      </c>
      <c r="C49" s="6" t="s">
        <v>793</v>
      </c>
      <c r="D49" s="115">
        <v>0</v>
      </c>
      <c r="E49" s="115">
        <v>0</v>
      </c>
      <c r="F49" s="115">
        <v>0</v>
      </c>
      <c r="G49" s="165">
        <v>0</v>
      </c>
      <c r="H49" s="138">
        <v>500</v>
      </c>
    </row>
    <row r="50" spans="1:8" ht="15" customHeight="1" x14ac:dyDescent="0.2">
      <c r="A50" s="6" t="s">
        <v>68</v>
      </c>
      <c r="B50" s="6" t="s">
        <v>18</v>
      </c>
      <c r="C50" s="6" t="s">
        <v>794</v>
      </c>
      <c r="D50" s="115">
        <v>0</v>
      </c>
      <c r="E50" s="115">
        <v>0</v>
      </c>
      <c r="F50" s="115">
        <v>0</v>
      </c>
      <c r="G50" s="165">
        <v>0</v>
      </c>
      <c r="H50" s="138">
        <v>500</v>
      </c>
    </row>
    <row r="51" spans="1:8" ht="15" customHeight="1" x14ac:dyDescent="0.2">
      <c r="A51" s="6" t="s">
        <v>68</v>
      </c>
      <c r="B51" s="6" t="s">
        <v>18</v>
      </c>
      <c r="C51" s="6" t="s">
        <v>795</v>
      </c>
      <c r="D51" s="115">
        <v>50</v>
      </c>
      <c r="E51" s="115">
        <v>50</v>
      </c>
      <c r="F51" s="115">
        <v>0</v>
      </c>
      <c r="G51" s="165">
        <f t="shared" si="4"/>
        <v>0</v>
      </c>
      <c r="H51" s="138">
        <v>200</v>
      </c>
    </row>
    <row r="52" spans="1:8" ht="15" customHeight="1" x14ac:dyDescent="0.2">
      <c r="A52" s="6" t="s">
        <v>68</v>
      </c>
      <c r="B52" s="6" t="s">
        <v>18</v>
      </c>
      <c r="C52" s="6" t="s">
        <v>796</v>
      </c>
      <c r="D52" s="115">
        <v>15000</v>
      </c>
      <c r="E52" s="115">
        <v>19468</v>
      </c>
      <c r="F52" s="115">
        <v>165</v>
      </c>
      <c r="G52" s="165">
        <f t="shared" si="4"/>
        <v>0.8475446887199507</v>
      </c>
      <c r="H52" s="138">
        <v>25500</v>
      </c>
    </row>
    <row r="53" spans="1:8" ht="15" customHeight="1" x14ac:dyDescent="0.2">
      <c r="A53" s="6" t="s">
        <v>68</v>
      </c>
      <c r="B53" s="6" t="s">
        <v>18</v>
      </c>
      <c r="C53" s="6" t="s">
        <v>325</v>
      </c>
      <c r="D53" s="115">
        <v>0</v>
      </c>
      <c r="E53" s="115">
        <v>5500</v>
      </c>
      <c r="F53" s="115">
        <v>5133</v>
      </c>
      <c r="G53" s="165">
        <f t="shared" si="4"/>
        <v>93.327272727272728</v>
      </c>
      <c r="H53" s="138">
        <v>0</v>
      </c>
    </row>
    <row r="54" spans="1:8" ht="15" customHeight="1" x14ac:dyDescent="0.2">
      <c r="A54" s="6" t="s">
        <v>68</v>
      </c>
      <c r="B54" s="6" t="s">
        <v>18</v>
      </c>
      <c r="C54" s="6" t="s">
        <v>326</v>
      </c>
      <c r="D54" s="115">
        <v>0</v>
      </c>
      <c r="E54" s="115">
        <v>150</v>
      </c>
      <c r="F54" s="115">
        <v>0</v>
      </c>
      <c r="G54" s="165">
        <f t="shared" si="4"/>
        <v>0</v>
      </c>
      <c r="H54" s="138">
        <v>0</v>
      </c>
    </row>
    <row r="55" spans="1:8" s="17" customFormat="1" ht="15" customHeight="1" x14ac:dyDescent="0.2">
      <c r="A55" s="15" t="s">
        <v>68</v>
      </c>
      <c r="B55" s="15" t="s">
        <v>18</v>
      </c>
      <c r="C55" s="15" t="s">
        <v>19</v>
      </c>
      <c r="D55" s="116">
        <f>SUM(D41:D54)</f>
        <v>31200</v>
      </c>
      <c r="E55" s="116">
        <f>SUM(E41:E54)</f>
        <v>49033</v>
      </c>
      <c r="F55" s="116">
        <f>SUM(F41:F54)</f>
        <v>19473</v>
      </c>
      <c r="G55" s="165">
        <f t="shared" ref="G55:G59" si="6">F55*100/E55</f>
        <v>39.714070116044297</v>
      </c>
      <c r="H55" s="116">
        <f>SUM(H41:H54)</f>
        <v>42350</v>
      </c>
    </row>
    <row r="56" spans="1:8" ht="15" customHeight="1" x14ac:dyDescent="0.2">
      <c r="A56" s="6" t="s">
        <v>68</v>
      </c>
      <c r="B56" s="6" t="s">
        <v>246</v>
      </c>
      <c r="C56" s="6" t="s">
        <v>323</v>
      </c>
      <c r="D56" s="115">
        <v>0</v>
      </c>
      <c r="E56" s="115">
        <v>50</v>
      </c>
      <c r="F56" s="115">
        <v>48.354019999999998</v>
      </c>
      <c r="G56" s="165">
        <f t="shared" si="6"/>
        <v>96.708039999999997</v>
      </c>
      <c r="H56" s="115">
        <v>0</v>
      </c>
    </row>
    <row r="57" spans="1:8" s="17" customFormat="1" ht="15" customHeight="1" x14ac:dyDescent="0.2">
      <c r="A57" s="15" t="s">
        <v>68</v>
      </c>
      <c r="B57" s="15" t="s">
        <v>246</v>
      </c>
      <c r="C57" s="15" t="s">
        <v>247</v>
      </c>
      <c r="D57" s="116">
        <v>0</v>
      </c>
      <c r="E57" s="116">
        <v>50</v>
      </c>
      <c r="F57" s="116">
        <v>48.354019999999998</v>
      </c>
      <c r="G57" s="165">
        <f t="shared" si="6"/>
        <v>96.708039999999997</v>
      </c>
      <c r="H57" s="116">
        <v>0</v>
      </c>
    </row>
    <row r="58" spans="1:8" s="174" customFormat="1" ht="15" customHeight="1" x14ac:dyDescent="0.2">
      <c r="A58" s="19" t="s">
        <v>68</v>
      </c>
      <c r="B58" s="19" t="s">
        <v>69</v>
      </c>
      <c r="C58" s="19"/>
      <c r="D58" s="168">
        <f>D55+D57</f>
        <v>31200</v>
      </c>
      <c r="E58" s="168">
        <f t="shared" ref="E58:F58" si="7">E55+E57</f>
        <v>49083</v>
      </c>
      <c r="F58" s="168">
        <f t="shared" si="7"/>
        <v>19521.354019999999</v>
      </c>
      <c r="G58" s="183">
        <f t="shared" si="6"/>
        <v>39.772128883727561</v>
      </c>
      <c r="H58" s="168">
        <f>H55+H57</f>
        <v>42350</v>
      </c>
    </row>
    <row r="59" spans="1:8" s="10" customFormat="1" x14ac:dyDescent="0.2">
      <c r="A59" s="11" t="s">
        <v>291</v>
      </c>
      <c r="B59" s="11"/>
      <c r="C59" s="11"/>
      <c r="D59" s="117">
        <f>D40+D58</f>
        <v>52900</v>
      </c>
      <c r="E59" s="117">
        <f>E40+E58</f>
        <v>127510</v>
      </c>
      <c r="F59" s="117">
        <f>F40+F58</f>
        <v>30332.623599999999</v>
      </c>
      <c r="G59" s="186">
        <f t="shared" si="6"/>
        <v>23.788427260607012</v>
      </c>
      <c r="H59" s="117">
        <f>H40+H58</f>
        <v>76750</v>
      </c>
    </row>
    <row r="62" spans="1:8" x14ac:dyDescent="0.2">
      <c r="A62" s="20" t="s">
        <v>292</v>
      </c>
      <c r="B62" s="20"/>
      <c r="C62" s="20"/>
      <c r="D62" s="123">
        <f>D18+D59</f>
        <v>55000</v>
      </c>
      <c r="E62" s="123">
        <f>E18+E59</f>
        <v>144400</v>
      </c>
      <c r="F62" s="123">
        <f>F18+F59</f>
        <v>33207.623599999999</v>
      </c>
      <c r="G62" s="186">
        <f t="shared" ref="G62" si="8">F62*100/E62</f>
        <v>22.996969252077562</v>
      </c>
      <c r="H62" s="123">
        <f>H18+H59</f>
        <v>78750</v>
      </c>
    </row>
    <row r="64" spans="1:8" x14ac:dyDescent="0.2">
      <c r="D64" s="1"/>
      <c r="E64" s="1"/>
      <c r="F64" s="1"/>
    </row>
    <row r="67" spans="1:8" x14ac:dyDescent="0.2">
      <c r="A67" s="746" t="s">
        <v>685</v>
      </c>
      <c r="B67" s="746"/>
      <c r="C67" s="746"/>
      <c r="D67" s="746"/>
      <c r="E67" s="746"/>
      <c r="F67" s="746"/>
      <c r="G67" s="746"/>
    </row>
    <row r="72" spans="1:8" x14ac:dyDescent="0.2">
      <c r="D72" s="1"/>
      <c r="E72" s="1"/>
      <c r="F72" s="1"/>
      <c r="H72" s="1"/>
    </row>
    <row r="121" spans="4:6" x14ac:dyDescent="0.2">
      <c r="D121" s="1"/>
      <c r="E121" s="1"/>
      <c r="F121" s="1"/>
    </row>
    <row r="129" spans="4:6" x14ac:dyDescent="0.2">
      <c r="D129" s="1"/>
      <c r="E129" s="1"/>
      <c r="F129" s="1"/>
    </row>
  </sheetData>
  <mergeCells count="1">
    <mergeCell ref="A67:G67"/>
  </mergeCells>
  <pageMargins left="0.7" right="0.7" top="0.75" bottom="0.75" header="0.3" footer="0.3"/>
  <pageSetup paperSize="9" scale="75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Q198"/>
  <sheetViews>
    <sheetView view="pageLayout" topLeftCell="A181" zoomScaleNormal="100" workbookViewId="0">
      <selection activeCell="C199" sqref="C199"/>
    </sheetView>
  </sheetViews>
  <sheetFormatPr defaultColWidth="9.140625" defaultRowHeight="15" x14ac:dyDescent="0.25"/>
  <cols>
    <col min="1" max="1" width="9.28515625" style="1" customWidth="1"/>
    <col min="2" max="2" width="8.7109375" style="1" customWidth="1"/>
    <col min="3" max="3" width="40.7109375" style="1" customWidth="1"/>
    <col min="4" max="4" width="12" style="111" customWidth="1"/>
    <col min="5" max="5" width="11.28515625" style="111" customWidth="1"/>
    <col min="6" max="6" width="12.28515625" style="111" customWidth="1"/>
    <col min="7" max="7" width="9.28515625" style="1" bestFit="1" customWidth="1"/>
    <col min="8" max="8" width="12" style="111" customWidth="1"/>
    <col min="9" max="9" width="9.140625" style="1"/>
    <col min="10" max="12" width="8.85546875"/>
    <col min="13" max="13" width="44.28515625" customWidth="1"/>
    <col min="14" max="14" width="8.85546875"/>
    <col min="15" max="15" width="13.5703125" customWidth="1"/>
    <col min="16" max="16" width="8.85546875" customWidth="1"/>
    <col min="17" max="16384" width="9.140625" style="1"/>
  </cols>
  <sheetData>
    <row r="1" spans="1:17" ht="18" x14ac:dyDescent="0.25">
      <c r="A1" s="3" t="s">
        <v>329</v>
      </c>
      <c r="H1" s="124" t="s">
        <v>734</v>
      </c>
    </row>
    <row r="2" spans="1:17" x14ac:dyDescent="0.25">
      <c r="H2" s="141"/>
    </row>
    <row r="3" spans="1:17" x14ac:dyDescent="0.25">
      <c r="H3" s="124" t="s">
        <v>369</v>
      </c>
    </row>
    <row r="4" spans="1:17" s="24" customFormat="1" ht="27" customHeight="1" x14ac:dyDescent="0.2">
      <c r="A4" s="22" t="s">
        <v>0</v>
      </c>
      <c r="B4" s="22" t="s">
        <v>1</v>
      </c>
      <c r="C4" s="22" t="s">
        <v>2</v>
      </c>
      <c r="D4" s="121" t="s">
        <v>293</v>
      </c>
      <c r="E4" s="121" t="s">
        <v>294</v>
      </c>
      <c r="F4" s="122" t="s">
        <v>641</v>
      </c>
      <c r="G4" s="23" t="s">
        <v>328</v>
      </c>
      <c r="H4" s="136" t="s">
        <v>485</v>
      </c>
    </row>
    <row r="5" spans="1:17" ht="15" customHeight="1" x14ac:dyDescent="0.25">
      <c r="A5" s="6" t="s">
        <v>47</v>
      </c>
      <c r="B5" s="6" t="s">
        <v>39</v>
      </c>
      <c r="C5" s="6" t="s">
        <v>40</v>
      </c>
      <c r="D5" s="115">
        <v>0</v>
      </c>
      <c r="E5" s="115">
        <v>600</v>
      </c>
      <c r="F5" s="115">
        <v>23</v>
      </c>
      <c r="G5" s="8">
        <f>F5*100/E5</f>
        <v>3.8333333333333335</v>
      </c>
      <c r="H5" s="115">
        <v>0</v>
      </c>
      <c r="Q5"/>
    </row>
    <row r="6" spans="1:17" ht="15" customHeight="1" x14ac:dyDescent="0.25">
      <c r="A6" s="6" t="s">
        <v>47</v>
      </c>
      <c r="B6" s="6" t="s">
        <v>4</v>
      </c>
      <c r="C6" s="6" t="s">
        <v>5</v>
      </c>
      <c r="D6" s="115">
        <v>0</v>
      </c>
      <c r="E6" s="115">
        <v>4000</v>
      </c>
      <c r="F6" s="115">
        <v>1474</v>
      </c>
      <c r="G6" s="8">
        <f t="shared" ref="G6:G108" si="0">F6*100/E6</f>
        <v>36.85</v>
      </c>
      <c r="H6" s="115">
        <v>0</v>
      </c>
      <c r="Q6"/>
    </row>
    <row r="7" spans="1:17" ht="15" customHeight="1" x14ac:dyDescent="0.25">
      <c r="A7" s="6" t="s">
        <v>47</v>
      </c>
      <c r="B7" s="6" t="s">
        <v>138</v>
      </c>
      <c r="C7" s="6" t="s">
        <v>139</v>
      </c>
      <c r="D7" s="115">
        <v>0</v>
      </c>
      <c r="E7" s="115">
        <v>100</v>
      </c>
      <c r="F7" s="115">
        <v>36.299999999999997</v>
      </c>
      <c r="G7" s="8">
        <f t="shared" si="0"/>
        <v>36.299999999999997</v>
      </c>
      <c r="H7" s="115">
        <v>0</v>
      </c>
      <c r="Q7"/>
    </row>
    <row r="8" spans="1:17" ht="15.75" customHeight="1" x14ac:dyDescent="0.25">
      <c r="A8" s="6" t="s">
        <v>47</v>
      </c>
      <c r="B8" s="6" t="s">
        <v>10</v>
      </c>
      <c r="C8" s="6" t="s">
        <v>11</v>
      </c>
      <c r="D8" s="115">
        <v>0</v>
      </c>
      <c r="E8" s="115">
        <v>300</v>
      </c>
      <c r="F8" s="115">
        <v>178</v>
      </c>
      <c r="G8" s="8">
        <f t="shared" si="0"/>
        <v>59.333333333333336</v>
      </c>
      <c r="H8" s="115">
        <v>0</v>
      </c>
      <c r="Q8"/>
    </row>
    <row r="9" spans="1:17" s="17" customFormat="1" ht="15.75" customHeight="1" x14ac:dyDescent="0.25">
      <c r="A9" s="19" t="s">
        <v>47</v>
      </c>
      <c r="B9" s="19" t="s">
        <v>48</v>
      </c>
      <c r="C9" s="19"/>
      <c r="D9" s="168">
        <f>SUM(D5:D8)</f>
        <v>0</v>
      </c>
      <c r="E9" s="168">
        <f t="shared" ref="E9:F9" si="1">SUM(E5:E8)</f>
        <v>5000</v>
      </c>
      <c r="F9" s="168">
        <f t="shared" si="1"/>
        <v>1711.3</v>
      </c>
      <c r="G9" s="169">
        <f t="shared" si="0"/>
        <v>34.225999999999999</v>
      </c>
      <c r="H9" s="168">
        <f>SUM(H5:H8)</f>
        <v>0</v>
      </c>
      <c r="J9" s="146"/>
      <c r="K9" s="146"/>
      <c r="L9" s="146"/>
      <c r="M9" s="146"/>
      <c r="N9" s="146"/>
      <c r="O9" s="146"/>
      <c r="P9" s="146"/>
      <c r="Q9" s="146"/>
    </row>
    <row r="10" spans="1:17" ht="15" customHeight="1" x14ac:dyDescent="0.25">
      <c r="A10" s="6" t="s">
        <v>250</v>
      </c>
      <c r="B10" s="6" t="s">
        <v>63</v>
      </c>
      <c r="C10" s="6" t="s">
        <v>64</v>
      </c>
      <c r="D10" s="115">
        <v>600</v>
      </c>
      <c r="E10" s="115">
        <v>600</v>
      </c>
      <c r="F10" s="115">
        <v>16</v>
      </c>
      <c r="G10" s="8">
        <f t="shared" si="0"/>
        <v>2.6666666666666665</v>
      </c>
      <c r="H10" s="115">
        <v>600</v>
      </c>
      <c r="Q10"/>
    </row>
    <row r="11" spans="1:17" ht="15" customHeight="1" x14ac:dyDescent="0.25">
      <c r="A11" s="6" t="s">
        <v>250</v>
      </c>
      <c r="B11" s="6" t="s">
        <v>150</v>
      </c>
      <c r="C11" s="6" t="s">
        <v>151</v>
      </c>
      <c r="D11" s="115">
        <v>400</v>
      </c>
      <c r="E11" s="115">
        <v>0</v>
      </c>
      <c r="F11" s="115">
        <v>0</v>
      </c>
      <c r="G11" s="8">
        <v>0</v>
      </c>
      <c r="H11" s="115">
        <v>400</v>
      </c>
      <c r="Q11"/>
    </row>
    <row r="12" spans="1:17" s="17" customFormat="1" ht="15" customHeight="1" x14ac:dyDescent="0.25">
      <c r="A12" s="19" t="s">
        <v>250</v>
      </c>
      <c r="B12" s="19" t="s">
        <v>251</v>
      </c>
      <c r="C12" s="19"/>
      <c r="D12" s="168">
        <f>SUM(D10:D11)</f>
        <v>1000</v>
      </c>
      <c r="E12" s="168">
        <f t="shared" ref="E12:F12" si="2">SUM(E10:E11)</f>
        <v>600</v>
      </c>
      <c r="F12" s="168">
        <f t="shared" si="2"/>
        <v>16</v>
      </c>
      <c r="G12" s="169">
        <f t="shared" si="0"/>
        <v>2.6666666666666665</v>
      </c>
      <c r="H12" s="168">
        <f>SUM(H10:H11)</f>
        <v>1000</v>
      </c>
      <c r="J12" s="146"/>
      <c r="K12" s="146"/>
      <c r="L12" s="146"/>
      <c r="M12" s="146"/>
      <c r="N12" s="146"/>
      <c r="O12" s="146"/>
      <c r="P12" s="146"/>
      <c r="Q12" s="146"/>
    </row>
    <row r="13" spans="1:17" ht="15" customHeight="1" x14ac:dyDescent="0.25">
      <c r="A13" s="6" t="s">
        <v>252</v>
      </c>
      <c r="B13" s="6" t="s">
        <v>143</v>
      </c>
      <c r="C13" s="6" t="s">
        <v>551</v>
      </c>
      <c r="D13" s="115">
        <v>600</v>
      </c>
      <c r="E13" s="115">
        <v>500</v>
      </c>
      <c r="F13" s="115">
        <v>216</v>
      </c>
      <c r="G13" s="8">
        <f t="shared" si="0"/>
        <v>43.2</v>
      </c>
      <c r="H13" s="115">
        <v>500</v>
      </c>
      <c r="Q13"/>
    </row>
    <row r="14" spans="1:17" ht="15" customHeight="1" x14ac:dyDescent="0.25">
      <c r="A14" s="6" t="s">
        <v>252</v>
      </c>
      <c r="B14" s="6" t="s">
        <v>143</v>
      </c>
      <c r="C14" s="6" t="s">
        <v>672</v>
      </c>
      <c r="D14" s="115">
        <v>0</v>
      </c>
      <c r="E14" s="115">
        <v>0</v>
      </c>
      <c r="F14" s="115">
        <v>2</v>
      </c>
      <c r="G14" s="8">
        <v>0</v>
      </c>
      <c r="H14" s="115">
        <v>0</v>
      </c>
      <c r="Q14"/>
    </row>
    <row r="15" spans="1:17" ht="15" customHeight="1" x14ac:dyDescent="0.25">
      <c r="A15" s="6" t="s">
        <v>252</v>
      </c>
      <c r="B15" s="6" t="s">
        <v>253</v>
      </c>
      <c r="C15" s="6" t="s">
        <v>254</v>
      </c>
      <c r="D15" s="115">
        <v>18180</v>
      </c>
      <c r="E15" s="115">
        <v>18180</v>
      </c>
      <c r="F15" s="115">
        <v>11779</v>
      </c>
      <c r="G15" s="8">
        <f t="shared" si="0"/>
        <v>64.790979097909798</v>
      </c>
      <c r="H15" s="138">
        <v>18180</v>
      </c>
      <c r="N15" s="145"/>
      <c r="O15" s="145"/>
      <c r="Q15"/>
    </row>
    <row r="16" spans="1:17" ht="15" customHeight="1" x14ac:dyDescent="0.25">
      <c r="A16" s="6" t="s">
        <v>252</v>
      </c>
      <c r="B16" s="6" t="s">
        <v>253</v>
      </c>
      <c r="C16" s="6" t="s">
        <v>673</v>
      </c>
      <c r="D16" s="115">
        <v>0</v>
      </c>
      <c r="E16" s="115">
        <v>0</v>
      </c>
      <c r="F16" s="115">
        <v>70</v>
      </c>
      <c r="G16" s="8">
        <v>0</v>
      </c>
      <c r="H16" s="138">
        <v>0</v>
      </c>
      <c r="N16" s="145"/>
      <c r="O16" s="145"/>
      <c r="Q16"/>
    </row>
    <row r="17" spans="1:17" ht="15" customHeight="1" x14ac:dyDescent="0.25">
      <c r="A17" s="6" t="s">
        <v>252</v>
      </c>
      <c r="B17" s="6" t="s">
        <v>255</v>
      </c>
      <c r="C17" s="6" t="s">
        <v>256</v>
      </c>
      <c r="D17" s="115">
        <v>90</v>
      </c>
      <c r="E17" s="115">
        <v>90</v>
      </c>
      <c r="F17" s="115">
        <v>40</v>
      </c>
      <c r="G17" s="8">
        <f t="shared" si="0"/>
        <v>44.444444444444443</v>
      </c>
      <c r="H17" s="115">
        <v>90</v>
      </c>
      <c r="N17" s="145"/>
      <c r="O17" s="145"/>
      <c r="Q17"/>
    </row>
    <row r="18" spans="1:17" x14ac:dyDescent="0.25">
      <c r="A18" s="6" t="s">
        <v>252</v>
      </c>
      <c r="B18" s="6" t="s">
        <v>145</v>
      </c>
      <c r="C18" s="6" t="s">
        <v>146</v>
      </c>
      <c r="D18" s="115">
        <v>4545</v>
      </c>
      <c r="E18" s="115">
        <v>4525</v>
      </c>
      <c r="F18" s="115">
        <v>2026</v>
      </c>
      <c r="G18" s="8">
        <f t="shared" si="0"/>
        <v>44.773480662983424</v>
      </c>
      <c r="H18" s="115">
        <v>3051</v>
      </c>
      <c r="Q18"/>
    </row>
    <row r="19" spans="1:17" x14ac:dyDescent="0.25">
      <c r="A19" s="6" t="s">
        <v>252</v>
      </c>
      <c r="B19" s="6" t="s">
        <v>145</v>
      </c>
      <c r="C19" s="6" t="s">
        <v>553</v>
      </c>
      <c r="D19" s="115">
        <v>150</v>
      </c>
      <c r="E19" s="115">
        <v>70</v>
      </c>
      <c r="F19" s="115">
        <v>23</v>
      </c>
      <c r="G19" s="8">
        <f t="shared" si="0"/>
        <v>32.857142857142854</v>
      </c>
      <c r="H19" s="115">
        <v>70</v>
      </c>
      <c r="Q19"/>
    </row>
    <row r="20" spans="1:17" ht="15" customHeight="1" x14ac:dyDescent="0.25">
      <c r="A20" s="6" t="s">
        <v>252</v>
      </c>
      <c r="B20" s="6" t="s">
        <v>147</v>
      </c>
      <c r="C20" s="6" t="s">
        <v>148</v>
      </c>
      <c r="D20" s="115">
        <v>1636</v>
      </c>
      <c r="E20" s="115">
        <v>1636</v>
      </c>
      <c r="F20" s="115">
        <v>1070</v>
      </c>
      <c r="G20" s="8">
        <f t="shared" si="0"/>
        <v>65.40342298288509</v>
      </c>
      <c r="H20" s="115">
        <v>1755</v>
      </c>
      <c r="P20" s="1"/>
      <c r="Q20"/>
    </row>
    <row r="21" spans="1:17" ht="15" customHeight="1" x14ac:dyDescent="0.25">
      <c r="A21" s="6" t="s">
        <v>252</v>
      </c>
      <c r="B21" s="6" t="s">
        <v>147</v>
      </c>
      <c r="C21" s="6" t="s">
        <v>552</v>
      </c>
      <c r="D21" s="115">
        <v>54</v>
      </c>
      <c r="E21" s="115">
        <v>34</v>
      </c>
      <c r="F21" s="115">
        <v>9</v>
      </c>
      <c r="G21" s="8">
        <f t="shared" si="0"/>
        <v>26.470588235294116</v>
      </c>
      <c r="H21" s="115">
        <v>50</v>
      </c>
      <c r="N21" s="145"/>
      <c r="O21" s="145"/>
      <c r="P21" s="1"/>
      <c r="Q21"/>
    </row>
    <row r="22" spans="1:17" ht="15" customHeight="1" x14ac:dyDescent="0.25">
      <c r="A22" s="6" t="s">
        <v>252</v>
      </c>
      <c r="B22" s="6" t="s">
        <v>257</v>
      </c>
      <c r="C22" s="6" t="s">
        <v>258</v>
      </c>
      <c r="D22" s="115">
        <v>10</v>
      </c>
      <c r="E22" s="115">
        <v>30</v>
      </c>
      <c r="F22" s="115">
        <v>14</v>
      </c>
      <c r="G22" s="8">
        <f t="shared" si="0"/>
        <v>46.666666666666664</v>
      </c>
      <c r="H22" s="115">
        <v>30</v>
      </c>
      <c r="J22" s="145"/>
      <c r="K22" s="1"/>
      <c r="M22" s="1"/>
      <c r="N22" s="1"/>
      <c r="O22" s="1"/>
      <c r="P22" s="1"/>
    </row>
    <row r="23" spans="1:17" s="17" customFormat="1" ht="15" customHeight="1" x14ac:dyDescent="0.25">
      <c r="A23" s="19" t="s">
        <v>252</v>
      </c>
      <c r="B23" s="19" t="s">
        <v>566</v>
      </c>
      <c r="C23" s="19"/>
      <c r="D23" s="168">
        <f>SUM(D13:D22)</f>
        <v>25265</v>
      </c>
      <c r="E23" s="168">
        <f t="shared" ref="E23" si="3">SUM(E13:E22)</f>
        <v>25065</v>
      </c>
      <c r="F23" s="168">
        <f>SUM(F13:F22)</f>
        <v>15249</v>
      </c>
      <c r="G23" s="169">
        <f t="shared" si="0"/>
        <v>60.837821663674447</v>
      </c>
      <c r="H23" s="168">
        <f>SUM(H13:H22)</f>
        <v>23726</v>
      </c>
      <c r="J23" s="147"/>
      <c r="L23" s="146"/>
    </row>
    <row r="24" spans="1:17" ht="15" customHeight="1" x14ac:dyDescent="0.25">
      <c r="A24" s="6" t="s">
        <v>586</v>
      </c>
      <c r="B24" s="6">
        <v>5019</v>
      </c>
      <c r="C24" s="6" t="s">
        <v>569</v>
      </c>
      <c r="D24" s="115">
        <v>0</v>
      </c>
      <c r="E24" s="115">
        <v>0</v>
      </c>
      <c r="F24" s="115">
        <v>0</v>
      </c>
      <c r="G24" s="8">
        <v>0</v>
      </c>
      <c r="H24" s="115">
        <v>30</v>
      </c>
      <c r="J24" s="152"/>
      <c r="K24" s="1"/>
      <c r="L24" s="151"/>
      <c r="M24" s="1"/>
      <c r="N24" s="1"/>
      <c r="O24" s="1"/>
      <c r="P24" s="1"/>
    </row>
    <row r="25" spans="1:17" ht="15" customHeight="1" x14ac:dyDescent="0.25">
      <c r="A25" s="6" t="s">
        <v>586</v>
      </c>
      <c r="B25" s="6">
        <v>5021</v>
      </c>
      <c r="C25" s="6" t="s">
        <v>570</v>
      </c>
      <c r="D25" s="115">
        <v>0</v>
      </c>
      <c r="E25" s="115">
        <v>0</v>
      </c>
      <c r="F25" s="115">
        <v>0</v>
      </c>
      <c r="G25" s="8">
        <v>0</v>
      </c>
      <c r="H25" s="115">
        <v>130</v>
      </c>
      <c r="J25" s="152"/>
      <c r="K25" s="1"/>
      <c r="L25" s="151"/>
      <c r="M25" s="1"/>
      <c r="N25" s="1"/>
      <c r="O25" s="1"/>
      <c r="P25" s="1"/>
    </row>
    <row r="26" spans="1:17" ht="15" customHeight="1" x14ac:dyDescent="0.25">
      <c r="A26" s="6" t="s">
        <v>586</v>
      </c>
      <c r="B26" s="6">
        <v>5021</v>
      </c>
      <c r="C26" s="6" t="s">
        <v>571</v>
      </c>
      <c r="D26" s="115">
        <v>0</v>
      </c>
      <c r="E26" s="115">
        <v>0</v>
      </c>
      <c r="F26" s="115">
        <v>0</v>
      </c>
      <c r="G26" s="8">
        <v>0</v>
      </c>
      <c r="H26" s="115">
        <v>2500</v>
      </c>
      <c r="J26" s="152"/>
      <c r="K26" s="1"/>
      <c r="L26" s="151"/>
      <c r="M26" s="1"/>
      <c r="N26" s="1"/>
      <c r="O26" s="1"/>
      <c r="P26" s="1"/>
    </row>
    <row r="27" spans="1:17" ht="15" customHeight="1" x14ac:dyDescent="0.25">
      <c r="A27" s="6" t="s">
        <v>586</v>
      </c>
      <c r="B27" s="6">
        <v>5031</v>
      </c>
      <c r="C27" s="6" t="s">
        <v>572</v>
      </c>
      <c r="D27" s="115">
        <v>0</v>
      </c>
      <c r="E27" s="115">
        <v>0</v>
      </c>
      <c r="F27" s="115">
        <v>0</v>
      </c>
      <c r="G27" s="8">
        <v>0</v>
      </c>
      <c r="H27" s="115">
        <v>0</v>
      </c>
      <c r="J27" s="152"/>
      <c r="K27" s="1"/>
      <c r="L27" s="151"/>
      <c r="M27" s="1"/>
      <c r="N27" s="1"/>
      <c r="O27" s="1"/>
      <c r="P27" s="1"/>
    </row>
    <row r="28" spans="1:17" ht="15" customHeight="1" x14ac:dyDescent="0.25">
      <c r="A28" s="6" t="s">
        <v>586</v>
      </c>
      <c r="B28" s="6">
        <v>5139</v>
      </c>
      <c r="C28" s="6" t="s">
        <v>573</v>
      </c>
      <c r="D28" s="115">
        <v>0</v>
      </c>
      <c r="E28" s="115">
        <v>0</v>
      </c>
      <c r="F28" s="115">
        <v>0</v>
      </c>
      <c r="G28" s="8">
        <v>0</v>
      </c>
      <c r="H28" s="115">
        <v>300</v>
      </c>
      <c r="J28" s="152"/>
      <c r="K28" s="1"/>
      <c r="L28" s="151"/>
      <c r="M28" s="1"/>
      <c r="N28" s="1"/>
      <c r="O28" s="1"/>
      <c r="P28" s="1"/>
    </row>
    <row r="29" spans="1:17" ht="15" customHeight="1" x14ac:dyDescent="0.25">
      <c r="A29" s="6" t="s">
        <v>586</v>
      </c>
      <c r="B29" s="6">
        <v>5151</v>
      </c>
      <c r="C29" s="6" t="s">
        <v>574</v>
      </c>
      <c r="D29" s="115">
        <v>0</v>
      </c>
      <c r="E29" s="115">
        <v>0</v>
      </c>
      <c r="F29" s="115">
        <v>0</v>
      </c>
      <c r="G29" s="8">
        <v>0</v>
      </c>
      <c r="H29" s="115">
        <v>5</v>
      </c>
      <c r="J29" s="152"/>
      <c r="K29" s="1"/>
      <c r="L29" s="151"/>
      <c r="M29" s="1"/>
      <c r="N29" s="1"/>
      <c r="O29" s="1"/>
      <c r="P29" s="1"/>
    </row>
    <row r="30" spans="1:17" ht="15" customHeight="1" x14ac:dyDescent="0.25">
      <c r="A30" s="6" t="s">
        <v>586</v>
      </c>
      <c r="B30" s="6">
        <v>5152</v>
      </c>
      <c r="C30" s="6" t="s">
        <v>575</v>
      </c>
      <c r="D30" s="115">
        <v>0</v>
      </c>
      <c r="E30" s="115">
        <v>0</v>
      </c>
      <c r="F30" s="115">
        <v>0</v>
      </c>
      <c r="G30" s="8">
        <v>0</v>
      </c>
      <c r="H30" s="115">
        <v>10</v>
      </c>
      <c r="J30" s="152"/>
      <c r="K30" s="1"/>
      <c r="L30" s="151"/>
      <c r="M30" s="1"/>
      <c r="N30" s="1"/>
      <c r="O30" s="1"/>
      <c r="P30" s="1"/>
    </row>
    <row r="31" spans="1:17" ht="15" customHeight="1" x14ac:dyDescent="0.25">
      <c r="A31" s="6" t="s">
        <v>586</v>
      </c>
      <c r="B31" s="6">
        <v>5153</v>
      </c>
      <c r="C31" s="6" t="s">
        <v>576</v>
      </c>
      <c r="D31" s="115">
        <v>0</v>
      </c>
      <c r="E31" s="115">
        <v>0</v>
      </c>
      <c r="F31" s="115">
        <v>0</v>
      </c>
      <c r="G31" s="8">
        <v>0</v>
      </c>
      <c r="H31" s="115">
        <v>10</v>
      </c>
      <c r="J31" s="152"/>
      <c r="K31" s="1"/>
      <c r="L31" s="151"/>
      <c r="M31" s="1"/>
      <c r="N31" s="1"/>
      <c r="O31" s="1"/>
      <c r="P31" s="1"/>
    </row>
    <row r="32" spans="1:17" ht="15" customHeight="1" x14ac:dyDescent="0.25">
      <c r="A32" s="6" t="s">
        <v>586</v>
      </c>
      <c r="B32" s="6">
        <v>5154</v>
      </c>
      <c r="C32" s="6" t="s">
        <v>577</v>
      </c>
      <c r="D32" s="115">
        <v>0</v>
      </c>
      <c r="E32" s="115">
        <v>0</v>
      </c>
      <c r="F32" s="115">
        <v>0</v>
      </c>
      <c r="G32" s="8">
        <v>0</v>
      </c>
      <c r="H32" s="115">
        <v>15</v>
      </c>
      <c r="J32" s="152"/>
      <c r="K32" s="1"/>
      <c r="L32" s="151"/>
      <c r="M32" s="1"/>
      <c r="N32" s="1"/>
      <c r="O32" s="1"/>
      <c r="P32" s="1"/>
    </row>
    <row r="33" spans="1:17" ht="15" customHeight="1" x14ac:dyDescent="0.25">
      <c r="A33" s="6" t="s">
        <v>586</v>
      </c>
      <c r="B33" s="6">
        <v>5156</v>
      </c>
      <c r="C33" s="6" t="s">
        <v>578</v>
      </c>
      <c r="D33" s="115">
        <v>0</v>
      </c>
      <c r="E33" s="115">
        <v>0</v>
      </c>
      <c r="F33" s="115">
        <v>0</v>
      </c>
      <c r="G33" s="8">
        <v>0</v>
      </c>
      <c r="H33" s="115">
        <v>3</v>
      </c>
      <c r="J33" s="152"/>
      <c r="K33" s="1"/>
      <c r="L33" s="151"/>
      <c r="M33" s="1"/>
      <c r="N33" s="1"/>
      <c r="O33" s="1"/>
      <c r="P33" s="1"/>
    </row>
    <row r="34" spans="1:17" ht="15" customHeight="1" x14ac:dyDescent="0.25">
      <c r="A34" s="6" t="s">
        <v>586</v>
      </c>
      <c r="B34" s="6">
        <v>5161</v>
      </c>
      <c r="C34" s="6" t="s">
        <v>579</v>
      </c>
      <c r="D34" s="115">
        <v>0</v>
      </c>
      <c r="E34" s="115">
        <v>0</v>
      </c>
      <c r="F34" s="115">
        <v>0</v>
      </c>
      <c r="G34" s="8">
        <v>0</v>
      </c>
      <c r="H34" s="115">
        <v>15</v>
      </c>
      <c r="J34" s="152"/>
      <c r="K34" s="1"/>
      <c r="L34" s="151"/>
      <c r="M34" s="1"/>
      <c r="N34" s="1"/>
      <c r="O34" s="1"/>
      <c r="P34" s="1"/>
    </row>
    <row r="35" spans="1:17" ht="15" customHeight="1" x14ac:dyDescent="0.25">
      <c r="A35" s="6" t="s">
        <v>586</v>
      </c>
      <c r="B35" s="6">
        <v>5162</v>
      </c>
      <c r="C35" s="6" t="s">
        <v>580</v>
      </c>
      <c r="D35" s="115">
        <v>0</v>
      </c>
      <c r="E35" s="115">
        <v>0</v>
      </c>
      <c r="F35" s="115">
        <v>0</v>
      </c>
      <c r="G35" s="8">
        <v>0</v>
      </c>
      <c r="H35" s="115">
        <v>2</v>
      </c>
      <c r="J35" s="152"/>
      <c r="K35" s="1"/>
      <c r="L35" s="151"/>
      <c r="M35" s="1"/>
      <c r="N35" s="1"/>
      <c r="O35" s="1"/>
      <c r="P35" s="1"/>
    </row>
    <row r="36" spans="1:17" ht="15" customHeight="1" x14ac:dyDescent="0.25">
      <c r="A36" s="6" t="s">
        <v>586</v>
      </c>
      <c r="B36" s="6">
        <v>5164</v>
      </c>
      <c r="C36" s="6" t="s">
        <v>581</v>
      </c>
      <c r="D36" s="115">
        <v>0</v>
      </c>
      <c r="E36" s="115">
        <v>0</v>
      </c>
      <c r="F36" s="115">
        <v>0</v>
      </c>
      <c r="G36" s="8">
        <v>0</v>
      </c>
      <c r="H36" s="115">
        <v>450</v>
      </c>
      <c r="J36" s="152"/>
      <c r="K36" s="1"/>
      <c r="L36" s="151"/>
      <c r="M36" s="1"/>
      <c r="N36" s="1"/>
      <c r="O36" s="1"/>
      <c r="P36" s="1"/>
    </row>
    <row r="37" spans="1:17" ht="15" customHeight="1" x14ac:dyDescent="0.25">
      <c r="A37" s="6" t="s">
        <v>586</v>
      </c>
      <c r="B37" s="6">
        <v>5168</v>
      </c>
      <c r="C37" s="6" t="s">
        <v>582</v>
      </c>
      <c r="D37" s="115">
        <v>0</v>
      </c>
      <c r="E37" s="115">
        <v>0</v>
      </c>
      <c r="F37" s="115">
        <v>0</v>
      </c>
      <c r="G37" s="8">
        <v>0</v>
      </c>
      <c r="H37" s="115">
        <v>0</v>
      </c>
      <c r="J37" s="152"/>
      <c r="K37" s="1"/>
      <c r="L37" s="151"/>
      <c r="M37" s="1"/>
      <c r="N37" s="1"/>
      <c r="O37" s="1"/>
      <c r="P37" s="1"/>
    </row>
    <row r="38" spans="1:17" ht="15" customHeight="1" x14ac:dyDescent="0.25">
      <c r="A38" s="6" t="s">
        <v>586</v>
      </c>
      <c r="B38" s="6">
        <v>5169</v>
      </c>
      <c r="C38" s="6" t="s">
        <v>583</v>
      </c>
      <c r="D38" s="115">
        <v>0</v>
      </c>
      <c r="E38" s="115">
        <v>0</v>
      </c>
      <c r="F38" s="115">
        <v>0</v>
      </c>
      <c r="G38" s="8">
        <v>0</v>
      </c>
      <c r="H38" s="115">
        <v>470</v>
      </c>
      <c r="J38" s="152"/>
      <c r="K38" s="1"/>
      <c r="L38" s="151"/>
      <c r="M38" s="1"/>
      <c r="N38" s="1"/>
      <c r="O38" s="1"/>
      <c r="P38" s="1"/>
    </row>
    <row r="39" spans="1:17" ht="15" customHeight="1" x14ac:dyDescent="0.25">
      <c r="A39" s="6" t="s">
        <v>586</v>
      </c>
      <c r="B39" s="6">
        <v>5171</v>
      </c>
      <c r="C39" s="6" t="s">
        <v>584</v>
      </c>
      <c r="D39" s="115">
        <v>0</v>
      </c>
      <c r="E39" s="115">
        <v>0</v>
      </c>
      <c r="F39" s="115">
        <v>0</v>
      </c>
      <c r="G39" s="8">
        <v>0</v>
      </c>
      <c r="H39" s="115">
        <v>20</v>
      </c>
      <c r="J39" s="152"/>
      <c r="K39" s="1"/>
      <c r="L39" s="151"/>
      <c r="M39" s="1"/>
      <c r="N39" s="1"/>
      <c r="O39" s="1"/>
      <c r="P39" s="1"/>
    </row>
    <row r="40" spans="1:17" ht="15" customHeight="1" x14ac:dyDescent="0.25">
      <c r="A40" s="6" t="s">
        <v>586</v>
      </c>
      <c r="B40" s="6">
        <v>5901</v>
      </c>
      <c r="C40" s="6" t="s">
        <v>585</v>
      </c>
      <c r="D40" s="115">
        <v>0</v>
      </c>
      <c r="E40" s="115">
        <v>0</v>
      </c>
      <c r="F40" s="115">
        <v>0</v>
      </c>
      <c r="G40" s="8">
        <v>0</v>
      </c>
      <c r="H40" s="115">
        <v>0</v>
      </c>
      <c r="J40" s="152"/>
      <c r="K40" s="1"/>
      <c r="L40" s="151"/>
      <c r="M40" s="1"/>
      <c r="N40" s="1"/>
      <c r="O40" s="1"/>
      <c r="P40" s="1"/>
    </row>
    <row r="41" spans="1:17" s="17" customFormat="1" ht="15" customHeight="1" x14ac:dyDescent="0.25">
      <c r="A41" s="19" t="s">
        <v>586</v>
      </c>
      <c r="B41" s="19" t="s">
        <v>587</v>
      </c>
      <c r="C41" s="19"/>
      <c r="D41" s="168">
        <v>0</v>
      </c>
      <c r="E41" s="168">
        <v>0</v>
      </c>
      <c r="F41" s="168">
        <v>0</v>
      </c>
      <c r="G41" s="169">
        <v>0</v>
      </c>
      <c r="H41" s="168">
        <f>SUM(H24:H40)</f>
        <v>3960</v>
      </c>
      <c r="J41" s="147"/>
      <c r="L41" s="146"/>
    </row>
    <row r="42" spans="1:17" ht="15" customHeight="1" x14ac:dyDescent="0.25">
      <c r="A42" s="6" t="s">
        <v>242</v>
      </c>
      <c r="B42" s="6" t="s">
        <v>259</v>
      </c>
      <c r="C42" s="6" t="s">
        <v>260</v>
      </c>
      <c r="D42" s="115">
        <v>103100</v>
      </c>
      <c r="E42" s="115">
        <v>98100</v>
      </c>
      <c r="F42" s="115">
        <v>62179</v>
      </c>
      <c r="G42" s="8">
        <f t="shared" si="0"/>
        <v>63.383282364933741</v>
      </c>
      <c r="H42" s="115">
        <v>159000</v>
      </c>
      <c r="K42" s="1"/>
      <c r="M42" s="1"/>
      <c r="N42" s="1"/>
      <c r="O42" s="1"/>
      <c r="P42" s="1"/>
    </row>
    <row r="43" spans="1:17" ht="15" customHeight="1" x14ac:dyDescent="0.25">
      <c r="A43" s="6" t="s">
        <v>242</v>
      </c>
      <c r="B43" s="6" t="s">
        <v>259</v>
      </c>
      <c r="C43" s="6" t="s">
        <v>554</v>
      </c>
      <c r="D43" s="115">
        <v>0</v>
      </c>
      <c r="E43" s="115">
        <v>246</v>
      </c>
      <c r="F43" s="115">
        <v>0</v>
      </c>
      <c r="G43" s="8">
        <f t="shared" si="0"/>
        <v>0</v>
      </c>
      <c r="H43" s="115">
        <v>0</v>
      </c>
      <c r="K43" s="1"/>
      <c r="M43" s="1"/>
      <c r="N43" s="1"/>
      <c r="O43" s="1"/>
      <c r="P43" s="1"/>
    </row>
    <row r="44" spans="1:17" ht="15" customHeight="1" x14ac:dyDescent="0.25">
      <c r="A44" s="6" t="s">
        <v>242</v>
      </c>
      <c r="B44" s="6" t="s">
        <v>259</v>
      </c>
      <c r="C44" s="6" t="s">
        <v>555</v>
      </c>
      <c r="D44" s="115">
        <v>0</v>
      </c>
      <c r="E44" s="115">
        <v>3178</v>
      </c>
      <c r="F44" s="115">
        <v>0</v>
      </c>
      <c r="G44" s="8">
        <f t="shared" si="0"/>
        <v>0</v>
      </c>
      <c r="H44" s="115">
        <v>0</v>
      </c>
      <c r="K44" s="1"/>
      <c r="M44" s="1"/>
      <c r="N44" s="1"/>
      <c r="O44" s="1"/>
      <c r="P44" s="1"/>
    </row>
    <row r="45" spans="1:17" ht="15" customHeight="1" x14ac:dyDescent="0.25">
      <c r="A45" s="6" t="s">
        <v>242</v>
      </c>
      <c r="B45" s="6" t="s">
        <v>259</v>
      </c>
      <c r="C45" s="6" t="s">
        <v>556</v>
      </c>
      <c r="D45" s="115">
        <v>0</v>
      </c>
      <c r="E45" s="115">
        <v>2085</v>
      </c>
      <c r="F45" s="115">
        <v>0</v>
      </c>
      <c r="G45" s="8">
        <f t="shared" si="0"/>
        <v>0</v>
      </c>
      <c r="H45" s="115">
        <v>0</v>
      </c>
      <c r="K45" s="1"/>
      <c r="M45" s="1"/>
      <c r="N45" s="1"/>
      <c r="O45" s="1"/>
      <c r="P45" s="1"/>
    </row>
    <row r="46" spans="1:17" s="144" customFormat="1" ht="15" customHeight="1" x14ac:dyDescent="0.25">
      <c r="A46" s="137" t="s">
        <v>242</v>
      </c>
      <c r="B46" s="137" t="s">
        <v>261</v>
      </c>
      <c r="C46" s="137" t="s">
        <v>262</v>
      </c>
      <c r="D46" s="138">
        <v>90</v>
      </c>
      <c r="E46" s="138">
        <v>90</v>
      </c>
      <c r="F46" s="138">
        <v>30</v>
      </c>
      <c r="G46" s="139">
        <f t="shared" si="0"/>
        <v>33.333333333333336</v>
      </c>
      <c r="H46" s="138">
        <v>80</v>
      </c>
      <c r="J46" s="148"/>
      <c r="K46" s="148"/>
      <c r="L46" s="148"/>
      <c r="M46" s="148"/>
      <c r="N46" s="149"/>
      <c r="O46" s="149"/>
      <c r="Q46" s="148"/>
    </row>
    <row r="47" spans="1:17" s="144" customFormat="1" ht="15" customHeight="1" x14ac:dyDescent="0.25">
      <c r="A47" s="137" t="s">
        <v>242</v>
      </c>
      <c r="B47" s="137" t="s">
        <v>143</v>
      </c>
      <c r="C47" s="137" t="s">
        <v>144</v>
      </c>
      <c r="D47" s="138">
        <v>6100</v>
      </c>
      <c r="E47" s="138">
        <v>6100</v>
      </c>
      <c r="F47" s="138">
        <v>3436</v>
      </c>
      <c r="G47" s="139">
        <f t="shared" si="0"/>
        <v>56.327868852459019</v>
      </c>
      <c r="H47" s="138">
        <v>6900</v>
      </c>
      <c r="J47" s="148"/>
      <c r="K47" s="148"/>
      <c r="L47" s="148"/>
      <c r="M47" s="148"/>
      <c r="N47" s="148"/>
      <c r="O47" s="148"/>
      <c r="Q47" s="148"/>
    </row>
    <row r="48" spans="1:17" s="144" customFormat="1" ht="15" customHeight="1" x14ac:dyDescent="0.25">
      <c r="A48" s="137" t="s">
        <v>242</v>
      </c>
      <c r="B48" s="137" t="s">
        <v>143</v>
      </c>
      <c r="C48" s="137" t="s">
        <v>674</v>
      </c>
      <c r="D48" s="138">
        <v>0</v>
      </c>
      <c r="E48" s="138">
        <v>0</v>
      </c>
      <c r="F48" s="138">
        <v>326</v>
      </c>
      <c r="G48" s="139">
        <v>0</v>
      </c>
      <c r="H48" s="138">
        <v>0</v>
      </c>
      <c r="J48" s="148"/>
      <c r="K48" s="148"/>
      <c r="L48" s="148"/>
      <c r="M48" s="148"/>
      <c r="N48" s="148"/>
      <c r="O48" s="148"/>
      <c r="Q48" s="148"/>
    </row>
    <row r="49" spans="1:17" s="144" customFormat="1" ht="15" customHeight="1" x14ac:dyDescent="0.25">
      <c r="A49" s="137" t="s">
        <v>242</v>
      </c>
      <c r="B49" s="137" t="s">
        <v>263</v>
      </c>
      <c r="C49" s="137" t="s">
        <v>264</v>
      </c>
      <c r="D49" s="138">
        <v>800</v>
      </c>
      <c r="E49" s="138">
        <v>800</v>
      </c>
      <c r="F49" s="138">
        <v>287</v>
      </c>
      <c r="G49" s="139">
        <f t="shared" si="0"/>
        <v>35.875</v>
      </c>
      <c r="H49" s="138">
        <v>950</v>
      </c>
      <c r="J49" s="148"/>
      <c r="K49" s="148"/>
      <c r="L49" s="148"/>
      <c r="M49" s="148"/>
      <c r="N49" s="149"/>
      <c r="O49" s="149"/>
      <c r="Q49" s="148"/>
    </row>
    <row r="50" spans="1:17" s="144" customFormat="1" ht="15" customHeight="1" x14ac:dyDescent="0.25">
      <c r="A50" s="137" t="s">
        <v>242</v>
      </c>
      <c r="B50" s="137" t="s">
        <v>255</v>
      </c>
      <c r="C50" s="137" t="s">
        <v>256</v>
      </c>
      <c r="D50" s="138">
        <v>60</v>
      </c>
      <c r="E50" s="138">
        <v>60</v>
      </c>
      <c r="F50" s="138">
        <v>25</v>
      </c>
      <c r="G50" s="139">
        <f t="shared" si="0"/>
        <v>41.666666666666664</v>
      </c>
      <c r="H50" s="138">
        <v>60</v>
      </c>
      <c r="J50" s="148"/>
      <c r="K50" s="148"/>
      <c r="L50" s="148"/>
      <c r="M50" s="148"/>
      <c r="N50" s="149"/>
      <c r="O50" s="149"/>
      <c r="Q50" s="148"/>
    </row>
    <row r="51" spans="1:17" ht="15" customHeight="1" x14ac:dyDescent="0.25">
      <c r="A51" s="6" t="s">
        <v>242</v>
      </c>
      <c r="B51" s="6" t="s">
        <v>145</v>
      </c>
      <c r="C51" s="6" t="s">
        <v>146</v>
      </c>
      <c r="D51" s="115">
        <v>25775</v>
      </c>
      <c r="E51" s="115">
        <v>24535</v>
      </c>
      <c r="F51" s="115">
        <v>16390</v>
      </c>
      <c r="G51" s="8">
        <f t="shared" si="0"/>
        <v>66.802527002241689</v>
      </c>
      <c r="H51" s="115">
        <v>41400</v>
      </c>
      <c r="P51" s="1"/>
      <c r="Q51"/>
    </row>
    <row r="52" spans="1:17" ht="15" customHeight="1" x14ac:dyDescent="0.25">
      <c r="A52" s="6" t="s">
        <v>242</v>
      </c>
      <c r="B52" s="6" t="s">
        <v>145</v>
      </c>
      <c r="C52" s="6" t="s">
        <v>554</v>
      </c>
      <c r="D52" s="115">
        <v>0</v>
      </c>
      <c r="E52" s="115">
        <v>61</v>
      </c>
      <c r="F52" s="115">
        <v>0</v>
      </c>
      <c r="G52" s="8">
        <f t="shared" si="0"/>
        <v>0</v>
      </c>
      <c r="H52" s="115">
        <v>0</v>
      </c>
      <c r="P52" s="1"/>
      <c r="Q52"/>
    </row>
    <row r="53" spans="1:17" ht="15" customHeight="1" x14ac:dyDescent="0.25">
      <c r="A53" s="6" t="s">
        <v>242</v>
      </c>
      <c r="B53" s="6" t="s">
        <v>145</v>
      </c>
      <c r="C53" s="6" t="s">
        <v>555</v>
      </c>
      <c r="D53" s="115">
        <v>0</v>
      </c>
      <c r="E53" s="115">
        <v>1190</v>
      </c>
      <c r="F53" s="115">
        <v>0</v>
      </c>
      <c r="G53" s="8">
        <f t="shared" si="0"/>
        <v>0</v>
      </c>
      <c r="H53" s="115">
        <v>0</v>
      </c>
      <c r="P53" s="1"/>
      <c r="Q53"/>
    </row>
    <row r="54" spans="1:17" ht="15" customHeight="1" x14ac:dyDescent="0.25">
      <c r="A54" s="6" t="s">
        <v>242</v>
      </c>
      <c r="B54" s="6" t="s">
        <v>145</v>
      </c>
      <c r="C54" s="6" t="s">
        <v>556</v>
      </c>
      <c r="D54" s="115">
        <v>0</v>
      </c>
      <c r="E54" s="115">
        <v>781</v>
      </c>
      <c r="F54" s="115">
        <v>0</v>
      </c>
      <c r="G54" s="8">
        <f t="shared" si="0"/>
        <v>0</v>
      </c>
      <c r="H54" s="115">
        <v>0</v>
      </c>
      <c r="P54" s="1"/>
      <c r="Q54"/>
    </row>
    <row r="55" spans="1:17" ht="15" customHeight="1" x14ac:dyDescent="0.25">
      <c r="A55" s="6" t="s">
        <v>242</v>
      </c>
      <c r="B55" s="6" t="s">
        <v>147</v>
      </c>
      <c r="C55" s="6" t="s">
        <v>148</v>
      </c>
      <c r="D55" s="115">
        <v>9279</v>
      </c>
      <c r="E55" s="115">
        <v>8829</v>
      </c>
      <c r="F55" s="115">
        <v>5973</v>
      </c>
      <c r="G55" s="8">
        <f>F55*100/E55</f>
        <v>67.652055725450225</v>
      </c>
      <c r="H55" s="115">
        <v>15200</v>
      </c>
      <c r="P55" s="1"/>
      <c r="Q55"/>
    </row>
    <row r="56" spans="1:17" ht="15" customHeight="1" x14ac:dyDescent="0.25">
      <c r="A56" s="6" t="s">
        <v>242</v>
      </c>
      <c r="B56" s="6" t="s">
        <v>147</v>
      </c>
      <c r="C56" s="6" t="s">
        <v>675</v>
      </c>
      <c r="D56" s="115">
        <v>0</v>
      </c>
      <c r="E56" s="115">
        <v>0</v>
      </c>
      <c r="F56" s="115">
        <v>-10</v>
      </c>
      <c r="G56" s="8">
        <v>0</v>
      </c>
      <c r="H56" s="115">
        <v>0</v>
      </c>
      <c r="P56" s="1"/>
      <c r="Q56"/>
    </row>
    <row r="57" spans="1:17" ht="15" customHeight="1" x14ac:dyDescent="0.25">
      <c r="A57" s="6" t="s">
        <v>242</v>
      </c>
      <c r="B57" s="6" t="s">
        <v>147</v>
      </c>
      <c r="C57" s="6" t="s">
        <v>554</v>
      </c>
      <c r="D57" s="115">
        <v>0</v>
      </c>
      <c r="E57" s="115">
        <v>22</v>
      </c>
      <c r="F57" s="115">
        <v>0</v>
      </c>
      <c r="G57" s="8">
        <f>F57*100/E57</f>
        <v>0</v>
      </c>
      <c r="H57" s="115">
        <v>0</v>
      </c>
      <c r="P57" s="1"/>
      <c r="Q57"/>
    </row>
    <row r="58" spans="1:17" ht="15" customHeight="1" x14ac:dyDescent="0.25">
      <c r="A58" s="6" t="s">
        <v>242</v>
      </c>
      <c r="B58" s="6" t="s">
        <v>147</v>
      </c>
      <c r="C58" s="6" t="s">
        <v>555</v>
      </c>
      <c r="D58" s="115">
        <v>0</v>
      </c>
      <c r="E58" s="115">
        <v>432</v>
      </c>
      <c r="F58" s="115">
        <v>0</v>
      </c>
      <c r="G58" s="8">
        <f>F58*100/E58</f>
        <v>0</v>
      </c>
      <c r="H58" s="115">
        <v>0</v>
      </c>
      <c r="P58" s="1"/>
      <c r="Q58"/>
    </row>
    <row r="59" spans="1:17" ht="15" customHeight="1" x14ac:dyDescent="0.25">
      <c r="A59" s="6" t="s">
        <v>242</v>
      </c>
      <c r="B59" s="6" t="s">
        <v>147</v>
      </c>
      <c r="C59" s="6" t="s">
        <v>556</v>
      </c>
      <c r="D59" s="115">
        <v>0</v>
      </c>
      <c r="E59" s="115">
        <v>283</v>
      </c>
      <c r="F59" s="115">
        <v>0</v>
      </c>
      <c r="G59" s="8">
        <f>F59*100/E59</f>
        <v>0</v>
      </c>
      <c r="H59" s="115">
        <v>0</v>
      </c>
      <c r="P59" s="1"/>
      <c r="Q59"/>
    </row>
    <row r="60" spans="1:17" ht="15" customHeight="1" x14ac:dyDescent="0.25">
      <c r="A60" s="6" t="s">
        <v>242</v>
      </c>
      <c r="B60" s="6" t="s">
        <v>265</v>
      </c>
      <c r="C60" s="6" t="s">
        <v>266</v>
      </c>
      <c r="D60" s="115">
        <v>800</v>
      </c>
      <c r="E60" s="115">
        <v>850</v>
      </c>
      <c r="F60" s="115">
        <v>624</v>
      </c>
      <c r="G60" s="8">
        <f t="shared" si="0"/>
        <v>73.411764705882348</v>
      </c>
      <c r="H60" s="115">
        <v>900</v>
      </c>
      <c r="P60" s="1"/>
      <c r="Q60"/>
    </row>
    <row r="61" spans="1:17" ht="15" customHeight="1" x14ac:dyDescent="0.25">
      <c r="A61" s="6" t="s">
        <v>242</v>
      </c>
      <c r="B61" s="6" t="s">
        <v>156</v>
      </c>
      <c r="C61" s="6" t="s">
        <v>157</v>
      </c>
      <c r="D61" s="115">
        <v>1</v>
      </c>
      <c r="E61" s="115">
        <v>3.5</v>
      </c>
      <c r="F61" s="115">
        <v>2</v>
      </c>
      <c r="G61" s="8">
        <f t="shared" si="0"/>
        <v>57.142857142857146</v>
      </c>
      <c r="H61" s="115">
        <v>4</v>
      </c>
      <c r="P61" s="1"/>
      <c r="Q61"/>
    </row>
    <row r="62" spans="1:17" ht="15" customHeight="1" x14ac:dyDescent="0.25">
      <c r="A62" s="6" t="s">
        <v>242</v>
      </c>
      <c r="B62" s="6" t="s">
        <v>267</v>
      </c>
      <c r="C62" s="6" t="s">
        <v>268</v>
      </c>
      <c r="D62" s="115">
        <v>1</v>
      </c>
      <c r="E62" s="115">
        <v>1</v>
      </c>
      <c r="F62" s="115">
        <v>0</v>
      </c>
      <c r="G62" s="8">
        <f t="shared" si="0"/>
        <v>0</v>
      </c>
      <c r="H62" s="115">
        <v>1</v>
      </c>
      <c r="N62" s="145"/>
      <c r="O62" s="145"/>
      <c r="P62" s="1"/>
      <c r="Q62"/>
    </row>
    <row r="63" spans="1:17" ht="15" customHeight="1" x14ac:dyDescent="0.25">
      <c r="A63" s="6" t="s">
        <v>242</v>
      </c>
      <c r="B63" s="6" t="s">
        <v>35</v>
      </c>
      <c r="C63" s="6" t="s">
        <v>36</v>
      </c>
      <c r="D63" s="115">
        <v>0</v>
      </c>
      <c r="E63" s="115">
        <v>24</v>
      </c>
      <c r="F63" s="115">
        <v>0</v>
      </c>
      <c r="G63" s="8">
        <f t="shared" si="0"/>
        <v>0</v>
      </c>
      <c r="H63" s="115">
        <v>1</v>
      </c>
      <c r="N63" s="145"/>
      <c r="O63" s="145"/>
      <c r="P63" s="1"/>
      <c r="Q63"/>
    </row>
    <row r="64" spans="1:17" ht="15" customHeight="1" x14ac:dyDescent="0.25">
      <c r="A64" s="6" t="s">
        <v>242</v>
      </c>
      <c r="B64" s="6" t="s">
        <v>37</v>
      </c>
      <c r="C64" s="6" t="s">
        <v>38</v>
      </c>
      <c r="D64" s="115">
        <v>20</v>
      </c>
      <c r="E64" s="115">
        <v>20</v>
      </c>
      <c r="F64" s="115">
        <v>0</v>
      </c>
      <c r="G64" s="8">
        <f t="shared" si="0"/>
        <v>0</v>
      </c>
      <c r="H64" s="115">
        <v>15</v>
      </c>
      <c r="P64" s="1"/>
      <c r="Q64"/>
    </row>
    <row r="65" spans="1:17" ht="15" customHeight="1" x14ac:dyDescent="0.25">
      <c r="A65" s="6" t="s">
        <v>242</v>
      </c>
      <c r="B65" s="6" t="s">
        <v>160</v>
      </c>
      <c r="C65" s="6" t="s">
        <v>161</v>
      </c>
      <c r="D65" s="115">
        <v>20</v>
      </c>
      <c r="E65" s="115">
        <v>20</v>
      </c>
      <c r="F65" s="115">
        <v>1.81</v>
      </c>
      <c r="G65" s="8">
        <f t="shared" si="0"/>
        <v>9.0500000000000007</v>
      </c>
      <c r="H65" s="115">
        <v>15</v>
      </c>
      <c r="O65" s="145"/>
      <c r="P65" s="1"/>
      <c r="Q65"/>
    </row>
    <row r="66" spans="1:17" x14ac:dyDescent="0.25">
      <c r="C66" s="150" t="s">
        <v>463</v>
      </c>
    </row>
    <row r="67" spans="1:17" s="24" customFormat="1" ht="27" customHeight="1" x14ac:dyDescent="0.2">
      <c r="A67" s="22" t="s">
        <v>0</v>
      </c>
      <c r="B67" s="22" t="s">
        <v>1</v>
      </c>
      <c r="C67" s="22" t="s">
        <v>2</v>
      </c>
      <c r="D67" s="121" t="s">
        <v>293</v>
      </c>
      <c r="E67" s="121" t="s">
        <v>294</v>
      </c>
      <c r="F67" s="122" t="s">
        <v>641</v>
      </c>
      <c r="G67" s="23" t="s">
        <v>328</v>
      </c>
      <c r="H67" s="136" t="s">
        <v>485</v>
      </c>
    </row>
    <row r="68" spans="1:17" ht="15" customHeight="1" x14ac:dyDescent="0.25">
      <c r="A68" s="6" t="s">
        <v>242</v>
      </c>
      <c r="B68" s="6" t="s">
        <v>269</v>
      </c>
      <c r="C68" s="6" t="s">
        <v>270</v>
      </c>
      <c r="D68" s="115">
        <v>20</v>
      </c>
      <c r="E68" s="115">
        <v>20</v>
      </c>
      <c r="F68" s="115">
        <v>0</v>
      </c>
      <c r="G68" s="8">
        <f>F68*100/E68</f>
        <v>0</v>
      </c>
      <c r="H68" s="115">
        <v>1</v>
      </c>
      <c r="O68" s="145"/>
      <c r="P68" s="1"/>
      <c r="Q68"/>
    </row>
    <row r="69" spans="1:17" ht="15" customHeight="1" x14ac:dyDescent="0.25">
      <c r="A69" s="6" t="s">
        <v>242</v>
      </c>
      <c r="B69" s="6" t="s">
        <v>123</v>
      </c>
      <c r="C69" s="6" t="s">
        <v>124</v>
      </c>
      <c r="D69" s="115">
        <v>300</v>
      </c>
      <c r="E69" s="115">
        <v>300</v>
      </c>
      <c r="F69" s="115">
        <v>112</v>
      </c>
      <c r="G69" s="8">
        <f t="shared" si="0"/>
        <v>37.333333333333336</v>
      </c>
      <c r="H69" s="115">
        <v>231</v>
      </c>
      <c r="N69" s="145"/>
      <c r="O69" s="145"/>
      <c r="P69" s="1"/>
      <c r="Q69"/>
    </row>
    <row r="70" spans="1:17" ht="15" customHeight="1" x14ac:dyDescent="0.25">
      <c r="A70" s="6" t="s">
        <v>242</v>
      </c>
      <c r="B70" s="6" t="s">
        <v>39</v>
      </c>
      <c r="C70" s="6" t="s">
        <v>40</v>
      </c>
      <c r="D70" s="115">
        <v>3000</v>
      </c>
      <c r="E70" s="115">
        <v>3000</v>
      </c>
      <c r="F70" s="115">
        <v>791</v>
      </c>
      <c r="G70" s="8">
        <f t="shared" si="0"/>
        <v>26.366666666666667</v>
      </c>
      <c r="H70" s="115">
        <v>1232</v>
      </c>
      <c r="P70" s="1"/>
      <c r="Q70"/>
    </row>
    <row r="71" spans="1:17" ht="15" customHeight="1" x14ac:dyDescent="0.25">
      <c r="A71" s="6" t="s">
        <v>242</v>
      </c>
      <c r="B71" s="6" t="s">
        <v>39</v>
      </c>
      <c r="C71" s="6" t="s">
        <v>557</v>
      </c>
      <c r="D71" s="115">
        <v>0</v>
      </c>
      <c r="E71" s="115">
        <v>550</v>
      </c>
      <c r="F71" s="115">
        <v>431</v>
      </c>
      <c r="G71" s="8">
        <f t="shared" ref="G71" si="4">F71*100/E71</f>
        <v>78.36363636363636</v>
      </c>
      <c r="H71" s="115">
        <v>0</v>
      </c>
      <c r="P71" s="1"/>
      <c r="Q71"/>
    </row>
    <row r="72" spans="1:17" ht="15" customHeight="1" x14ac:dyDescent="0.25">
      <c r="A72" s="6" t="s">
        <v>242</v>
      </c>
      <c r="B72" s="6" t="s">
        <v>39</v>
      </c>
      <c r="C72" s="6" t="s">
        <v>567</v>
      </c>
      <c r="D72" s="115">
        <v>0</v>
      </c>
      <c r="E72" s="115">
        <v>0</v>
      </c>
      <c r="F72" s="115">
        <v>0</v>
      </c>
      <c r="G72" s="8">
        <v>0</v>
      </c>
      <c r="H72" s="115">
        <v>1078</v>
      </c>
      <c r="P72" s="1"/>
      <c r="Q72"/>
    </row>
    <row r="73" spans="1:17" ht="15" customHeight="1" x14ac:dyDescent="0.25">
      <c r="A73" s="6" t="s">
        <v>242</v>
      </c>
      <c r="B73" s="6" t="s">
        <v>4</v>
      </c>
      <c r="C73" s="6" t="s">
        <v>559</v>
      </c>
      <c r="D73" s="115">
        <v>3500</v>
      </c>
      <c r="E73" s="115">
        <v>3500</v>
      </c>
      <c r="F73" s="115">
        <v>1375</v>
      </c>
      <c r="G73" s="8">
        <f t="shared" si="0"/>
        <v>39.285714285714285</v>
      </c>
      <c r="H73" s="115">
        <v>1540</v>
      </c>
      <c r="P73" s="1"/>
      <c r="Q73"/>
    </row>
    <row r="74" spans="1:17" ht="15" customHeight="1" x14ac:dyDescent="0.25">
      <c r="A74" s="137" t="s">
        <v>242</v>
      </c>
      <c r="B74" s="137" t="s">
        <v>4</v>
      </c>
      <c r="C74" s="137" t="s">
        <v>558</v>
      </c>
      <c r="D74" s="138">
        <v>20</v>
      </c>
      <c r="E74" s="138">
        <v>20</v>
      </c>
      <c r="F74" s="138">
        <v>0</v>
      </c>
      <c r="G74" s="139">
        <f t="shared" si="0"/>
        <v>0</v>
      </c>
      <c r="H74" s="138">
        <v>20</v>
      </c>
      <c r="P74" s="1"/>
      <c r="Q74"/>
    </row>
    <row r="75" spans="1:17" ht="15" customHeight="1" x14ac:dyDescent="0.25">
      <c r="A75" s="6" t="s">
        <v>242</v>
      </c>
      <c r="B75" s="6" t="s">
        <v>4</v>
      </c>
      <c r="C75" s="6" t="s">
        <v>565</v>
      </c>
      <c r="D75" s="115">
        <v>0</v>
      </c>
      <c r="E75" s="115">
        <v>250</v>
      </c>
      <c r="F75" s="115">
        <v>75</v>
      </c>
      <c r="G75" s="8">
        <f t="shared" si="0"/>
        <v>30</v>
      </c>
      <c r="H75" s="115">
        <v>0</v>
      </c>
      <c r="P75" s="1"/>
      <c r="Q75"/>
    </row>
    <row r="76" spans="1:17" ht="15" customHeight="1" x14ac:dyDescent="0.25">
      <c r="A76" s="6" t="s">
        <v>242</v>
      </c>
      <c r="B76" s="6" t="s">
        <v>4</v>
      </c>
      <c r="C76" s="6" t="s">
        <v>568</v>
      </c>
      <c r="D76" s="115">
        <v>0</v>
      </c>
      <c r="E76" s="115">
        <v>0</v>
      </c>
      <c r="F76" s="115">
        <v>0</v>
      </c>
      <c r="G76" s="8">
        <v>0</v>
      </c>
      <c r="H76" s="115">
        <v>1155</v>
      </c>
      <c r="P76" s="1"/>
      <c r="Q76"/>
    </row>
    <row r="77" spans="1:17" ht="15" customHeight="1" x14ac:dyDescent="0.25">
      <c r="A77" s="6" t="s">
        <v>242</v>
      </c>
      <c r="B77" s="6" t="s">
        <v>41</v>
      </c>
      <c r="C77" s="6" t="s">
        <v>42</v>
      </c>
      <c r="D77" s="115">
        <v>390</v>
      </c>
      <c r="E77" s="115">
        <v>390</v>
      </c>
      <c r="F77" s="115">
        <v>339</v>
      </c>
      <c r="G77" s="8">
        <f t="shared" si="0"/>
        <v>86.92307692307692</v>
      </c>
      <c r="H77" s="115">
        <v>616</v>
      </c>
      <c r="N77" s="145"/>
      <c r="O77" s="145"/>
      <c r="P77" s="1"/>
      <c r="Q77"/>
    </row>
    <row r="78" spans="1:17" ht="15" customHeight="1" x14ac:dyDescent="0.25">
      <c r="A78" s="6" t="s">
        <v>242</v>
      </c>
      <c r="B78" s="6" t="s">
        <v>233</v>
      </c>
      <c r="C78" s="6" t="s">
        <v>234</v>
      </c>
      <c r="D78" s="115">
        <v>3100</v>
      </c>
      <c r="E78" s="115">
        <v>3100</v>
      </c>
      <c r="F78" s="115">
        <v>1706</v>
      </c>
      <c r="G78" s="8">
        <f t="shared" si="0"/>
        <v>55.032258064516128</v>
      </c>
      <c r="H78" s="115">
        <v>4312</v>
      </c>
      <c r="N78" s="145"/>
      <c r="O78" s="145"/>
      <c r="P78" s="1"/>
      <c r="Q78"/>
    </row>
    <row r="79" spans="1:17" ht="15" customHeight="1" x14ac:dyDescent="0.25">
      <c r="A79" s="6" t="s">
        <v>242</v>
      </c>
      <c r="B79" s="6" t="s">
        <v>235</v>
      </c>
      <c r="C79" s="6" t="s">
        <v>236</v>
      </c>
      <c r="D79" s="115">
        <v>60</v>
      </c>
      <c r="E79" s="115">
        <v>60</v>
      </c>
      <c r="F79" s="115">
        <v>20</v>
      </c>
      <c r="G79" s="8">
        <f t="shared" si="0"/>
        <v>33.333333333333336</v>
      </c>
      <c r="H79" s="115">
        <v>77</v>
      </c>
      <c r="P79" s="1"/>
      <c r="Q79"/>
    </row>
    <row r="80" spans="1:17" ht="15" customHeight="1" x14ac:dyDescent="0.25">
      <c r="A80" s="6" t="s">
        <v>242</v>
      </c>
      <c r="B80" s="6" t="s">
        <v>43</v>
      </c>
      <c r="C80" s="6" t="s">
        <v>44</v>
      </c>
      <c r="D80" s="115">
        <v>2600</v>
      </c>
      <c r="E80" s="115">
        <v>2600</v>
      </c>
      <c r="F80" s="115">
        <v>576</v>
      </c>
      <c r="G80" s="8">
        <f t="shared" si="0"/>
        <v>22.153846153846153</v>
      </c>
      <c r="H80" s="115">
        <v>3080</v>
      </c>
      <c r="P80" s="1"/>
      <c r="Q80"/>
    </row>
    <row r="81" spans="1:17" ht="15" customHeight="1" x14ac:dyDescent="0.25">
      <c r="A81" s="6" t="s">
        <v>242</v>
      </c>
      <c r="B81" s="6" t="s">
        <v>271</v>
      </c>
      <c r="C81" s="6" t="s">
        <v>272</v>
      </c>
      <c r="D81" s="115">
        <v>200</v>
      </c>
      <c r="E81" s="115">
        <v>200</v>
      </c>
      <c r="F81" s="115">
        <v>41</v>
      </c>
      <c r="G81" s="8">
        <f t="shared" si="0"/>
        <v>20.5</v>
      </c>
      <c r="H81" s="115">
        <v>46</v>
      </c>
      <c r="P81" s="1"/>
      <c r="Q81"/>
    </row>
    <row r="82" spans="1:17" ht="15" customHeight="1" x14ac:dyDescent="0.25">
      <c r="A82" s="6" t="s">
        <v>242</v>
      </c>
      <c r="B82" s="6" t="s">
        <v>166</v>
      </c>
      <c r="C82" s="6" t="s">
        <v>167</v>
      </c>
      <c r="D82" s="115">
        <v>1700</v>
      </c>
      <c r="E82" s="115">
        <v>1700</v>
      </c>
      <c r="F82" s="115">
        <v>1065</v>
      </c>
      <c r="G82" s="8">
        <f t="shared" si="0"/>
        <v>62.647058823529413</v>
      </c>
      <c r="H82" s="115">
        <v>6930</v>
      </c>
      <c r="P82" s="1"/>
      <c r="Q82"/>
    </row>
    <row r="83" spans="1:17" ht="15" customHeight="1" x14ac:dyDescent="0.25">
      <c r="A83" s="6" t="s">
        <v>242</v>
      </c>
      <c r="B83" s="6" t="s">
        <v>273</v>
      </c>
      <c r="C83" s="6" t="s">
        <v>274</v>
      </c>
      <c r="D83" s="115">
        <v>1800</v>
      </c>
      <c r="E83" s="115">
        <v>1800</v>
      </c>
      <c r="F83" s="115">
        <v>1118</v>
      </c>
      <c r="G83" s="8">
        <f t="shared" si="0"/>
        <v>62.111111111111114</v>
      </c>
      <c r="H83" s="115">
        <v>1386</v>
      </c>
      <c r="N83" s="145"/>
      <c r="O83" s="145"/>
      <c r="P83" s="1"/>
      <c r="Q83"/>
    </row>
    <row r="84" spans="1:17" ht="15" customHeight="1" x14ac:dyDescent="0.25">
      <c r="A84" s="6" t="s">
        <v>242</v>
      </c>
      <c r="B84" s="6" t="s">
        <v>168</v>
      </c>
      <c r="C84" s="6" t="s">
        <v>169</v>
      </c>
      <c r="D84" s="115">
        <v>12</v>
      </c>
      <c r="E84" s="115">
        <v>12</v>
      </c>
      <c r="F84" s="115">
        <v>0.11846999999999999</v>
      </c>
      <c r="G84" s="8">
        <f t="shared" si="0"/>
        <v>0.98724999999999996</v>
      </c>
      <c r="H84" s="115">
        <v>1</v>
      </c>
      <c r="P84" s="1"/>
      <c r="Q84"/>
    </row>
    <row r="85" spans="1:17" ht="15" customHeight="1" x14ac:dyDescent="0.25">
      <c r="A85" s="6" t="s">
        <v>242</v>
      </c>
      <c r="B85" s="6" t="s">
        <v>138</v>
      </c>
      <c r="C85" s="6" t="s">
        <v>139</v>
      </c>
      <c r="D85" s="115">
        <v>20</v>
      </c>
      <c r="E85" s="115">
        <v>370</v>
      </c>
      <c r="F85" s="115">
        <v>152</v>
      </c>
      <c r="G85" s="8">
        <f t="shared" si="0"/>
        <v>41.081081081081081</v>
      </c>
      <c r="H85" s="115">
        <v>385</v>
      </c>
      <c r="O85" s="145"/>
      <c r="P85" s="1"/>
      <c r="Q85"/>
    </row>
    <row r="86" spans="1:17" ht="15" customHeight="1" x14ac:dyDescent="0.25">
      <c r="A86" s="137" t="s">
        <v>242</v>
      </c>
      <c r="B86" s="137" t="s">
        <v>138</v>
      </c>
      <c r="C86" s="137" t="s">
        <v>636</v>
      </c>
      <c r="D86" s="138">
        <v>0</v>
      </c>
      <c r="E86" s="138">
        <v>0</v>
      </c>
      <c r="F86" s="138">
        <v>0</v>
      </c>
      <c r="G86" s="139">
        <v>0</v>
      </c>
      <c r="H86" s="138">
        <v>600</v>
      </c>
      <c r="O86" s="145"/>
      <c r="P86" s="1"/>
      <c r="Q86"/>
    </row>
    <row r="87" spans="1:17" ht="15" customHeight="1" x14ac:dyDescent="0.25">
      <c r="A87" s="6" t="s">
        <v>242</v>
      </c>
      <c r="B87" s="6" t="s">
        <v>6</v>
      </c>
      <c r="C87" s="6" t="s">
        <v>7</v>
      </c>
      <c r="D87" s="115">
        <v>1000</v>
      </c>
      <c r="E87" s="115">
        <v>1000</v>
      </c>
      <c r="F87" s="115">
        <v>741</v>
      </c>
      <c r="G87" s="8">
        <f t="shared" si="0"/>
        <v>74.099999999999994</v>
      </c>
      <c r="H87" s="115">
        <v>1540</v>
      </c>
      <c r="P87" s="1"/>
      <c r="Q87"/>
    </row>
    <row r="88" spans="1:17" ht="15" customHeight="1" x14ac:dyDescent="0.25">
      <c r="A88" s="6" t="s">
        <v>242</v>
      </c>
      <c r="B88" s="6" t="s">
        <v>92</v>
      </c>
      <c r="C88" s="6" t="s">
        <v>93</v>
      </c>
      <c r="D88" s="115">
        <v>2000</v>
      </c>
      <c r="E88" s="115">
        <v>2000</v>
      </c>
      <c r="F88" s="115">
        <v>898</v>
      </c>
      <c r="G88" s="8">
        <f t="shared" si="0"/>
        <v>44.9</v>
      </c>
      <c r="H88" s="115">
        <v>1540</v>
      </c>
      <c r="N88" s="145"/>
      <c r="O88" s="145"/>
      <c r="P88" s="1"/>
      <c r="Q88"/>
    </row>
    <row r="89" spans="1:17" ht="15" customHeight="1" x14ac:dyDescent="0.25">
      <c r="A89" s="6" t="s">
        <v>242</v>
      </c>
      <c r="B89" s="6" t="s">
        <v>92</v>
      </c>
      <c r="C89" s="6" t="s">
        <v>560</v>
      </c>
      <c r="D89" s="115">
        <v>0</v>
      </c>
      <c r="E89" s="115">
        <v>300</v>
      </c>
      <c r="F89" s="115">
        <v>216</v>
      </c>
      <c r="G89" s="8">
        <f t="shared" si="0"/>
        <v>72</v>
      </c>
      <c r="H89" s="115">
        <v>0</v>
      </c>
      <c r="N89" s="145"/>
      <c r="O89" s="145"/>
      <c r="P89" s="1"/>
      <c r="Q89"/>
    </row>
    <row r="90" spans="1:17" ht="15" customHeight="1" x14ac:dyDescent="0.25">
      <c r="A90" s="6" t="s">
        <v>242</v>
      </c>
      <c r="B90" s="6" t="s">
        <v>92</v>
      </c>
      <c r="C90" s="6" t="s">
        <v>555</v>
      </c>
      <c r="D90" s="115">
        <v>0</v>
      </c>
      <c r="E90" s="115">
        <v>112</v>
      </c>
      <c r="F90" s="115">
        <v>64</v>
      </c>
      <c r="G90" s="8">
        <f t="shared" si="0"/>
        <v>57.142857142857146</v>
      </c>
      <c r="H90" s="115">
        <v>0</v>
      </c>
      <c r="N90" s="145"/>
      <c r="O90" s="145"/>
      <c r="P90" s="1"/>
      <c r="Q90"/>
    </row>
    <row r="91" spans="1:17" ht="15" customHeight="1" x14ac:dyDescent="0.25">
      <c r="A91" s="6" t="s">
        <v>242</v>
      </c>
      <c r="B91" s="6" t="s">
        <v>92</v>
      </c>
      <c r="C91" s="6" t="s">
        <v>556</v>
      </c>
      <c r="D91" s="115">
        <v>0</v>
      </c>
      <c r="E91" s="115">
        <v>40</v>
      </c>
      <c r="F91" s="115">
        <v>27</v>
      </c>
      <c r="G91" s="8">
        <f t="shared" si="0"/>
        <v>67.5</v>
      </c>
      <c r="H91" s="115">
        <v>0</v>
      </c>
      <c r="N91" s="145"/>
      <c r="O91" s="145"/>
      <c r="P91" s="1"/>
      <c r="Q91"/>
    </row>
    <row r="92" spans="1:17" ht="15" customHeight="1" x14ac:dyDescent="0.25">
      <c r="A92" s="6" t="s">
        <v>242</v>
      </c>
      <c r="B92" s="6" t="s">
        <v>61</v>
      </c>
      <c r="C92" s="6" t="s">
        <v>62</v>
      </c>
      <c r="D92" s="115">
        <v>10300</v>
      </c>
      <c r="E92" s="115">
        <v>10300</v>
      </c>
      <c r="F92" s="115">
        <v>5726</v>
      </c>
      <c r="G92" s="8">
        <f t="shared" si="0"/>
        <v>55.592233009708735</v>
      </c>
      <c r="H92" s="115">
        <v>6545</v>
      </c>
      <c r="N92" s="145"/>
      <c r="O92" s="145"/>
      <c r="P92" s="1"/>
      <c r="Q92"/>
    </row>
    <row r="93" spans="1:17" ht="15" customHeight="1" x14ac:dyDescent="0.25">
      <c r="A93" s="6" t="s">
        <v>242</v>
      </c>
      <c r="B93" s="6" t="s">
        <v>10</v>
      </c>
      <c r="C93" s="6" t="s">
        <v>11</v>
      </c>
      <c r="D93" s="115">
        <v>15021</v>
      </c>
      <c r="E93" s="115">
        <v>12844</v>
      </c>
      <c r="F93" s="115">
        <v>9729</v>
      </c>
      <c r="G93" s="8">
        <f t="shared" si="0"/>
        <v>75.747430706944883</v>
      </c>
      <c r="H93" s="115">
        <v>11627</v>
      </c>
      <c r="P93" s="1"/>
      <c r="Q93"/>
    </row>
    <row r="94" spans="1:17" ht="15" customHeight="1" x14ac:dyDescent="0.25">
      <c r="A94" s="137" t="s">
        <v>242</v>
      </c>
      <c r="B94" s="137" t="s">
        <v>10</v>
      </c>
      <c r="C94" s="137" t="s">
        <v>561</v>
      </c>
      <c r="D94" s="138">
        <v>2295</v>
      </c>
      <c r="E94" s="138">
        <f>1230+400+150+515</f>
        <v>2295</v>
      </c>
      <c r="F94" s="138">
        <f>0+271+99+282</f>
        <v>652</v>
      </c>
      <c r="G94" s="139">
        <f t="shared" si="0"/>
        <v>28.40958605664488</v>
      </c>
      <c r="H94" s="138">
        <v>2170</v>
      </c>
      <c r="P94" s="1"/>
      <c r="Q94"/>
    </row>
    <row r="95" spans="1:17" s="166" customFormat="1" ht="15" customHeight="1" x14ac:dyDescent="0.25">
      <c r="A95" s="163" t="s">
        <v>242</v>
      </c>
      <c r="B95" s="163" t="s">
        <v>10</v>
      </c>
      <c r="C95" s="163" t="s">
        <v>562</v>
      </c>
      <c r="D95" s="164">
        <v>0</v>
      </c>
      <c r="E95" s="164">
        <v>100</v>
      </c>
      <c r="F95" s="164">
        <v>63</v>
      </c>
      <c r="G95" s="165">
        <f t="shared" si="0"/>
        <v>63</v>
      </c>
      <c r="H95" s="164">
        <v>0</v>
      </c>
      <c r="J95" s="167"/>
      <c r="K95" s="167"/>
      <c r="L95" s="167"/>
      <c r="M95" s="167"/>
      <c r="N95" s="167"/>
      <c r="O95" s="167"/>
      <c r="Q95" s="167"/>
    </row>
    <row r="96" spans="1:17" ht="15" customHeight="1" x14ac:dyDescent="0.25">
      <c r="A96" s="6" t="s">
        <v>242</v>
      </c>
      <c r="B96" s="6" t="s">
        <v>10</v>
      </c>
      <c r="C96" s="6" t="s">
        <v>555</v>
      </c>
      <c r="D96" s="115">
        <v>0</v>
      </c>
      <c r="E96" s="115">
        <v>15</v>
      </c>
      <c r="F96" s="115">
        <v>11</v>
      </c>
      <c r="G96" s="8">
        <f t="shared" si="0"/>
        <v>73.333333333333329</v>
      </c>
      <c r="H96" s="115">
        <v>0</v>
      </c>
      <c r="P96" s="1"/>
      <c r="Q96"/>
    </row>
    <row r="97" spans="1:17" ht="15" customHeight="1" x14ac:dyDescent="0.25">
      <c r="A97" s="6" t="s">
        <v>242</v>
      </c>
      <c r="B97" s="6" t="s">
        <v>24</v>
      </c>
      <c r="C97" s="6" t="s">
        <v>25</v>
      </c>
      <c r="D97" s="115">
        <v>3000</v>
      </c>
      <c r="E97" s="115">
        <v>1450</v>
      </c>
      <c r="F97" s="115">
        <v>1109</v>
      </c>
      <c r="G97" s="8">
        <f t="shared" si="0"/>
        <v>76.482758620689651</v>
      </c>
      <c r="H97" s="115">
        <v>1833</v>
      </c>
      <c r="P97" s="1"/>
      <c r="Q97"/>
    </row>
    <row r="98" spans="1:17" ht="15" customHeight="1" x14ac:dyDescent="0.25">
      <c r="A98" s="6" t="s">
        <v>242</v>
      </c>
      <c r="B98" s="6" t="s">
        <v>24</v>
      </c>
      <c r="C98" s="6" t="s">
        <v>563</v>
      </c>
      <c r="D98" s="115">
        <v>0</v>
      </c>
      <c r="E98" s="115">
        <v>300</v>
      </c>
      <c r="F98" s="115">
        <v>120</v>
      </c>
      <c r="G98" s="8">
        <f t="shared" si="0"/>
        <v>40</v>
      </c>
      <c r="H98" s="115">
        <v>0</v>
      </c>
      <c r="P98" s="1"/>
      <c r="Q98"/>
    </row>
    <row r="99" spans="1:17" ht="15" customHeight="1" x14ac:dyDescent="0.25">
      <c r="A99" s="6" t="s">
        <v>242</v>
      </c>
      <c r="B99" s="6" t="s">
        <v>275</v>
      </c>
      <c r="C99" s="6" t="s">
        <v>52</v>
      </c>
      <c r="D99" s="115">
        <v>400</v>
      </c>
      <c r="E99" s="115">
        <v>400</v>
      </c>
      <c r="F99" s="115">
        <v>35.399000000000001</v>
      </c>
      <c r="G99" s="8">
        <f t="shared" si="0"/>
        <v>8.8497500000000002</v>
      </c>
      <c r="H99" s="115">
        <v>154</v>
      </c>
      <c r="P99" s="1"/>
      <c r="Q99"/>
    </row>
    <row r="100" spans="1:17" ht="15" customHeight="1" x14ac:dyDescent="0.25">
      <c r="A100" s="6" t="s">
        <v>242</v>
      </c>
      <c r="B100" s="6" t="s">
        <v>170</v>
      </c>
      <c r="C100" s="6" t="s">
        <v>171</v>
      </c>
      <c r="D100" s="115">
        <v>300</v>
      </c>
      <c r="E100" s="115">
        <v>300</v>
      </c>
      <c r="F100" s="115">
        <v>184</v>
      </c>
      <c r="G100" s="8">
        <f t="shared" si="0"/>
        <v>61.333333333333336</v>
      </c>
      <c r="H100" s="115">
        <v>231</v>
      </c>
      <c r="N100" s="145"/>
      <c r="O100" s="145"/>
      <c r="P100" s="1"/>
      <c r="Q100"/>
    </row>
    <row r="101" spans="1:17" ht="15" customHeight="1" x14ac:dyDescent="0.25">
      <c r="A101" s="6" t="s">
        <v>242</v>
      </c>
      <c r="B101" s="6" t="s">
        <v>170</v>
      </c>
      <c r="C101" s="6" t="s">
        <v>555</v>
      </c>
      <c r="D101" s="115">
        <v>0</v>
      </c>
      <c r="E101" s="115">
        <v>3</v>
      </c>
      <c r="F101" s="115">
        <v>0</v>
      </c>
      <c r="G101" s="8">
        <f t="shared" si="0"/>
        <v>0</v>
      </c>
      <c r="H101" s="115">
        <v>0</v>
      </c>
      <c r="N101" s="145"/>
      <c r="O101" s="145"/>
      <c r="P101" s="1"/>
      <c r="Q101"/>
    </row>
    <row r="102" spans="1:17" ht="15" customHeight="1" x14ac:dyDescent="0.25">
      <c r="A102" s="6" t="s">
        <v>242</v>
      </c>
      <c r="B102" s="6" t="s">
        <v>12</v>
      </c>
      <c r="C102" s="6" t="s">
        <v>13</v>
      </c>
      <c r="D102" s="115">
        <v>500</v>
      </c>
      <c r="E102" s="115">
        <v>500</v>
      </c>
      <c r="F102" s="115">
        <v>359</v>
      </c>
      <c r="G102" s="8">
        <f t="shared" si="0"/>
        <v>71.8</v>
      </c>
      <c r="H102" s="115">
        <v>462</v>
      </c>
      <c r="P102" s="1"/>
      <c r="Q102"/>
    </row>
    <row r="103" spans="1:17" ht="15" customHeight="1" x14ac:dyDescent="0.25">
      <c r="A103" s="6" t="s">
        <v>242</v>
      </c>
      <c r="B103" s="6" t="s">
        <v>172</v>
      </c>
      <c r="C103" s="6" t="s">
        <v>173</v>
      </c>
      <c r="D103" s="115">
        <v>130</v>
      </c>
      <c r="E103" s="115">
        <v>380</v>
      </c>
      <c r="F103" s="115">
        <v>298</v>
      </c>
      <c r="G103" s="8">
        <f t="shared" si="0"/>
        <v>78.421052631578945</v>
      </c>
      <c r="H103" s="115">
        <v>154</v>
      </c>
      <c r="P103" s="1"/>
      <c r="Q103"/>
    </row>
    <row r="104" spans="1:17" ht="15" customHeight="1" x14ac:dyDescent="0.25">
      <c r="A104" s="6" t="s">
        <v>242</v>
      </c>
      <c r="B104" s="6" t="s">
        <v>228</v>
      </c>
      <c r="C104" s="6" t="s">
        <v>229</v>
      </c>
      <c r="D104" s="115">
        <v>0</v>
      </c>
      <c r="E104" s="115">
        <v>0</v>
      </c>
      <c r="F104" s="115">
        <v>162</v>
      </c>
      <c r="G104" s="8">
        <v>0</v>
      </c>
      <c r="H104" s="115">
        <v>0</v>
      </c>
      <c r="P104" s="1"/>
      <c r="Q104"/>
    </row>
    <row r="105" spans="1:17" ht="15" customHeight="1" x14ac:dyDescent="0.25">
      <c r="A105" s="6" t="s">
        <v>242</v>
      </c>
      <c r="B105" s="6" t="s">
        <v>276</v>
      </c>
      <c r="C105" s="6" t="s">
        <v>277</v>
      </c>
      <c r="D105" s="115">
        <v>26</v>
      </c>
      <c r="E105" s="115">
        <v>726</v>
      </c>
      <c r="F105" s="115">
        <v>606</v>
      </c>
      <c r="G105" s="8">
        <f t="shared" si="0"/>
        <v>83.471074380165291</v>
      </c>
      <c r="H105" s="115">
        <v>231</v>
      </c>
      <c r="P105" s="1"/>
      <c r="Q105"/>
    </row>
    <row r="106" spans="1:17" ht="15" customHeight="1" x14ac:dyDescent="0.25">
      <c r="A106" s="6" t="s">
        <v>242</v>
      </c>
      <c r="B106" s="6" t="s">
        <v>63</v>
      </c>
      <c r="C106" s="6" t="s">
        <v>64</v>
      </c>
      <c r="D106" s="115">
        <v>2</v>
      </c>
      <c r="E106" s="115">
        <v>2</v>
      </c>
      <c r="F106" s="115">
        <v>1</v>
      </c>
      <c r="G106" s="8">
        <f t="shared" si="0"/>
        <v>50</v>
      </c>
      <c r="H106" s="115">
        <v>2</v>
      </c>
      <c r="P106" s="1"/>
      <c r="Q106"/>
    </row>
    <row r="107" spans="1:17" ht="15" customHeight="1" x14ac:dyDescent="0.25">
      <c r="A107" s="6" t="s">
        <v>242</v>
      </c>
      <c r="B107" s="6" t="s">
        <v>278</v>
      </c>
      <c r="C107" s="6" t="s">
        <v>279</v>
      </c>
      <c r="D107" s="115">
        <v>1</v>
      </c>
      <c r="E107" s="115">
        <v>1</v>
      </c>
      <c r="F107" s="115">
        <v>0</v>
      </c>
      <c r="G107" s="8">
        <f t="shared" si="0"/>
        <v>0</v>
      </c>
      <c r="H107" s="115">
        <v>1</v>
      </c>
      <c r="P107" s="1"/>
      <c r="Q107"/>
    </row>
    <row r="108" spans="1:17" ht="15" customHeight="1" x14ac:dyDescent="0.25">
      <c r="A108" s="6" t="s">
        <v>242</v>
      </c>
      <c r="B108" s="6" t="s">
        <v>280</v>
      </c>
      <c r="C108" s="6" t="s">
        <v>281</v>
      </c>
      <c r="D108" s="115">
        <v>6</v>
      </c>
      <c r="E108" s="115">
        <v>6</v>
      </c>
      <c r="F108" s="115">
        <v>6</v>
      </c>
      <c r="G108" s="8">
        <f t="shared" si="0"/>
        <v>100</v>
      </c>
      <c r="H108" s="115">
        <v>5</v>
      </c>
      <c r="P108" s="1"/>
      <c r="Q108"/>
    </row>
    <row r="109" spans="1:17" ht="15" customHeight="1" x14ac:dyDescent="0.25">
      <c r="A109" s="6" t="s">
        <v>242</v>
      </c>
      <c r="B109" s="6" t="s">
        <v>282</v>
      </c>
      <c r="C109" s="6" t="s">
        <v>283</v>
      </c>
      <c r="D109" s="115">
        <v>1</v>
      </c>
      <c r="E109" s="115">
        <v>1</v>
      </c>
      <c r="F109" s="115">
        <v>0</v>
      </c>
      <c r="G109" s="8">
        <f t="shared" ref="G109:G119" si="5">F109*100/E109</f>
        <v>0</v>
      </c>
      <c r="H109" s="115">
        <v>1</v>
      </c>
      <c r="P109" s="1"/>
      <c r="Q109"/>
    </row>
    <row r="110" spans="1:17" ht="15" customHeight="1" x14ac:dyDescent="0.25">
      <c r="A110" s="6" t="s">
        <v>242</v>
      </c>
      <c r="B110" s="6" t="s">
        <v>257</v>
      </c>
      <c r="C110" s="6" t="s">
        <v>258</v>
      </c>
      <c r="D110" s="115">
        <v>500</v>
      </c>
      <c r="E110" s="115">
        <v>500</v>
      </c>
      <c r="F110" s="115">
        <v>447</v>
      </c>
      <c r="G110" s="8">
        <f t="shared" si="5"/>
        <v>89.4</v>
      </c>
      <c r="H110" s="115">
        <v>462</v>
      </c>
      <c r="P110" s="1"/>
      <c r="Q110"/>
    </row>
    <row r="111" spans="1:17" ht="15" customHeight="1" x14ac:dyDescent="0.25">
      <c r="A111" s="6" t="s">
        <v>242</v>
      </c>
      <c r="B111" s="6" t="s">
        <v>257</v>
      </c>
      <c r="C111" s="6" t="s">
        <v>554</v>
      </c>
      <c r="D111" s="115">
        <v>0</v>
      </c>
      <c r="E111" s="115">
        <v>9</v>
      </c>
      <c r="F111" s="115">
        <v>0</v>
      </c>
      <c r="G111" s="8">
        <f t="shared" si="5"/>
        <v>0</v>
      </c>
      <c r="H111" s="115">
        <v>0</v>
      </c>
      <c r="P111" s="1"/>
      <c r="Q111"/>
    </row>
    <row r="112" spans="1:17" ht="15" customHeight="1" x14ac:dyDescent="0.25">
      <c r="A112" s="6" t="s">
        <v>242</v>
      </c>
      <c r="B112" s="6" t="s">
        <v>257</v>
      </c>
      <c r="C112" s="6" t="s">
        <v>555</v>
      </c>
      <c r="D112" s="115">
        <v>0</v>
      </c>
      <c r="E112" s="115">
        <v>25</v>
      </c>
      <c r="F112" s="115">
        <v>0</v>
      </c>
      <c r="G112" s="8">
        <f t="shared" si="5"/>
        <v>0</v>
      </c>
      <c r="H112" s="115">
        <v>0</v>
      </c>
      <c r="P112" s="1"/>
      <c r="Q112"/>
    </row>
    <row r="113" spans="1:17" ht="15" customHeight="1" x14ac:dyDescent="0.25">
      <c r="A113" s="137" t="s">
        <v>242</v>
      </c>
      <c r="B113" s="137" t="s">
        <v>284</v>
      </c>
      <c r="C113" s="137" t="s">
        <v>564</v>
      </c>
      <c r="D113" s="138">
        <v>7000</v>
      </c>
      <c r="E113" s="138">
        <f>2670+900+2500+900+30</f>
        <v>7000</v>
      </c>
      <c r="F113" s="138">
        <f>523+566+1843+675+2</f>
        <v>3609</v>
      </c>
      <c r="G113" s="139">
        <f t="shared" si="5"/>
        <v>51.557142857142857</v>
      </c>
      <c r="H113" s="138">
        <v>8745</v>
      </c>
      <c r="I113" s="111"/>
      <c r="P113" s="1"/>
      <c r="Q113"/>
    </row>
    <row r="114" spans="1:17" ht="15" customHeight="1" x14ac:dyDescent="0.25">
      <c r="A114" s="137" t="s">
        <v>242</v>
      </c>
      <c r="B114" s="137" t="s">
        <v>593</v>
      </c>
      <c r="C114" s="137" t="s">
        <v>609</v>
      </c>
      <c r="D114" s="138">
        <v>0</v>
      </c>
      <c r="E114" s="138">
        <v>0</v>
      </c>
      <c r="F114" s="138">
        <v>0</v>
      </c>
      <c r="G114" s="139">
        <v>0</v>
      </c>
      <c r="H114" s="138">
        <v>50</v>
      </c>
      <c r="P114" s="1"/>
      <c r="Q114"/>
    </row>
    <row r="115" spans="1:17" s="17" customFormat="1" ht="15" customHeight="1" x14ac:dyDescent="0.25">
      <c r="A115" s="19" t="s">
        <v>242</v>
      </c>
      <c r="B115" s="19" t="s">
        <v>243</v>
      </c>
      <c r="C115" s="19"/>
      <c r="D115" s="168">
        <f>SUM(D42:D114)</f>
        <v>205250</v>
      </c>
      <c r="E115" s="168">
        <f>SUM(E42:E114)</f>
        <v>206191.5</v>
      </c>
      <c r="F115" s="168">
        <f>SUM(F42:F114)</f>
        <v>122128.32747</v>
      </c>
      <c r="G115" s="169">
        <f t="shared" si="5"/>
        <v>59.23053446432079</v>
      </c>
      <c r="H115" s="172">
        <f>SUM(H42:H114)</f>
        <v>282969</v>
      </c>
      <c r="J115" s="146"/>
      <c r="K115" s="146"/>
      <c r="L115" s="146"/>
      <c r="M115" s="146"/>
      <c r="N115" s="146"/>
      <c r="O115" s="146"/>
      <c r="Q115" s="146"/>
    </row>
    <row r="116" spans="1:17" ht="15" customHeight="1" x14ac:dyDescent="0.25">
      <c r="A116" s="6" t="s">
        <v>285</v>
      </c>
      <c r="B116" s="6" t="s">
        <v>168</v>
      </c>
      <c r="C116" s="6" t="s">
        <v>169</v>
      </c>
      <c r="D116" s="115">
        <v>300</v>
      </c>
      <c r="E116" s="115">
        <v>300</v>
      </c>
      <c r="F116" s="115">
        <v>247</v>
      </c>
      <c r="G116" s="8">
        <f t="shared" si="5"/>
        <v>82.333333333333329</v>
      </c>
      <c r="H116" s="115">
        <v>231</v>
      </c>
      <c r="P116" s="1"/>
      <c r="Q116"/>
    </row>
    <row r="117" spans="1:17" s="17" customFormat="1" ht="15" customHeight="1" x14ac:dyDescent="0.25">
      <c r="A117" s="19" t="s">
        <v>285</v>
      </c>
      <c r="B117" s="19" t="s">
        <v>286</v>
      </c>
      <c r="C117" s="19"/>
      <c r="D117" s="168">
        <f>D116</f>
        <v>300</v>
      </c>
      <c r="E117" s="168">
        <f t="shared" ref="E117:F117" si="6">E116</f>
        <v>300</v>
      </c>
      <c r="F117" s="168">
        <f t="shared" si="6"/>
        <v>247</v>
      </c>
      <c r="G117" s="169">
        <f t="shared" si="5"/>
        <v>82.333333333333329</v>
      </c>
      <c r="H117" s="168">
        <v>231</v>
      </c>
      <c r="J117" s="146"/>
      <c r="K117" s="146"/>
      <c r="L117" s="146"/>
      <c r="M117" s="146"/>
      <c r="N117" s="147"/>
      <c r="O117" s="147"/>
      <c r="Q117" s="146"/>
    </row>
    <row r="118" spans="1:17" ht="15" customHeight="1" x14ac:dyDescent="0.25">
      <c r="A118" s="6" t="s">
        <v>87</v>
      </c>
      <c r="B118" s="6" t="s">
        <v>298</v>
      </c>
      <c r="C118" s="6" t="s">
        <v>676</v>
      </c>
      <c r="D118" s="115">
        <v>0</v>
      </c>
      <c r="E118" s="115">
        <v>400</v>
      </c>
      <c r="F118" s="115">
        <v>21</v>
      </c>
      <c r="G118" s="8">
        <f t="shared" si="5"/>
        <v>5.25</v>
      </c>
      <c r="H118" s="115">
        <v>0</v>
      </c>
      <c r="P118" s="1"/>
      <c r="Q118"/>
    </row>
    <row r="119" spans="1:17" x14ac:dyDescent="0.25">
      <c r="A119" s="11" t="s">
        <v>332</v>
      </c>
      <c r="B119" s="11"/>
      <c r="C119" s="11"/>
      <c r="D119" s="117">
        <f>D9+D12+D23+D115+D117+D118</f>
        <v>231815</v>
      </c>
      <c r="E119" s="117">
        <f>E9+E12+E23+E115+E117+E118</f>
        <v>237556.5</v>
      </c>
      <c r="F119" s="117">
        <f>F9+F12+F23+F115+F117+F118</f>
        <v>139372.62747000001</v>
      </c>
      <c r="G119" s="12">
        <f t="shared" si="5"/>
        <v>58.669254459465435</v>
      </c>
      <c r="H119" s="117">
        <f>H9+H12+H23+H115+H117+H118+H41</f>
        <v>311886</v>
      </c>
      <c r="P119" s="1"/>
      <c r="Q119"/>
    </row>
    <row r="120" spans="1:17" x14ac:dyDescent="0.25">
      <c r="P120" s="1"/>
      <c r="Q120"/>
    </row>
    <row r="121" spans="1:17" x14ac:dyDescent="0.25">
      <c r="A121" s="175" t="s">
        <v>637</v>
      </c>
      <c r="B121" s="22"/>
      <c r="C121" s="22"/>
      <c r="D121" s="136" t="s">
        <v>485</v>
      </c>
      <c r="F121" s="1"/>
      <c r="G121"/>
      <c r="H121"/>
      <c r="I121"/>
      <c r="K121" s="145"/>
      <c r="L121" s="145"/>
      <c r="M121" s="1"/>
      <c r="O121" s="1"/>
      <c r="P121" s="1"/>
    </row>
    <row r="122" spans="1:17" x14ac:dyDescent="0.25">
      <c r="A122" s="137" t="s">
        <v>242</v>
      </c>
      <c r="B122" s="137" t="s">
        <v>138</v>
      </c>
      <c r="C122" s="137" t="s">
        <v>588</v>
      </c>
      <c r="D122" s="138">
        <v>600</v>
      </c>
      <c r="E122"/>
      <c r="F122"/>
      <c r="G122" s="145"/>
      <c r="H122" s="145"/>
      <c r="K122" s="1"/>
      <c r="L122" s="1"/>
      <c r="M122" s="1"/>
      <c r="N122" s="1"/>
      <c r="O122" s="1"/>
      <c r="P122" s="1"/>
    </row>
    <row r="123" spans="1:17" x14ac:dyDescent="0.25">
      <c r="A123" s="137" t="s">
        <v>242</v>
      </c>
      <c r="B123" s="137" t="s">
        <v>10</v>
      </c>
      <c r="C123" s="137" t="s">
        <v>589</v>
      </c>
      <c r="D123" s="138">
        <v>140</v>
      </c>
      <c r="E123"/>
      <c r="F123"/>
      <c r="G123" s="145"/>
      <c r="H123" s="145"/>
      <c r="K123" s="1"/>
      <c r="L123" s="1"/>
      <c r="M123" s="1"/>
      <c r="N123" s="1"/>
      <c r="O123" s="1"/>
      <c r="P123" s="1"/>
    </row>
    <row r="124" spans="1:17" x14ac:dyDescent="0.25">
      <c r="A124" s="137" t="s">
        <v>242</v>
      </c>
      <c r="B124" s="137" t="s">
        <v>10</v>
      </c>
      <c r="C124" s="137" t="s">
        <v>630</v>
      </c>
      <c r="D124" s="138">
        <v>430</v>
      </c>
      <c r="E124"/>
      <c r="F124"/>
      <c r="G124"/>
      <c r="H124"/>
      <c r="K124" s="1"/>
      <c r="L124" s="1"/>
      <c r="M124" s="1"/>
      <c r="N124" s="1"/>
      <c r="O124" s="1"/>
      <c r="P124" s="1"/>
    </row>
    <row r="125" spans="1:17" x14ac:dyDescent="0.25">
      <c r="A125" s="137" t="s">
        <v>242</v>
      </c>
      <c r="B125" s="137" t="s">
        <v>10</v>
      </c>
      <c r="C125" s="137" t="s">
        <v>631</v>
      </c>
      <c r="D125" s="138">
        <v>1100</v>
      </c>
      <c r="E125"/>
      <c r="F125"/>
      <c r="G125"/>
      <c r="H125"/>
      <c r="K125" s="1"/>
      <c r="L125" s="1"/>
      <c r="M125" s="1"/>
      <c r="N125" s="1"/>
      <c r="O125" s="1"/>
      <c r="P125" s="1"/>
    </row>
    <row r="126" spans="1:17" x14ac:dyDescent="0.25">
      <c r="A126" s="137" t="s">
        <v>242</v>
      </c>
      <c r="B126" s="137" t="s">
        <v>10</v>
      </c>
      <c r="C126" s="137" t="s">
        <v>633</v>
      </c>
      <c r="D126" s="138">
        <v>500</v>
      </c>
      <c r="E126"/>
      <c r="F126"/>
      <c r="G126" s="145"/>
      <c r="H126" s="145"/>
      <c r="K126" s="1"/>
      <c r="L126" s="1"/>
      <c r="M126" s="1"/>
      <c r="N126" s="1"/>
      <c r="O126" s="1"/>
      <c r="P126" s="1"/>
    </row>
    <row r="127" spans="1:17" ht="15" customHeight="1" x14ac:dyDescent="0.25">
      <c r="A127" s="137" t="s">
        <v>242</v>
      </c>
      <c r="B127" s="137" t="s">
        <v>284</v>
      </c>
      <c r="C127" s="137" t="s">
        <v>590</v>
      </c>
      <c r="D127" s="138">
        <v>900</v>
      </c>
      <c r="E127" s="1"/>
      <c r="F127" s="1"/>
      <c r="G127"/>
      <c r="H127"/>
      <c r="I127"/>
      <c r="M127" s="1"/>
      <c r="O127" s="1"/>
      <c r="P127" s="1"/>
    </row>
    <row r="128" spans="1:17" ht="15" customHeight="1" x14ac:dyDescent="0.25">
      <c r="A128" s="137" t="s">
        <v>242</v>
      </c>
      <c r="B128" s="137" t="s">
        <v>284</v>
      </c>
      <c r="C128" s="137" t="s">
        <v>591</v>
      </c>
      <c r="D128" s="138">
        <v>5400</v>
      </c>
      <c r="E128" s="1"/>
      <c r="F128" s="1"/>
      <c r="G128"/>
      <c r="H128"/>
      <c r="I128"/>
      <c r="M128" s="1"/>
      <c r="O128" s="1"/>
      <c r="P128" s="1"/>
    </row>
    <row r="129" spans="1:17" ht="15" customHeight="1" x14ac:dyDescent="0.25">
      <c r="A129" s="137" t="s">
        <v>242</v>
      </c>
      <c r="B129" s="137" t="s">
        <v>284</v>
      </c>
      <c r="C129" s="137" t="s">
        <v>592</v>
      </c>
      <c r="D129" s="138">
        <v>915</v>
      </c>
      <c r="E129" s="1"/>
      <c r="F129" s="1"/>
      <c r="G129"/>
      <c r="H129"/>
      <c r="I129"/>
      <c r="M129" s="1"/>
      <c r="O129" s="1"/>
      <c r="P129" s="1"/>
    </row>
    <row r="130" spans="1:17" ht="15" customHeight="1" x14ac:dyDescent="0.25">
      <c r="A130" s="137" t="s">
        <v>242</v>
      </c>
      <c r="B130" s="176" t="s">
        <v>284</v>
      </c>
      <c r="C130" s="137" t="s">
        <v>634</v>
      </c>
      <c r="D130" s="138">
        <v>30</v>
      </c>
      <c r="E130" s="1"/>
      <c r="F130" s="1"/>
      <c r="G130"/>
      <c r="H130"/>
      <c r="I130"/>
      <c r="M130" s="1"/>
      <c r="O130" s="1"/>
      <c r="P130" s="1"/>
    </row>
    <row r="131" spans="1:17" ht="15" customHeight="1" x14ac:dyDescent="0.25">
      <c r="A131" s="137" t="s">
        <v>242</v>
      </c>
      <c r="B131" s="137" t="s">
        <v>284</v>
      </c>
      <c r="C131" s="137" t="s">
        <v>632</v>
      </c>
      <c r="D131" s="138">
        <v>1500</v>
      </c>
      <c r="E131" s="1"/>
      <c r="F131" s="1"/>
      <c r="G131"/>
      <c r="H131"/>
      <c r="I131"/>
      <c r="M131" s="1"/>
      <c r="O131" s="1"/>
      <c r="P131" s="1"/>
    </row>
    <row r="132" spans="1:17" x14ac:dyDescent="0.25">
      <c r="C132" s="150" t="s">
        <v>464</v>
      </c>
    </row>
    <row r="133" spans="1:17" ht="30" customHeight="1" x14ac:dyDescent="0.25">
      <c r="A133" s="22" t="s">
        <v>0</v>
      </c>
      <c r="B133" s="22" t="s">
        <v>1</v>
      </c>
      <c r="C133" s="22" t="s">
        <v>2</v>
      </c>
      <c r="D133" s="121" t="s">
        <v>293</v>
      </c>
      <c r="E133" s="121" t="s">
        <v>294</v>
      </c>
      <c r="F133" s="122" t="s">
        <v>641</v>
      </c>
      <c r="G133" s="23" t="s">
        <v>328</v>
      </c>
      <c r="H133" s="136" t="s">
        <v>485</v>
      </c>
      <c r="N133" s="145"/>
      <c r="O133" s="145"/>
      <c r="P133" s="1"/>
      <c r="Q133"/>
    </row>
    <row r="134" spans="1:17" s="17" customFormat="1" ht="15" customHeight="1" x14ac:dyDescent="0.25">
      <c r="A134" s="6" t="s">
        <v>242</v>
      </c>
      <c r="B134" s="6" t="s">
        <v>51</v>
      </c>
      <c r="C134" s="6" t="s">
        <v>331</v>
      </c>
      <c r="D134" s="115">
        <v>0</v>
      </c>
      <c r="E134" s="115">
        <v>1559</v>
      </c>
      <c r="F134" s="115">
        <v>1557</v>
      </c>
      <c r="G134" s="8">
        <f t="shared" ref="G134:G146" si="7">F134*100/E134</f>
        <v>99.871712636305318</v>
      </c>
      <c r="H134" s="115">
        <v>0</v>
      </c>
      <c r="J134"/>
      <c r="K134"/>
      <c r="L134"/>
      <c r="M134"/>
      <c r="N134"/>
      <c r="O134"/>
      <c r="Q134"/>
    </row>
    <row r="135" spans="1:17" ht="15" customHeight="1" x14ac:dyDescent="0.25">
      <c r="A135" s="6" t="s">
        <v>242</v>
      </c>
      <c r="B135" s="6" t="s">
        <v>51</v>
      </c>
      <c r="C135" s="6" t="s">
        <v>797</v>
      </c>
      <c r="D135" s="115">
        <v>0</v>
      </c>
      <c r="E135" s="115">
        <v>0</v>
      </c>
      <c r="F135" s="115">
        <v>0</v>
      </c>
      <c r="G135" s="8">
        <v>0</v>
      </c>
      <c r="H135" s="115">
        <v>1200</v>
      </c>
      <c r="J135" s="151"/>
      <c r="K135" s="151"/>
      <c r="L135" s="151"/>
      <c r="M135" s="151"/>
      <c r="N135" s="151"/>
      <c r="O135" s="151"/>
      <c r="P135" s="1"/>
      <c r="Q135" s="151"/>
    </row>
    <row r="136" spans="1:17" s="17" customFormat="1" ht="15" customHeight="1" x14ac:dyDescent="0.25">
      <c r="A136" s="6" t="s">
        <v>242</v>
      </c>
      <c r="B136" s="6" t="s">
        <v>51</v>
      </c>
      <c r="C136" s="6" t="s">
        <v>798</v>
      </c>
      <c r="D136" s="115">
        <v>0</v>
      </c>
      <c r="E136" s="115">
        <v>0</v>
      </c>
      <c r="F136" s="115">
        <v>0</v>
      </c>
      <c r="G136" s="8">
        <v>0</v>
      </c>
      <c r="H136" s="138">
        <v>2000</v>
      </c>
      <c r="J136"/>
      <c r="K136"/>
      <c r="L136"/>
      <c r="M136"/>
      <c r="N136"/>
      <c r="O136"/>
      <c r="Q136"/>
    </row>
    <row r="137" spans="1:17" s="174" customFormat="1" ht="15" customHeight="1" x14ac:dyDescent="0.25">
      <c r="A137" s="19" t="s">
        <v>242</v>
      </c>
      <c r="B137" s="19" t="s">
        <v>51</v>
      </c>
      <c r="C137" s="19" t="s">
        <v>52</v>
      </c>
      <c r="D137" s="168">
        <f>SUM(D134:D136)</f>
        <v>0</v>
      </c>
      <c r="E137" s="168">
        <f>SUM(E134:E136)</f>
        <v>1559</v>
      </c>
      <c r="F137" s="168">
        <f>SUM(F134:F136)</f>
        <v>1557</v>
      </c>
      <c r="G137" s="169">
        <f t="shared" si="7"/>
        <v>99.871712636305318</v>
      </c>
      <c r="H137" s="168">
        <f>SUM(H134:H136)</f>
        <v>3200</v>
      </c>
      <c r="J137" s="231"/>
      <c r="K137" s="231"/>
      <c r="L137" s="231"/>
      <c r="M137" s="231"/>
      <c r="N137" s="231"/>
      <c r="O137" s="231"/>
      <c r="Q137" s="231"/>
    </row>
    <row r="138" spans="1:17" x14ac:dyDescent="0.25">
      <c r="A138" s="6" t="s">
        <v>242</v>
      </c>
      <c r="B138" s="6" t="s">
        <v>246</v>
      </c>
      <c r="C138" s="6" t="s">
        <v>799</v>
      </c>
      <c r="D138" s="115">
        <v>1000</v>
      </c>
      <c r="E138" s="115">
        <v>381</v>
      </c>
      <c r="F138" s="115">
        <v>0</v>
      </c>
      <c r="G138" s="8">
        <f t="shared" si="7"/>
        <v>0</v>
      </c>
      <c r="H138" s="115">
        <v>600</v>
      </c>
      <c r="N138" s="145"/>
      <c r="O138" s="145"/>
      <c r="P138" s="1"/>
      <c r="Q138"/>
    </row>
    <row r="139" spans="1:17" x14ac:dyDescent="0.25">
      <c r="A139" s="6" t="s">
        <v>242</v>
      </c>
      <c r="B139" s="6" t="s">
        <v>246</v>
      </c>
      <c r="C139" s="6" t="s">
        <v>330</v>
      </c>
      <c r="D139" s="115">
        <v>0</v>
      </c>
      <c r="E139" s="115">
        <v>400</v>
      </c>
      <c r="F139" s="115">
        <v>271</v>
      </c>
      <c r="G139" s="8">
        <f t="shared" si="7"/>
        <v>67.75</v>
      </c>
      <c r="H139" s="115">
        <v>0</v>
      </c>
      <c r="N139" s="145"/>
      <c r="O139" s="145"/>
      <c r="P139" s="1"/>
      <c r="Q139"/>
    </row>
    <row r="140" spans="1:17" x14ac:dyDescent="0.25">
      <c r="A140" s="6" t="s">
        <v>242</v>
      </c>
      <c r="B140" s="6" t="s">
        <v>246</v>
      </c>
      <c r="C140" s="137" t="s">
        <v>677</v>
      </c>
      <c r="D140" s="115">
        <v>0</v>
      </c>
      <c r="E140" s="115">
        <v>60</v>
      </c>
      <c r="F140" s="115">
        <v>60</v>
      </c>
      <c r="G140" s="8">
        <v>0</v>
      </c>
      <c r="H140" s="115">
        <v>0</v>
      </c>
      <c r="N140" s="145"/>
      <c r="O140" s="145"/>
      <c r="P140" s="1"/>
      <c r="Q140"/>
    </row>
    <row r="141" spans="1:17" x14ac:dyDescent="0.25">
      <c r="A141" s="6" t="s">
        <v>242</v>
      </c>
      <c r="B141" s="6" t="s">
        <v>246</v>
      </c>
      <c r="C141" s="6" t="s">
        <v>800</v>
      </c>
      <c r="D141" s="115">
        <v>0</v>
      </c>
      <c r="E141" s="115">
        <v>0</v>
      </c>
      <c r="F141" s="115">
        <v>0</v>
      </c>
      <c r="G141" s="8">
        <v>0</v>
      </c>
      <c r="H141" s="115">
        <v>150</v>
      </c>
      <c r="N141" s="145"/>
      <c r="O141" s="145"/>
      <c r="P141" s="1"/>
      <c r="Q141"/>
    </row>
    <row r="142" spans="1:17" s="174" customFormat="1" ht="15" customHeight="1" x14ac:dyDescent="0.25">
      <c r="A142" s="19" t="s">
        <v>242</v>
      </c>
      <c r="B142" s="19" t="s">
        <v>246</v>
      </c>
      <c r="C142" s="19" t="s">
        <v>247</v>
      </c>
      <c r="D142" s="168">
        <f>SUM(D138:D141)</f>
        <v>1000</v>
      </c>
      <c r="E142" s="168">
        <f>SUM(E138:E141)</f>
        <v>841</v>
      </c>
      <c r="F142" s="168">
        <f>SUM(F138:F141)</f>
        <v>331</v>
      </c>
      <c r="G142" s="169">
        <f t="shared" si="7"/>
        <v>39.357907253269914</v>
      </c>
      <c r="H142" s="168">
        <f>SUM(H138:H141)</f>
        <v>750</v>
      </c>
      <c r="J142" s="231"/>
      <c r="K142" s="231"/>
      <c r="L142" s="231"/>
      <c r="M142" s="231"/>
      <c r="N142" s="231"/>
      <c r="O142" s="231"/>
      <c r="Q142" s="231"/>
    </row>
    <row r="143" spans="1:17" x14ac:dyDescent="0.25">
      <c r="A143" s="6" t="s">
        <v>242</v>
      </c>
      <c r="B143" s="6" t="s">
        <v>594</v>
      </c>
      <c r="C143" s="6" t="s">
        <v>801</v>
      </c>
      <c r="D143" s="115">
        <v>0</v>
      </c>
      <c r="E143" s="115">
        <v>0</v>
      </c>
      <c r="F143" s="115">
        <v>0</v>
      </c>
      <c r="G143" s="8">
        <v>0</v>
      </c>
      <c r="H143" s="115">
        <v>100</v>
      </c>
      <c r="P143" s="1"/>
      <c r="Q143"/>
    </row>
    <row r="144" spans="1:17" s="174" customFormat="1" ht="15" customHeight="1" x14ac:dyDescent="0.25">
      <c r="A144" s="19" t="s">
        <v>242</v>
      </c>
      <c r="B144" s="19" t="s">
        <v>594</v>
      </c>
      <c r="C144" s="19" t="s">
        <v>608</v>
      </c>
      <c r="D144" s="168">
        <f>D143</f>
        <v>0</v>
      </c>
      <c r="E144" s="168">
        <f>E143</f>
        <v>0</v>
      </c>
      <c r="F144" s="168">
        <f>F143</f>
        <v>0</v>
      </c>
      <c r="G144" s="169">
        <v>0</v>
      </c>
      <c r="H144" s="168">
        <f>H143</f>
        <v>100</v>
      </c>
      <c r="J144" s="231"/>
      <c r="K144" s="231"/>
      <c r="L144" s="231"/>
      <c r="M144" s="231"/>
      <c r="N144" s="231"/>
      <c r="O144" s="231"/>
      <c r="Q144" s="231"/>
    </row>
    <row r="145" spans="1:17" s="17" customFormat="1" ht="15" customHeight="1" x14ac:dyDescent="0.25">
      <c r="A145" s="19" t="s">
        <v>242</v>
      </c>
      <c r="B145" s="19" t="s">
        <v>243</v>
      </c>
      <c r="C145" s="19"/>
      <c r="D145" s="172">
        <f>D137+D142+D144</f>
        <v>1000</v>
      </c>
      <c r="E145" s="172">
        <f>E137+E142+E144</f>
        <v>2400</v>
      </c>
      <c r="F145" s="172">
        <f>F137+F142+F144</f>
        <v>1888</v>
      </c>
      <c r="G145" s="169">
        <f t="shared" si="7"/>
        <v>78.666666666666671</v>
      </c>
      <c r="H145" s="172">
        <f>H137+H142+H144</f>
        <v>4050</v>
      </c>
      <c r="J145" s="146"/>
      <c r="K145" s="146"/>
      <c r="L145" s="146"/>
      <c r="M145" s="146"/>
      <c r="N145" s="146"/>
      <c r="O145" s="146"/>
      <c r="Q145" s="146"/>
    </row>
    <row r="146" spans="1:17" x14ac:dyDescent="0.25">
      <c r="A146" s="11" t="s">
        <v>333</v>
      </c>
      <c r="B146" s="11"/>
      <c r="C146" s="11"/>
      <c r="D146" s="117">
        <f>D145</f>
        <v>1000</v>
      </c>
      <c r="E146" s="117">
        <f t="shared" ref="E146:H146" si="8">E145</f>
        <v>2400</v>
      </c>
      <c r="F146" s="117">
        <f t="shared" si="8"/>
        <v>1888</v>
      </c>
      <c r="G146" s="12">
        <f t="shared" si="7"/>
        <v>78.666666666666671</v>
      </c>
      <c r="H146" s="117">
        <f t="shared" si="8"/>
        <v>4050</v>
      </c>
      <c r="P146" s="1"/>
      <c r="Q146"/>
    </row>
    <row r="147" spans="1:17" x14ac:dyDescent="0.25">
      <c r="N147" s="145"/>
      <c r="O147" s="145"/>
      <c r="P147" s="1"/>
      <c r="Q147"/>
    </row>
    <row r="148" spans="1:17" x14ac:dyDescent="0.25">
      <c r="N148" s="145"/>
      <c r="O148" s="145"/>
      <c r="P148" s="1"/>
      <c r="Q148"/>
    </row>
    <row r="149" spans="1:17" x14ac:dyDescent="0.25">
      <c r="A149" s="20" t="s">
        <v>292</v>
      </c>
      <c r="B149" s="20"/>
      <c r="C149" s="20"/>
      <c r="D149" s="123">
        <f>D119+D146</f>
        <v>232815</v>
      </c>
      <c r="E149" s="123">
        <f>E119+E146</f>
        <v>239956.5</v>
      </c>
      <c r="F149" s="123">
        <f>F119+F146</f>
        <v>141260.62747000001</v>
      </c>
      <c r="G149" s="12">
        <f t="shared" ref="G149" si="9">F149*100/E149</f>
        <v>58.869264833417731</v>
      </c>
      <c r="H149" s="123">
        <f>H119+H146</f>
        <v>315936</v>
      </c>
      <c r="N149" s="145"/>
      <c r="O149" s="145"/>
      <c r="P149" s="1"/>
      <c r="Q149"/>
    </row>
    <row r="150" spans="1:17" x14ac:dyDescent="0.25">
      <c r="P150" s="1"/>
      <c r="Q150"/>
    </row>
    <row r="151" spans="1:17" x14ac:dyDescent="0.25">
      <c r="A151" s="148"/>
      <c r="P151" s="1"/>
      <c r="Q151"/>
    </row>
    <row r="152" spans="1:17" x14ac:dyDescent="0.25">
      <c r="P152" s="1"/>
      <c r="Q152"/>
    </row>
    <row r="153" spans="1:17" x14ac:dyDescent="0.25">
      <c r="N153" s="145"/>
      <c r="O153" s="145"/>
      <c r="P153" s="1"/>
      <c r="Q153"/>
    </row>
    <row r="154" spans="1:17" x14ac:dyDescent="0.25">
      <c r="P154" s="1"/>
      <c r="Q154"/>
    </row>
    <row r="155" spans="1:17" x14ac:dyDescent="0.25">
      <c r="P155" s="1"/>
      <c r="Q155"/>
    </row>
    <row r="156" spans="1:17" x14ac:dyDescent="0.25">
      <c r="N156" s="145"/>
      <c r="O156" s="145"/>
      <c r="P156" s="1"/>
      <c r="Q156"/>
    </row>
    <row r="157" spans="1:17" x14ac:dyDescent="0.25">
      <c r="N157" s="145"/>
      <c r="O157" s="145"/>
      <c r="P157" s="1"/>
      <c r="Q157"/>
    </row>
    <row r="158" spans="1:17" x14ac:dyDescent="0.25">
      <c r="P158" s="1"/>
      <c r="Q158"/>
    </row>
    <row r="159" spans="1:17" x14ac:dyDescent="0.25">
      <c r="N159" s="145"/>
      <c r="O159" s="145"/>
      <c r="P159" s="1"/>
      <c r="Q159"/>
    </row>
    <row r="160" spans="1:17" x14ac:dyDescent="0.25">
      <c r="P160" s="1"/>
      <c r="Q160"/>
    </row>
    <row r="161" spans="16:17" x14ac:dyDescent="0.25">
      <c r="P161" s="1"/>
      <c r="Q161"/>
    </row>
    <row r="162" spans="16:17" x14ac:dyDescent="0.25">
      <c r="P162" s="1"/>
      <c r="Q162"/>
    </row>
    <row r="163" spans="16:17" x14ac:dyDescent="0.25">
      <c r="P163" s="1"/>
      <c r="Q163"/>
    </row>
    <row r="164" spans="16:17" x14ac:dyDescent="0.25">
      <c r="P164" s="1"/>
      <c r="Q164"/>
    </row>
    <row r="165" spans="16:17" x14ac:dyDescent="0.25">
      <c r="P165" s="1"/>
      <c r="Q165"/>
    </row>
    <row r="166" spans="16:17" x14ac:dyDescent="0.25">
      <c r="P166" s="1"/>
      <c r="Q166"/>
    </row>
    <row r="167" spans="16:17" x14ac:dyDescent="0.25">
      <c r="P167" s="1"/>
      <c r="Q167"/>
    </row>
    <row r="168" spans="16:17" x14ac:dyDescent="0.25">
      <c r="P168" s="1"/>
      <c r="Q168"/>
    </row>
    <row r="169" spans="16:17" x14ac:dyDescent="0.25">
      <c r="P169" s="1"/>
      <c r="Q169"/>
    </row>
    <row r="170" spans="16:17" x14ac:dyDescent="0.25">
      <c r="P170" s="1"/>
      <c r="Q170"/>
    </row>
    <row r="171" spans="16:17" x14ac:dyDescent="0.25">
      <c r="P171" s="1"/>
      <c r="Q171"/>
    </row>
    <row r="172" spans="16:17" x14ac:dyDescent="0.25">
      <c r="P172" s="1"/>
      <c r="Q172"/>
    </row>
    <row r="173" spans="16:17" x14ac:dyDescent="0.25">
      <c r="P173" s="1"/>
      <c r="Q173"/>
    </row>
    <row r="174" spans="16:17" x14ac:dyDescent="0.25">
      <c r="P174" s="1"/>
      <c r="Q174"/>
    </row>
    <row r="175" spans="16:17" x14ac:dyDescent="0.25">
      <c r="P175" s="1"/>
      <c r="Q175"/>
    </row>
    <row r="176" spans="16:17" x14ac:dyDescent="0.25">
      <c r="P176" s="1"/>
      <c r="Q176"/>
    </row>
    <row r="177" spans="1:17" x14ac:dyDescent="0.25">
      <c r="P177" s="1"/>
      <c r="Q177"/>
    </row>
    <row r="178" spans="1:17" x14ac:dyDescent="0.25">
      <c r="P178" s="1"/>
      <c r="Q178"/>
    </row>
    <row r="179" spans="1:17" x14ac:dyDescent="0.25">
      <c r="P179" s="1"/>
      <c r="Q179"/>
    </row>
    <row r="180" spans="1:17" x14ac:dyDescent="0.25">
      <c r="P180" s="1"/>
      <c r="Q180"/>
    </row>
    <row r="181" spans="1:17" x14ac:dyDescent="0.25">
      <c r="Q181"/>
    </row>
    <row r="182" spans="1:17" x14ac:dyDescent="0.25">
      <c r="Q182"/>
    </row>
    <row r="183" spans="1:17" x14ac:dyDescent="0.25">
      <c r="Q183"/>
    </row>
    <row r="184" spans="1:17" x14ac:dyDescent="0.25">
      <c r="Q184"/>
    </row>
    <row r="185" spans="1:17" x14ac:dyDescent="0.25">
      <c r="A185" s="746"/>
      <c r="B185" s="746"/>
      <c r="C185" s="746"/>
      <c r="D185" s="746"/>
      <c r="E185" s="746"/>
      <c r="F185" s="746"/>
      <c r="G185" s="746"/>
      <c r="H185" s="1"/>
      <c r="N185" s="145"/>
      <c r="O185" s="145"/>
      <c r="Q185"/>
    </row>
    <row r="186" spans="1:17" x14ac:dyDescent="0.25">
      <c r="N186" s="145"/>
      <c r="O186" s="145"/>
      <c r="Q186"/>
    </row>
    <row r="187" spans="1:17" x14ac:dyDescent="0.25">
      <c r="D187" s="1"/>
      <c r="E187" s="1"/>
      <c r="F187" s="1"/>
      <c r="H187" s="1"/>
      <c r="N187" s="145"/>
      <c r="O187" s="145"/>
      <c r="Q187"/>
    </row>
    <row r="188" spans="1:17" x14ac:dyDescent="0.25">
      <c r="N188" s="145"/>
      <c r="O188" s="145"/>
      <c r="Q188"/>
    </row>
    <row r="189" spans="1:17" x14ac:dyDescent="0.25">
      <c r="Q189"/>
    </row>
    <row r="190" spans="1:17" x14ac:dyDescent="0.25">
      <c r="Q190"/>
    </row>
    <row r="191" spans="1:17" x14ac:dyDescent="0.25">
      <c r="Q191"/>
    </row>
    <row r="192" spans="1:17" x14ac:dyDescent="0.25">
      <c r="Q192"/>
    </row>
    <row r="193" spans="3:17" x14ac:dyDescent="0.25">
      <c r="N193" s="145"/>
      <c r="O193" s="145"/>
      <c r="Q193"/>
    </row>
    <row r="198" spans="3:17" x14ac:dyDescent="0.25">
      <c r="C198" s="150" t="s">
        <v>465</v>
      </c>
    </row>
  </sheetData>
  <mergeCells count="1">
    <mergeCell ref="A185:G185"/>
  </mergeCells>
  <pageMargins left="0.7" right="0.7" top="0.75" bottom="0.75" header="0.3" footer="0.3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H67"/>
  <sheetViews>
    <sheetView view="pageLayout" zoomScaleNormal="100" zoomScaleSheetLayoutView="100" workbookViewId="0">
      <selection activeCell="B13" sqref="B13"/>
    </sheetView>
  </sheetViews>
  <sheetFormatPr defaultColWidth="5.28515625" defaultRowHeight="12.75" x14ac:dyDescent="0.2"/>
  <cols>
    <col min="1" max="1" width="9.140625" style="344" customWidth="1"/>
    <col min="2" max="2" width="42.140625" style="345" customWidth="1"/>
    <col min="3" max="3" width="5.28515625" style="345" customWidth="1"/>
    <col min="4" max="4" width="5.7109375" style="345" customWidth="1"/>
    <col min="5" max="5" width="24.5703125" style="345" customWidth="1"/>
    <col min="6" max="6" width="4.5703125" style="345" customWidth="1"/>
    <col min="7" max="183" width="5.28515625" style="345"/>
    <col min="184" max="184" width="9.140625" style="345" customWidth="1"/>
    <col min="185" max="185" width="50.7109375" style="345" customWidth="1"/>
    <col min="186" max="186" width="9" style="345" customWidth="1"/>
    <col min="187" max="187" width="5.7109375" style="345" customWidth="1"/>
    <col min="188" max="188" width="13.140625" style="345" customWidth="1"/>
    <col min="189" max="189" width="10.28515625" style="345" customWidth="1"/>
    <col min="190" max="439" width="5.28515625" style="345"/>
    <col min="440" max="440" width="9.140625" style="345" customWidth="1"/>
    <col min="441" max="441" width="50.7109375" style="345" customWidth="1"/>
    <col min="442" max="442" width="9" style="345" customWidth="1"/>
    <col min="443" max="443" width="5.7109375" style="345" customWidth="1"/>
    <col min="444" max="444" width="13.140625" style="345" customWidth="1"/>
    <col min="445" max="445" width="10.28515625" style="345" customWidth="1"/>
    <col min="446" max="695" width="5.28515625" style="345"/>
    <col min="696" max="696" width="9.140625" style="345" customWidth="1"/>
    <col min="697" max="697" width="50.7109375" style="345" customWidth="1"/>
    <col min="698" max="698" width="9" style="345" customWidth="1"/>
    <col min="699" max="699" width="5.7109375" style="345" customWidth="1"/>
    <col min="700" max="700" width="13.140625" style="345" customWidth="1"/>
    <col min="701" max="701" width="10.28515625" style="345" customWidth="1"/>
    <col min="702" max="951" width="5.28515625" style="345"/>
    <col min="952" max="952" width="9.140625" style="345" customWidth="1"/>
    <col min="953" max="953" width="50.7109375" style="345" customWidth="1"/>
    <col min="954" max="954" width="9" style="345" customWidth="1"/>
    <col min="955" max="955" width="5.7109375" style="345" customWidth="1"/>
    <col min="956" max="956" width="13.140625" style="345" customWidth="1"/>
    <col min="957" max="957" width="10.28515625" style="345" customWidth="1"/>
    <col min="958" max="1207" width="5.28515625" style="345"/>
    <col min="1208" max="1208" width="9.140625" style="345" customWidth="1"/>
    <col min="1209" max="1209" width="50.7109375" style="345" customWidth="1"/>
    <col min="1210" max="1210" width="9" style="345" customWidth="1"/>
    <col min="1211" max="1211" width="5.7109375" style="345" customWidth="1"/>
    <col min="1212" max="1212" width="13.140625" style="345" customWidth="1"/>
    <col min="1213" max="1213" width="10.28515625" style="345" customWidth="1"/>
    <col min="1214" max="1463" width="5.28515625" style="345"/>
    <col min="1464" max="1464" width="9.140625" style="345" customWidth="1"/>
    <col min="1465" max="1465" width="50.7109375" style="345" customWidth="1"/>
    <col min="1466" max="1466" width="9" style="345" customWidth="1"/>
    <col min="1467" max="1467" width="5.7109375" style="345" customWidth="1"/>
    <col min="1468" max="1468" width="13.140625" style="345" customWidth="1"/>
    <col min="1469" max="1469" width="10.28515625" style="345" customWidth="1"/>
    <col min="1470" max="1719" width="5.28515625" style="345"/>
    <col min="1720" max="1720" width="9.140625" style="345" customWidth="1"/>
    <col min="1721" max="1721" width="50.7109375" style="345" customWidth="1"/>
    <col min="1722" max="1722" width="9" style="345" customWidth="1"/>
    <col min="1723" max="1723" width="5.7109375" style="345" customWidth="1"/>
    <col min="1724" max="1724" width="13.140625" style="345" customWidth="1"/>
    <col min="1725" max="1725" width="10.28515625" style="345" customWidth="1"/>
    <col min="1726" max="1975" width="5.28515625" style="345"/>
    <col min="1976" max="1976" width="9.140625" style="345" customWidth="1"/>
    <col min="1977" max="1977" width="50.7109375" style="345" customWidth="1"/>
    <col min="1978" max="1978" width="9" style="345" customWidth="1"/>
    <col min="1979" max="1979" width="5.7109375" style="345" customWidth="1"/>
    <col min="1980" max="1980" width="13.140625" style="345" customWidth="1"/>
    <col min="1981" max="1981" width="10.28515625" style="345" customWidth="1"/>
    <col min="1982" max="2231" width="5.28515625" style="345"/>
    <col min="2232" max="2232" width="9.140625" style="345" customWidth="1"/>
    <col min="2233" max="2233" width="50.7109375" style="345" customWidth="1"/>
    <col min="2234" max="2234" width="9" style="345" customWidth="1"/>
    <col min="2235" max="2235" width="5.7109375" style="345" customWidth="1"/>
    <col min="2236" max="2236" width="13.140625" style="345" customWidth="1"/>
    <col min="2237" max="2237" width="10.28515625" style="345" customWidth="1"/>
    <col min="2238" max="2487" width="5.28515625" style="345"/>
    <col min="2488" max="2488" width="9.140625" style="345" customWidth="1"/>
    <col min="2489" max="2489" width="50.7109375" style="345" customWidth="1"/>
    <col min="2490" max="2490" width="9" style="345" customWidth="1"/>
    <col min="2491" max="2491" width="5.7109375" style="345" customWidth="1"/>
    <col min="2492" max="2492" width="13.140625" style="345" customWidth="1"/>
    <col min="2493" max="2493" width="10.28515625" style="345" customWidth="1"/>
    <col min="2494" max="2743" width="5.28515625" style="345"/>
    <col min="2744" max="2744" width="9.140625" style="345" customWidth="1"/>
    <col min="2745" max="2745" width="50.7109375" style="345" customWidth="1"/>
    <col min="2746" max="2746" width="9" style="345" customWidth="1"/>
    <col min="2747" max="2747" width="5.7109375" style="345" customWidth="1"/>
    <col min="2748" max="2748" width="13.140625" style="345" customWidth="1"/>
    <col min="2749" max="2749" width="10.28515625" style="345" customWidth="1"/>
    <col min="2750" max="2999" width="5.28515625" style="345"/>
    <col min="3000" max="3000" width="9.140625" style="345" customWidth="1"/>
    <col min="3001" max="3001" width="50.7109375" style="345" customWidth="1"/>
    <col min="3002" max="3002" width="9" style="345" customWidth="1"/>
    <col min="3003" max="3003" width="5.7109375" style="345" customWidth="1"/>
    <col min="3004" max="3004" width="13.140625" style="345" customWidth="1"/>
    <col min="3005" max="3005" width="10.28515625" style="345" customWidth="1"/>
    <col min="3006" max="3255" width="5.28515625" style="345"/>
    <col min="3256" max="3256" width="9.140625" style="345" customWidth="1"/>
    <col min="3257" max="3257" width="50.7109375" style="345" customWidth="1"/>
    <col min="3258" max="3258" width="9" style="345" customWidth="1"/>
    <col min="3259" max="3259" width="5.7109375" style="345" customWidth="1"/>
    <col min="3260" max="3260" width="13.140625" style="345" customWidth="1"/>
    <col min="3261" max="3261" width="10.28515625" style="345" customWidth="1"/>
    <col min="3262" max="3511" width="5.28515625" style="345"/>
    <col min="3512" max="3512" width="9.140625" style="345" customWidth="1"/>
    <col min="3513" max="3513" width="50.7109375" style="345" customWidth="1"/>
    <col min="3514" max="3514" width="9" style="345" customWidth="1"/>
    <col min="3515" max="3515" width="5.7109375" style="345" customWidth="1"/>
    <col min="3516" max="3516" width="13.140625" style="345" customWidth="1"/>
    <col min="3517" max="3517" width="10.28515625" style="345" customWidth="1"/>
    <col min="3518" max="3767" width="5.28515625" style="345"/>
    <col min="3768" max="3768" width="9.140625" style="345" customWidth="1"/>
    <col min="3769" max="3769" width="50.7109375" style="345" customWidth="1"/>
    <col min="3770" max="3770" width="9" style="345" customWidth="1"/>
    <col min="3771" max="3771" width="5.7109375" style="345" customWidth="1"/>
    <col min="3772" max="3772" width="13.140625" style="345" customWidth="1"/>
    <col min="3773" max="3773" width="10.28515625" style="345" customWidth="1"/>
    <col min="3774" max="4023" width="5.28515625" style="345"/>
    <col min="4024" max="4024" width="9.140625" style="345" customWidth="1"/>
    <col min="4025" max="4025" width="50.7109375" style="345" customWidth="1"/>
    <col min="4026" max="4026" width="9" style="345" customWidth="1"/>
    <col min="4027" max="4027" width="5.7109375" style="345" customWidth="1"/>
    <col min="4028" max="4028" width="13.140625" style="345" customWidth="1"/>
    <col min="4029" max="4029" width="10.28515625" style="345" customWidth="1"/>
    <col min="4030" max="4279" width="5.28515625" style="345"/>
    <col min="4280" max="4280" width="9.140625" style="345" customWidth="1"/>
    <col min="4281" max="4281" width="50.7109375" style="345" customWidth="1"/>
    <col min="4282" max="4282" width="9" style="345" customWidth="1"/>
    <col min="4283" max="4283" width="5.7109375" style="345" customWidth="1"/>
    <col min="4284" max="4284" width="13.140625" style="345" customWidth="1"/>
    <col min="4285" max="4285" width="10.28515625" style="345" customWidth="1"/>
    <col min="4286" max="4535" width="5.28515625" style="345"/>
    <col min="4536" max="4536" width="9.140625" style="345" customWidth="1"/>
    <col min="4537" max="4537" width="50.7109375" style="345" customWidth="1"/>
    <col min="4538" max="4538" width="9" style="345" customWidth="1"/>
    <col min="4539" max="4539" width="5.7109375" style="345" customWidth="1"/>
    <col min="4540" max="4540" width="13.140625" style="345" customWidth="1"/>
    <col min="4541" max="4541" width="10.28515625" style="345" customWidth="1"/>
    <col min="4542" max="4791" width="5.28515625" style="345"/>
    <col min="4792" max="4792" width="9.140625" style="345" customWidth="1"/>
    <col min="4793" max="4793" width="50.7109375" style="345" customWidth="1"/>
    <col min="4794" max="4794" width="9" style="345" customWidth="1"/>
    <col min="4795" max="4795" width="5.7109375" style="345" customWidth="1"/>
    <col min="4796" max="4796" width="13.140625" style="345" customWidth="1"/>
    <col min="4797" max="4797" width="10.28515625" style="345" customWidth="1"/>
    <col min="4798" max="5047" width="5.28515625" style="345"/>
    <col min="5048" max="5048" width="9.140625" style="345" customWidth="1"/>
    <col min="5049" max="5049" width="50.7109375" style="345" customWidth="1"/>
    <col min="5050" max="5050" width="9" style="345" customWidth="1"/>
    <col min="5051" max="5051" width="5.7109375" style="345" customWidth="1"/>
    <col min="5052" max="5052" width="13.140625" style="345" customWidth="1"/>
    <col min="5053" max="5053" width="10.28515625" style="345" customWidth="1"/>
    <col min="5054" max="5303" width="5.28515625" style="345"/>
    <col min="5304" max="5304" width="9.140625" style="345" customWidth="1"/>
    <col min="5305" max="5305" width="50.7109375" style="345" customWidth="1"/>
    <col min="5306" max="5306" width="9" style="345" customWidth="1"/>
    <col min="5307" max="5307" width="5.7109375" style="345" customWidth="1"/>
    <col min="5308" max="5308" width="13.140625" style="345" customWidth="1"/>
    <col min="5309" max="5309" width="10.28515625" style="345" customWidth="1"/>
    <col min="5310" max="5559" width="5.28515625" style="345"/>
    <col min="5560" max="5560" width="9.140625" style="345" customWidth="1"/>
    <col min="5561" max="5561" width="50.7109375" style="345" customWidth="1"/>
    <col min="5562" max="5562" width="9" style="345" customWidth="1"/>
    <col min="5563" max="5563" width="5.7109375" style="345" customWidth="1"/>
    <col min="5564" max="5564" width="13.140625" style="345" customWidth="1"/>
    <col min="5565" max="5565" width="10.28515625" style="345" customWidth="1"/>
    <col min="5566" max="5815" width="5.28515625" style="345"/>
    <col min="5816" max="5816" width="9.140625" style="345" customWidth="1"/>
    <col min="5817" max="5817" width="50.7109375" style="345" customWidth="1"/>
    <col min="5818" max="5818" width="9" style="345" customWidth="1"/>
    <col min="5819" max="5819" width="5.7109375" style="345" customWidth="1"/>
    <col min="5820" max="5820" width="13.140625" style="345" customWidth="1"/>
    <col min="5821" max="5821" width="10.28515625" style="345" customWidth="1"/>
    <col min="5822" max="6071" width="5.28515625" style="345"/>
    <col min="6072" max="6072" width="9.140625" style="345" customWidth="1"/>
    <col min="6073" max="6073" width="50.7109375" style="345" customWidth="1"/>
    <col min="6074" max="6074" width="9" style="345" customWidth="1"/>
    <col min="6075" max="6075" width="5.7109375" style="345" customWidth="1"/>
    <col min="6076" max="6076" width="13.140625" style="345" customWidth="1"/>
    <col min="6077" max="6077" width="10.28515625" style="345" customWidth="1"/>
    <col min="6078" max="6327" width="5.28515625" style="345"/>
    <col min="6328" max="6328" width="9.140625" style="345" customWidth="1"/>
    <col min="6329" max="6329" width="50.7109375" style="345" customWidth="1"/>
    <col min="6330" max="6330" width="9" style="345" customWidth="1"/>
    <col min="6331" max="6331" width="5.7109375" style="345" customWidth="1"/>
    <col min="6332" max="6332" width="13.140625" style="345" customWidth="1"/>
    <col min="6333" max="6333" width="10.28515625" style="345" customWidth="1"/>
    <col min="6334" max="6583" width="5.28515625" style="345"/>
    <col min="6584" max="6584" width="9.140625" style="345" customWidth="1"/>
    <col min="6585" max="6585" width="50.7109375" style="345" customWidth="1"/>
    <col min="6586" max="6586" width="9" style="345" customWidth="1"/>
    <col min="6587" max="6587" width="5.7109375" style="345" customWidth="1"/>
    <col min="6588" max="6588" width="13.140625" style="345" customWidth="1"/>
    <col min="6589" max="6589" width="10.28515625" style="345" customWidth="1"/>
    <col min="6590" max="6839" width="5.28515625" style="345"/>
    <col min="6840" max="6840" width="9.140625" style="345" customWidth="1"/>
    <col min="6841" max="6841" width="50.7109375" style="345" customWidth="1"/>
    <col min="6842" max="6842" width="9" style="345" customWidth="1"/>
    <col min="6843" max="6843" width="5.7109375" style="345" customWidth="1"/>
    <col min="6844" max="6844" width="13.140625" style="345" customWidth="1"/>
    <col min="6845" max="6845" width="10.28515625" style="345" customWidth="1"/>
    <col min="6846" max="7095" width="5.28515625" style="345"/>
    <col min="7096" max="7096" width="9.140625" style="345" customWidth="1"/>
    <col min="7097" max="7097" width="50.7109375" style="345" customWidth="1"/>
    <col min="7098" max="7098" width="9" style="345" customWidth="1"/>
    <col min="7099" max="7099" width="5.7109375" style="345" customWidth="1"/>
    <col min="7100" max="7100" width="13.140625" style="345" customWidth="1"/>
    <col min="7101" max="7101" width="10.28515625" style="345" customWidth="1"/>
    <col min="7102" max="7351" width="5.28515625" style="345"/>
    <col min="7352" max="7352" width="9.140625" style="345" customWidth="1"/>
    <col min="7353" max="7353" width="50.7109375" style="345" customWidth="1"/>
    <col min="7354" max="7354" width="9" style="345" customWidth="1"/>
    <col min="7355" max="7355" width="5.7109375" style="345" customWidth="1"/>
    <col min="7356" max="7356" width="13.140625" style="345" customWidth="1"/>
    <col min="7357" max="7357" width="10.28515625" style="345" customWidth="1"/>
    <col min="7358" max="7607" width="5.28515625" style="345"/>
    <col min="7608" max="7608" width="9.140625" style="345" customWidth="1"/>
    <col min="7609" max="7609" width="50.7109375" style="345" customWidth="1"/>
    <col min="7610" max="7610" width="9" style="345" customWidth="1"/>
    <col min="7611" max="7611" width="5.7109375" style="345" customWidth="1"/>
    <col min="7612" max="7612" width="13.140625" style="345" customWidth="1"/>
    <col min="7613" max="7613" width="10.28515625" style="345" customWidth="1"/>
    <col min="7614" max="7863" width="5.28515625" style="345"/>
    <col min="7864" max="7864" width="9.140625" style="345" customWidth="1"/>
    <col min="7865" max="7865" width="50.7109375" style="345" customWidth="1"/>
    <col min="7866" max="7866" width="9" style="345" customWidth="1"/>
    <col min="7867" max="7867" width="5.7109375" style="345" customWidth="1"/>
    <col min="7868" max="7868" width="13.140625" style="345" customWidth="1"/>
    <col min="7869" max="7869" width="10.28515625" style="345" customWidth="1"/>
    <col min="7870" max="8119" width="5.28515625" style="345"/>
    <col min="8120" max="8120" width="9.140625" style="345" customWidth="1"/>
    <col min="8121" max="8121" width="50.7109375" style="345" customWidth="1"/>
    <col min="8122" max="8122" width="9" style="345" customWidth="1"/>
    <col min="8123" max="8123" width="5.7109375" style="345" customWidth="1"/>
    <col min="8124" max="8124" width="13.140625" style="345" customWidth="1"/>
    <col min="8125" max="8125" width="10.28515625" style="345" customWidth="1"/>
    <col min="8126" max="8375" width="5.28515625" style="345"/>
    <col min="8376" max="8376" width="9.140625" style="345" customWidth="1"/>
    <col min="8377" max="8377" width="50.7109375" style="345" customWidth="1"/>
    <col min="8378" max="8378" width="9" style="345" customWidth="1"/>
    <col min="8379" max="8379" width="5.7109375" style="345" customWidth="1"/>
    <col min="8380" max="8380" width="13.140625" style="345" customWidth="1"/>
    <col min="8381" max="8381" width="10.28515625" style="345" customWidth="1"/>
    <col min="8382" max="8631" width="5.28515625" style="345"/>
    <col min="8632" max="8632" width="9.140625" style="345" customWidth="1"/>
    <col min="8633" max="8633" width="50.7109375" style="345" customWidth="1"/>
    <col min="8634" max="8634" width="9" style="345" customWidth="1"/>
    <col min="8635" max="8635" width="5.7109375" style="345" customWidth="1"/>
    <col min="8636" max="8636" width="13.140625" style="345" customWidth="1"/>
    <col min="8637" max="8637" width="10.28515625" style="345" customWidth="1"/>
    <col min="8638" max="8887" width="5.28515625" style="345"/>
    <col min="8888" max="8888" width="9.140625" style="345" customWidth="1"/>
    <col min="8889" max="8889" width="50.7109375" style="345" customWidth="1"/>
    <col min="8890" max="8890" width="9" style="345" customWidth="1"/>
    <col min="8891" max="8891" width="5.7109375" style="345" customWidth="1"/>
    <col min="8892" max="8892" width="13.140625" style="345" customWidth="1"/>
    <col min="8893" max="8893" width="10.28515625" style="345" customWidth="1"/>
    <col min="8894" max="9143" width="5.28515625" style="345"/>
    <col min="9144" max="9144" width="9.140625" style="345" customWidth="1"/>
    <col min="9145" max="9145" width="50.7109375" style="345" customWidth="1"/>
    <col min="9146" max="9146" width="9" style="345" customWidth="1"/>
    <col min="9147" max="9147" width="5.7109375" style="345" customWidth="1"/>
    <col min="9148" max="9148" width="13.140625" style="345" customWidth="1"/>
    <col min="9149" max="9149" width="10.28515625" style="345" customWidth="1"/>
    <col min="9150" max="9399" width="5.28515625" style="345"/>
    <col min="9400" max="9400" width="9.140625" style="345" customWidth="1"/>
    <col min="9401" max="9401" width="50.7109375" style="345" customWidth="1"/>
    <col min="9402" max="9402" width="9" style="345" customWidth="1"/>
    <col min="9403" max="9403" width="5.7109375" style="345" customWidth="1"/>
    <col min="9404" max="9404" width="13.140625" style="345" customWidth="1"/>
    <col min="9405" max="9405" width="10.28515625" style="345" customWidth="1"/>
    <col min="9406" max="9655" width="5.28515625" style="345"/>
    <col min="9656" max="9656" width="9.140625" style="345" customWidth="1"/>
    <col min="9657" max="9657" width="50.7109375" style="345" customWidth="1"/>
    <col min="9658" max="9658" width="9" style="345" customWidth="1"/>
    <col min="9659" max="9659" width="5.7109375" style="345" customWidth="1"/>
    <col min="9660" max="9660" width="13.140625" style="345" customWidth="1"/>
    <col min="9661" max="9661" width="10.28515625" style="345" customWidth="1"/>
    <col min="9662" max="9911" width="5.28515625" style="345"/>
    <col min="9912" max="9912" width="9.140625" style="345" customWidth="1"/>
    <col min="9913" max="9913" width="50.7109375" style="345" customWidth="1"/>
    <col min="9914" max="9914" width="9" style="345" customWidth="1"/>
    <col min="9915" max="9915" width="5.7109375" style="345" customWidth="1"/>
    <col min="9916" max="9916" width="13.140625" style="345" customWidth="1"/>
    <col min="9917" max="9917" width="10.28515625" style="345" customWidth="1"/>
    <col min="9918" max="10167" width="5.28515625" style="345"/>
    <col min="10168" max="10168" width="9.140625" style="345" customWidth="1"/>
    <col min="10169" max="10169" width="50.7109375" style="345" customWidth="1"/>
    <col min="10170" max="10170" width="9" style="345" customWidth="1"/>
    <col min="10171" max="10171" width="5.7109375" style="345" customWidth="1"/>
    <col min="10172" max="10172" width="13.140625" style="345" customWidth="1"/>
    <col min="10173" max="10173" width="10.28515625" style="345" customWidth="1"/>
    <col min="10174" max="10423" width="5.28515625" style="345"/>
    <col min="10424" max="10424" width="9.140625" style="345" customWidth="1"/>
    <col min="10425" max="10425" width="50.7109375" style="345" customWidth="1"/>
    <col min="10426" max="10426" width="9" style="345" customWidth="1"/>
    <col min="10427" max="10427" width="5.7109375" style="345" customWidth="1"/>
    <col min="10428" max="10428" width="13.140625" style="345" customWidth="1"/>
    <col min="10429" max="10429" width="10.28515625" style="345" customWidth="1"/>
    <col min="10430" max="10679" width="5.28515625" style="345"/>
    <col min="10680" max="10680" width="9.140625" style="345" customWidth="1"/>
    <col min="10681" max="10681" width="50.7109375" style="345" customWidth="1"/>
    <col min="10682" max="10682" width="9" style="345" customWidth="1"/>
    <col min="10683" max="10683" width="5.7109375" style="345" customWidth="1"/>
    <col min="10684" max="10684" width="13.140625" style="345" customWidth="1"/>
    <col min="10685" max="10685" width="10.28515625" style="345" customWidth="1"/>
    <col min="10686" max="10935" width="5.28515625" style="345"/>
    <col min="10936" max="10936" width="9.140625" style="345" customWidth="1"/>
    <col min="10937" max="10937" width="50.7109375" style="345" customWidth="1"/>
    <col min="10938" max="10938" width="9" style="345" customWidth="1"/>
    <col min="10939" max="10939" width="5.7109375" style="345" customWidth="1"/>
    <col min="10940" max="10940" width="13.140625" style="345" customWidth="1"/>
    <col min="10941" max="10941" width="10.28515625" style="345" customWidth="1"/>
    <col min="10942" max="11191" width="5.28515625" style="345"/>
    <col min="11192" max="11192" width="9.140625" style="345" customWidth="1"/>
    <col min="11193" max="11193" width="50.7109375" style="345" customWidth="1"/>
    <col min="11194" max="11194" width="9" style="345" customWidth="1"/>
    <col min="11195" max="11195" width="5.7109375" style="345" customWidth="1"/>
    <col min="11196" max="11196" width="13.140625" style="345" customWidth="1"/>
    <col min="11197" max="11197" width="10.28515625" style="345" customWidth="1"/>
    <col min="11198" max="11447" width="5.28515625" style="345"/>
    <col min="11448" max="11448" width="9.140625" style="345" customWidth="1"/>
    <col min="11449" max="11449" width="50.7109375" style="345" customWidth="1"/>
    <col min="11450" max="11450" width="9" style="345" customWidth="1"/>
    <col min="11451" max="11451" width="5.7109375" style="345" customWidth="1"/>
    <col min="11452" max="11452" width="13.140625" style="345" customWidth="1"/>
    <col min="11453" max="11453" width="10.28515625" style="345" customWidth="1"/>
    <col min="11454" max="11703" width="5.28515625" style="345"/>
    <col min="11704" max="11704" width="9.140625" style="345" customWidth="1"/>
    <col min="11705" max="11705" width="50.7109375" style="345" customWidth="1"/>
    <col min="11706" max="11706" width="9" style="345" customWidth="1"/>
    <col min="11707" max="11707" width="5.7109375" style="345" customWidth="1"/>
    <col min="11708" max="11708" width="13.140625" style="345" customWidth="1"/>
    <col min="11709" max="11709" width="10.28515625" style="345" customWidth="1"/>
    <col min="11710" max="11959" width="5.28515625" style="345"/>
    <col min="11960" max="11960" width="9.140625" style="345" customWidth="1"/>
    <col min="11961" max="11961" width="50.7109375" style="345" customWidth="1"/>
    <col min="11962" max="11962" width="9" style="345" customWidth="1"/>
    <col min="11963" max="11963" width="5.7109375" style="345" customWidth="1"/>
    <col min="11964" max="11964" width="13.140625" style="345" customWidth="1"/>
    <col min="11965" max="11965" width="10.28515625" style="345" customWidth="1"/>
    <col min="11966" max="12215" width="5.28515625" style="345"/>
    <col min="12216" max="12216" width="9.140625" style="345" customWidth="1"/>
    <col min="12217" max="12217" width="50.7109375" style="345" customWidth="1"/>
    <col min="12218" max="12218" width="9" style="345" customWidth="1"/>
    <col min="12219" max="12219" width="5.7109375" style="345" customWidth="1"/>
    <col min="12220" max="12220" width="13.140625" style="345" customWidth="1"/>
    <col min="12221" max="12221" width="10.28515625" style="345" customWidth="1"/>
    <col min="12222" max="12471" width="5.28515625" style="345"/>
    <col min="12472" max="12472" width="9.140625" style="345" customWidth="1"/>
    <col min="12473" max="12473" width="50.7109375" style="345" customWidth="1"/>
    <col min="12474" max="12474" width="9" style="345" customWidth="1"/>
    <col min="12475" max="12475" width="5.7109375" style="345" customWidth="1"/>
    <col min="12476" max="12476" width="13.140625" style="345" customWidth="1"/>
    <col min="12477" max="12477" width="10.28515625" style="345" customWidth="1"/>
    <col min="12478" max="12727" width="5.28515625" style="345"/>
    <col min="12728" max="12728" width="9.140625" style="345" customWidth="1"/>
    <col min="12729" max="12729" width="50.7109375" style="345" customWidth="1"/>
    <col min="12730" max="12730" width="9" style="345" customWidth="1"/>
    <col min="12731" max="12731" width="5.7109375" style="345" customWidth="1"/>
    <col min="12732" max="12732" width="13.140625" style="345" customWidth="1"/>
    <col min="12733" max="12733" width="10.28515625" style="345" customWidth="1"/>
    <col min="12734" max="12983" width="5.28515625" style="345"/>
    <col min="12984" max="12984" width="9.140625" style="345" customWidth="1"/>
    <col min="12985" max="12985" width="50.7109375" style="345" customWidth="1"/>
    <col min="12986" max="12986" width="9" style="345" customWidth="1"/>
    <col min="12987" max="12987" width="5.7109375" style="345" customWidth="1"/>
    <col min="12988" max="12988" width="13.140625" style="345" customWidth="1"/>
    <col min="12989" max="12989" width="10.28515625" style="345" customWidth="1"/>
    <col min="12990" max="13239" width="5.28515625" style="345"/>
    <col min="13240" max="13240" width="9.140625" style="345" customWidth="1"/>
    <col min="13241" max="13241" width="50.7109375" style="345" customWidth="1"/>
    <col min="13242" max="13242" width="9" style="345" customWidth="1"/>
    <col min="13243" max="13243" width="5.7109375" style="345" customWidth="1"/>
    <col min="13244" max="13244" width="13.140625" style="345" customWidth="1"/>
    <col min="13245" max="13245" width="10.28515625" style="345" customWidth="1"/>
    <col min="13246" max="13495" width="5.28515625" style="345"/>
    <col min="13496" max="13496" width="9.140625" style="345" customWidth="1"/>
    <col min="13497" max="13497" width="50.7109375" style="345" customWidth="1"/>
    <col min="13498" max="13498" width="9" style="345" customWidth="1"/>
    <col min="13499" max="13499" width="5.7109375" style="345" customWidth="1"/>
    <col min="13500" max="13500" width="13.140625" style="345" customWidth="1"/>
    <col min="13501" max="13501" width="10.28515625" style="345" customWidth="1"/>
    <col min="13502" max="13751" width="5.28515625" style="345"/>
    <col min="13752" max="13752" width="9.140625" style="345" customWidth="1"/>
    <col min="13753" max="13753" width="50.7109375" style="345" customWidth="1"/>
    <col min="13754" max="13754" width="9" style="345" customWidth="1"/>
    <col min="13755" max="13755" width="5.7109375" style="345" customWidth="1"/>
    <col min="13756" max="13756" width="13.140625" style="345" customWidth="1"/>
    <col min="13757" max="13757" width="10.28515625" style="345" customWidth="1"/>
    <col min="13758" max="14007" width="5.28515625" style="345"/>
    <col min="14008" max="14008" width="9.140625" style="345" customWidth="1"/>
    <col min="14009" max="14009" width="50.7109375" style="345" customWidth="1"/>
    <col min="14010" max="14010" width="9" style="345" customWidth="1"/>
    <col min="14011" max="14011" width="5.7109375" style="345" customWidth="1"/>
    <col min="14012" max="14012" width="13.140625" style="345" customWidth="1"/>
    <col min="14013" max="14013" width="10.28515625" style="345" customWidth="1"/>
    <col min="14014" max="14263" width="5.28515625" style="345"/>
    <col min="14264" max="14264" width="9.140625" style="345" customWidth="1"/>
    <col min="14265" max="14265" width="50.7109375" style="345" customWidth="1"/>
    <col min="14266" max="14266" width="9" style="345" customWidth="1"/>
    <col min="14267" max="14267" width="5.7109375" style="345" customWidth="1"/>
    <col min="14268" max="14268" width="13.140625" style="345" customWidth="1"/>
    <col min="14269" max="14269" width="10.28515625" style="345" customWidth="1"/>
    <col min="14270" max="14519" width="5.28515625" style="345"/>
    <col min="14520" max="14520" width="9.140625" style="345" customWidth="1"/>
    <col min="14521" max="14521" width="50.7109375" style="345" customWidth="1"/>
    <col min="14522" max="14522" width="9" style="345" customWidth="1"/>
    <col min="14523" max="14523" width="5.7109375" style="345" customWidth="1"/>
    <col min="14524" max="14524" width="13.140625" style="345" customWidth="1"/>
    <col min="14525" max="14525" width="10.28515625" style="345" customWidth="1"/>
    <col min="14526" max="14775" width="5.28515625" style="345"/>
    <col min="14776" max="14776" width="9.140625" style="345" customWidth="1"/>
    <col min="14777" max="14777" width="50.7109375" style="345" customWidth="1"/>
    <col min="14778" max="14778" width="9" style="345" customWidth="1"/>
    <col min="14779" max="14779" width="5.7109375" style="345" customWidth="1"/>
    <col min="14780" max="14780" width="13.140625" style="345" customWidth="1"/>
    <col min="14781" max="14781" width="10.28515625" style="345" customWidth="1"/>
    <col min="14782" max="15031" width="5.28515625" style="345"/>
    <col min="15032" max="15032" width="9.140625" style="345" customWidth="1"/>
    <col min="15033" max="15033" width="50.7109375" style="345" customWidth="1"/>
    <col min="15034" max="15034" width="9" style="345" customWidth="1"/>
    <col min="15035" max="15035" width="5.7109375" style="345" customWidth="1"/>
    <col min="15036" max="15036" width="13.140625" style="345" customWidth="1"/>
    <col min="15037" max="15037" width="10.28515625" style="345" customWidth="1"/>
    <col min="15038" max="15287" width="5.28515625" style="345"/>
    <col min="15288" max="15288" width="9.140625" style="345" customWidth="1"/>
    <col min="15289" max="15289" width="50.7109375" style="345" customWidth="1"/>
    <col min="15290" max="15290" width="9" style="345" customWidth="1"/>
    <col min="15291" max="15291" width="5.7109375" style="345" customWidth="1"/>
    <col min="15292" max="15292" width="13.140625" style="345" customWidth="1"/>
    <col min="15293" max="15293" width="10.28515625" style="345" customWidth="1"/>
    <col min="15294" max="15543" width="5.28515625" style="345"/>
    <col min="15544" max="15544" width="9.140625" style="345" customWidth="1"/>
    <col min="15545" max="15545" width="50.7109375" style="345" customWidth="1"/>
    <col min="15546" max="15546" width="9" style="345" customWidth="1"/>
    <col min="15547" max="15547" width="5.7109375" style="345" customWidth="1"/>
    <col min="15548" max="15548" width="13.140625" style="345" customWidth="1"/>
    <col min="15549" max="15549" width="10.28515625" style="345" customWidth="1"/>
    <col min="15550" max="16384" width="5.28515625" style="345"/>
  </cols>
  <sheetData>
    <row r="1" spans="1:8" x14ac:dyDescent="0.2">
      <c r="F1" s="263"/>
      <c r="G1" s="263"/>
      <c r="H1" s="356" t="s">
        <v>468</v>
      </c>
    </row>
    <row r="2" spans="1:8" ht="19.5" thickBot="1" x14ac:dyDescent="0.35">
      <c r="A2" s="747" t="s">
        <v>732</v>
      </c>
      <c r="B2" s="747"/>
      <c r="C2" s="346"/>
      <c r="D2" s="347"/>
      <c r="E2" s="348" t="s">
        <v>729</v>
      </c>
    </row>
    <row r="3" spans="1:8" ht="14.25" x14ac:dyDescent="0.2">
      <c r="A3" s="748" t="s">
        <v>730</v>
      </c>
      <c r="B3" s="749"/>
      <c r="C3" s="749"/>
      <c r="D3" s="750"/>
      <c r="E3" s="353">
        <v>79935900</v>
      </c>
    </row>
    <row r="4" spans="1:8" ht="13.5" thickBot="1" x14ac:dyDescent="0.25">
      <c r="A4" s="751"/>
      <c r="B4" s="752"/>
      <c r="C4" s="349"/>
      <c r="D4" s="350"/>
      <c r="E4" s="351">
        <f>SUM(E3:E3)</f>
        <v>79935900</v>
      </c>
    </row>
    <row r="5" spans="1:8" ht="14.25" x14ac:dyDescent="0.2">
      <c r="A5" s="748" t="s">
        <v>731</v>
      </c>
      <c r="B5" s="749"/>
      <c r="C5" s="749"/>
      <c r="D5" s="750"/>
      <c r="E5" s="246">
        <v>361933000</v>
      </c>
    </row>
    <row r="6" spans="1:8" ht="13.5" thickBot="1" x14ac:dyDescent="0.25">
      <c r="A6" s="751"/>
      <c r="B6" s="752"/>
      <c r="C6" s="349"/>
      <c r="D6" s="350"/>
      <c r="E6" s="352">
        <f>E5</f>
        <v>361933000</v>
      </c>
    </row>
    <row r="7" spans="1:8" x14ac:dyDescent="0.2">
      <c r="A7" s="345"/>
    </row>
    <row r="8" spans="1:8" x14ac:dyDescent="0.2">
      <c r="A8" s="345"/>
    </row>
    <row r="9" spans="1:8" x14ac:dyDescent="0.2">
      <c r="A9" s="345"/>
    </row>
    <row r="10" spans="1:8" x14ac:dyDescent="0.2">
      <c r="A10" s="345"/>
    </row>
    <row r="11" spans="1:8" x14ac:dyDescent="0.2">
      <c r="A11" s="345"/>
    </row>
    <row r="12" spans="1:8" x14ac:dyDescent="0.2">
      <c r="A12" s="345"/>
    </row>
    <row r="13" spans="1:8" x14ac:dyDescent="0.2">
      <c r="A13" s="345"/>
    </row>
    <row r="14" spans="1:8" x14ac:dyDescent="0.2">
      <c r="A14" s="345"/>
    </row>
    <row r="15" spans="1:8" x14ac:dyDescent="0.2">
      <c r="A15" s="345"/>
    </row>
    <row r="16" spans="1:8" x14ac:dyDescent="0.2">
      <c r="A16" s="345"/>
    </row>
    <row r="17" spans="1:1" x14ac:dyDescent="0.2">
      <c r="A17" s="345"/>
    </row>
    <row r="18" spans="1:1" x14ac:dyDescent="0.2">
      <c r="A18" s="345"/>
    </row>
    <row r="19" spans="1:1" x14ac:dyDescent="0.2">
      <c r="A19" s="345"/>
    </row>
    <row r="20" spans="1:1" x14ac:dyDescent="0.2">
      <c r="A20" s="345"/>
    </row>
    <row r="21" spans="1:1" x14ac:dyDescent="0.2">
      <c r="A21" s="345"/>
    </row>
    <row r="22" spans="1:1" x14ac:dyDescent="0.2">
      <c r="A22" s="345"/>
    </row>
    <row r="23" spans="1:1" x14ac:dyDescent="0.2">
      <c r="A23" s="345"/>
    </row>
    <row r="24" spans="1:1" x14ac:dyDescent="0.2">
      <c r="A24" s="345"/>
    </row>
    <row r="25" spans="1:1" x14ac:dyDescent="0.2">
      <c r="A25" s="345"/>
    </row>
    <row r="26" spans="1:1" x14ac:dyDescent="0.2">
      <c r="A26" s="345"/>
    </row>
    <row r="27" spans="1:1" x14ac:dyDescent="0.2">
      <c r="A27" s="345"/>
    </row>
    <row r="28" spans="1:1" x14ac:dyDescent="0.2">
      <c r="A28" s="345"/>
    </row>
    <row r="29" spans="1:1" x14ac:dyDescent="0.2">
      <c r="A29" s="345"/>
    </row>
    <row r="30" spans="1:1" x14ac:dyDescent="0.2">
      <c r="A30" s="345"/>
    </row>
    <row r="31" spans="1:1" x14ac:dyDescent="0.2">
      <c r="A31" s="345"/>
    </row>
    <row r="32" spans="1:1" x14ac:dyDescent="0.2">
      <c r="A32" s="345"/>
    </row>
    <row r="33" spans="1:1" x14ac:dyDescent="0.2">
      <c r="A33" s="345"/>
    </row>
    <row r="34" spans="1:1" x14ac:dyDescent="0.2">
      <c r="A34" s="345"/>
    </row>
    <row r="35" spans="1:1" x14ac:dyDescent="0.2">
      <c r="A35" s="345"/>
    </row>
    <row r="36" spans="1:1" x14ac:dyDescent="0.2">
      <c r="A36" s="345"/>
    </row>
    <row r="37" spans="1:1" x14ac:dyDescent="0.2">
      <c r="A37" s="345"/>
    </row>
    <row r="38" spans="1:1" x14ac:dyDescent="0.2">
      <c r="A38" s="345"/>
    </row>
    <row r="39" spans="1:1" x14ac:dyDescent="0.2">
      <c r="A39" s="345"/>
    </row>
    <row r="40" spans="1:1" x14ac:dyDescent="0.2">
      <c r="A40" s="345"/>
    </row>
    <row r="41" spans="1:1" x14ac:dyDescent="0.2">
      <c r="A41" s="345"/>
    </row>
    <row r="42" spans="1:1" x14ac:dyDescent="0.2">
      <c r="A42" s="345"/>
    </row>
    <row r="43" spans="1:1" x14ac:dyDescent="0.2">
      <c r="A43" s="345"/>
    </row>
    <row r="44" spans="1:1" x14ac:dyDescent="0.2">
      <c r="A44" s="345"/>
    </row>
    <row r="45" spans="1:1" x14ac:dyDescent="0.2">
      <c r="A45" s="345"/>
    </row>
    <row r="46" spans="1:1" x14ac:dyDescent="0.2">
      <c r="A46" s="345"/>
    </row>
    <row r="47" spans="1:1" x14ac:dyDescent="0.2">
      <c r="A47" s="345"/>
    </row>
    <row r="48" spans="1:1" x14ac:dyDescent="0.2">
      <c r="A48" s="345"/>
    </row>
    <row r="49" spans="1:1" x14ac:dyDescent="0.2">
      <c r="A49" s="345"/>
    </row>
    <row r="50" spans="1:1" x14ac:dyDescent="0.2">
      <c r="A50" s="345"/>
    </row>
    <row r="51" spans="1:1" x14ac:dyDescent="0.2">
      <c r="A51" s="345"/>
    </row>
    <row r="52" spans="1:1" x14ac:dyDescent="0.2">
      <c r="A52" s="345"/>
    </row>
    <row r="53" spans="1:1" x14ac:dyDescent="0.2">
      <c r="A53" s="345"/>
    </row>
    <row r="54" spans="1:1" x14ac:dyDescent="0.2">
      <c r="A54" s="345"/>
    </row>
    <row r="67" spans="1:7" x14ac:dyDescent="0.2">
      <c r="A67" s="746" t="s">
        <v>595</v>
      </c>
      <c r="B67" s="746"/>
      <c r="C67" s="746"/>
      <c r="D67" s="746"/>
      <c r="E67" s="746"/>
      <c r="F67" s="746"/>
      <c r="G67" s="746"/>
    </row>
  </sheetData>
  <mergeCells count="6">
    <mergeCell ref="A67:G67"/>
    <mergeCell ref="A2:B2"/>
    <mergeCell ref="A3:D3"/>
    <mergeCell ref="A4:B4"/>
    <mergeCell ref="A5:D5"/>
    <mergeCell ref="A6:B6"/>
  </mergeCells>
  <pageMargins left="0.78740157480314965" right="0.78740157480314965" top="0.98425196850393704" bottom="0.98425196850393704" header="0.51181102362204722" footer="0.51181102362204722"/>
  <pageSetup paperSize="9" scale="83" fitToHeight="0" orientation="portrait" horizontalDpi="4294967292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R71"/>
  <sheetViews>
    <sheetView view="pageLayout" topLeftCell="A46" zoomScaleNormal="100" workbookViewId="0">
      <selection activeCell="A71" sqref="A71:J71"/>
    </sheetView>
  </sheetViews>
  <sheetFormatPr defaultColWidth="9.140625" defaultRowHeight="15" x14ac:dyDescent="0.25"/>
  <cols>
    <col min="1" max="1" width="9.28515625" style="26" customWidth="1"/>
    <col min="2" max="2" width="8.7109375" style="26" customWidth="1"/>
    <col min="3" max="3" width="46" style="26" customWidth="1"/>
    <col min="4" max="4" width="14.28515625" style="110" hidden="1" customWidth="1"/>
    <col min="5" max="5" width="12" style="110" customWidth="1"/>
    <col min="6" max="6" width="15.28515625" style="110" hidden="1" customWidth="1"/>
    <col min="7" max="7" width="11.28515625" style="110" customWidth="1"/>
    <col min="8" max="8" width="0.42578125" style="110" hidden="1" customWidth="1"/>
    <col min="9" max="9" width="13.85546875" style="110" customWidth="1"/>
    <col min="10" max="10" width="10.5703125" style="26" customWidth="1"/>
    <col min="11" max="11" width="12" style="110" customWidth="1"/>
    <col min="12" max="16384" width="9.140625" style="26"/>
  </cols>
  <sheetData>
    <row r="1" spans="1:11" ht="18" x14ac:dyDescent="0.25">
      <c r="A1" s="3" t="s">
        <v>340</v>
      </c>
      <c r="H1" s="125" t="s">
        <v>733</v>
      </c>
      <c r="K1" s="141" t="s">
        <v>735</v>
      </c>
    </row>
    <row r="2" spans="1:11" s="1" customFormat="1" ht="12.75" x14ac:dyDescent="0.2">
      <c r="D2" s="111"/>
      <c r="E2" s="111"/>
      <c r="F2" s="111"/>
      <c r="G2" s="111"/>
      <c r="H2" s="111"/>
      <c r="I2" s="111"/>
    </row>
    <row r="3" spans="1:11" s="1" customFormat="1" ht="12.75" x14ac:dyDescent="0.2">
      <c r="D3" s="111"/>
      <c r="E3" s="111"/>
      <c r="F3" s="111"/>
      <c r="G3" s="111"/>
      <c r="H3" s="111"/>
      <c r="K3" s="124" t="s">
        <v>369</v>
      </c>
    </row>
    <row r="4" spans="1:11" s="24" customFormat="1" ht="27" customHeight="1" x14ac:dyDescent="0.2">
      <c r="A4" s="22" t="s">
        <v>0</v>
      </c>
      <c r="B4" s="22" t="s">
        <v>1</v>
      </c>
      <c r="C4" s="22" t="s">
        <v>2</v>
      </c>
      <c r="D4" s="121" t="s">
        <v>293</v>
      </c>
      <c r="E4" s="121" t="s">
        <v>293</v>
      </c>
      <c r="F4" s="121" t="s">
        <v>294</v>
      </c>
      <c r="G4" s="121" t="s">
        <v>294</v>
      </c>
      <c r="H4" s="122" t="s">
        <v>641</v>
      </c>
      <c r="I4" s="122" t="s">
        <v>641</v>
      </c>
      <c r="J4" s="23" t="s">
        <v>328</v>
      </c>
      <c r="K4" s="136" t="s">
        <v>485</v>
      </c>
    </row>
    <row r="5" spans="1:11" s="1" customFormat="1" ht="15" customHeight="1" x14ac:dyDescent="0.2">
      <c r="A5" s="6" t="s">
        <v>175</v>
      </c>
      <c r="B5" s="6" t="s">
        <v>110</v>
      </c>
      <c r="C5" s="163" t="s">
        <v>679</v>
      </c>
      <c r="D5" s="115"/>
      <c r="E5" s="115">
        <v>0</v>
      </c>
      <c r="F5" s="115"/>
      <c r="G5" s="115">
        <v>4279</v>
      </c>
      <c r="H5" s="115"/>
      <c r="I5" s="115">
        <v>0</v>
      </c>
      <c r="J5" s="8">
        <v>0</v>
      </c>
      <c r="K5" s="115">
        <v>0</v>
      </c>
    </row>
    <row r="6" spans="1:11" s="1" customFormat="1" ht="15" customHeight="1" x14ac:dyDescent="0.2">
      <c r="A6" s="6" t="s">
        <v>76</v>
      </c>
      <c r="B6" s="6" t="s">
        <v>110</v>
      </c>
      <c r="C6" s="163" t="s">
        <v>680</v>
      </c>
      <c r="D6" s="115"/>
      <c r="E6" s="115">
        <v>0</v>
      </c>
      <c r="F6" s="115"/>
      <c r="G6" s="115">
        <v>4280</v>
      </c>
      <c r="H6" s="115"/>
      <c r="I6" s="115">
        <v>0</v>
      </c>
      <c r="J6" s="8">
        <v>0</v>
      </c>
      <c r="K6" s="115">
        <v>0</v>
      </c>
    </row>
    <row r="7" spans="1:11" s="1" customFormat="1" ht="15" customHeight="1" x14ac:dyDescent="0.2">
      <c r="A7" s="19"/>
      <c r="B7" s="19" t="s">
        <v>678</v>
      </c>
      <c r="C7" s="19"/>
      <c r="D7" s="168"/>
      <c r="E7" s="168">
        <v>0</v>
      </c>
      <c r="F7" s="168"/>
      <c r="G7" s="168">
        <f>G5+G6</f>
        <v>8559</v>
      </c>
      <c r="H7" s="168"/>
      <c r="I7" s="168">
        <f>I5+I6</f>
        <v>0</v>
      </c>
      <c r="J7" s="169">
        <v>0</v>
      </c>
      <c r="K7" s="168">
        <f>K5+K6</f>
        <v>0</v>
      </c>
    </row>
    <row r="8" spans="1:11" s="1" customFormat="1" ht="15" customHeight="1" x14ac:dyDescent="0.2">
      <c r="A8" s="6" t="s">
        <v>47</v>
      </c>
      <c r="B8" s="6" t="s">
        <v>79</v>
      </c>
      <c r="C8" s="6" t="s">
        <v>681</v>
      </c>
      <c r="D8" s="115">
        <v>0</v>
      </c>
      <c r="E8" s="115">
        <f t="shared" ref="E8:E18" si="0">D8/1000</f>
        <v>0</v>
      </c>
      <c r="F8" s="115">
        <v>20748500</v>
      </c>
      <c r="G8" s="115">
        <v>19748</v>
      </c>
      <c r="H8" s="115">
        <v>0</v>
      </c>
      <c r="I8" s="115">
        <f t="shared" ref="I8:I9" si="1">H8/1000</f>
        <v>0</v>
      </c>
      <c r="J8" s="8">
        <f t="shared" ref="J8:J18" si="2">H8/F8*100</f>
        <v>0</v>
      </c>
      <c r="K8" s="115">
        <v>0</v>
      </c>
    </row>
    <row r="9" spans="1:11" s="1" customFormat="1" ht="15" customHeight="1" x14ac:dyDescent="0.2">
      <c r="A9" s="19" t="s">
        <v>47</v>
      </c>
      <c r="B9" s="19" t="s">
        <v>48</v>
      </c>
      <c r="C9" s="19"/>
      <c r="D9" s="168">
        <v>0</v>
      </c>
      <c r="E9" s="168">
        <f t="shared" si="0"/>
        <v>0</v>
      </c>
      <c r="F9" s="168">
        <v>20748500</v>
      </c>
      <c r="G9" s="168">
        <f>G8</f>
        <v>19748</v>
      </c>
      <c r="H9" s="168">
        <v>0</v>
      </c>
      <c r="I9" s="168">
        <f t="shared" si="1"/>
        <v>0</v>
      </c>
      <c r="J9" s="169">
        <f t="shared" si="2"/>
        <v>0</v>
      </c>
      <c r="K9" s="168">
        <v>0</v>
      </c>
    </row>
    <row r="10" spans="1:11" s="1" customFormat="1" ht="15" customHeight="1" x14ac:dyDescent="0.2">
      <c r="A10" s="6" t="s">
        <v>242</v>
      </c>
      <c r="B10" s="6" t="s">
        <v>334</v>
      </c>
      <c r="C10" s="6" t="s">
        <v>335</v>
      </c>
      <c r="D10" s="115">
        <v>0</v>
      </c>
      <c r="E10" s="115">
        <f t="shared" si="0"/>
        <v>0</v>
      </c>
      <c r="F10" s="115">
        <v>0</v>
      </c>
      <c r="G10" s="115">
        <f t="shared" ref="G10:G16" si="3">F10/1000</f>
        <v>0</v>
      </c>
      <c r="H10" s="115">
        <v>217880</v>
      </c>
      <c r="I10" s="115">
        <v>133</v>
      </c>
      <c r="J10" s="8">
        <v>0</v>
      </c>
      <c r="K10" s="115">
        <v>0</v>
      </c>
    </row>
    <row r="11" spans="1:11" s="1" customFormat="1" ht="15" customHeight="1" x14ac:dyDescent="0.2">
      <c r="A11" s="6" t="s">
        <v>242</v>
      </c>
      <c r="B11" s="6" t="s">
        <v>336</v>
      </c>
      <c r="C11" s="6" t="s">
        <v>337</v>
      </c>
      <c r="D11" s="115">
        <v>0</v>
      </c>
      <c r="E11" s="115">
        <f t="shared" si="0"/>
        <v>0</v>
      </c>
      <c r="F11" s="115">
        <v>0</v>
      </c>
      <c r="G11" s="115">
        <f t="shared" si="3"/>
        <v>0</v>
      </c>
      <c r="H11" s="115">
        <v>1905881.66</v>
      </c>
      <c r="I11" s="115">
        <v>1883</v>
      </c>
      <c r="J11" s="8">
        <v>0</v>
      </c>
      <c r="K11" s="115">
        <v>0</v>
      </c>
    </row>
    <row r="12" spans="1:11" s="1" customFormat="1" ht="15" customHeight="1" x14ac:dyDescent="0.2">
      <c r="A12" s="19" t="s">
        <v>242</v>
      </c>
      <c r="B12" s="19" t="s">
        <v>243</v>
      </c>
      <c r="C12" s="19"/>
      <c r="D12" s="168">
        <v>0</v>
      </c>
      <c r="E12" s="168">
        <f>E10+E11</f>
        <v>0</v>
      </c>
      <c r="F12" s="168">
        <v>0</v>
      </c>
      <c r="G12" s="168">
        <f>G10+G11</f>
        <v>0</v>
      </c>
      <c r="H12" s="168">
        <f>SUM(H8:H11)</f>
        <v>2123761.66</v>
      </c>
      <c r="I12" s="168">
        <f>I10+I11</f>
        <v>2016</v>
      </c>
      <c r="J12" s="169">
        <v>0</v>
      </c>
      <c r="K12" s="168">
        <f>K10+K11</f>
        <v>0</v>
      </c>
    </row>
    <row r="13" spans="1:11" s="1" customFormat="1" ht="15" customHeight="1" x14ac:dyDescent="0.2">
      <c r="A13" s="6" t="s">
        <v>87</v>
      </c>
      <c r="B13" s="6" t="s">
        <v>298</v>
      </c>
      <c r="C13" s="6" t="s">
        <v>299</v>
      </c>
      <c r="D13" s="115">
        <v>0</v>
      </c>
      <c r="E13" s="115">
        <f t="shared" si="0"/>
        <v>0</v>
      </c>
      <c r="F13" s="115">
        <v>0</v>
      </c>
      <c r="G13" s="115">
        <v>879</v>
      </c>
      <c r="H13" s="115">
        <v>757278.66</v>
      </c>
      <c r="I13" s="115">
        <v>879</v>
      </c>
      <c r="J13" s="8">
        <v>0</v>
      </c>
      <c r="K13" s="115">
        <v>0</v>
      </c>
    </row>
    <row r="14" spans="1:11" s="1" customFormat="1" ht="15" customHeight="1" x14ac:dyDescent="0.2">
      <c r="A14" s="19" t="s">
        <v>87</v>
      </c>
      <c r="B14" s="19" t="s">
        <v>90</v>
      </c>
      <c r="C14" s="19"/>
      <c r="D14" s="168">
        <v>0</v>
      </c>
      <c r="E14" s="168">
        <f t="shared" si="0"/>
        <v>0</v>
      </c>
      <c r="F14" s="168">
        <v>0</v>
      </c>
      <c r="G14" s="168">
        <f>G13</f>
        <v>879</v>
      </c>
      <c r="H14" s="168">
        <f>H13</f>
        <v>757278.66</v>
      </c>
      <c r="I14" s="168">
        <f>I13</f>
        <v>879</v>
      </c>
      <c r="J14" s="169">
        <v>0</v>
      </c>
      <c r="K14" s="116">
        <f>K13</f>
        <v>0</v>
      </c>
    </row>
    <row r="15" spans="1:11" s="1" customFormat="1" ht="15" customHeight="1" x14ac:dyDescent="0.2">
      <c r="A15" s="6" t="s">
        <v>78</v>
      </c>
      <c r="B15" s="6" t="s">
        <v>79</v>
      </c>
      <c r="C15" s="6" t="s">
        <v>80</v>
      </c>
      <c r="D15" s="115">
        <v>48863000</v>
      </c>
      <c r="E15" s="115">
        <f t="shared" si="0"/>
        <v>48863</v>
      </c>
      <c r="F15" s="115">
        <v>27252700</v>
      </c>
      <c r="G15" s="115">
        <v>14140</v>
      </c>
      <c r="H15" s="115">
        <v>0</v>
      </c>
      <c r="I15" s="115">
        <v>0</v>
      </c>
      <c r="J15" s="8">
        <f t="shared" si="2"/>
        <v>0</v>
      </c>
      <c r="K15" s="115">
        <f>'Rozpis rezervy'!E24</f>
        <v>60905</v>
      </c>
    </row>
    <row r="16" spans="1:11" s="1" customFormat="1" ht="15" customHeight="1" x14ac:dyDescent="0.2">
      <c r="A16" s="6" t="s">
        <v>78</v>
      </c>
      <c r="B16" s="6" t="s">
        <v>336</v>
      </c>
      <c r="C16" s="6" t="s">
        <v>337</v>
      </c>
      <c r="D16" s="115">
        <v>19000</v>
      </c>
      <c r="E16" s="115">
        <f t="shared" si="0"/>
        <v>19</v>
      </c>
      <c r="F16" s="115">
        <v>19000</v>
      </c>
      <c r="G16" s="115">
        <f t="shared" si="3"/>
        <v>19</v>
      </c>
      <c r="H16" s="115">
        <v>5790075.1200000001</v>
      </c>
      <c r="I16" s="115">
        <v>3616</v>
      </c>
      <c r="J16" s="8">
        <f t="shared" si="2"/>
        <v>30474.079578947367</v>
      </c>
      <c r="K16" s="115">
        <v>19</v>
      </c>
    </row>
    <row r="17" spans="1:18" s="1" customFormat="1" ht="12.75" x14ac:dyDescent="0.2">
      <c r="A17" s="11" t="s">
        <v>332</v>
      </c>
      <c r="B17" s="11"/>
      <c r="C17" s="11"/>
      <c r="D17" s="117">
        <f>D9+D15+D16</f>
        <v>48882000</v>
      </c>
      <c r="E17" s="117">
        <f>E15+E16</f>
        <v>48882</v>
      </c>
      <c r="F17" s="117">
        <f t="shared" ref="F17:H17" si="4">F15+F16</f>
        <v>27271700</v>
      </c>
      <c r="G17" s="117">
        <f>G15+G16+G7+G9+G14</f>
        <v>43345</v>
      </c>
      <c r="H17" s="117">
        <f t="shared" si="4"/>
        <v>5790075.1200000001</v>
      </c>
      <c r="I17" s="117">
        <f>I15+I16+I9+I12+I14</f>
        <v>6511</v>
      </c>
      <c r="J17" s="12">
        <f>H17/F17*100</f>
        <v>21.23107514383042</v>
      </c>
      <c r="K17" s="117">
        <f>K9+K12+K14+K16+K15</f>
        <v>60924</v>
      </c>
    </row>
    <row r="18" spans="1:18" s="1" customFormat="1" ht="15" customHeight="1" x14ac:dyDescent="0.2">
      <c r="A18" s="6" t="s">
        <v>78</v>
      </c>
      <c r="B18" s="6" t="s">
        <v>338</v>
      </c>
      <c r="C18" s="6" t="s">
        <v>339</v>
      </c>
      <c r="D18" s="115">
        <v>12900000</v>
      </c>
      <c r="E18" s="115">
        <f t="shared" si="0"/>
        <v>12900</v>
      </c>
      <c r="F18" s="115">
        <v>20000000</v>
      </c>
      <c r="G18" s="115">
        <v>17900</v>
      </c>
      <c r="H18" s="115">
        <v>0</v>
      </c>
      <c r="I18" s="115">
        <v>0</v>
      </c>
      <c r="J18" s="8">
        <f t="shared" si="2"/>
        <v>0</v>
      </c>
      <c r="K18" s="115">
        <f>'Rozpis rezervy'!E33</f>
        <v>11500</v>
      </c>
    </row>
    <row r="19" spans="1:18" s="1" customFormat="1" ht="12.75" x14ac:dyDescent="0.2">
      <c r="A19" s="11" t="s">
        <v>333</v>
      </c>
      <c r="B19" s="11"/>
      <c r="C19" s="11"/>
      <c r="D19" s="117">
        <f>D18</f>
        <v>12900000</v>
      </c>
      <c r="E19" s="117">
        <f>E18</f>
        <v>12900</v>
      </c>
      <c r="F19" s="117">
        <f t="shared" ref="F19:I19" si="5">F18</f>
        <v>20000000</v>
      </c>
      <c r="G19" s="117">
        <f t="shared" si="5"/>
        <v>17900</v>
      </c>
      <c r="H19" s="117">
        <f t="shared" si="5"/>
        <v>0</v>
      </c>
      <c r="I19" s="117">
        <f t="shared" si="5"/>
        <v>0</v>
      </c>
      <c r="J19" s="12">
        <f>H19/F19*100</f>
        <v>0</v>
      </c>
      <c r="K19" s="117">
        <f>K18</f>
        <v>11500</v>
      </c>
    </row>
    <row r="20" spans="1:18" x14ac:dyDescent="0.25">
      <c r="R20" s="110"/>
    </row>
    <row r="22" spans="1:18" s="1" customFormat="1" ht="12.75" x14ac:dyDescent="0.2">
      <c r="A22" s="20" t="s">
        <v>292</v>
      </c>
      <c r="B22" s="11"/>
      <c r="C22" s="11"/>
      <c r="D22" s="117">
        <f>D17+D19</f>
        <v>61782000</v>
      </c>
      <c r="E22" s="117">
        <f>E17+E19</f>
        <v>61782</v>
      </c>
      <c r="F22" s="117">
        <f t="shared" ref="F22:I22" si="6">F17+F19</f>
        <v>47271700</v>
      </c>
      <c r="G22" s="117">
        <f t="shared" si="6"/>
        <v>61245</v>
      </c>
      <c r="H22" s="117">
        <f t="shared" si="6"/>
        <v>5790075.1200000001</v>
      </c>
      <c r="I22" s="117">
        <f t="shared" si="6"/>
        <v>6511</v>
      </c>
      <c r="J22" s="12">
        <f>H22/F22*100</f>
        <v>12.248502000139618</v>
      </c>
      <c r="K22" s="117">
        <f>K17+K19</f>
        <v>72424</v>
      </c>
    </row>
    <row r="66" spans="1:11" x14ac:dyDescent="0.25">
      <c r="K66" s="26"/>
    </row>
    <row r="71" spans="1:11" x14ac:dyDescent="0.25">
      <c r="A71" s="746" t="s">
        <v>686</v>
      </c>
      <c r="B71" s="746"/>
      <c r="C71" s="746"/>
      <c r="D71" s="746"/>
      <c r="E71" s="746"/>
      <c r="F71" s="746"/>
      <c r="G71" s="746"/>
      <c r="H71" s="746"/>
      <c r="I71" s="746"/>
      <c r="J71" s="746"/>
    </row>
  </sheetData>
  <mergeCells count="1">
    <mergeCell ref="A71:J71"/>
  </mergeCells>
  <pageMargins left="0.7" right="0.7" top="0.75" bottom="0.75" header="0.3" footer="0.3"/>
  <pageSetup paperSize="9" scale="70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J56"/>
  <sheetViews>
    <sheetView topLeftCell="A25" workbookViewId="0">
      <selection activeCell="J33" sqref="J33"/>
    </sheetView>
  </sheetViews>
  <sheetFormatPr defaultRowHeight="15" x14ac:dyDescent="0.25"/>
  <cols>
    <col min="2" max="2" width="54.85546875" customWidth="1"/>
    <col min="3" max="3" width="12.85546875" customWidth="1"/>
    <col min="4" max="4" width="13.85546875" customWidth="1"/>
    <col min="5" max="5" width="14.5703125" customWidth="1"/>
  </cols>
  <sheetData>
    <row r="1" spans="1:5" ht="18" x14ac:dyDescent="0.25">
      <c r="A1" s="158" t="s">
        <v>635</v>
      </c>
      <c r="B1" s="27"/>
      <c r="C1" s="27"/>
      <c r="D1" s="99"/>
      <c r="E1" s="125" t="s">
        <v>369</v>
      </c>
    </row>
    <row r="2" spans="1:5" x14ac:dyDescent="0.25">
      <c r="A2" s="141"/>
      <c r="B2" s="1"/>
      <c r="C2" s="1"/>
      <c r="D2" s="1"/>
      <c r="E2" s="1"/>
    </row>
    <row r="3" spans="1:5" x14ac:dyDescent="0.25">
      <c r="A3" s="141"/>
      <c r="B3" s="1"/>
      <c r="C3" s="1"/>
      <c r="D3" s="1"/>
      <c r="E3" s="1"/>
    </row>
    <row r="4" spans="1:5" ht="38.25" x14ac:dyDescent="0.25">
      <c r="A4" s="687"/>
      <c r="B4" s="688" t="s">
        <v>341</v>
      </c>
      <c r="C4" s="689" t="s">
        <v>446</v>
      </c>
      <c r="D4" s="690" t="s">
        <v>932</v>
      </c>
      <c r="E4" s="690" t="s">
        <v>485</v>
      </c>
    </row>
    <row r="5" spans="1:5" x14ac:dyDescent="0.25">
      <c r="A5" s="101"/>
      <c r="B5" s="102" t="s">
        <v>342</v>
      </c>
      <c r="C5" s="128">
        <v>10000</v>
      </c>
      <c r="D5" s="128">
        <v>20000</v>
      </c>
      <c r="E5" s="128">
        <v>5000</v>
      </c>
    </row>
    <row r="6" spans="1:5" x14ac:dyDescent="0.25">
      <c r="A6" s="107"/>
      <c r="B6" s="100" t="s">
        <v>343</v>
      </c>
      <c r="C6" s="126">
        <f t="shared" ref="C6:D6" si="0">C5</f>
        <v>10000</v>
      </c>
      <c r="D6" s="126">
        <f t="shared" si="0"/>
        <v>20000</v>
      </c>
      <c r="E6" s="126">
        <f>E5</f>
        <v>5000</v>
      </c>
    </row>
    <row r="7" spans="1:5" x14ac:dyDescent="0.25">
      <c r="A7" s="101" t="s">
        <v>607</v>
      </c>
      <c r="B7" s="106" t="s">
        <v>357</v>
      </c>
      <c r="C7" s="130">
        <v>1000</v>
      </c>
      <c r="D7" s="130">
        <v>0</v>
      </c>
      <c r="E7" s="130">
        <v>0</v>
      </c>
    </row>
    <row r="8" spans="1:5" x14ac:dyDescent="0.25">
      <c r="A8" s="101" t="s">
        <v>607</v>
      </c>
      <c r="B8" s="106" t="s">
        <v>358</v>
      </c>
      <c r="C8" s="130">
        <v>2510</v>
      </c>
      <c r="D8" s="130">
        <v>0</v>
      </c>
      <c r="E8" s="130">
        <v>0</v>
      </c>
    </row>
    <row r="9" spans="1:5" x14ac:dyDescent="0.25">
      <c r="A9" s="101" t="s">
        <v>607</v>
      </c>
      <c r="B9" s="106" t="s">
        <v>359</v>
      </c>
      <c r="C9" s="130">
        <v>3362</v>
      </c>
      <c r="D9" s="130">
        <v>432</v>
      </c>
      <c r="E9" s="130">
        <v>0</v>
      </c>
    </row>
    <row r="10" spans="1:5" x14ac:dyDescent="0.25">
      <c r="A10" s="101" t="s">
        <v>607</v>
      </c>
      <c r="B10" s="103" t="s">
        <v>360</v>
      </c>
      <c r="C10" s="128">
        <v>5310</v>
      </c>
      <c r="D10" s="128">
        <v>473</v>
      </c>
      <c r="E10" s="128">
        <v>0</v>
      </c>
    </row>
    <row r="11" spans="1:5" x14ac:dyDescent="0.25">
      <c r="A11" s="101" t="s">
        <v>607</v>
      </c>
      <c r="B11" s="103" t="s">
        <v>361</v>
      </c>
      <c r="C11" s="128">
        <v>5000</v>
      </c>
      <c r="D11" s="128">
        <v>0</v>
      </c>
      <c r="E11" s="128">
        <v>0</v>
      </c>
    </row>
    <row r="12" spans="1:5" x14ac:dyDescent="0.25">
      <c r="A12" s="101" t="s">
        <v>607</v>
      </c>
      <c r="B12" s="106" t="s">
        <v>619</v>
      </c>
      <c r="C12" s="130">
        <v>0</v>
      </c>
      <c r="D12" s="130">
        <v>0</v>
      </c>
      <c r="E12" s="130">
        <v>500</v>
      </c>
    </row>
    <row r="13" spans="1:5" x14ac:dyDescent="0.25">
      <c r="A13" s="101" t="s">
        <v>344</v>
      </c>
      <c r="B13" s="102" t="s">
        <v>345</v>
      </c>
      <c r="C13" s="128">
        <v>800</v>
      </c>
      <c r="D13" s="128">
        <v>3900</v>
      </c>
      <c r="E13" s="128">
        <v>0</v>
      </c>
    </row>
    <row r="14" spans="1:5" x14ac:dyDescent="0.25">
      <c r="A14" s="101" t="s">
        <v>344</v>
      </c>
      <c r="B14" s="103" t="s">
        <v>346</v>
      </c>
      <c r="C14" s="128">
        <v>952</v>
      </c>
      <c r="D14" s="128">
        <v>326</v>
      </c>
      <c r="E14" s="128">
        <v>0</v>
      </c>
    </row>
    <row r="15" spans="1:5" x14ac:dyDescent="0.25">
      <c r="A15" s="101" t="s">
        <v>344</v>
      </c>
      <c r="B15" s="103" t="s">
        <v>347</v>
      </c>
      <c r="C15" s="128">
        <v>6000</v>
      </c>
      <c r="D15" s="128">
        <v>500</v>
      </c>
      <c r="E15" s="128">
        <v>0</v>
      </c>
    </row>
    <row r="16" spans="1:5" x14ac:dyDescent="0.25">
      <c r="A16" s="101" t="s">
        <v>344</v>
      </c>
      <c r="B16" s="103" t="s">
        <v>354</v>
      </c>
      <c r="C16" s="128">
        <v>0</v>
      </c>
      <c r="D16" s="128">
        <v>610</v>
      </c>
      <c r="E16" s="128">
        <v>4405</v>
      </c>
    </row>
    <row r="17" spans="1:5" x14ac:dyDescent="0.25">
      <c r="A17" s="101" t="s">
        <v>348</v>
      </c>
      <c r="B17" s="103" t="s">
        <v>349</v>
      </c>
      <c r="C17" s="128">
        <v>500</v>
      </c>
      <c r="D17" s="128">
        <v>290</v>
      </c>
      <c r="E17" s="128">
        <v>0</v>
      </c>
    </row>
    <row r="18" spans="1:5" x14ac:dyDescent="0.25">
      <c r="A18" s="101" t="s">
        <v>348</v>
      </c>
      <c r="B18" s="103" t="s">
        <v>364</v>
      </c>
      <c r="C18" s="128">
        <v>2729</v>
      </c>
      <c r="D18" s="128">
        <v>104.7000000000001</v>
      </c>
      <c r="E18" s="128">
        <v>0</v>
      </c>
    </row>
    <row r="19" spans="1:5" x14ac:dyDescent="0.25">
      <c r="A19" s="101" t="s">
        <v>352</v>
      </c>
      <c r="B19" s="103" t="s">
        <v>353</v>
      </c>
      <c r="C19" s="128">
        <v>0</v>
      </c>
      <c r="D19" s="128">
        <v>517</v>
      </c>
      <c r="E19" s="128">
        <v>0</v>
      </c>
    </row>
    <row r="20" spans="1:5" x14ac:dyDescent="0.25">
      <c r="A20" s="101" t="s">
        <v>362</v>
      </c>
      <c r="B20" s="103" t="s">
        <v>363</v>
      </c>
      <c r="C20" s="128">
        <v>9000</v>
      </c>
      <c r="D20" s="128">
        <v>0</v>
      </c>
      <c r="E20" s="128">
        <v>4000</v>
      </c>
    </row>
    <row r="21" spans="1:5" x14ac:dyDescent="0.25">
      <c r="A21" s="101" t="s">
        <v>350</v>
      </c>
      <c r="B21" s="103" t="s">
        <v>351</v>
      </c>
      <c r="C21" s="128">
        <v>1700</v>
      </c>
      <c r="D21" s="128">
        <v>1700</v>
      </c>
      <c r="E21" s="128">
        <v>0</v>
      </c>
    </row>
    <row r="22" spans="1:5" x14ac:dyDescent="0.25">
      <c r="A22" s="101" t="s">
        <v>350</v>
      </c>
      <c r="B22" s="103" t="s">
        <v>638</v>
      </c>
      <c r="C22" s="128">
        <v>0</v>
      </c>
      <c r="D22" s="128">
        <v>0</v>
      </c>
      <c r="E22" s="128">
        <v>36000</v>
      </c>
    </row>
    <row r="23" spans="1:5" x14ac:dyDescent="0.25">
      <c r="A23" s="101" t="s">
        <v>350</v>
      </c>
      <c r="B23" s="153" t="s">
        <v>682</v>
      </c>
      <c r="C23" s="128">
        <v>0</v>
      </c>
      <c r="D23" s="128">
        <v>0</v>
      </c>
      <c r="E23" s="128">
        <v>11000</v>
      </c>
    </row>
    <row r="24" spans="1:5" x14ac:dyDescent="0.25">
      <c r="A24" s="104"/>
      <c r="B24" s="105" t="s">
        <v>365</v>
      </c>
      <c r="C24" s="129">
        <f>SUM(C6:C23)</f>
        <v>48863</v>
      </c>
      <c r="D24" s="129">
        <f>SUM(D6:D23)</f>
        <v>28852.7</v>
      </c>
      <c r="E24" s="129">
        <f>SUM(E6:E23)</f>
        <v>60905</v>
      </c>
    </row>
    <row r="25" spans="1:5" x14ac:dyDescent="0.25">
      <c r="A25" s="683"/>
      <c r="B25" s="684"/>
      <c r="C25" s="685"/>
      <c r="D25" s="685"/>
      <c r="E25" s="685"/>
    </row>
    <row r="26" spans="1:5" x14ac:dyDescent="0.25">
      <c r="A26" s="101"/>
      <c r="B26" s="102" t="s">
        <v>802</v>
      </c>
      <c r="C26" s="130">
        <v>10000</v>
      </c>
      <c r="D26" s="130">
        <v>17100</v>
      </c>
      <c r="E26" s="130">
        <v>10000</v>
      </c>
    </row>
    <row r="27" spans="1:5" x14ac:dyDescent="0.25">
      <c r="A27" s="101"/>
      <c r="B27" s="686" t="s">
        <v>366</v>
      </c>
      <c r="C27" s="127">
        <v>10000</v>
      </c>
      <c r="D27" s="127">
        <v>17100</v>
      </c>
      <c r="E27" s="127">
        <v>10000</v>
      </c>
    </row>
    <row r="28" spans="1:5" x14ac:dyDescent="0.25">
      <c r="A28" s="101" t="s">
        <v>607</v>
      </c>
      <c r="B28" s="102" t="s">
        <v>803</v>
      </c>
      <c r="C28" s="128">
        <v>0</v>
      </c>
      <c r="D28" s="128">
        <v>0</v>
      </c>
      <c r="E28" s="128">
        <v>500</v>
      </c>
    </row>
    <row r="29" spans="1:5" x14ac:dyDescent="0.25">
      <c r="A29" s="101" t="s">
        <v>344</v>
      </c>
      <c r="B29" s="108" t="s">
        <v>367</v>
      </c>
      <c r="C29" s="128">
        <v>2900</v>
      </c>
      <c r="D29" s="128">
        <v>2900</v>
      </c>
      <c r="E29" s="128">
        <v>0</v>
      </c>
    </row>
    <row r="30" spans="1:5" x14ac:dyDescent="0.25">
      <c r="A30" s="101" t="s">
        <v>344</v>
      </c>
      <c r="B30" s="102" t="s">
        <v>930</v>
      </c>
      <c r="C30" s="128">
        <v>0</v>
      </c>
      <c r="D30" s="128">
        <v>0</v>
      </c>
      <c r="E30" s="128">
        <v>500</v>
      </c>
    </row>
    <row r="31" spans="1:5" x14ac:dyDescent="0.25">
      <c r="A31" s="101" t="s">
        <v>344</v>
      </c>
      <c r="B31" s="102" t="s">
        <v>931</v>
      </c>
      <c r="C31" s="128">
        <v>0</v>
      </c>
      <c r="D31" s="128">
        <v>0</v>
      </c>
      <c r="E31" s="128">
        <v>500</v>
      </c>
    </row>
    <row r="32" spans="1:5" x14ac:dyDescent="0.25">
      <c r="A32" s="104"/>
      <c r="B32" s="105" t="s">
        <v>356</v>
      </c>
      <c r="C32" s="129">
        <f>SUM(C28:C31)</f>
        <v>2900</v>
      </c>
      <c r="D32" s="129">
        <f t="shared" ref="D32:E32" si="1">SUM(D28:D31)</f>
        <v>2900</v>
      </c>
      <c r="E32" s="129">
        <f t="shared" si="1"/>
        <v>1500</v>
      </c>
    </row>
    <row r="33" spans="1:5" x14ac:dyDescent="0.25">
      <c r="A33" s="104"/>
      <c r="B33" s="105" t="s">
        <v>368</v>
      </c>
      <c r="C33" s="129">
        <f>C27+C32</f>
        <v>12900</v>
      </c>
      <c r="D33" s="129">
        <f>D27+D32</f>
        <v>20000</v>
      </c>
      <c r="E33" s="129">
        <f>E27+E32</f>
        <v>11500</v>
      </c>
    </row>
    <row r="34" spans="1:5" x14ac:dyDescent="0.25">
      <c r="A34" s="155"/>
      <c r="B34" s="27"/>
      <c r="C34" s="131"/>
      <c r="D34" s="131"/>
      <c r="E34" s="131"/>
    </row>
    <row r="35" spans="1:5" x14ac:dyDescent="0.25">
      <c r="A35" s="156"/>
      <c r="B35" s="29"/>
      <c r="C35" s="132"/>
      <c r="D35" s="132"/>
      <c r="E35" s="132"/>
    </row>
    <row r="36" spans="1:5" x14ac:dyDescent="0.25">
      <c r="A36" s="157"/>
      <c r="B36" s="20" t="s">
        <v>355</v>
      </c>
      <c r="C36" s="129">
        <v>61763</v>
      </c>
      <c r="D36" s="129">
        <v>48852.700000000004</v>
      </c>
      <c r="E36" s="129">
        <v>72405</v>
      </c>
    </row>
    <row r="38" spans="1:5" x14ac:dyDescent="0.25">
      <c r="C38" s="154"/>
      <c r="D38" s="154"/>
      <c r="E38" s="154"/>
    </row>
    <row r="56" spans="1:10" x14ac:dyDescent="0.25">
      <c r="A56" s="746" t="s">
        <v>804</v>
      </c>
      <c r="B56" s="746"/>
      <c r="C56" s="746"/>
      <c r="D56" s="746"/>
      <c r="E56" s="746"/>
      <c r="F56" s="682"/>
      <c r="G56" s="682"/>
      <c r="H56" s="682"/>
      <c r="I56" s="682"/>
      <c r="J56" s="682"/>
    </row>
  </sheetData>
  <mergeCells count="1">
    <mergeCell ref="A56:E56"/>
  </mergeCells>
  <pageMargins left="0.7" right="0.7" top="0.78740157499999996" bottom="0.78740157499999996" header="0.3" footer="0.3"/>
  <pageSetup paperSize="9" scale="8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53"/>
  <sheetViews>
    <sheetView tabSelected="1" topLeftCell="A19" zoomScaleNormal="100" workbookViewId="0">
      <selection activeCell="A53" sqref="A53:H53"/>
    </sheetView>
  </sheetViews>
  <sheetFormatPr defaultRowHeight="15" x14ac:dyDescent="0.25"/>
  <cols>
    <col min="1" max="1" width="8.7109375" style="691" customWidth="1"/>
    <col min="2" max="2" width="10.28515625" style="692" customWidth="1"/>
    <col min="3" max="3" width="25.5703125" style="693" customWidth="1"/>
    <col min="4" max="4" width="13" style="694" customWidth="1"/>
    <col min="5" max="5" width="13.7109375" style="694" customWidth="1"/>
    <col min="6" max="6" width="14.28515625" style="694" customWidth="1"/>
    <col min="7" max="7" width="13" style="694" customWidth="1"/>
    <col min="8" max="8" width="13.7109375" style="694" customWidth="1"/>
    <col min="9" max="9" width="9.140625" style="660"/>
    <col min="10" max="10" width="10.28515625" style="660" bestFit="1" customWidth="1"/>
    <col min="11" max="256" width="9.140625" style="660"/>
    <col min="257" max="257" width="8.7109375" style="660" customWidth="1"/>
    <col min="258" max="258" width="10.28515625" style="660" customWidth="1"/>
    <col min="259" max="259" width="25.5703125" style="660" customWidth="1"/>
    <col min="260" max="264" width="13.7109375" style="660" customWidth="1"/>
    <col min="265" max="265" width="9.140625" style="660"/>
    <col min="266" max="266" width="10.28515625" style="660" bestFit="1" customWidth="1"/>
    <col min="267" max="512" width="9.140625" style="660"/>
    <col min="513" max="513" width="8.7109375" style="660" customWidth="1"/>
    <col min="514" max="514" width="10.28515625" style="660" customWidth="1"/>
    <col min="515" max="515" width="25.5703125" style="660" customWidth="1"/>
    <col min="516" max="520" width="13.7109375" style="660" customWidth="1"/>
    <col min="521" max="521" width="9.140625" style="660"/>
    <col min="522" max="522" width="10.28515625" style="660" bestFit="1" customWidth="1"/>
    <col min="523" max="768" width="9.140625" style="660"/>
    <col min="769" max="769" width="8.7109375" style="660" customWidth="1"/>
    <col min="770" max="770" width="10.28515625" style="660" customWidth="1"/>
    <col min="771" max="771" width="25.5703125" style="660" customWidth="1"/>
    <col min="772" max="776" width="13.7109375" style="660" customWidth="1"/>
    <col min="777" max="777" width="9.140625" style="660"/>
    <col min="778" max="778" width="10.28515625" style="660" bestFit="1" customWidth="1"/>
    <col min="779" max="1024" width="9.140625" style="660"/>
    <col min="1025" max="1025" width="8.7109375" style="660" customWidth="1"/>
    <col min="1026" max="1026" width="10.28515625" style="660" customWidth="1"/>
    <col min="1027" max="1027" width="25.5703125" style="660" customWidth="1"/>
    <col min="1028" max="1032" width="13.7109375" style="660" customWidth="1"/>
    <col min="1033" max="1033" width="9.140625" style="660"/>
    <col min="1034" max="1034" width="10.28515625" style="660" bestFit="1" customWidth="1"/>
    <col min="1035" max="1280" width="9.140625" style="660"/>
    <col min="1281" max="1281" width="8.7109375" style="660" customWidth="1"/>
    <col min="1282" max="1282" width="10.28515625" style="660" customWidth="1"/>
    <col min="1283" max="1283" width="25.5703125" style="660" customWidth="1"/>
    <col min="1284" max="1288" width="13.7109375" style="660" customWidth="1"/>
    <col min="1289" max="1289" width="9.140625" style="660"/>
    <col min="1290" max="1290" width="10.28515625" style="660" bestFit="1" customWidth="1"/>
    <col min="1291" max="1536" width="9.140625" style="660"/>
    <col min="1537" max="1537" width="8.7109375" style="660" customWidth="1"/>
    <col min="1538" max="1538" width="10.28515625" style="660" customWidth="1"/>
    <col min="1539" max="1539" width="25.5703125" style="660" customWidth="1"/>
    <col min="1540" max="1544" width="13.7109375" style="660" customWidth="1"/>
    <col min="1545" max="1545" width="9.140625" style="660"/>
    <col min="1546" max="1546" width="10.28515625" style="660" bestFit="1" customWidth="1"/>
    <col min="1547" max="1792" width="9.140625" style="660"/>
    <col min="1793" max="1793" width="8.7109375" style="660" customWidth="1"/>
    <col min="1794" max="1794" width="10.28515625" style="660" customWidth="1"/>
    <col min="1795" max="1795" width="25.5703125" style="660" customWidth="1"/>
    <col min="1796" max="1800" width="13.7109375" style="660" customWidth="1"/>
    <col min="1801" max="1801" width="9.140625" style="660"/>
    <col min="1802" max="1802" width="10.28515625" style="660" bestFit="1" customWidth="1"/>
    <col min="1803" max="2048" width="9.140625" style="660"/>
    <col min="2049" max="2049" width="8.7109375" style="660" customWidth="1"/>
    <col min="2050" max="2050" width="10.28515625" style="660" customWidth="1"/>
    <col min="2051" max="2051" width="25.5703125" style="660" customWidth="1"/>
    <col min="2052" max="2056" width="13.7109375" style="660" customWidth="1"/>
    <col min="2057" max="2057" width="9.140625" style="660"/>
    <col min="2058" max="2058" width="10.28515625" style="660" bestFit="1" customWidth="1"/>
    <col min="2059" max="2304" width="9.140625" style="660"/>
    <col min="2305" max="2305" width="8.7109375" style="660" customWidth="1"/>
    <col min="2306" max="2306" width="10.28515625" style="660" customWidth="1"/>
    <col min="2307" max="2307" width="25.5703125" style="660" customWidth="1"/>
    <col min="2308" max="2312" width="13.7109375" style="660" customWidth="1"/>
    <col min="2313" max="2313" width="9.140625" style="660"/>
    <col min="2314" max="2314" width="10.28515625" style="660" bestFit="1" customWidth="1"/>
    <col min="2315" max="2560" width="9.140625" style="660"/>
    <col min="2561" max="2561" width="8.7109375" style="660" customWidth="1"/>
    <col min="2562" max="2562" width="10.28515625" style="660" customWidth="1"/>
    <col min="2563" max="2563" width="25.5703125" style="660" customWidth="1"/>
    <col min="2564" max="2568" width="13.7109375" style="660" customWidth="1"/>
    <col min="2569" max="2569" width="9.140625" style="660"/>
    <col min="2570" max="2570" width="10.28515625" style="660" bestFit="1" customWidth="1"/>
    <col min="2571" max="2816" width="9.140625" style="660"/>
    <col min="2817" max="2817" width="8.7109375" style="660" customWidth="1"/>
    <col min="2818" max="2818" width="10.28515625" style="660" customWidth="1"/>
    <col min="2819" max="2819" width="25.5703125" style="660" customWidth="1"/>
    <col min="2820" max="2824" width="13.7109375" style="660" customWidth="1"/>
    <col min="2825" max="2825" width="9.140625" style="660"/>
    <col min="2826" max="2826" width="10.28515625" style="660" bestFit="1" customWidth="1"/>
    <col min="2827" max="3072" width="9.140625" style="660"/>
    <col min="3073" max="3073" width="8.7109375" style="660" customWidth="1"/>
    <col min="3074" max="3074" width="10.28515625" style="660" customWidth="1"/>
    <col min="3075" max="3075" width="25.5703125" style="660" customWidth="1"/>
    <col min="3076" max="3080" width="13.7109375" style="660" customWidth="1"/>
    <col min="3081" max="3081" width="9.140625" style="660"/>
    <col min="3082" max="3082" width="10.28515625" style="660" bestFit="1" customWidth="1"/>
    <col min="3083" max="3328" width="9.140625" style="660"/>
    <col min="3329" max="3329" width="8.7109375" style="660" customWidth="1"/>
    <col min="3330" max="3330" width="10.28515625" style="660" customWidth="1"/>
    <col min="3331" max="3331" width="25.5703125" style="660" customWidth="1"/>
    <col min="3332" max="3336" width="13.7109375" style="660" customWidth="1"/>
    <col min="3337" max="3337" width="9.140625" style="660"/>
    <col min="3338" max="3338" width="10.28515625" style="660" bestFit="1" customWidth="1"/>
    <col min="3339" max="3584" width="9.140625" style="660"/>
    <col min="3585" max="3585" width="8.7109375" style="660" customWidth="1"/>
    <col min="3586" max="3586" width="10.28515625" style="660" customWidth="1"/>
    <col min="3587" max="3587" width="25.5703125" style="660" customWidth="1"/>
    <col min="3588" max="3592" width="13.7109375" style="660" customWidth="1"/>
    <col min="3593" max="3593" width="9.140625" style="660"/>
    <col min="3594" max="3594" width="10.28515625" style="660" bestFit="1" customWidth="1"/>
    <col min="3595" max="3840" width="9.140625" style="660"/>
    <col min="3841" max="3841" width="8.7109375" style="660" customWidth="1"/>
    <col min="3842" max="3842" width="10.28515625" style="660" customWidth="1"/>
    <col min="3843" max="3843" width="25.5703125" style="660" customWidth="1"/>
    <col min="3844" max="3848" width="13.7109375" style="660" customWidth="1"/>
    <col min="3849" max="3849" width="9.140625" style="660"/>
    <col min="3850" max="3850" width="10.28515625" style="660" bestFit="1" customWidth="1"/>
    <col min="3851" max="4096" width="9.140625" style="660"/>
    <col min="4097" max="4097" width="8.7109375" style="660" customWidth="1"/>
    <col min="4098" max="4098" width="10.28515625" style="660" customWidth="1"/>
    <col min="4099" max="4099" width="25.5703125" style="660" customWidth="1"/>
    <col min="4100" max="4104" width="13.7109375" style="660" customWidth="1"/>
    <col min="4105" max="4105" width="9.140625" style="660"/>
    <col min="4106" max="4106" width="10.28515625" style="660" bestFit="1" customWidth="1"/>
    <col min="4107" max="4352" width="9.140625" style="660"/>
    <col min="4353" max="4353" width="8.7109375" style="660" customWidth="1"/>
    <col min="4354" max="4354" width="10.28515625" style="660" customWidth="1"/>
    <col min="4355" max="4355" width="25.5703125" style="660" customWidth="1"/>
    <col min="4356" max="4360" width="13.7109375" style="660" customWidth="1"/>
    <col min="4361" max="4361" width="9.140625" style="660"/>
    <col min="4362" max="4362" width="10.28515625" style="660" bestFit="1" customWidth="1"/>
    <col min="4363" max="4608" width="9.140625" style="660"/>
    <col min="4609" max="4609" width="8.7109375" style="660" customWidth="1"/>
    <col min="4610" max="4610" width="10.28515625" style="660" customWidth="1"/>
    <col min="4611" max="4611" width="25.5703125" style="660" customWidth="1"/>
    <col min="4612" max="4616" width="13.7109375" style="660" customWidth="1"/>
    <col min="4617" max="4617" width="9.140625" style="660"/>
    <col min="4618" max="4618" width="10.28515625" style="660" bestFit="1" customWidth="1"/>
    <col min="4619" max="4864" width="9.140625" style="660"/>
    <col min="4865" max="4865" width="8.7109375" style="660" customWidth="1"/>
    <col min="4866" max="4866" width="10.28515625" style="660" customWidth="1"/>
    <col min="4867" max="4867" width="25.5703125" style="660" customWidth="1"/>
    <col min="4868" max="4872" width="13.7109375" style="660" customWidth="1"/>
    <col min="4873" max="4873" width="9.140625" style="660"/>
    <col min="4874" max="4874" width="10.28515625" style="660" bestFit="1" customWidth="1"/>
    <col min="4875" max="5120" width="9.140625" style="660"/>
    <col min="5121" max="5121" width="8.7109375" style="660" customWidth="1"/>
    <col min="5122" max="5122" width="10.28515625" style="660" customWidth="1"/>
    <col min="5123" max="5123" width="25.5703125" style="660" customWidth="1"/>
    <col min="5124" max="5128" width="13.7109375" style="660" customWidth="1"/>
    <col min="5129" max="5129" width="9.140625" style="660"/>
    <col min="5130" max="5130" width="10.28515625" style="660" bestFit="1" customWidth="1"/>
    <col min="5131" max="5376" width="9.140625" style="660"/>
    <col min="5377" max="5377" width="8.7109375" style="660" customWidth="1"/>
    <col min="5378" max="5378" width="10.28515625" style="660" customWidth="1"/>
    <col min="5379" max="5379" width="25.5703125" style="660" customWidth="1"/>
    <col min="5380" max="5384" width="13.7109375" style="660" customWidth="1"/>
    <col min="5385" max="5385" width="9.140625" style="660"/>
    <col min="5386" max="5386" width="10.28515625" style="660" bestFit="1" customWidth="1"/>
    <col min="5387" max="5632" width="9.140625" style="660"/>
    <col min="5633" max="5633" width="8.7109375" style="660" customWidth="1"/>
    <col min="5634" max="5634" width="10.28515625" style="660" customWidth="1"/>
    <col min="5635" max="5635" width="25.5703125" style="660" customWidth="1"/>
    <col min="5636" max="5640" width="13.7109375" style="660" customWidth="1"/>
    <col min="5641" max="5641" width="9.140625" style="660"/>
    <col min="5642" max="5642" width="10.28515625" style="660" bestFit="1" customWidth="1"/>
    <col min="5643" max="5888" width="9.140625" style="660"/>
    <col min="5889" max="5889" width="8.7109375" style="660" customWidth="1"/>
    <col min="5890" max="5890" width="10.28515625" style="660" customWidth="1"/>
    <col min="5891" max="5891" width="25.5703125" style="660" customWidth="1"/>
    <col min="5892" max="5896" width="13.7109375" style="660" customWidth="1"/>
    <col min="5897" max="5897" width="9.140625" style="660"/>
    <col min="5898" max="5898" width="10.28515625" style="660" bestFit="1" customWidth="1"/>
    <col min="5899" max="6144" width="9.140625" style="660"/>
    <col min="6145" max="6145" width="8.7109375" style="660" customWidth="1"/>
    <col min="6146" max="6146" width="10.28515625" style="660" customWidth="1"/>
    <col min="6147" max="6147" width="25.5703125" style="660" customWidth="1"/>
    <col min="6148" max="6152" width="13.7109375" style="660" customWidth="1"/>
    <col min="6153" max="6153" width="9.140625" style="660"/>
    <col min="6154" max="6154" width="10.28515625" style="660" bestFit="1" customWidth="1"/>
    <col min="6155" max="6400" width="9.140625" style="660"/>
    <col min="6401" max="6401" width="8.7109375" style="660" customWidth="1"/>
    <col min="6402" max="6402" width="10.28515625" style="660" customWidth="1"/>
    <col min="6403" max="6403" width="25.5703125" style="660" customWidth="1"/>
    <col min="6404" max="6408" width="13.7109375" style="660" customWidth="1"/>
    <col min="6409" max="6409" width="9.140625" style="660"/>
    <col min="6410" max="6410" width="10.28515625" style="660" bestFit="1" customWidth="1"/>
    <col min="6411" max="6656" width="9.140625" style="660"/>
    <col min="6657" max="6657" width="8.7109375" style="660" customWidth="1"/>
    <col min="6658" max="6658" width="10.28515625" style="660" customWidth="1"/>
    <col min="6659" max="6659" width="25.5703125" style="660" customWidth="1"/>
    <col min="6660" max="6664" width="13.7109375" style="660" customWidth="1"/>
    <col min="6665" max="6665" width="9.140625" style="660"/>
    <col min="6666" max="6666" width="10.28515625" style="660" bestFit="1" customWidth="1"/>
    <col min="6667" max="6912" width="9.140625" style="660"/>
    <col min="6913" max="6913" width="8.7109375" style="660" customWidth="1"/>
    <col min="6914" max="6914" width="10.28515625" style="660" customWidth="1"/>
    <col min="6915" max="6915" width="25.5703125" style="660" customWidth="1"/>
    <col min="6916" max="6920" width="13.7109375" style="660" customWidth="1"/>
    <col min="6921" max="6921" width="9.140625" style="660"/>
    <col min="6922" max="6922" width="10.28515625" style="660" bestFit="1" customWidth="1"/>
    <col min="6923" max="7168" width="9.140625" style="660"/>
    <col min="7169" max="7169" width="8.7109375" style="660" customWidth="1"/>
    <col min="7170" max="7170" width="10.28515625" style="660" customWidth="1"/>
    <col min="7171" max="7171" width="25.5703125" style="660" customWidth="1"/>
    <col min="7172" max="7176" width="13.7109375" style="660" customWidth="1"/>
    <col min="7177" max="7177" width="9.140625" style="660"/>
    <col min="7178" max="7178" width="10.28515625" style="660" bestFit="1" customWidth="1"/>
    <col min="7179" max="7424" width="9.140625" style="660"/>
    <col min="7425" max="7425" width="8.7109375" style="660" customWidth="1"/>
    <col min="7426" max="7426" width="10.28515625" style="660" customWidth="1"/>
    <col min="7427" max="7427" width="25.5703125" style="660" customWidth="1"/>
    <col min="7428" max="7432" width="13.7109375" style="660" customWidth="1"/>
    <col min="7433" max="7433" width="9.140625" style="660"/>
    <col min="7434" max="7434" width="10.28515625" style="660" bestFit="1" customWidth="1"/>
    <col min="7435" max="7680" width="9.140625" style="660"/>
    <col min="7681" max="7681" width="8.7109375" style="660" customWidth="1"/>
    <col min="7682" max="7682" width="10.28515625" style="660" customWidth="1"/>
    <col min="7683" max="7683" width="25.5703125" style="660" customWidth="1"/>
    <col min="7684" max="7688" width="13.7109375" style="660" customWidth="1"/>
    <col min="7689" max="7689" width="9.140625" style="660"/>
    <col min="7690" max="7690" width="10.28515625" style="660" bestFit="1" customWidth="1"/>
    <col min="7691" max="7936" width="9.140625" style="660"/>
    <col min="7937" max="7937" width="8.7109375" style="660" customWidth="1"/>
    <col min="7938" max="7938" width="10.28515625" style="660" customWidth="1"/>
    <col min="7939" max="7939" width="25.5703125" style="660" customWidth="1"/>
    <col min="7940" max="7944" width="13.7109375" style="660" customWidth="1"/>
    <col min="7945" max="7945" width="9.140625" style="660"/>
    <col min="7946" max="7946" width="10.28515625" style="660" bestFit="1" customWidth="1"/>
    <col min="7947" max="8192" width="9.140625" style="660"/>
    <col min="8193" max="8193" width="8.7109375" style="660" customWidth="1"/>
    <col min="8194" max="8194" width="10.28515625" style="660" customWidth="1"/>
    <col min="8195" max="8195" width="25.5703125" style="660" customWidth="1"/>
    <col min="8196" max="8200" width="13.7109375" style="660" customWidth="1"/>
    <col min="8201" max="8201" width="9.140625" style="660"/>
    <col min="8202" max="8202" width="10.28515625" style="660" bestFit="1" customWidth="1"/>
    <col min="8203" max="8448" width="9.140625" style="660"/>
    <col min="8449" max="8449" width="8.7109375" style="660" customWidth="1"/>
    <col min="8450" max="8450" width="10.28515625" style="660" customWidth="1"/>
    <col min="8451" max="8451" width="25.5703125" style="660" customWidth="1"/>
    <col min="8452" max="8456" width="13.7109375" style="660" customWidth="1"/>
    <col min="8457" max="8457" width="9.140625" style="660"/>
    <col min="8458" max="8458" width="10.28515625" style="660" bestFit="1" customWidth="1"/>
    <col min="8459" max="8704" width="9.140625" style="660"/>
    <col min="8705" max="8705" width="8.7109375" style="660" customWidth="1"/>
    <col min="8706" max="8706" width="10.28515625" style="660" customWidth="1"/>
    <col min="8707" max="8707" width="25.5703125" style="660" customWidth="1"/>
    <col min="8708" max="8712" width="13.7109375" style="660" customWidth="1"/>
    <col min="8713" max="8713" width="9.140625" style="660"/>
    <col min="8714" max="8714" width="10.28515625" style="660" bestFit="1" customWidth="1"/>
    <col min="8715" max="8960" width="9.140625" style="660"/>
    <col min="8961" max="8961" width="8.7109375" style="660" customWidth="1"/>
    <col min="8962" max="8962" width="10.28515625" style="660" customWidth="1"/>
    <col min="8963" max="8963" width="25.5703125" style="660" customWidth="1"/>
    <col min="8964" max="8968" width="13.7109375" style="660" customWidth="1"/>
    <col min="8969" max="8969" width="9.140625" style="660"/>
    <col min="8970" max="8970" width="10.28515625" style="660" bestFit="1" customWidth="1"/>
    <col min="8971" max="9216" width="9.140625" style="660"/>
    <col min="9217" max="9217" width="8.7109375" style="660" customWidth="1"/>
    <col min="9218" max="9218" width="10.28515625" style="660" customWidth="1"/>
    <col min="9219" max="9219" width="25.5703125" style="660" customWidth="1"/>
    <col min="9220" max="9224" width="13.7109375" style="660" customWidth="1"/>
    <col min="9225" max="9225" width="9.140625" style="660"/>
    <col min="9226" max="9226" width="10.28515625" style="660" bestFit="1" customWidth="1"/>
    <col min="9227" max="9472" width="9.140625" style="660"/>
    <col min="9473" max="9473" width="8.7109375" style="660" customWidth="1"/>
    <col min="9474" max="9474" width="10.28515625" style="660" customWidth="1"/>
    <col min="9475" max="9475" width="25.5703125" style="660" customWidth="1"/>
    <col min="9476" max="9480" width="13.7109375" style="660" customWidth="1"/>
    <col min="9481" max="9481" width="9.140625" style="660"/>
    <col min="9482" max="9482" width="10.28515625" style="660" bestFit="1" customWidth="1"/>
    <col min="9483" max="9728" width="9.140625" style="660"/>
    <col min="9729" max="9729" width="8.7109375" style="660" customWidth="1"/>
    <col min="9730" max="9730" width="10.28515625" style="660" customWidth="1"/>
    <col min="9731" max="9731" width="25.5703125" style="660" customWidth="1"/>
    <col min="9732" max="9736" width="13.7109375" style="660" customWidth="1"/>
    <col min="9737" max="9737" width="9.140625" style="660"/>
    <col min="9738" max="9738" width="10.28515625" style="660" bestFit="1" customWidth="1"/>
    <col min="9739" max="9984" width="9.140625" style="660"/>
    <col min="9985" max="9985" width="8.7109375" style="660" customWidth="1"/>
    <col min="9986" max="9986" width="10.28515625" style="660" customWidth="1"/>
    <col min="9987" max="9987" width="25.5703125" style="660" customWidth="1"/>
    <col min="9988" max="9992" width="13.7109375" style="660" customWidth="1"/>
    <col min="9993" max="9993" width="9.140625" style="660"/>
    <col min="9994" max="9994" width="10.28515625" style="660" bestFit="1" customWidth="1"/>
    <col min="9995" max="10240" width="9.140625" style="660"/>
    <col min="10241" max="10241" width="8.7109375" style="660" customWidth="1"/>
    <col min="10242" max="10242" width="10.28515625" style="660" customWidth="1"/>
    <col min="10243" max="10243" width="25.5703125" style="660" customWidth="1"/>
    <col min="10244" max="10248" width="13.7109375" style="660" customWidth="1"/>
    <col min="10249" max="10249" width="9.140625" style="660"/>
    <col min="10250" max="10250" width="10.28515625" style="660" bestFit="1" customWidth="1"/>
    <col min="10251" max="10496" width="9.140625" style="660"/>
    <col min="10497" max="10497" width="8.7109375" style="660" customWidth="1"/>
    <col min="10498" max="10498" width="10.28515625" style="660" customWidth="1"/>
    <col min="10499" max="10499" width="25.5703125" style="660" customWidth="1"/>
    <col min="10500" max="10504" width="13.7109375" style="660" customWidth="1"/>
    <col min="10505" max="10505" width="9.140625" style="660"/>
    <col min="10506" max="10506" width="10.28515625" style="660" bestFit="1" customWidth="1"/>
    <col min="10507" max="10752" width="9.140625" style="660"/>
    <col min="10753" max="10753" width="8.7109375" style="660" customWidth="1"/>
    <col min="10754" max="10754" width="10.28515625" style="660" customWidth="1"/>
    <col min="10755" max="10755" width="25.5703125" style="660" customWidth="1"/>
    <col min="10756" max="10760" width="13.7109375" style="660" customWidth="1"/>
    <col min="10761" max="10761" width="9.140625" style="660"/>
    <col min="10762" max="10762" width="10.28515625" style="660" bestFit="1" customWidth="1"/>
    <col min="10763" max="11008" width="9.140625" style="660"/>
    <col min="11009" max="11009" width="8.7109375" style="660" customWidth="1"/>
    <col min="11010" max="11010" width="10.28515625" style="660" customWidth="1"/>
    <col min="11011" max="11011" width="25.5703125" style="660" customWidth="1"/>
    <col min="11012" max="11016" width="13.7109375" style="660" customWidth="1"/>
    <col min="11017" max="11017" width="9.140625" style="660"/>
    <col min="11018" max="11018" width="10.28515625" style="660" bestFit="1" customWidth="1"/>
    <col min="11019" max="11264" width="9.140625" style="660"/>
    <col min="11265" max="11265" width="8.7109375" style="660" customWidth="1"/>
    <col min="11266" max="11266" width="10.28515625" style="660" customWidth="1"/>
    <col min="11267" max="11267" width="25.5703125" style="660" customWidth="1"/>
    <col min="11268" max="11272" width="13.7109375" style="660" customWidth="1"/>
    <col min="11273" max="11273" width="9.140625" style="660"/>
    <col min="11274" max="11274" width="10.28515625" style="660" bestFit="1" customWidth="1"/>
    <col min="11275" max="11520" width="9.140625" style="660"/>
    <col min="11521" max="11521" width="8.7109375" style="660" customWidth="1"/>
    <col min="11522" max="11522" width="10.28515625" style="660" customWidth="1"/>
    <col min="11523" max="11523" width="25.5703125" style="660" customWidth="1"/>
    <col min="11524" max="11528" width="13.7109375" style="660" customWidth="1"/>
    <col min="11529" max="11529" width="9.140625" style="660"/>
    <col min="11530" max="11530" width="10.28515625" style="660" bestFit="1" customWidth="1"/>
    <col min="11531" max="11776" width="9.140625" style="660"/>
    <col min="11777" max="11777" width="8.7109375" style="660" customWidth="1"/>
    <col min="11778" max="11778" width="10.28515625" style="660" customWidth="1"/>
    <col min="11779" max="11779" width="25.5703125" style="660" customWidth="1"/>
    <col min="11780" max="11784" width="13.7109375" style="660" customWidth="1"/>
    <col min="11785" max="11785" width="9.140625" style="660"/>
    <col min="11786" max="11786" width="10.28515625" style="660" bestFit="1" customWidth="1"/>
    <col min="11787" max="12032" width="9.140625" style="660"/>
    <col min="12033" max="12033" width="8.7109375" style="660" customWidth="1"/>
    <col min="12034" max="12034" width="10.28515625" style="660" customWidth="1"/>
    <col min="12035" max="12035" width="25.5703125" style="660" customWidth="1"/>
    <col min="12036" max="12040" width="13.7109375" style="660" customWidth="1"/>
    <col min="12041" max="12041" width="9.140625" style="660"/>
    <col min="12042" max="12042" width="10.28515625" style="660" bestFit="1" customWidth="1"/>
    <col min="12043" max="12288" width="9.140625" style="660"/>
    <col min="12289" max="12289" width="8.7109375" style="660" customWidth="1"/>
    <col min="12290" max="12290" width="10.28515625" style="660" customWidth="1"/>
    <col min="12291" max="12291" width="25.5703125" style="660" customWidth="1"/>
    <col min="12292" max="12296" width="13.7109375" style="660" customWidth="1"/>
    <col min="12297" max="12297" width="9.140625" style="660"/>
    <col min="12298" max="12298" width="10.28515625" style="660" bestFit="1" customWidth="1"/>
    <col min="12299" max="12544" width="9.140625" style="660"/>
    <col min="12545" max="12545" width="8.7109375" style="660" customWidth="1"/>
    <col min="12546" max="12546" width="10.28515625" style="660" customWidth="1"/>
    <col min="12547" max="12547" width="25.5703125" style="660" customWidth="1"/>
    <col min="12548" max="12552" width="13.7109375" style="660" customWidth="1"/>
    <col min="12553" max="12553" width="9.140625" style="660"/>
    <col min="12554" max="12554" width="10.28515625" style="660" bestFit="1" customWidth="1"/>
    <col min="12555" max="12800" width="9.140625" style="660"/>
    <col min="12801" max="12801" width="8.7109375" style="660" customWidth="1"/>
    <col min="12802" max="12802" width="10.28515625" style="660" customWidth="1"/>
    <col min="12803" max="12803" width="25.5703125" style="660" customWidth="1"/>
    <col min="12804" max="12808" width="13.7109375" style="660" customWidth="1"/>
    <col min="12809" max="12809" width="9.140625" style="660"/>
    <col min="12810" max="12810" width="10.28515625" style="660" bestFit="1" customWidth="1"/>
    <col min="12811" max="13056" width="9.140625" style="660"/>
    <col min="13057" max="13057" width="8.7109375" style="660" customWidth="1"/>
    <col min="13058" max="13058" width="10.28515625" style="660" customWidth="1"/>
    <col min="13059" max="13059" width="25.5703125" style="660" customWidth="1"/>
    <col min="13060" max="13064" width="13.7109375" style="660" customWidth="1"/>
    <col min="13065" max="13065" width="9.140625" style="660"/>
    <col min="13066" max="13066" width="10.28515625" style="660" bestFit="1" customWidth="1"/>
    <col min="13067" max="13312" width="9.140625" style="660"/>
    <col min="13313" max="13313" width="8.7109375" style="660" customWidth="1"/>
    <col min="13314" max="13314" width="10.28515625" style="660" customWidth="1"/>
    <col min="13315" max="13315" width="25.5703125" style="660" customWidth="1"/>
    <col min="13316" max="13320" width="13.7109375" style="660" customWidth="1"/>
    <col min="13321" max="13321" width="9.140625" style="660"/>
    <col min="13322" max="13322" width="10.28515625" style="660" bestFit="1" customWidth="1"/>
    <col min="13323" max="13568" width="9.140625" style="660"/>
    <col min="13569" max="13569" width="8.7109375" style="660" customWidth="1"/>
    <col min="13570" max="13570" width="10.28515625" style="660" customWidth="1"/>
    <col min="13571" max="13571" width="25.5703125" style="660" customWidth="1"/>
    <col min="13572" max="13576" width="13.7109375" style="660" customWidth="1"/>
    <col min="13577" max="13577" width="9.140625" style="660"/>
    <col min="13578" max="13578" width="10.28515625" style="660" bestFit="1" customWidth="1"/>
    <col min="13579" max="13824" width="9.140625" style="660"/>
    <col min="13825" max="13825" width="8.7109375" style="660" customWidth="1"/>
    <col min="13826" max="13826" width="10.28515625" style="660" customWidth="1"/>
    <col min="13827" max="13827" width="25.5703125" style="660" customWidth="1"/>
    <col min="13828" max="13832" width="13.7109375" style="660" customWidth="1"/>
    <col min="13833" max="13833" width="9.140625" style="660"/>
    <col min="13834" max="13834" width="10.28515625" style="660" bestFit="1" customWidth="1"/>
    <col min="13835" max="14080" width="9.140625" style="660"/>
    <col min="14081" max="14081" width="8.7109375" style="660" customWidth="1"/>
    <col min="14082" max="14082" width="10.28515625" style="660" customWidth="1"/>
    <col min="14083" max="14083" width="25.5703125" style="660" customWidth="1"/>
    <col min="14084" max="14088" width="13.7109375" style="660" customWidth="1"/>
    <col min="14089" max="14089" width="9.140625" style="660"/>
    <col min="14090" max="14090" width="10.28515625" style="660" bestFit="1" customWidth="1"/>
    <col min="14091" max="14336" width="9.140625" style="660"/>
    <col min="14337" max="14337" width="8.7109375" style="660" customWidth="1"/>
    <col min="14338" max="14338" width="10.28515625" style="660" customWidth="1"/>
    <col min="14339" max="14339" width="25.5703125" style="660" customWidth="1"/>
    <col min="14340" max="14344" width="13.7109375" style="660" customWidth="1"/>
    <col min="14345" max="14345" width="9.140625" style="660"/>
    <col min="14346" max="14346" width="10.28515625" style="660" bestFit="1" customWidth="1"/>
    <col min="14347" max="14592" width="9.140625" style="660"/>
    <col min="14593" max="14593" width="8.7109375" style="660" customWidth="1"/>
    <col min="14594" max="14594" width="10.28515625" style="660" customWidth="1"/>
    <col min="14595" max="14595" width="25.5703125" style="660" customWidth="1"/>
    <col min="14596" max="14600" width="13.7109375" style="660" customWidth="1"/>
    <col min="14601" max="14601" width="9.140625" style="660"/>
    <col min="14602" max="14602" width="10.28515625" style="660" bestFit="1" customWidth="1"/>
    <col min="14603" max="14848" width="9.140625" style="660"/>
    <col min="14849" max="14849" width="8.7109375" style="660" customWidth="1"/>
    <col min="14850" max="14850" width="10.28515625" style="660" customWidth="1"/>
    <col min="14851" max="14851" width="25.5703125" style="660" customWidth="1"/>
    <col min="14852" max="14856" width="13.7109375" style="660" customWidth="1"/>
    <col min="14857" max="14857" width="9.140625" style="660"/>
    <col min="14858" max="14858" width="10.28515625" style="660" bestFit="1" customWidth="1"/>
    <col min="14859" max="15104" width="9.140625" style="660"/>
    <col min="15105" max="15105" width="8.7109375" style="660" customWidth="1"/>
    <col min="15106" max="15106" width="10.28515625" style="660" customWidth="1"/>
    <col min="15107" max="15107" width="25.5703125" style="660" customWidth="1"/>
    <col min="15108" max="15112" width="13.7109375" style="660" customWidth="1"/>
    <col min="15113" max="15113" width="9.140625" style="660"/>
    <col min="15114" max="15114" width="10.28515625" style="660" bestFit="1" customWidth="1"/>
    <col min="15115" max="15360" width="9.140625" style="660"/>
    <col min="15361" max="15361" width="8.7109375" style="660" customWidth="1"/>
    <col min="15362" max="15362" width="10.28515625" style="660" customWidth="1"/>
    <col min="15363" max="15363" width="25.5703125" style="660" customWidth="1"/>
    <col min="15364" max="15368" width="13.7109375" style="660" customWidth="1"/>
    <col min="15369" max="15369" width="9.140625" style="660"/>
    <col min="15370" max="15370" width="10.28515625" style="660" bestFit="1" customWidth="1"/>
    <col min="15371" max="15616" width="9.140625" style="660"/>
    <col min="15617" max="15617" width="8.7109375" style="660" customWidth="1"/>
    <col min="15618" max="15618" width="10.28515625" style="660" customWidth="1"/>
    <col min="15619" max="15619" width="25.5703125" style="660" customWidth="1"/>
    <col min="15620" max="15624" width="13.7109375" style="660" customWidth="1"/>
    <col min="15625" max="15625" width="9.140625" style="660"/>
    <col min="15626" max="15626" width="10.28515625" style="660" bestFit="1" customWidth="1"/>
    <col min="15627" max="15872" width="9.140625" style="660"/>
    <col min="15873" max="15873" width="8.7109375" style="660" customWidth="1"/>
    <col min="15874" max="15874" width="10.28515625" style="660" customWidth="1"/>
    <col min="15875" max="15875" width="25.5703125" style="660" customWidth="1"/>
    <col min="15876" max="15880" width="13.7109375" style="660" customWidth="1"/>
    <col min="15881" max="15881" width="9.140625" style="660"/>
    <col min="15882" max="15882" width="10.28515625" style="660" bestFit="1" customWidth="1"/>
    <col min="15883" max="16128" width="9.140625" style="660"/>
    <col min="16129" max="16129" width="8.7109375" style="660" customWidth="1"/>
    <col min="16130" max="16130" width="10.28515625" style="660" customWidth="1"/>
    <col min="16131" max="16131" width="25.5703125" style="660" customWidth="1"/>
    <col min="16132" max="16136" width="13.7109375" style="660" customWidth="1"/>
    <col min="16137" max="16137" width="9.140625" style="660"/>
    <col min="16138" max="16138" width="10.28515625" style="660" bestFit="1" customWidth="1"/>
    <col min="16139" max="16384" width="9.140625" style="660"/>
  </cols>
  <sheetData>
    <row r="1" spans="1:10" x14ac:dyDescent="0.25">
      <c r="H1" s="694" t="s">
        <v>924</v>
      </c>
    </row>
    <row r="2" spans="1:10" ht="15.75" thickBot="1" x14ac:dyDescent="0.3">
      <c r="H2" s="695" t="s">
        <v>369</v>
      </c>
    </row>
    <row r="3" spans="1:10" ht="24" thickBot="1" x14ac:dyDescent="0.4">
      <c r="A3" s="757" t="s">
        <v>933</v>
      </c>
      <c r="B3" s="758"/>
      <c r="C3" s="758"/>
      <c r="D3" s="758"/>
      <c r="E3" s="758"/>
      <c r="F3" s="758"/>
      <c r="G3" s="758"/>
      <c r="H3" s="759"/>
    </row>
    <row r="4" spans="1:10" ht="39.75" thickBot="1" x14ac:dyDescent="0.3">
      <c r="A4" s="743" t="s">
        <v>962</v>
      </c>
      <c r="B4" s="740" t="s">
        <v>934</v>
      </c>
      <c r="C4" s="744" t="s">
        <v>963</v>
      </c>
      <c r="D4" s="741" t="s">
        <v>828</v>
      </c>
      <c r="E4" s="741" t="s">
        <v>964</v>
      </c>
      <c r="F4" s="741" t="s">
        <v>961</v>
      </c>
      <c r="G4" s="741" t="s">
        <v>935</v>
      </c>
      <c r="H4" s="742" t="s">
        <v>936</v>
      </c>
    </row>
    <row r="5" spans="1:10" ht="19.149999999999999" customHeight="1" x14ac:dyDescent="0.25">
      <c r="A5" s="696" t="s">
        <v>808</v>
      </c>
      <c r="B5" s="697">
        <v>828121</v>
      </c>
      <c r="C5" s="698" t="s">
        <v>937</v>
      </c>
      <c r="D5" s="699">
        <v>0</v>
      </c>
      <c r="E5" s="699">
        <v>7375</v>
      </c>
      <c r="F5" s="699">
        <v>0</v>
      </c>
      <c r="G5" s="699">
        <v>29500</v>
      </c>
      <c r="H5" s="700">
        <v>22125</v>
      </c>
    </row>
    <row r="6" spans="1:10" ht="19.149999999999999" customHeight="1" x14ac:dyDescent="0.25">
      <c r="A6" s="701"/>
      <c r="B6" s="702">
        <v>828122</v>
      </c>
      <c r="C6" s="703" t="s">
        <v>938</v>
      </c>
      <c r="D6" s="704">
        <v>200</v>
      </c>
      <c r="E6" s="704">
        <v>400</v>
      </c>
      <c r="F6" s="704">
        <v>2400</v>
      </c>
      <c r="G6" s="704">
        <v>2453</v>
      </c>
      <c r="H6" s="705">
        <v>2053</v>
      </c>
    </row>
    <row r="7" spans="1:10" ht="19.149999999999999" customHeight="1" x14ac:dyDescent="0.25">
      <c r="A7" s="701"/>
      <c r="B7" s="702">
        <v>828150</v>
      </c>
      <c r="C7" s="703" t="s">
        <v>939</v>
      </c>
      <c r="D7" s="704">
        <v>0</v>
      </c>
      <c r="E7" s="704">
        <v>400</v>
      </c>
      <c r="F7" s="704">
        <v>5807</v>
      </c>
      <c r="G7" s="704">
        <v>6532</v>
      </c>
      <c r="H7" s="705">
        <v>6132</v>
      </c>
    </row>
    <row r="8" spans="1:10" ht="19.149999999999999" customHeight="1" x14ac:dyDescent="0.25">
      <c r="A8" s="701"/>
      <c r="B8" s="702">
        <v>828156</v>
      </c>
      <c r="C8" s="703" t="s">
        <v>940</v>
      </c>
      <c r="D8" s="704">
        <v>0</v>
      </c>
      <c r="E8" s="704">
        <v>18237</v>
      </c>
      <c r="F8" s="704">
        <v>0</v>
      </c>
      <c r="G8" s="704">
        <v>62500</v>
      </c>
      <c r="H8" s="705">
        <v>44263</v>
      </c>
    </row>
    <row r="9" spans="1:10" ht="19.149999999999999" customHeight="1" x14ac:dyDescent="0.25">
      <c r="A9" s="701"/>
      <c r="B9" s="702">
        <v>828157</v>
      </c>
      <c r="C9" s="703" t="s">
        <v>941</v>
      </c>
      <c r="D9" s="704">
        <v>0</v>
      </c>
      <c r="E9" s="704">
        <v>1750</v>
      </c>
      <c r="F9" s="704">
        <v>0</v>
      </c>
      <c r="G9" s="704">
        <v>5000</v>
      </c>
      <c r="H9" s="705">
        <v>3250</v>
      </c>
    </row>
    <row r="10" spans="1:10" ht="19.149999999999999" customHeight="1" x14ac:dyDescent="0.25">
      <c r="A10" s="701"/>
      <c r="B10" s="702">
        <v>8200</v>
      </c>
      <c r="C10" s="703" t="s">
        <v>808</v>
      </c>
      <c r="D10" s="704">
        <v>24450</v>
      </c>
      <c r="E10" s="704">
        <v>30650</v>
      </c>
      <c r="F10" s="704">
        <v>0</v>
      </c>
      <c r="G10" s="704">
        <v>0</v>
      </c>
      <c r="H10" s="705">
        <v>-30650</v>
      </c>
    </row>
    <row r="11" spans="1:10" ht="19.149999999999999" customHeight="1" x14ac:dyDescent="0.25">
      <c r="A11" s="701"/>
      <c r="B11" s="702">
        <v>8258</v>
      </c>
      <c r="C11" s="703" t="s">
        <v>942</v>
      </c>
      <c r="D11" s="704">
        <v>53050</v>
      </c>
      <c r="E11" s="704">
        <v>63350</v>
      </c>
      <c r="F11" s="704">
        <v>0</v>
      </c>
      <c r="G11" s="704">
        <v>0</v>
      </c>
      <c r="H11" s="705">
        <v>-63350</v>
      </c>
    </row>
    <row r="12" spans="1:10" ht="19.149999999999999" customHeight="1" x14ac:dyDescent="0.25">
      <c r="A12" s="701"/>
      <c r="B12" s="702">
        <v>8282</v>
      </c>
      <c r="C12" s="703" t="s">
        <v>808</v>
      </c>
      <c r="D12" s="704">
        <v>0</v>
      </c>
      <c r="E12" s="704">
        <v>4900</v>
      </c>
      <c r="F12" s="704">
        <v>0</v>
      </c>
      <c r="G12" s="704">
        <v>0</v>
      </c>
      <c r="H12" s="705">
        <v>-4900</v>
      </c>
    </row>
    <row r="13" spans="1:10" ht="19.149999999999999" customHeight="1" x14ac:dyDescent="0.25">
      <c r="A13" s="706"/>
      <c r="B13" s="702">
        <v>9136</v>
      </c>
      <c r="C13" s="703" t="s">
        <v>943</v>
      </c>
      <c r="D13" s="704">
        <v>9000</v>
      </c>
      <c r="E13" s="704">
        <v>11960</v>
      </c>
      <c r="F13" s="704">
        <v>6700</v>
      </c>
      <c r="G13" s="704">
        <v>6900</v>
      </c>
      <c r="H13" s="705">
        <v>-5060</v>
      </c>
    </row>
    <row r="14" spans="1:10" ht="19.149999999999999" customHeight="1" thickBot="1" x14ac:dyDescent="0.3">
      <c r="A14" s="760" t="s">
        <v>944</v>
      </c>
      <c r="B14" s="761"/>
      <c r="C14" s="762"/>
      <c r="D14" s="707">
        <v>86700</v>
      </c>
      <c r="E14" s="708">
        <v>139022</v>
      </c>
      <c r="F14" s="708">
        <v>14907</v>
      </c>
      <c r="G14" s="708">
        <v>112885</v>
      </c>
      <c r="H14" s="709">
        <v>-26137</v>
      </c>
      <c r="J14" s="710"/>
    </row>
    <row r="15" spans="1:10" ht="19.149999999999999" customHeight="1" x14ac:dyDescent="0.25">
      <c r="A15" s="711" t="s">
        <v>945</v>
      </c>
      <c r="B15" s="697" t="s">
        <v>915</v>
      </c>
      <c r="C15" s="698"/>
      <c r="D15" s="699">
        <v>27800</v>
      </c>
      <c r="E15" s="699">
        <v>53387</v>
      </c>
      <c r="F15" s="699">
        <v>268240</v>
      </c>
      <c r="G15" s="699">
        <v>274129</v>
      </c>
      <c r="H15" s="700">
        <v>220742</v>
      </c>
    </row>
    <row r="16" spans="1:10" ht="19.149999999999999" customHeight="1" x14ac:dyDescent="0.25">
      <c r="A16" s="701"/>
      <c r="B16" s="702">
        <v>8100</v>
      </c>
      <c r="C16" s="703" t="s">
        <v>861</v>
      </c>
      <c r="D16" s="699">
        <v>60000</v>
      </c>
      <c r="E16" s="699">
        <v>84100</v>
      </c>
      <c r="F16" s="699">
        <v>7650</v>
      </c>
      <c r="G16" s="704">
        <v>7790</v>
      </c>
      <c r="H16" s="705">
        <v>-76310</v>
      </c>
    </row>
    <row r="17" spans="1:11" ht="19.149999999999999" customHeight="1" x14ac:dyDescent="0.25">
      <c r="A17" s="701"/>
      <c r="B17" s="702">
        <v>8144</v>
      </c>
      <c r="C17" s="703" t="s">
        <v>946</v>
      </c>
      <c r="D17" s="699">
        <v>0</v>
      </c>
      <c r="E17" s="699">
        <v>0</v>
      </c>
      <c r="F17" s="699">
        <v>150</v>
      </c>
      <c r="G17" s="704">
        <v>150</v>
      </c>
      <c r="H17" s="705">
        <v>150</v>
      </c>
    </row>
    <row r="18" spans="1:11" ht="19.149999999999999" customHeight="1" x14ac:dyDescent="0.25">
      <c r="A18" s="701"/>
      <c r="B18" s="702">
        <v>818216</v>
      </c>
      <c r="C18" s="703" t="s">
        <v>947</v>
      </c>
      <c r="D18" s="699">
        <v>1500</v>
      </c>
      <c r="E18" s="699">
        <v>4800</v>
      </c>
      <c r="F18" s="699">
        <v>8060</v>
      </c>
      <c r="G18" s="704">
        <v>18060</v>
      </c>
      <c r="H18" s="705">
        <v>13260</v>
      </c>
    </row>
    <row r="19" spans="1:11" ht="19.149999999999999" customHeight="1" x14ac:dyDescent="0.25">
      <c r="A19" s="712"/>
      <c r="B19" s="713">
        <v>818230</v>
      </c>
      <c r="C19" s="714" t="s">
        <v>948</v>
      </c>
      <c r="D19" s="699">
        <v>14000</v>
      </c>
      <c r="E19" s="699">
        <v>14100</v>
      </c>
      <c r="F19" s="699">
        <v>0</v>
      </c>
      <c r="G19" s="715">
        <v>0</v>
      </c>
      <c r="H19" s="705">
        <v>-14100</v>
      </c>
    </row>
    <row r="20" spans="1:11" ht="19.149999999999999" customHeight="1" thickBot="1" x14ac:dyDescent="0.3">
      <c r="A20" s="712"/>
      <c r="B20" s="713">
        <v>815140</v>
      </c>
      <c r="C20" s="714" t="s">
        <v>949</v>
      </c>
      <c r="D20" s="699">
        <v>500</v>
      </c>
      <c r="E20" s="699">
        <v>500</v>
      </c>
      <c r="F20" s="699">
        <v>2500</v>
      </c>
      <c r="G20" s="716">
        <v>2500</v>
      </c>
      <c r="H20" s="717">
        <v>2000</v>
      </c>
      <c r="J20" s="669"/>
    </row>
    <row r="21" spans="1:11" ht="19.149999999999999" customHeight="1" thickBot="1" x14ac:dyDescent="0.3">
      <c r="A21" s="763" t="s">
        <v>950</v>
      </c>
      <c r="B21" s="764"/>
      <c r="C21" s="765"/>
      <c r="D21" s="718">
        <v>103800</v>
      </c>
      <c r="E21" s="718">
        <v>156887</v>
      </c>
      <c r="F21" s="718">
        <v>286600</v>
      </c>
      <c r="G21" s="718">
        <v>302629</v>
      </c>
      <c r="H21" s="719">
        <v>145742</v>
      </c>
    </row>
    <row r="22" spans="1:11" ht="19.149999999999999" customHeight="1" thickBot="1" x14ac:dyDescent="0.3">
      <c r="A22" s="720" t="s">
        <v>872</v>
      </c>
      <c r="B22" s="721">
        <v>4100</v>
      </c>
      <c r="C22" s="722" t="s">
        <v>951</v>
      </c>
      <c r="D22" s="723">
        <v>0</v>
      </c>
      <c r="E22" s="723">
        <v>0</v>
      </c>
      <c r="F22" s="723">
        <v>8433.6</v>
      </c>
      <c r="G22" s="723">
        <v>8433.6</v>
      </c>
      <c r="H22" s="724">
        <v>8433.6</v>
      </c>
    </row>
    <row r="23" spans="1:11" ht="19.149999999999999" customHeight="1" thickBot="1" x14ac:dyDescent="0.3">
      <c r="A23" s="725" t="s">
        <v>873</v>
      </c>
      <c r="B23" s="726">
        <v>3100</v>
      </c>
      <c r="C23" s="727" t="s">
        <v>952</v>
      </c>
      <c r="D23" s="718">
        <v>0</v>
      </c>
      <c r="E23" s="718">
        <v>0</v>
      </c>
      <c r="F23" s="718">
        <v>300</v>
      </c>
      <c r="G23" s="718">
        <v>1300</v>
      </c>
      <c r="H23" s="719">
        <v>1300</v>
      </c>
    </row>
    <row r="24" spans="1:11" ht="19.149999999999999" customHeight="1" x14ac:dyDescent="0.25">
      <c r="A24" s="728" t="s">
        <v>874</v>
      </c>
      <c r="B24" s="697">
        <v>9100</v>
      </c>
      <c r="C24" s="698" t="s">
        <v>953</v>
      </c>
      <c r="D24" s="729">
        <v>0</v>
      </c>
      <c r="E24" s="729">
        <v>82600</v>
      </c>
      <c r="F24" s="729">
        <v>30</v>
      </c>
      <c r="G24" s="729">
        <v>30</v>
      </c>
      <c r="H24" s="730">
        <v>-82570</v>
      </c>
    </row>
    <row r="25" spans="1:11" ht="19.149999999999999" customHeight="1" x14ac:dyDescent="0.25">
      <c r="A25" s="701"/>
      <c r="B25" s="702">
        <v>9159</v>
      </c>
      <c r="C25" s="703" t="s">
        <v>954</v>
      </c>
      <c r="D25" s="704">
        <v>0</v>
      </c>
      <c r="E25" s="704">
        <v>690</v>
      </c>
      <c r="F25" s="704">
        <v>0</v>
      </c>
      <c r="G25" s="704">
        <v>0</v>
      </c>
      <c r="H25" s="705">
        <v>-690</v>
      </c>
    </row>
    <row r="26" spans="1:11" ht="19.149999999999999" customHeight="1" x14ac:dyDescent="0.25">
      <c r="A26" s="712"/>
      <c r="B26" s="713">
        <v>9136</v>
      </c>
      <c r="C26" s="714" t="s">
        <v>955</v>
      </c>
      <c r="D26" s="715">
        <v>1130</v>
      </c>
      <c r="E26" s="715">
        <v>5180</v>
      </c>
      <c r="F26" s="715">
        <v>5825</v>
      </c>
      <c r="G26" s="715">
        <v>6260</v>
      </c>
      <c r="H26" s="717">
        <v>1080</v>
      </c>
    </row>
    <row r="27" spans="1:11" ht="19.149999999999999" customHeight="1" thickBot="1" x14ac:dyDescent="0.3">
      <c r="A27" s="701"/>
      <c r="B27" s="702">
        <v>9191</v>
      </c>
      <c r="C27" s="703" t="s">
        <v>887</v>
      </c>
      <c r="D27" s="704"/>
      <c r="E27" s="704">
        <v>11000</v>
      </c>
      <c r="F27" s="704"/>
      <c r="G27" s="704"/>
      <c r="H27" s="717">
        <v>-11000</v>
      </c>
    </row>
    <row r="28" spans="1:11" ht="19.149999999999999" customHeight="1" thickBot="1" x14ac:dyDescent="0.3">
      <c r="A28" s="725" t="s">
        <v>875</v>
      </c>
      <c r="B28" s="726">
        <v>1000</v>
      </c>
      <c r="C28" s="727" t="s">
        <v>956</v>
      </c>
      <c r="D28" s="718">
        <v>0</v>
      </c>
      <c r="E28" s="718">
        <v>50</v>
      </c>
      <c r="F28" s="718">
        <v>0</v>
      </c>
      <c r="G28" s="718">
        <v>100</v>
      </c>
      <c r="H28" s="719">
        <v>50</v>
      </c>
    </row>
    <row r="29" spans="1:11" ht="19.149999999999999" customHeight="1" thickBot="1" x14ac:dyDescent="0.3">
      <c r="A29" s="720" t="s">
        <v>876</v>
      </c>
      <c r="B29" s="721">
        <v>6100</v>
      </c>
      <c r="C29" s="722" t="s">
        <v>957</v>
      </c>
      <c r="D29" s="723">
        <v>0</v>
      </c>
      <c r="E29" s="723">
        <v>2309</v>
      </c>
      <c r="F29" s="723">
        <v>0</v>
      </c>
      <c r="G29" s="723">
        <v>385</v>
      </c>
      <c r="H29" s="724">
        <v>-1924</v>
      </c>
      <c r="J29" s="731"/>
      <c r="K29" s="731"/>
    </row>
    <row r="30" spans="1:11" ht="19.149999999999999" customHeight="1" thickBot="1" x14ac:dyDescent="0.3">
      <c r="A30" s="732" t="s">
        <v>958</v>
      </c>
      <c r="B30" s="733"/>
      <c r="C30" s="734"/>
      <c r="D30" s="735">
        <v>191630</v>
      </c>
      <c r="E30" s="735">
        <v>397738</v>
      </c>
      <c r="F30" s="735">
        <v>316095.59999999998</v>
      </c>
      <c r="G30" s="735">
        <v>432022.6</v>
      </c>
      <c r="H30" s="736">
        <v>34284.600000000006</v>
      </c>
    </row>
    <row r="31" spans="1:11" ht="15.75" x14ac:dyDescent="0.25">
      <c r="A31" s="737"/>
      <c r="B31" s="737"/>
      <c r="C31" s="738"/>
      <c r="D31" s="739"/>
      <c r="E31" s="739"/>
      <c r="F31" s="739"/>
      <c r="G31" s="739"/>
      <c r="H31" s="739"/>
    </row>
    <row r="32" spans="1:11" x14ac:dyDescent="0.25">
      <c r="I32" s="682"/>
      <c r="J32" s="682"/>
      <c r="K32" s="682"/>
    </row>
    <row r="53" spans="1:8" ht="12.75" x14ac:dyDescent="0.2">
      <c r="A53" s="746" t="s">
        <v>805</v>
      </c>
      <c r="B53" s="746"/>
      <c r="C53" s="746"/>
      <c r="D53" s="746"/>
      <c r="E53" s="746"/>
      <c r="F53" s="746"/>
      <c r="G53" s="746"/>
      <c r="H53" s="746"/>
    </row>
  </sheetData>
  <mergeCells count="4">
    <mergeCell ref="A3:H3"/>
    <mergeCell ref="A14:C14"/>
    <mergeCell ref="A21:C21"/>
    <mergeCell ref="A53:H53"/>
  </mergeCells>
  <pageMargins left="0.7" right="0.7" top="0.78740157499999996" bottom="0.78740157499999996" header="0.3" footer="0.3"/>
  <pageSetup paperSize="9" scale="77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X744"/>
  <sheetViews>
    <sheetView zoomScaleNormal="100" workbookViewId="0">
      <pane xSplit="1" ySplit="1" topLeftCell="B26" activePane="bottomRight" state="frozen"/>
      <selection activeCell="I53" sqref="I53"/>
      <selection pane="topRight" activeCell="I53" sqref="I53"/>
      <selection pane="bottomLeft" activeCell="I53" sqref="I53"/>
      <selection pane="bottomRight" activeCell="F47" sqref="F47"/>
    </sheetView>
  </sheetViews>
  <sheetFormatPr defaultColWidth="9.28515625" defaultRowHeight="12.75" x14ac:dyDescent="0.2"/>
  <cols>
    <col min="1" max="1" width="57.28515625" style="454" customWidth="1"/>
    <col min="2" max="2" width="10.7109375" style="455" customWidth="1"/>
    <col min="3" max="3" width="12.28515625" style="455" customWidth="1"/>
    <col min="4" max="4" width="12.140625" style="455" customWidth="1"/>
    <col min="5" max="5" width="16.5703125" style="455" customWidth="1"/>
    <col min="6" max="6" width="14.7109375" style="455" customWidth="1"/>
    <col min="7" max="7" width="14.7109375" style="455" bestFit="1" customWidth="1"/>
    <col min="8" max="8" width="14.5703125" style="455" customWidth="1"/>
    <col min="9" max="10" width="13.5703125" style="455" customWidth="1"/>
    <col min="11" max="11" width="19.5703125" style="455" customWidth="1"/>
    <col min="12" max="256" width="9.28515625" style="454"/>
    <col min="257" max="257" width="57.28515625" style="454" customWidth="1"/>
    <col min="258" max="260" width="10.7109375" style="454" customWidth="1"/>
    <col min="261" max="261" width="16.5703125" style="454" customWidth="1"/>
    <col min="262" max="262" width="14.7109375" style="454" customWidth="1"/>
    <col min="263" max="263" width="14.7109375" style="454" bestFit="1" customWidth="1"/>
    <col min="264" max="264" width="14.5703125" style="454" customWidth="1"/>
    <col min="265" max="266" width="13.5703125" style="454" customWidth="1"/>
    <col min="267" max="267" width="19.5703125" style="454" customWidth="1"/>
    <col min="268" max="512" width="9.28515625" style="454"/>
    <col min="513" max="513" width="57.28515625" style="454" customWidth="1"/>
    <col min="514" max="516" width="10.7109375" style="454" customWidth="1"/>
    <col min="517" max="517" width="16.5703125" style="454" customWidth="1"/>
    <col min="518" max="518" width="14.7109375" style="454" customWidth="1"/>
    <col min="519" max="519" width="14.7109375" style="454" bestFit="1" customWidth="1"/>
    <col min="520" max="520" width="14.5703125" style="454" customWidth="1"/>
    <col min="521" max="522" width="13.5703125" style="454" customWidth="1"/>
    <col min="523" max="523" width="19.5703125" style="454" customWidth="1"/>
    <col min="524" max="768" width="9.28515625" style="454"/>
    <col min="769" max="769" width="57.28515625" style="454" customWidth="1"/>
    <col min="770" max="772" width="10.7109375" style="454" customWidth="1"/>
    <col min="773" max="773" width="16.5703125" style="454" customWidth="1"/>
    <col min="774" max="774" width="14.7109375" style="454" customWidth="1"/>
    <col min="775" max="775" width="14.7109375" style="454" bestFit="1" customWidth="1"/>
    <col min="776" max="776" width="14.5703125" style="454" customWidth="1"/>
    <col min="777" max="778" width="13.5703125" style="454" customWidth="1"/>
    <col min="779" max="779" width="19.5703125" style="454" customWidth="1"/>
    <col min="780" max="1024" width="9.28515625" style="454"/>
    <col min="1025" max="1025" width="57.28515625" style="454" customWidth="1"/>
    <col min="1026" max="1028" width="10.7109375" style="454" customWidth="1"/>
    <col min="1029" max="1029" width="16.5703125" style="454" customWidth="1"/>
    <col min="1030" max="1030" width="14.7109375" style="454" customWidth="1"/>
    <col min="1031" max="1031" width="14.7109375" style="454" bestFit="1" customWidth="1"/>
    <col min="1032" max="1032" width="14.5703125" style="454" customWidth="1"/>
    <col min="1033" max="1034" width="13.5703125" style="454" customWidth="1"/>
    <col min="1035" max="1035" width="19.5703125" style="454" customWidth="1"/>
    <col min="1036" max="1280" width="9.28515625" style="454"/>
    <col min="1281" max="1281" width="57.28515625" style="454" customWidth="1"/>
    <col min="1282" max="1284" width="10.7109375" style="454" customWidth="1"/>
    <col min="1285" max="1285" width="16.5703125" style="454" customWidth="1"/>
    <col min="1286" max="1286" width="14.7109375" style="454" customWidth="1"/>
    <col min="1287" max="1287" width="14.7109375" style="454" bestFit="1" customWidth="1"/>
    <col min="1288" max="1288" width="14.5703125" style="454" customWidth="1"/>
    <col min="1289" max="1290" width="13.5703125" style="454" customWidth="1"/>
    <col min="1291" max="1291" width="19.5703125" style="454" customWidth="1"/>
    <col min="1292" max="1536" width="9.28515625" style="454"/>
    <col min="1537" max="1537" width="57.28515625" style="454" customWidth="1"/>
    <col min="1538" max="1540" width="10.7109375" style="454" customWidth="1"/>
    <col min="1541" max="1541" width="16.5703125" style="454" customWidth="1"/>
    <col min="1542" max="1542" width="14.7109375" style="454" customWidth="1"/>
    <col min="1543" max="1543" width="14.7109375" style="454" bestFit="1" customWidth="1"/>
    <col min="1544" max="1544" width="14.5703125" style="454" customWidth="1"/>
    <col min="1545" max="1546" width="13.5703125" style="454" customWidth="1"/>
    <col min="1547" max="1547" width="19.5703125" style="454" customWidth="1"/>
    <col min="1548" max="1792" width="9.28515625" style="454"/>
    <col min="1793" max="1793" width="57.28515625" style="454" customWidth="1"/>
    <col min="1794" max="1796" width="10.7109375" style="454" customWidth="1"/>
    <col min="1797" max="1797" width="16.5703125" style="454" customWidth="1"/>
    <col min="1798" max="1798" width="14.7109375" style="454" customWidth="1"/>
    <col min="1799" max="1799" width="14.7109375" style="454" bestFit="1" customWidth="1"/>
    <col min="1800" max="1800" width="14.5703125" style="454" customWidth="1"/>
    <col min="1801" max="1802" width="13.5703125" style="454" customWidth="1"/>
    <col min="1803" max="1803" width="19.5703125" style="454" customWidth="1"/>
    <col min="1804" max="2048" width="9.28515625" style="454"/>
    <col min="2049" max="2049" width="57.28515625" style="454" customWidth="1"/>
    <col min="2050" max="2052" width="10.7109375" style="454" customWidth="1"/>
    <col min="2053" max="2053" width="16.5703125" style="454" customWidth="1"/>
    <col min="2054" max="2054" width="14.7109375" style="454" customWidth="1"/>
    <col min="2055" max="2055" width="14.7109375" style="454" bestFit="1" customWidth="1"/>
    <col min="2056" max="2056" width="14.5703125" style="454" customWidth="1"/>
    <col min="2057" max="2058" width="13.5703125" style="454" customWidth="1"/>
    <col min="2059" max="2059" width="19.5703125" style="454" customWidth="1"/>
    <col min="2060" max="2304" width="9.28515625" style="454"/>
    <col min="2305" max="2305" width="57.28515625" style="454" customWidth="1"/>
    <col min="2306" max="2308" width="10.7109375" style="454" customWidth="1"/>
    <col min="2309" max="2309" width="16.5703125" style="454" customWidth="1"/>
    <col min="2310" max="2310" width="14.7109375" style="454" customWidth="1"/>
    <col min="2311" max="2311" width="14.7109375" style="454" bestFit="1" customWidth="1"/>
    <col min="2312" max="2312" width="14.5703125" style="454" customWidth="1"/>
    <col min="2313" max="2314" width="13.5703125" style="454" customWidth="1"/>
    <col min="2315" max="2315" width="19.5703125" style="454" customWidth="1"/>
    <col min="2316" max="2560" width="9.28515625" style="454"/>
    <col min="2561" max="2561" width="57.28515625" style="454" customWidth="1"/>
    <col min="2562" max="2564" width="10.7109375" style="454" customWidth="1"/>
    <col min="2565" max="2565" width="16.5703125" style="454" customWidth="1"/>
    <col min="2566" max="2566" width="14.7109375" style="454" customWidth="1"/>
    <col min="2567" max="2567" width="14.7109375" style="454" bestFit="1" customWidth="1"/>
    <col min="2568" max="2568" width="14.5703125" style="454" customWidth="1"/>
    <col min="2569" max="2570" width="13.5703125" style="454" customWidth="1"/>
    <col min="2571" max="2571" width="19.5703125" style="454" customWidth="1"/>
    <col min="2572" max="2816" width="9.28515625" style="454"/>
    <col min="2817" max="2817" width="57.28515625" style="454" customWidth="1"/>
    <col min="2818" max="2820" width="10.7109375" style="454" customWidth="1"/>
    <col min="2821" max="2821" width="16.5703125" style="454" customWidth="1"/>
    <col min="2822" max="2822" width="14.7109375" style="454" customWidth="1"/>
    <col min="2823" max="2823" width="14.7109375" style="454" bestFit="1" customWidth="1"/>
    <col min="2824" max="2824" width="14.5703125" style="454" customWidth="1"/>
    <col min="2825" max="2826" width="13.5703125" style="454" customWidth="1"/>
    <col min="2827" max="2827" width="19.5703125" style="454" customWidth="1"/>
    <col min="2828" max="3072" width="9.28515625" style="454"/>
    <col min="3073" max="3073" width="57.28515625" style="454" customWidth="1"/>
    <col min="3074" max="3076" width="10.7109375" style="454" customWidth="1"/>
    <col min="3077" max="3077" width="16.5703125" style="454" customWidth="1"/>
    <col min="3078" max="3078" width="14.7109375" style="454" customWidth="1"/>
    <col min="3079" max="3079" width="14.7109375" style="454" bestFit="1" customWidth="1"/>
    <col min="3080" max="3080" width="14.5703125" style="454" customWidth="1"/>
    <col min="3081" max="3082" width="13.5703125" style="454" customWidth="1"/>
    <col min="3083" max="3083" width="19.5703125" style="454" customWidth="1"/>
    <col min="3084" max="3328" width="9.28515625" style="454"/>
    <col min="3329" max="3329" width="57.28515625" style="454" customWidth="1"/>
    <col min="3330" max="3332" width="10.7109375" style="454" customWidth="1"/>
    <col min="3333" max="3333" width="16.5703125" style="454" customWidth="1"/>
    <col min="3334" max="3334" width="14.7109375" style="454" customWidth="1"/>
    <col min="3335" max="3335" width="14.7109375" style="454" bestFit="1" customWidth="1"/>
    <col min="3336" max="3336" width="14.5703125" style="454" customWidth="1"/>
    <col min="3337" max="3338" width="13.5703125" style="454" customWidth="1"/>
    <col min="3339" max="3339" width="19.5703125" style="454" customWidth="1"/>
    <col min="3340" max="3584" width="9.28515625" style="454"/>
    <col min="3585" max="3585" width="57.28515625" style="454" customWidth="1"/>
    <col min="3586" max="3588" width="10.7109375" style="454" customWidth="1"/>
    <col min="3589" max="3589" width="16.5703125" style="454" customWidth="1"/>
    <col min="3590" max="3590" width="14.7109375" style="454" customWidth="1"/>
    <col min="3591" max="3591" width="14.7109375" style="454" bestFit="1" customWidth="1"/>
    <col min="3592" max="3592" width="14.5703125" style="454" customWidth="1"/>
    <col min="3593" max="3594" width="13.5703125" style="454" customWidth="1"/>
    <col min="3595" max="3595" width="19.5703125" style="454" customWidth="1"/>
    <col min="3596" max="3840" width="9.28515625" style="454"/>
    <col min="3841" max="3841" width="57.28515625" style="454" customWidth="1"/>
    <col min="3842" max="3844" width="10.7109375" style="454" customWidth="1"/>
    <col min="3845" max="3845" width="16.5703125" style="454" customWidth="1"/>
    <col min="3846" max="3846" width="14.7109375" style="454" customWidth="1"/>
    <col min="3847" max="3847" width="14.7109375" style="454" bestFit="1" customWidth="1"/>
    <col min="3848" max="3848" width="14.5703125" style="454" customWidth="1"/>
    <col min="3849" max="3850" width="13.5703125" style="454" customWidth="1"/>
    <col min="3851" max="3851" width="19.5703125" style="454" customWidth="1"/>
    <col min="3852" max="4096" width="9.28515625" style="454"/>
    <col min="4097" max="4097" width="57.28515625" style="454" customWidth="1"/>
    <col min="4098" max="4100" width="10.7109375" style="454" customWidth="1"/>
    <col min="4101" max="4101" width="16.5703125" style="454" customWidth="1"/>
    <col min="4102" max="4102" width="14.7109375" style="454" customWidth="1"/>
    <col min="4103" max="4103" width="14.7109375" style="454" bestFit="1" customWidth="1"/>
    <col min="4104" max="4104" width="14.5703125" style="454" customWidth="1"/>
    <col min="4105" max="4106" width="13.5703125" style="454" customWidth="1"/>
    <col min="4107" max="4107" width="19.5703125" style="454" customWidth="1"/>
    <col min="4108" max="4352" width="9.28515625" style="454"/>
    <col min="4353" max="4353" width="57.28515625" style="454" customWidth="1"/>
    <col min="4354" max="4356" width="10.7109375" style="454" customWidth="1"/>
    <col min="4357" max="4357" width="16.5703125" style="454" customWidth="1"/>
    <col min="4358" max="4358" width="14.7109375" style="454" customWidth="1"/>
    <col min="4359" max="4359" width="14.7109375" style="454" bestFit="1" customWidth="1"/>
    <col min="4360" max="4360" width="14.5703125" style="454" customWidth="1"/>
    <col min="4361" max="4362" width="13.5703125" style="454" customWidth="1"/>
    <col min="4363" max="4363" width="19.5703125" style="454" customWidth="1"/>
    <col min="4364" max="4608" width="9.28515625" style="454"/>
    <col min="4609" max="4609" width="57.28515625" style="454" customWidth="1"/>
    <col min="4610" max="4612" width="10.7109375" style="454" customWidth="1"/>
    <col min="4613" max="4613" width="16.5703125" style="454" customWidth="1"/>
    <col min="4614" max="4614" width="14.7109375" style="454" customWidth="1"/>
    <col min="4615" max="4615" width="14.7109375" style="454" bestFit="1" customWidth="1"/>
    <col min="4616" max="4616" width="14.5703125" style="454" customWidth="1"/>
    <col min="4617" max="4618" width="13.5703125" style="454" customWidth="1"/>
    <col min="4619" max="4619" width="19.5703125" style="454" customWidth="1"/>
    <col min="4620" max="4864" width="9.28515625" style="454"/>
    <col min="4865" max="4865" width="57.28515625" style="454" customWidth="1"/>
    <col min="4866" max="4868" width="10.7109375" style="454" customWidth="1"/>
    <col min="4869" max="4869" width="16.5703125" style="454" customWidth="1"/>
    <col min="4870" max="4870" width="14.7109375" style="454" customWidth="1"/>
    <col min="4871" max="4871" width="14.7109375" style="454" bestFit="1" customWidth="1"/>
    <col min="4872" max="4872" width="14.5703125" style="454" customWidth="1"/>
    <col min="4873" max="4874" width="13.5703125" style="454" customWidth="1"/>
    <col min="4875" max="4875" width="19.5703125" style="454" customWidth="1"/>
    <col min="4876" max="5120" width="9.28515625" style="454"/>
    <col min="5121" max="5121" width="57.28515625" style="454" customWidth="1"/>
    <col min="5122" max="5124" width="10.7109375" style="454" customWidth="1"/>
    <col min="5125" max="5125" width="16.5703125" style="454" customWidth="1"/>
    <col min="5126" max="5126" width="14.7109375" style="454" customWidth="1"/>
    <col min="5127" max="5127" width="14.7109375" style="454" bestFit="1" customWidth="1"/>
    <col min="5128" max="5128" width="14.5703125" style="454" customWidth="1"/>
    <col min="5129" max="5130" width="13.5703125" style="454" customWidth="1"/>
    <col min="5131" max="5131" width="19.5703125" style="454" customWidth="1"/>
    <col min="5132" max="5376" width="9.28515625" style="454"/>
    <col min="5377" max="5377" width="57.28515625" style="454" customWidth="1"/>
    <col min="5378" max="5380" width="10.7109375" style="454" customWidth="1"/>
    <col min="5381" max="5381" width="16.5703125" style="454" customWidth="1"/>
    <col min="5382" max="5382" width="14.7109375" style="454" customWidth="1"/>
    <col min="5383" max="5383" width="14.7109375" style="454" bestFit="1" customWidth="1"/>
    <col min="5384" max="5384" width="14.5703125" style="454" customWidth="1"/>
    <col min="5385" max="5386" width="13.5703125" style="454" customWidth="1"/>
    <col min="5387" max="5387" width="19.5703125" style="454" customWidth="1"/>
    <col min="5388" max="5632" width="9.28515625" style="454"/>
    <col min="5633" max="5633" width="57.28515625" style="454" customWidth="1"/>
    <col min="5634" max="5636" width="10.7109375" style="454" customWidth="1"/>
    <col min="5637" max="5637" width="16.5703125" style="454" customWidth="1"/>
    <col min="5638" max="5638" width="14.7109375" style="454" customWidth="1"/>
    <col min="5639" max="5639" width="14.7109375" style="454" bestFit="1" customWidth="1"/>
    <col min="5640" max="5640" width="14.5703125" style="454" customWidth="1"/>
    <col min="5641" max="5642" width="13.5703125" style="454" customWidth="1"/>
    <col min="5643" max="5643" width="19.5703125" style="454" customWidth="1"/>
    <col min="5644" max="5888" width="9.28515625" style="454"/>
    <col min="5889" max="5889" width="57.28515625" style="454" customWidth="1"/>
    <col min="5890" max="5892" width="10.7109375" style="454" customWidth="1"/>
    <col min="5893" max="5893" width="16.5703125" style="454" customWidth="1"/>
    <col min="5894" max="5894" width="14.7109375" style="454" customWidth="1"/>
    <col min="5895" max="5895" width="14.7109375" style="454" bestFit="1" customWidth="1"/>
    <col min="5896" max="5896" width="14.5703125" style="454" customWidth="1"/>
    <col min="5897" max="5898" width="13.5703125" style="454" customWidth="1"/>
    <col min="5899" max="5899" width="19.5703125" style="454" customWidth="1"/>
    <col min="5900" max="6144" width="9.28515625" style="454"/>
    <col min="6145" max="6145" width="57.28515625" style="454" customWidth="1"/>
    <col min="6146" max="6148" width="10.7109375" style="454" customWidth="1"/>
    <col min="6149" max="6149" width="16.5703125" style="454" customWidth="1"/>
    <col min="6150" max="6150" width="14.7109375" style="454" customWidth="1"/>
    <col min="6151" max="6151" width="14.7109375" style="454" bestFit="1" customWidth="1"/>
    <col min="6152" max="6152" width="14.5703125" style="454" customWidth="1"/>
    <col min="6153" max="6154" width="13.5703125" style="454" customWidth="1"/>
    <col min="6155" max="6155" width="19.5703125" style="454" customWidth="1"/>
    <col min="6156" max="6400" width="9.28515625" style="454"/>
    <col min="6401" max="6401" width="57.28515625" style="454" customWidth="1"/>
    <col min="6402" max="6404" width="10.7109375" style="454" customWidth="1"/>
    <col min="6405" max="6405" width="16.5703125" style="454" customWidth="1"/>
    <col min="6406" max="6406" width="14.7109375" style="454" customWidth="1"/>
    <col min="6407" max="6407" width="14.7109375" style="454" bestFit="1" customWidth="1"/>
    <col min="6408" max="6408" width="14.5703125" style="454" customWidth="1"/>
    <col min="6409" max="6410" width="13.5703125" style="454" customWidth="1"/>
    <col min="6411" max="6411" width="19.5703125" style="454" customWidth="1"/>
    <col min="6412" max="6656" width="9.28515625" style="454"/>
    <col min="6657" max="6657" width="57.28515625" style="454" customWidth="1"/>
    <col min="6658" max="6660" width="10.7109375" style="454" customWidth="1"/>
    <col min="6661" max="6661" width="16.5703125" style="454" customWidth="1"/>
    <col min="6662" max="6662" width="14.7109375" style="454" customWidth="1"/>
    <col min="6663" max="6663" width="14.7109375" style="454" bestFit="1" customWidth="1"/>
    <col min="6664" max="6664" width="14.5703125" style="454" customWidth="1"/>
    <col min="6665" max="6666" width="13.5703125" style="454" customWidth="1"/>
    <col min="6667" max="6667" width="19.5703125" style="454" customWidth="1"/>
    <col min="6668" max="6912" width="9.28515625" style="454"/>
    <col min="6913" max="6913" width="57.28515625" style="454" customWidth="1"/>
    <col min="6914" max="6916" width="10.7109375" style="454" customWidth="1"/>
    <col min="6917" max="6917" width="16.5703125" style="454" customWidth="1"/>
    <col min="6918" max="6918" width="14.7109375" style="454" customWidth="1"/>
    <col min="6919" max="6919" width="14.7109375" style="454" bestFit="1" customWidth="1"/>
    <col min="6920" max="6920" width="14.5703125" style="454" customWidth="1"/>
    <col min="6921" max="6922" width="13.5703125" style="454" customWidth="1"/>
    <col min="6923" max="6923" width="19.5703125" style="454" customWidth="1"/>
    <col min="6924" max="7168" width="9.28515625" style="454"/>
    <col min="7169" max="7169" width="57.28515625" style="454" customWidth="1"/>
    <col min="7170" max="7172" width="10.7109375" style="454" customWidth="1"/>
    <col min="7173" max="7173" width="16.5703125" style="454" customWidth="1"/>
    <col min="7174" max="7174" width="14.7109375" style="454" customWidth="1"/>
    <col min="7175" max="7175" width="14.7109375" style="454" bestFit="1" customWidth="1"/>
    <col min="7176" max="7176" width="14.5703125" style="454" customWidth="1"/>
    <col min="7177" max="7178" width="13.5703125" style="454" customWidth="1"/>
    <col min="7179" max="7179" width="19.5703125" style="454" customWidth="1"/>
    <col min="7180" max="7424" width="9.28515625" style="454"/>
    <col min="7425" max="7425" width="57.28515625" style="454" customWidth="1"/>
    <col min="7426" max="7428" width="10.7109375" style="454" customWidth="1"/>
    <col min="7429" max="7429" width="16.5703125" style="454" customWidth="1"/>
    <col min="7430" max="7430" width="14.7109375" style="454" customWidth="1"/>
    <col min="7431" max="7431" width="14.7109375" style="454" bestFit="1" customWidth="1"/>
    <col min="7432" max="7432" width="14.5703125" style="454" customWidth="1"/>
    <col min="7433" max="7434" width="13.5703125" style="454" customWidth="1"/>
    <col min="7435" max="7435" width="19.5703125" style="454" customWidth="1"/>
    <col min="7436" max="7680" width="9.28515625" style="454"/>
    <col min="7681" max="7681" width="57.28515625" style="454" customWidth="1"/>
    <col min="7682" max="7684" width="10.7109375" style="454" customWidth="1"/>
    <col min="7685" max="7685" width="16.5703125" style="454" customWidth="1"/>
    <col min="7686" max="7686" width="14.7109375" style="454" customWidth="1"/>
    <col min="7687" max="7687" width="14.7109375" style="454" bestFit="1" customWidth="1"/>
    <col min="7688" max="7688" width="14.5703125" style="454" customWidth="1"/>
    <col min="7689" max="7690" width="13.5703125" style="454" customWidth="1"/>
    <col min="7691" max="7691" width="19.5703125" style="454" customWidth="1"/>
    <col min="7692" max="7936" width="9.28515625" style="454"/>
    <col min="7937" max="7937" width="57.28515625" style="454" customWidth="1"/>
    <col min="7938" max="7940" width="10.7109375" style="454" customWidth="1"/>
    <col min="7941" max="7941" width="16.5703125" style="454" customWidth="1"/>
    <col min="7942" max="7942" width="14.7109375" style="454" customWidth="1"/>
    <col min="7943" max="7943" width="14.7109375" style="454" bestFit="1" customWidth="1"/>
    <col min="7944" max="7944" width="14.5703125" style="454" customWidth="1"/>
    <col min="7945" max="7946" width="13.5703125" style="454" customWidth="1"/>
    <col min="7947" max="7947" width="19.5703125" style="454" customWidth="1"/>
    <col min="7948" max="8192" width="9.28515625" style="454"/>
    <col min="8193" max="8193" width="57.28515625" style="454" customWidth="1"/>
    <col min="8194" max="8196" width="10.7109375" style="454" customWidth="1"/>
    <col min="8197" max="8197" width="16.5703125" style="454" customWidth="1"/>
    <col min="8198" max="8198" width="14.7109375" style="454" customWidth="1"/>
    <col min="8199" max="8199" width="14.7109375" style="454" bestFit="1" customWidth="1"/>
    <col min="8200" max="8200" width="14.5703125" style="454" customWidth="1"/>
    <col min="8201" max="8202" width="13.5703125" style="454" customWidth="1"/>
    <col min="8203" max="8203" width="19.5703125" style="454" customWidth="1"/>
    <col min="8204" max="8448" width="9.28515625" style="454"/>
    <col min="8449" max="8449" width="57.28515625" style="454" customWidth="1"/>
    <col min="8450" max="8452" width="10.7109375" style="454" customWidth="1"/>
    <col min="8453" max="8453" width="16.5703125" style="454" customWidth="1"/>
    <col min="8454" max="8454" width="14.7109375" style="454" customWidth="1"/>
    <col min="8455" max="8455" width="14.7109375" style="454" bestFit="1" customWidth="1"/>
    <col min="8456" max="8456" width="14.5703125" style="454" customWidth="1"/>
    <col min="8457" max="8458" width="13.5703125" style="454" customWidth="1"/>
    <col min="8459" max="8459" width="19.5703125" style="454" customWidth="1"/>
    <col min="8460" max="8704" width="9.28515625" style="454"/>
    <col min="8705" max="8705" width="57.28515625" style="454" customWidth="1"/>
    <col min="8706" max="8708" width="10.7109375" style="454" customWidth="1"/>
    <col min="8709" max="8709" width="16.5703125" style="454" customWidth="1"/>
    <col min="8710" max="8710" width="14.7109375" style="454" customWidth="1"/>
    <col min="8711" max="8711" width="14.7109375" style="454" bestFit="1" customWidth="1"/>
    <col min="8712" max="8712" width="14.5703125" style="454" customWidth="1"/>
    <col min="8713" max="8714" width="13.5703125" style="454" customWidth="1"/>
    <col min="8715" max="8715" width="19.5703125" style="454" customWidth="1"/>
    <col min="8716" max="8960" width="9.28515625" style="454"/>
    <col min="8961" max="8961" width="57.28515625" style="454" customWidth="1"/>
    <col min="8962" max="8964" width="10.7109375" style="454" customWidth="1"/>
    <col min="8965" max="8965" width="16.5703125" style="454" customWidth="1"/>
    <col min="8966" max="8966" width="14.7109375" style="454" customWidth="1"/>
    <col min="8967" max="8967" width="14.7109375" style="454" bestFit="1" customWidth="1"/>
    <col min="8968" max="8968" width="14.5703125" style="454" customWidth="1"/>
    <col min="8969" max="8970" width="13.5703125" style="454" customWidth="1"/>
    <col min="8971" max="8971" width="19.5703125" style="454" customWidth="1"/>
    <col min="8972" max="9216" width="9.28515625" style="454"/>
    <col min="9217" max="9217" width="57.28515625" style="454" customWidth="1"/>
    <col min="9218" max="9220" width="10.7109375" style="454" customWidth="1"/>
    <col min="9221" max="9221" width="16.5703125" style="454" customWidth="1"/>
    <col min="9222" max="9222" width="14.7109375" style="454" customWidth="1"/>
    <col min="9223" max="9223" width="14.7109375" style="454" bestFit="1" customWidth="1"/>
    <col min="9224" max="9224" width="14.5703125" style="454" customWidth="1"/>
    <col min="9225" max="9226" width="13.5703125" style="454" customWidth="1"/>
    <col min="9227" max="9227" width="19.5703125" style="454" customWidth="1"/>
    <col min="9228" max="9472" width="9.28515625" style="454"/>
    <col min="9473" max="9473" width="57.28515625" style="454" customWidth="1"/>
    <col min="9474" max="9476" width="10.7109375" style="454" customWidth="1"/>
    <col min="9477" max="9477" width="16.5703125" style="454" customWidth="1"/>
    <col min="9478" max="9478" width="14.7109375" style="454" customWidth="1"/>
    <col min="9479" max="9479" width="14.7109375" style="454" bestFit="1" customWidth="1"/>
    <col min="9480" max="9480" width="14.5703125" style="454" customWidth="1"/>
    <col min="9481" max="9482" width="13.5703125" style="454" customWidth="1"/>
    <col min="9483" max="9483" width="19.5703125" style="454" customWidth="1"/>
    <col min="9484" max="9728" width="9.28515625" style="454"/>
    <col min="9729" max="9729" width="57.28515625" style="454" customWidth="1"/>
    <col min="9730" max="9732" width="10.7109375" style="454" customWidth="1"/>
    <col min="9733" max="9733" width="16.5703125" style="454" customWidth="1"/>
    <col min="9734" max="9734" width="14.7109375" style="454" customWidth="1"/>
    <col min="9735" max="9735" width="14.7109375" style="454" bestFit="1" customWidth="1"/>
    <col min="9736" max="9736" width="14.5703125" style="454" customWidth="1"/>
    <col min="9737" max="9738" width="13.5703125" style="454" customWidth="1"/>
    <col min="9739" max="9739" width="19.5703125" style="454" customWidth="1"/>
    <col min="9740" max="9984" width="9.28515625" style="454"/>
    <col min="9985" max="9985" width="57.28515625" style="454" customWidth="1"/>
    <col min="9986" max="9988" width="10.7109375" style="454" customWidth="1"/>
    <col min="9989" max="9989" width="16.5703125" style="454" customWidth="1"/>
    <col min="9990" max="9990" width="14.7109375" style="454" customWidth="1"/>
    <col min="9991" max="9991" width="14.7109375" style="454" bestFit="1" customWidth="1"/>
    <col min="9992" max="9992" width="14.5703125" style="454" customWidth="1"/>
    <col min="9993" max="9994" width="13.5703125" style="454" customWidth="1"/>
    <col min="9995" max="9995" width="19.5703125" style="454" customWidth="1"/>
    <col min="9996" max="10240" width="9.28515625" style="454"/>
    <col min="10241" max="10241" width="57.28515625" style="454" customWidth="1"/>
    <col min="10242" max="10244" width="10.7109375" style="454" customWidth="1"/>
    <col min="10245" max="10245" width="16.5703125" style="454" customWidth="1"/>
    <col min="10246" max="10246" width="14.7109375" style="454" customWidth="1"/>
    <col min="10247" max="10247" width="14.7109375" style="454" bestFit="1" customWidth="1"/>
    <col min="10248" max="10248" width="14.5703125" style="454" customWidth="1"/>
    <col min="10249" max="10250" width="13.5703125" style="454" customWidth="1"/>
    <col min="10251" max="10251" width="19.5703125" style="454" customWidth="1"/>
    <col min="10252" max="10496" width="9.28515625" style="454"/>
    <col min="10497" max="10497" width="57.28515625" style="454" customWidth="1"/>
    <col min="10498" max="10500" width="10.7109375" style="454" customWidth="1"/>
    <col min="10501" max="10501" width="16.5703125" style="454" customWidth="1"/>
    <col min="10502" max="10502" width="14.7109375" style="454" customWidth="1"/>
    <col min="10503" max="10503" width="14.7109375" style="454" bestFit="1" customWidth="1"/>
    <col min="10504" max="10504" width="14.5703125" style="454" customWidth="1"/>
    <col min="10505" max="10506" width="13.5703125" style="454" customWidth="1"/>
    <col min="10507" max="10507" width="19.5703125" style="454" customWidth="1"/>
    <col min="10508" max="10752" width="9.28515625" style="454"/>
    <col min="10753" max="10753" width="57.28515625" style="454" customWidth="1"/>
    <col min="10754" max="10756" width="10.7109375" style="454" customWidth="1"/>
    <col min="10757" max="10757" width="16.5703125" style="454" customWidth="1"/>
    <col min="10758" max="10758" width="14.7109375" style="454" customWidth="1"/>
    <col min="10759" max="10759" width="14.7109375" style="454" bestFit="1" customWidth="1"/>
    <col min="10760" max="10760" width="14.5703125" style="454" customWidth="1"/>
    <col min="10761" max="10762" width="13.5703125" style="454" customWidth="1"/>
    <col min="10763" max="10763" width="19.5703125" style="454" customWidth="1"/>
    <col min="10764" max="11008" width="9.28515625" style="454"/>
    <col min="11009" max="11009" width="57.28515625" style="454" customWidth="1"/>
    <col min="11010" max="11012" width="10.7109375" style="454" customWidth="1"/>
    <col min="11013" max="11013" width="16.5703125" style="454" customWidth="1"/>
    <col min="11014" max="11014" width="14.7109375" style="454" customWidth="1"/>
    <col min="11015" max="11015" width="14.7109375" style="454" bestFit="1" customWidth="1"/>
    <col min="11016" max="11016" width="14.5703125" style="454" customWidth="1"/>
    <col min="11017" max="11018" width="13.5703125" style="454" customWidth="1"/>
    <col min="11019" max="11019" width="19.5703125" style="454" customWidth="1"/>
    <col min="11020" max="11264" width="9.28515625" style="454"/>
    <col min="11265" max="11265" width="57.28515625" style="454" customWidth="1"/>
    <col min="11266" max="11268" width="10.7109375" style="454" customWidth="1"/>
    <col min="11269" max="11269" width="16.5703125" style="454" customWidth="1"/>
    <col min="11270" max="11270" width="14.7109375" style="454" customWidth="1"/>
    <col min="11271" max="11271" width="14.7109375" style="454" bestFit="1" customWidth="1"/>
    <col min="11272" max="11272" width="14.5703125" style="454" customWidth="1"/>
    <col min="11273" max="11274" width="13.5703125" style="454" customWidth="1"/>
    <col min="11275" max="11275" width="19.5703125" style="454" customWidth="1"/>
    <col min="11276" max="11520" width="9.28515625" style="454"/>
    <col min="11521" max="11521" width="57.28515625" style="454" customWidth="1"/>
    <col min="11522" max="11524" width="10.7109375" style="454" customWidth="1"/>
    <col min="11525" max="11525" width="16.5703125" style="454" customWidth="1"/>
    <col min="11526" max="11526" width="14.7109375" style="454" customWidth="1"/>
    <col min="11527" max="11527" width="14.7109375" style="454" bestFit="1" customWidth="1"/>
    <col min="11528" max="11528" width="14.5703125" style="454" customWidth="1"/>
    <col min="11529" max="11530" width="13.5703125" style="454" customWidth="1"/>
    <col min="11531" max="11531" width="19.5703125" style="454" customWidth="1"/>
    <col min="11532" max="11776" width="9.28515625" style="454"/>
    <col min="11777" max="11777" width="57.28515625" style="454" customWidth="1"/>
    <col min="11778" max="11780" width="10.7109375" style="454" customWidth="1"/>
    <col min="11781" max="11781" width="16.5703125" style="454" customWidth="1"/>
    <col min="11782" max="11782" width="14.7109375" style="454" customWidth="1"/>
    <col min="11783" max="11783" width="14.7109375" style="454" bestFit="1" customWidth="1"/>
    <col min="11784" max="11784" width="14.5703125" style="454" customWidth="1"/>
    <col min="11785" max="11786" width="13.5703125" style="454" customWidth="1"/>
    <col min="11787" max="11787" width="19.5703125" style="454" customWidth="1"/>
    <col min="11788" max="12032" width="9.28515625" style="454"/>
    <col min="12033" max="12033" width="57.28515625" style="454" customWidth="1"/>
    <col min="12034" max="12036" width="10.7109375" style="454" customWidth="1"/>
    <col min="12037" max="12037" width="16.5703125" style="454" customWidth="1"/>
    <col min="12038" max="12038" width="14.7109375" style="454" customWidth="1"/>
    <col min="12039" max="12039" width="14.7109375" style="454" bestFit="1" customWidth="1"/>
    <col min="12040" max="12040" width="14.5703125" style="454" customWidth="1"/>
    <col min="12041" max="12042" width="13.5703125" style="454" customWidth="1"/>
    <col min="12043" max="12043" width="19.5703125" style="454" customWidth="1"/>
    <col min="12044" max="12288" width="9.28515625" style="454"/>
    <col min="12289" max="12289" width="57.28515625" style="454" customWidth="1"/>
    <col min="12290" max="12292" width="10.7109375" style="454" customWidth="1"/>
    <col min="12293" max="12293" width="16.5703125" style="454" customWidth="1"/>
    <col min="12294" max="12294" width="14.7109375" style="454" customWidth="1"/>
    <col min="12295" max="12295" width="14.7109375" style="454" bestFit="1" customWidth="1"/>
    <col min="12296" max="12296" width="14.5703125" style="454" customWidth="1"/>
    <col min="12297" max="12298" width="13.5703125" style="454" customWidth="1"/>
    <col min="12299" max="12299" width="19.5703125" style="454" customWidth="1"/>
    <col min="12300" max="12544" width="9.28515625" style="454"/>
    <col min="12545" max="12545" width="57.28515625" style="454" customWidth="1"/>
    <col min="12546" max="12548" width="10.7109375" style="454" customWidth="1"/>
    <col min="12549" max="12549" width="16.5703125" style="454" customWidth="1"/>
    <col min="12550" max="12550" width="14.7109375" style="454" customWidth="1"/>
    <col min="12551" max="12551" width="14.7109375" style="454" bestFit="1" customWidth="1"/>
    <col min="12552" max="12552" width="14.5703125" style="454" customWidth="1"/>
    <col min="12553" max="12554" width="13.5703125" style="454" customWidth="1"/>
    <col min="12555" max="12555" width="19.5703125" style="454" customWidth="1"/>
    <col min="12556" max="12800" width="9.28515625" style="454"/>
    <col min="12801" max="12801" width="57.28515625" style="454" customWidth="1"/>
    <col min="12802" max="12804" width="10.7109375" style="454" customWidth="1"/>
    <col min="12805" max="12805" width="16.5703125" style="454" customWidth="1"/>
    <col min="12806" max="12806" width="14.7109375" style="454" customWidth="1"/>
    <col min="12807" max="12807" width="14.7109375" style="454" bestFit="1" customWidth="1"/>
    <col min="12808" max="12808" width="14.5703125" style="454" customWidth="1"/>
    <col min="12809" max="12810" width="13.5703125" style="454" customWidth="1"/>
    <col min="12811" max="12811" width="19.5703125" style="454" customWidth="1"/>
    <col min="12812" max="13056" width="9.28515625" style="454"/>
    <col min="13057" max="13057" width="57.28515625" style="454" customWidth="1"/>
    <col min="13058" max="13060" width="10.7109375" style="454" customWidth="1"/>
    <col min="13061" max="13061" width="16.5703125" style="454" customWidth="1"/>
    <col min="13062" max="13062" width="14.7109375" style="454" customWidth="1"/>
    <col min="13063" max="13063" width="14.7109375" style="454" bestFit="1" customWidth="1"/>
    <col min="13064" max="13064" width="14.5703125" style="454" customWidth="1"/>
    <col min="13065" max="13066" width="13.5703125" style="454" customWidth="1"/>
    <col min="13067" max="13067" width="19.5703125" style="454" customWidth="1"/>
    <col min="13068" max="13312" width="9.28515625" style="454"/>
    <col min="13313" max="13313" width="57.28515625" style="454" customWidth="1"/>
    <col min="13314" max="13316" width="10.7109375" style="454" customWidth="1"/>
    <col min="13317" max="13317" width="16.5703125" style="454" customWidth="1"/>
    <col min="13318" max="13318" width="14.7109375" style="454" customWidth="1"/>
    <col min="13319" max="13319" width="14.7109375" style="454" bestFit="1" customWidth="1"/>
    <col min="13320" max="13320" width="14.5703125" style="454" customWidth="1"/>
    <col min="13321" max="13322" width="13.5703125" style="454" customWidth="1"/>
    <col min="13323" max="13323" width="19.5703125" style="454" customWidth="1"/>
    <col min="13324" max="13568" width="9.28515625" style="454"/>
    <col min="13569" max="13569" width="57.28515625" style="454" customWidth="1"/>
    <col min="13570" max="13572" width="10.7109375" style="454" customWidth="1"/>
    <col min="13573" max="13573" width="16.5703125" style="454" customWidth="1"/>
    <col min="13574" max="13574" width="14.7109375" style="454" customWidth="1"/>
    <col min="13575" max="13575" width="14.7109375" style="454" bestFit="1" customWidth="1"/>
    <col min="13576" max="13576" width="14.5703125" style="454" customWidth="1"/>
    <col min="13577" max="13578" width="13.5703125" style="454" customWidth="1"/>
    <col min="13579" max="13579" width="19.5703125" style="454" customWidth="1"/>
    <col min="13580" max="13824" width="9.28515625" style="454"/>
    <col min="13825" max="13825" width="57.28515625" style="454" customWidth="1"/>
    <col min="13826" max="13828" width="10.7109375" style="454" customWidth="1"/>
    <col min="13829" max="13829" width="16.5703125" style="454" customWidth="1"/>
    <col min="13830" max="13830" width="14.7109375" style="454" customWidth="1"/>
    <col min="13831" max="13831" width="14.7109375" style="454" bestFit="1" customWidth="1"/>
    <col min="13832" max="13832" width="14.5703125" style="454" customWidth="1"/>
    <col min="13833" max="13834" width="13.5703125" style="454" customWidth="1"/>
    <col min="13835" max="13835" width="19.5703125" style="454" customWidth="1"/>
    <col min="13836" max="14080" width="9.28515625" style="454"/>
    <col min="14081" max="14081" width="57.28515625" style="454" customWidth="1"/>
    <col min="14082" max="14084" width="10.7109375" style="454" customWidth="1"/>
    <col min="14085" max="14085" width="16.5703125" style="454" customWidth="1"/>
    <col min="14086" max="14086" width="14.7109375" style="454" customWidth="1"/>
    <col min="14087" max="14087" width="14.7109375" style="454" bestFit="1" customWidth="1"/>
    <col min="14088" max="14088" width="14.5703125" style="454" customWidth="1"/>
    <col min="14089" max="14090" width="13.5703125" style="454" customWidth="1"/>
    <col min="14091" max="14091" width="19.5703125" style="454" customWidth="1"/>
    <col min="14092" max="14336" width="9.28515625" style="454"/>
    <col min="14337" max="14337" width="57.28515625" style="454" customWidth="1"/>
    <col min="14338" max="14340" width="10.7109375" style="454" customWidth="1"/>
    <col min="14341" max="14341" width="16.5703125" style="454" customWidth="1"/>
    <col min="14342" max="14342" width="14.7109375" style="454" customWidth="1"/>
    <col min="14343" max="14343" width="14.7109375" style="454" bestFit="1" customWidth="1"/>
    <col min="14344" max="14344" width="14.5703125" style="454" customWidth="1"/>
    <col min="14345" max="14346" width="13.5703125" style="454" customWidth="1"/>
    <col min="14347" max="14347" width="19.5703125" style="454" customWidth="1"/>
    <col min="14348" max="14592" width="9.28515625" style="454"/>
    <col min="14593" max="14593" width="57.28515625" style="454" customWidth="1"/>
    <col min="14594" max="14596" width="10.7109375" style="454" customWidth="1"/>
    <col min="14597" max="14597" width="16.5703125" style="454" customWidth="1"/>
    <col min="14598" max="14598" width="14.7109375" style="454" customWidth="1"/>
    <col min="14599" max="14599" width="14.7109375" style="454" bestFit="1" customWidth="1"/>
    <col min="14600" max="14600" width="14.5703125" style="454" customWidth="1"/>
    <col min="14601" max="14602" width="13.5703125" style="454" customWidth="1"/>
    <col min="14603" max="14603" width="19.5703125" style="454" customWidth="1"/>
    <col min="14604" max="14848" width="9.28515625" style="454"/>
    <col min="14849" max="14849" width="57.28515625" style="454" customWidth="1"/>
    <col min="14850" max="14852" width="10.7109375" style="454" customWidth="1"/>
    <col min="14853" max="14853" width="16.5703125" style="454" customWidth="1"/>
    <col min="14854" max="14854" width="14.7109375" style="454" customWidth="1"/>
    <col min="14855" max="14855" width="14.7109375" style="454" bestFit="1" customWidth="1"/>
    <col min="14856" max="14856" width="14.5703125" style="454" customWidth="1"/>
    <col min="14857" max="14858" width="13.5703125" style="454" customWidth="1"/>
    <col min="14859" max="14859" width="19.5703125" style="454" customWidth="1"/>
    <col min="14860" max="15104" width="9.28515625" style="454"/>
    <col min="15105" max="15105" width="57.28515625" style="454" customWidth="1"/>
    <col min="15106" max="15108" width="10.7109375" style="454" customWidth="1"/>
    <col min="15109" max="15109" width="16.5703125" style="454" customWidth="1"/>
    <col min="15110" max="15110" width="14.7109375" style="454" customWidth="1"/>
    <col min="15111" max="15111" width="14.7109375" style="454" bestFit="1" customWidth="1"/>
    <col min="15112" max="15112" width="14.5703125" style="454" customWidth="1"/>
    <col min="15113" max="15114" width="13.5703125" style="454" customWidth="1"/>
    <col min="15115" max="15115" width="19.5703125" style="454" customWidth="1"/>
    <col min="15116" max="15360" width="9.28515625" style="454"/>
    <col min="15361" max="15361" width="57.28515625" style="454" customWidth="1"/>
    <col min="15362" max="15364" width="10.7109375" style="454" customWidth="1"/>
    <col min="15365" max="15365" width="16.5703125" style="454" customWidth="1"/>
    <col min="15366" max="15366" width="14.7109375" style="454" customWidth="1"/>
    <col min="15367" max="15367" width="14.7109375" style="454" bestFit="1" customWidth="1"/>
    <col min="15368" max="15368" width="14.5703125" style="454" customWidth="1"/>
    <col min="15369" max="15370" width="13.5703125" style="454" customWidth="1"/>
    <col min="15371" max="15371" width="19.5703125" style="454" customWidth="1"/>
    <col min="15372" max="15616" width="9.28515625" style="454"/>
    <col min="15617" max="15617" width="57.28515625" style="454" customWidth="1"/>
    <col min="15618" max="15620" width="10.7109375" style="454" customWidth="1"/>
    <col min="15621" max="15621" width="16.5703125" style="454" customWidth="1"/>
    <col min="15622" max="15622" width="14.7109375" style="454" customWidth="1"/>
    <col min="15623" max="15623" width="14.7109375" style="454" bestFit="1" customWidth="1"/>
    <col min="15624" max="15624" width="14.5703125" style="454" customWidth="1"/>
    <col min="15625" max="15626" width="13.5703125" style="454" customWidth="1"/>
    <col min="15627" max="15627" width="19.5703125" style="454" customWidth="1"/>
    <col min="15628" max="15872" width="9.28515625" style="454"/>
    <col min="15873" max="15873" width="57.28515625" style="454" customWidth="1"/>
    <col min="15874" max="15876" width="10.7109375" style="454" customWidth="1"/>
    <col min="15877" max="15877" width="16.5703125" style="454" customWidth="1"/>
    <col min="15878" max="15878" width="14.7109375" style="454" customWidth="1"/>
    <col min="15879" max="15879" width="14.7109375" style="454" bestFit="1" customWidth="1"/>
    <col min="15880" max="15880" width="14.5703125" style="454" customWidth="1"/>
    <col min="15881" max="15882" width="13.5703125" style="454" customWidth="1"/>
    <col min="15883" max="15883" width="19.5703125" style="454" customWidth="1"/>
    <col min="15884" max="16128" width="9.28515625" style="454"/>
    <col min="16129" max="16129" width="57.28515625" style="454" customWidth="1"/>
    <col min="16130" max="16132" width="10.7109375" style="454" customWidth="1"/>
    <col min="16133" max="16133" width="16.5703125" style="454" customWidth="1"/>
    <col min="16134" max="16134" width="14.7109375" style="454" customWidth="1"/>
    <col min="16135" max="16135" width="14.7109375" style="454" bestFit="1" customWidth="1"/>
    <col min="16136" max="16136" width="14.5703125" style="454" customWidth="1"/>
    <col min="16137" max="16138" width="13.5703125" style="454" customWidth="1"/>
    <col min="16139" max="16139" width="19.5703125" style="454" customWidth="1"/>
    <col min="16140" max="16384" width="9.28515625" style="454"/>
  </cols>
  <sheetData>
    <row r="1" spans="1:11" ht="25.5" customHeight="1" x14ac:dyDescent="0.35">
      <c r="K1" s="459" t="s">
        <v>925</v>
      </c>
    </row>
    <row r="2" spans="1:11" ht="23.25" customHeight="1" thickBot="1" x14ac:dyDescent="0.4">
      <c r="A2" s="456"/>
      <c r="B2" s="457"/>
      <c r="D2" s="458"/>
      <c r="E2" s="458"/>
      <c r="F2" s="458"/>
      <c r="G2" s="458"/>
      <c r="H2" s="458"/>
      <c r="K2" s="459" t="s">
        <v>369</v>
      </c>
    </row>
    <row r="3" spans="1:11" ht="35.25" customHeight="1" x14ac:dyDescent="0.2">
      <c r="A3" s="766" t="s">
        <v>807</v>
      </c>
      <c r="B3" s="767"/>
      <c r="C3" s="767"/>
      <c r="D3" s="767"/>
      <c r="E3" s="767"/>
      <c r="F3" s="767"/>
      <c r="G3" s="767"/>
      <c r="H3" s="767"/>
      <c r="I3" s="767"/>
      <c r="J3" s="767"/>
      <c r="K3" s="768"/>
    </row>
    <row r="4" spans="1:11" ht="28.5" customHeight="1" x14ac:dyDescent="0.2">
      <c r="A4" s="460"/>
      <c r="B4" s="769" t="s">
        <v>808</v>
      </c>
      <c r="C4" s="770"/>
      <c r="D4" s="770"/>
      <c r="E4" s="770"/>
      <c r="F4" s="770"/>
      <c r="G4" s="770"/>
      <c r="H4" s="770"/>
      <c r="I4" s="461"/>
      <c r="J4" s="462"/>
      <c r="K4" s="771" t="s">
        <v>809</v>
      </c>
    </row>
    <row r="5" spans="1:11" ht="52.5" customHeight="1" x14ac:dyDescent="0.2">
      <c r="A5" s="463" t="s">
        <v>965</v>
      </c>
      <c r="B5" s="464" t="s">
        <v>966</v>
      </c>
      <c r="C5" s="464" t="s">
        <v>967</v>
      </c>
      <c r="D5" s="464" t="s">
        <v>968</v>
      </c>
      <c r="E5" s="464" t="s">
        <v>969</v>
      </c>
      <c r="F5" s="464" t="s">
        <v>970</v>
      </c>
      <c r="G5" s="464" t="s">
        <v>816</v>
      </c>
      <c r="H5" s="464" t="s">
        <v>971</v>
      </c>
      <c r="I5" s="465">
        <v>8282</v>
      </c>
      <c r="J5" s="466" t="s">
        <v>818</v>
      </c>
      <c r="K5" s="772"/>
    </row>
    <row r="6" spans="1:11" ht="26.1" customHeight="1" x14ac:dyDescent="0.2">
      <c r="A6" s="467" t="s">
        <v>819</v>
      </c>
      <c r="B6" s="468"/>
      <c r="C6" s="468"/>
      <c r="D6" s="468"/>
      <c r="E6" s="468"/>
      <c r="F6" s="468"/>
      <c r="G6" s="468"/>
      <c r="H6" s="468"/>
      <c r="I6" s="468"/>
      <c r="J6" s="469"/>
      <c r="K6" s="470">
        <f t="shared" ref="K6:K31" si="0">SUM(B6:J6)</f>
        <v>0</v>
      </c>
    </row>
    <row r="7" spans="1:11" ht="26.1" customHeight="1" x14ac:dyDescent="0.2">
      <c r="A7" s="467" t="s">
        <v>820</v>
      </c>
      <c r="B7" s="468"/>
      <c r="C7" s="468"/>
      <c r="D7" s="468"/>
      <c r="E7" s="468"/>
      <c r="F7" s="468"/>
      <c r="G7" s="468"/>
      <c r="H7" s="468"/>
      <c r="I7" s="468"/>
      <c r="J7" s="471">
        <v>200</v>
      </c>
      <c r="K7" s="470">
        <f t="shared" si="0"/>
        <v>200</v>
      </c>
    </row>
    <row r="8" spans="1:11" ht="26.1" customHeight="1" thickBot="1" x14ac:dyDescent="0.25">
      <c r="A8" s="472" t="s">
        <v>821</v>
      </c>
      <c r="B8" s="473"/>
      <c r="C8" s="473"/>
      <c r="D8" s="473"/>
      <c r="E8" s="473"/>
      <c r="F8" s="473"/>
      <c r="G8" s="473"/>
      <c r="H8" s="473"/>
      <c r="I8" s="473"/>
      <c r="J8" s="474">
        <v>10</v>
      </c>
      <c r="K8" s="475">
        <f t="shared" si="0"/>
        <v>10</v>
      </c>
    </row>
    <row r="9" spans="1:11" ht="26.1" customHeight="1" thickBot="1" x14ac:dyDescent="0.25">
      <c r="A9" s="476" t="s">
        <v>809</v>
      </c>
      <c r="B9" s="477">
        <f>SUM(B6:B8)</f>
        <v>0</v>
      </c>
      <c r="C9" s="477">
        <f t="shared" ref="C9:J9" si="1">SUM(C6:C8)</f>
        <v>0</v>
      </c>
      <c r="D9" s="477">
        <f t="shared" si="1"/>
        <v>0</v>
      </c>
      <c r="E9" s="477">
        <f t="shared" si="1"/>
        <v>0</v>
      </c>
      <c r="F9" s="477">
        <f t="shared" si="1"/>
        <v>0</v>
      </c>
      <c r="G9" s="477">
        <f t="shared" si="1"/>
        <v>0</v>
      </c>
      <c r="H9" s="477">
        <f t="shared" si="1"/>
        <v>0</v>
      </c>
      <c r="I9" s="477">
        <f t="shared" si="1"/>
        <v>0</v>
      </c>
      <c r="J9" s="477">
        <f t="shared" si="1"/>
        <v>210</v>
      </c>
      <c r="K9" s="478">
        <f t="shared" si="0"/>
        <v>210</v>
      </c>
    </row>
    <row r="10" spans="1:11" ht="26.1" customHeight="1" x14ac:dyDescent="0.2">
      <c r="A10" s="479" t="s">
        <v>822</v>
      </c>
      <c r="B10" s="480"/>
      <c r="C10" s="480">
        <v>150</v>
      </c>
      <c r="D10" s="480"/>
      <c r="E10" s="480"/>
      <c r="F10" s="480"/>
      <c r="G10" s="480"/>
      <c r="H10" s="480">
        <v>500</v>
      </c>
      <c r="I10" s="481"/>
      <c r="J10" s="482">
        <v>5000</v>
      </c>
      <c r="K10" s="483">
        <f t="shared" si="0"/>
        <v>5650</v>
      </c>
    </row>
    <row r="11" spans="1:11" ht="26.1" customHeight="1" x14ac:dyDescent="0.2">
      <c r="A11" s="484" t="s">
        <v>823</v>
      </c>
      <c r="B11" s="468"/>
      <c r="C11" s="468"/>
      <c r="D11" s="468"/>
      <c r="E11" s="468"/>
      <c r="F11" s="468"/>
      <c r="G11" s="468">
        <f>SUM('ZČ-opravy OMP a OBN rozpis'!D13)</f>
        <v>19450</v>
      </c>
      <c r="H11" s="485">
        <f>SUM('ZČ-opravy OMP a OBN rozpis'!D21)</f>
        <v>47550</v>
      </c>
      <c r="I11" s="486"/>
      <c r="J11" s="487">
        <v>1500</v>
      </c>
      <c r="K11" s="470">
        <f t="shared" si="0"/>
        <v>68500</v>
      </c>
    </row>
    <row r="12" spans="1:11" ht="26.1" customHeight="1" x14ac:dyDescent="0.2">
      <c r="A12" s="488" t="s">
        <v>824</v>
      </c>
      <c r="B12" s="468"/>
      <c r="C12" s="468"/>
      <c r="D12" s="468"/>
      <c r="E12" s="468"/>
      <c r="F12" s="468"/>
      <c r="G12" s="468"/>
      <c r="H12" s="468"/>
      <c r="I12" s="489"/>
      <c r="J12" s="482"/>
      <c r="K12" s="470">
        <f t="shared" si="0"/>
        <v>0</v>
      </c>
    </row>
    <row r="13" spans="1:11" ht="26.1" customHeight="1" x14ac:dyDescent="0.2">
      <c r="A13" s="488" t="s">
        <v>825</v>
      </c>
      <c r="B13" s="468"/>
      <c r="C13" s="468">
        <v>50</v>
      </c>
      <c r="D13" s="468"/>
      <c r="E13" s="468"/>
      <c r="F13" s="468"/>
      <c r="G13" s="468">
        <f>SUM('ZČ-opravy OMP a OBN rozpis'!D32)</f>
        <v>5000</v>
      </c>
      <c r="H13" s="468">
        <f>SUM('ZČ-opravy OMP a OBN rozpis'!D27)</f>
        <v>5000</v>
      </c>
      <c r="I13" s="489"/>
      <c r="J13" s="482">
        <v>2000</v>
      </c>
      <c r="K13" s="470">
        <f t="shared" si="0"/>
        <v>12050</v>
      </c>
    </row>
    <row r="14" spans="1:11" ht="26.1" customHeight="1" x14ac:dyDescent="0.2">
      <c r="A14" s="490" t="s">
        <v>826</v>
      </c>
      <c r="B14" s="473"/>
      <c r="C14" s="468"/>
      <c r="D14" s="491"/>
      <c r="E14" s="473"/>
      <c r="F14" s="491"/>
      <c r="G14" s="473"/>
      <c r="H14" s="473"/>
      <c r="I14" s="491"/>
      <c r="J14" s="468"/>
      <c r="K14" s="470">
        <f t="shared" si="0"/>
        <v>0</v>
      </c>
    </row>
    <row r="15" spans="1:11" ht="26.1" customHeight="1" thickBot="1" x14ac:dyDescent="0.25">
      <c r="A15" s="490" t="s">
        <v>827</v>
      </c>
      <c r="B15" s="473"/>
      <c r="C15" s="473"/>
      <c r="D15" s="491"/>
      <c r="E15" s="473"/>
      <c r="F15" s="491"/>
      <c r="G15" s="473"/>
      <c r="H15" s="473"/>
      <c r="I15" s="491"/>
      <c r="J15" s="492">
        <v>500</v>
      </c>
      <c r="K15" s="475">
        <f t="shared" si="0"/>
        <v>500</v>
      </c>
    </row>
    <row r="16" spans="1:11" ht="26.1" customHeight="1" thickBot="1" x14ac:dyDescent="0.25">
      <c r="A16" s="493" t="s">
        <v>828</v>
      </c>
      <c r="B16" s="477">
        <f>SUM(B10:B15)</f>
        <v>0</v>
      </c>
      <c r="C16" s="477">
        <f t="shared" ref="C16:J16" si="2">SUM(C10:C15)</f>
        <v>200</v>
      </c>
      <c r="D16" s="477">
        <f t="shared" si="2"/>
        <v>0</v>
      </c>
      <c r="E16" s="477">
        <f t="shared" si="2"/>
        <v>0</v>
      </c>
      <c r="F16" s="477">
        <f t="shared" si="2"/>
        <v>0</v>
      </c>
      <c r="G16" s="477">
        <f t="shared" si="2"/>
        <v>24450</v>
      </c>
      <c r="H16" s="477">
        <f t="shared" si="2"/>
        <v>53050</v>
      </c>
      <c r="I16" s="477">
        <f t="shared" si="2"/>
        <v>0</v>
      </c>
      <c r="J16" s="477">
        <f t="shared" si="2"/>
        <v>9000</v>
      </c>
      <c r="K16" s="478">
        <f t="shared" si="0"/>
        <v>86700</v>
      </c>
    </row>
    <row r="17" spans="1:11" ht="26.1" customHeight="1" x14ac:dyDescent="0.2">
      <c r="A17" s="488" t="s">
        <v>829</v>
      </c>
      <c r="B17" s="468"/>
      <c r="C17" s="468"/>
      <c r="D17" s="468"/>
      <c r="E17" s="468"/>
      <c r="F17" s="468"/>
      <c r="G17" s="468"/>
      <c r="H17" s="468">
        <v>3100</v>
      </c>
      <c r="I17" s="489">
        <v>0</v>
      </c>
      <c r="J17" s="494"/>
      <c r="K17" s="470">
        <f t="shared" si="0"/>
        <v>3100</v>
      </c>
    </row>
    <row r="18" spans="1:11" ht="26.1" customHeight="1" x14ac:dyDescent="0.2">
      <c r="A18" s="488" t="s">
        <v>830</v>
      </c>
      <c r="B18" s="468"/>
      <c r="C18" s="468"/>
      <c r="D18" s="468"/>
      <c r="E18" s="468"/>
      <c r="F18" s="468"/>
      <c r="G18" s="468">
        <v>4000</v>
      </c>
      <c r="H18" s="468">
        <v>4000</v>
      </c>
      <c r="I18" s="489">
        <v>0</v>
      </c>
      <c r="J18" s="494">
        <v>2000</v>
      </c>
      <c r="K18" s="470">
        <f t="shared" si="0"/>
        <v>10000</v>
      </c>
    </row>
    <row r="19" spans="1:11" ht="26.1" customHeight="1" x14ac:dyDescent="0.2">
      <c r="A19" s="488" t="s">
        <v>831</v>
      </c>
      <c r="B19" s="468"/>
      <c r="C19" s="468"/>
      <c r="D19" s="468"/>
      <c r="E19" s="468"/>
      <c r="F19" s="468"/>
      <c r="G19" s="468">
        <v>1500</v>
      </c>
      <c r="H19" s="468">
        <v>1500</v>
      </c>
      <c r="I19" s="489"/>
      <c r="J19" s="494"/>
      <c r="K19" s="470">
        <f t="shared" si="0"/>
        <v>3000</v>
      </c>
    </row>
    <row r="20" spans="1:11" ht="26.1" customHeight="1" x14ac:dyDescent="0.2">
      <c r="A20" s="488" t="s">
        <v>832</v>
      </c>
      <c r="B20" s="468"/>
      <c r="C20" s="468"/>
      <c r="D20" s="468"/>
      <c r="E20" s="468"/>
      <c r="F20" s="468"/>
      <c r="G20" s="468"/>
      <c r="H20" s="468"/>
      <c r="I20" s="489">
        <v>2200</v>
      </c>
      <c r="J20" s="494"/>
      <c r="K20" s="470">
        <f t="shared" si="0"/>
        <v>2200</v>
      </c>
    </row>
    <row r="21" spans="1:11" ht="26.1" customHeight="1" x14ac:dyDescent="0.2">
      <c r="A21" s="488" t="s">
        <v>833</v>
      </c>
      <c r="B21" s="468"/>
      <c r="C21" s="468"/>
      <c r="D21" s="468"/>
      <c r="E21" s="468"/>
      <c r="F21" s="468"/>
      <c r="G21" s="468"/>
      <c r="H21" s="468"/>
      <c r="I21" s="489"/>
      <c r="J21" s="494"/>
      <c r="K21" s="470">
        <f t="shared" si="0"/>
        <v>0</v>
      </c>
    </row>
    <row r="22" spans="1:11" ht="26.1" customHeight="1" x14ac:dyDescent="0.2">
      <c r="A22" s="488" t="s">
        <v>834</v>
      </c>
      <c r="B22" s="468"/>
      <c r="C22" s="468"/>
      <c r="D22" s="468"/>
      <c r="E22" s="468"/>
      <c r="F22" s="468"/>
      <c r="G22" s="468"/>
      <c r="H22" s="468"/>
      <c r="I22" s="489">
        <v>1000</v>
      </c>
      <c r="J22" s="494"/>
      <c r="K22" s="470">
        <f t="shared" si="0"/>
        <v>1000</v>
      </c>
    </row>
    <row r="23" spans="1:11" ht="26.1" customHeight="1" x14ac:dyDescent="0.2">
      <c r="A23" s="488" t="s">
        <v>835</v>
      </c>
      <c r="B23" s="468"/>
      <c r="C23" s="468"/>
      <c r="D23" s="468"/>
      <c r="E23" s="468"/>
      <c r="F23" s="468"/>
      <c r="G23" s="468"/>
      <c r="H23" s="468"/>
      <c r="I23" s="489"/>
      <c r="J23" s="494"/>
      <c r="K23" s="470">
        <f t="shared" si="0"/>
        <v>0</v>
      </c>
    </row>
    <row r="24" spans="1:11" ht="26.1" customHeight="1" x14ac:dyDescent="0.2">
      <c r="A24" s="488" t="s">
        <v>836</v>
      </c>
      <c r="B24" s="495">
        <v>7375</v>
      </c>
      <c r="C24" s="495"/>
      <c r="D24" s="495"/>
      <c r="E24" s="495">
        <v>15625</v>
      </c>
      <c r="F24" s="495">
        <v>1250</v>
      </c>
      <c r="G24" s="468"/>
      <c r="H24" s="468"/>
      <c r="I24" s="489"/>
      <c r="J24" s="494"/>
      <c r="K24" s="470">
        <f t="shared" si="0"/>
        <v>24250</v>
      </c>
    </row>
    <row r="25" spans="1:11" ht="26.1" customHeight="1" x14ac:dyDescent="0.2">
      <c r="A25" s="488" t="s">
        <v>837</v>
      </c>
      <c r="B25" s="468"/>
      <c r="C25" s="468"/>
      <c r="D25" s="468"/>
      <c r="E25" s="468">
        <v>2112</v>
      </c>
      <c r="F25" s="468"/>
      <c r="G25" s="468"/>
      <c r="H25" s="468"/>
      <c r="I25" s="489"/>
      <c r="J25" s="494"/>
      <c r="K25" s="470">
        <f t="shared" si="0"/>
        <v>2112</v>
      </c>
    </row>
    <row r="26" spans="1:11" ht="26.1" customHeight="1" x14ac:dyDescent="0.2">
      <c r="A26" s="488" t="s">
        <v>838</v>
      </c>
      <c r="B26" s="468"/>
      <c r="C26" s="468"/>
      <c r="D26" s="468"/>
      <c r="E26" s="468"/>
      <c r="F26" s="468"/>
      <c r="G26" s="468"/>
      <c r="H26" s="468"/>
      <c r="I26" s="489"/>
      <c r="J26" s="494"/>
      <c r="K26" s="470">
        <f t="shared" si="0"/>
        <v>0</v>
      </c>
    </row>
    <row r="27" spans="1:11" ht="26.1" customHeight="1" x14ac:dyDescent="0.2">
      <c r="A27" s="488" t="s">
        <v>839</v>
      </c>
      <c r="B27" s="468"/>
      <c r="C27" s="468"/>
      <c r="D27" s="468"/>
      <c r="E27" s="468"/>
      <c r="F27" s="468"/>
      <c r="G27" s="468"/>
      <c r="H27" s="468"/>
      <c r="I27" s="489"/>
      <c r="J27" s="494"/>
      <c r="K27" s="470">
        <f t="shared" si="0"/>
        <v>0</v>
      </c>
    </row>
    <row r="28" spans="1:11" ht="26.1" customHeight="1" x14ac:dyDescent="0.2">
      <c r="A28" s="488" t="s">
        <v>840</v>
      </c>
      <c r="B28" s="468"/>
      <c r="C28" s="468"/>
      <c r="D28" s="468">
        <v>200</v>
      </c>
      <c r="E28" s="468">
        <v>300</v>
      </c>
      <c r="F28" s="468">
        <v>300</v>
      </c>
      <c r="G28" s="468">
        <v>500</v>
      </c>
      <c r="H28" s="468">
        <v>1500</v>
      </c>
      <c r="I28" s="489">
        <v>1500</v>
      </c>
      <c r="J28" s="496">
        <v>600</v>
      </c>
      <c r="K28" s="470">
        <f t="shared" si="0"/>
        <v>4900</v>
      </c>
    </row>
    <row r="29" spans="1:11" ht="26.1" customHeight="1" x14ac:dyDescent="0.2">
      <c r="A29" s="488" t="s">
        <v>841</v>
      </c>
      <c r="B29" s="468"/>
      <c r="C29" s="468"/>
      <c r="D29" s="468"/>
      <c r="E29" s="468"/>
      <c r="F29" s="468"/>
      <c r="G29" s="468"/>
      <c r="H29" s="468"/>
      <c r="I29" s="489"/>
      <c r="J29" s="468"/>
      <c r="K29" s="470">
        <f t="shared" si="0"/>
        <v>0</v>
      </c>
    </row>
    <row r="30" spans="1:11" ht="26.1" customHeight="1" x14ac:dyDescent="0.2">
      <c r="A30" s="488" t="s">
        <v>842</v>
      </c>
      <c r="B30" s="468"/>
      <c r="C30" s="468"/>
      <c r="D30" s="468"/>
      <c r="E30" s="468"/>
      <c r="F30" s="468"/>
      <c r="G30" s="468"/>
      <c r="H30" s="468"/>
      <c r="I30" s="489"/>
      <c r="J30" s="494"/>
      <c r="K30" s="470">
        <f t="shared" si="0"/>
        <v>0</v>
      </c>
    </row>
    <row r="31" spans="1:11" ht="26.1" customHeight="1" thickBot="1" x14ac:dyDescent="0.25">
      <c r="A31" s="490" t="s">
        <v>843</v>
      </c>
      <c r="B31" s="473"/>
      <c r="C31" s="473">
        <v>200</v>
      </c>
      <c r="D31" s="473">
        <v>200</v>
      </c>
      <c r="E31" s="473">
        <v>200</v>
      </c>
      <c r="F31" s="473">
        <v>200</v>
      </c>
      <c r="G31" s="473">
        <v>200</v>
      </c>
      <c r="H31" s="473">
        <v>200</v>
      </c>
      <c r="I31" s="473">
        <v>200</v>
      </c>
      <c r="J31" s="474">
        <v>150</v>
      </c>
      <c r="K31" s="475">
        <f t="shared" si="0"/>
        <v>1550</v>
      </c>
    </row>
    <row r="32" spans="1:11" ht="26.1" customHeight="1" thickBot="1" x14ac:dyDescent="0.25">
      <c r="A32" s="497" t="s">
        <v>844</v>
      </c>
      <c r="B32" s="477">
        <f t="shared" ref="B32:K32" si="3">SUM(B6:B31)-B9-B16</f>
        <v>7375</v>
      </c>
      <c r="C32" s="477">
        <f t="shared" si="3"/>
        <v>400</v>
      </c>
      <c r="D32" s="477">
        <f t="shared" si="3"/>
        <v>400</v>
      </c>
      <c r="E32" s="477">
        <f t="shared" si="3"/>
        <v>18237</v>
      </c>
      <c r="F32" s="477">
        <f t="shared" si="3"/>
        <v>1750</v>
      </c>
      <c r="G32" s="477">
        <f t="shared" si="3"/>
        <v>30650</v>
      </c>
      <c r="H32" s="477">
        <f t="shared" si="3"/>
        <v>63350</v>
      </c>
      <c r="I32" s="477">
        <f t="shared" si="3"/>
        <v>4900</v>
      </c>
      <c r="J32" s="477">
        <f t="shared" si="3"/>
        <v>11960</v>
      </c>
      <c r="K32" s="498">
        <f t="shared" si="3"/>
        <v>139022</v>
      </c>
    </row>
    <row r="33" spans="1:11" ht="26.1" customHeight="1" x14ac:dyDescent="0.2">
      <c r="A33" s="499" t="s">
        <v>845</v>
      </c>
      <c r="B33" s="480"/>
      <c r="C33" s="480"/>
      <c r="D33" s="480">
        <v>700</v>
      </c>
      <c r="E33" s="480"/>
      <c r="F33" s="480"/>
      <c r="G33" s="480"/>
      <c r="H33" s="480"/>
      <c r="I33" s="481"/>
      <c r="J33" s="482"/>
      <c r="K33" s="483">
        <f t="shared" ref="K33:K47" si="4">SUM(B33:J33)</f>
        <v>700</v>
      </c>
    </row>
    <row r="34" spans="1:11" ht="26.1" customHeight="1" x14ac:dyDescent="0.2">
      <c r="A34" s="500" t="s">
        <v>846</v>
      </c>
      <c r="B34" s="468"/>
      <c r="C34" s="468">
        <v>2400</v>
      </c>
      <c r="D34" s="468">
        <v>5800</v>
      </c>
      <c r="E34" s="468"/>
      <c r="F34" s="468"/>
      <c r="G34" s="468"/>
      <c r="H34" s="468"/>
      <c r="I34" s="468"/>
      <c r="J34" s="468"/>
      <c r="K34" s="470">
        <f t="shared" si="4"/>
        <v>8200</v>
      </c>
    </row>
    <row r="35" spans="1:11" ht="26.1" customHeight="1" x14ac:dyDescent="0.2">
      <c r="A35" s="488" t="s">
        <v>847</v>
      </c>
      <c r="B35" s="468"/>
      <c r="C35" s="468"/>
      <c r="D35" s="468"/>
      <c r="E35" s="468"/>
      <c r="F35" s="468"/>
      <c r="G35" s="468"/>
      <c r="H35" s="468"/>
      <c r="I35" s="468"/>
      <c r="J35" s="468">
        <v>3600</v>
      </c>
      <c r="K35" s="470">
        <f t="shared" si="4"/>
        <v>3600</v>
      </c>
    </row>
    <row r="36" spans="1:11" ht="26.1" customHeight="1" x14ac:dyDescent="0.2">
      <c r="A36" s="488" t="s">
        <v>848</v>
      </c>
      <c r="B36" s="468"/>
      <c r="C36" s="468"/>
      <c r="D36" s="468"/>
      <c r="E36" s="468"/>
      <c r="F36" s="468"/>
      <c r="G36" s="468"/>
      <c r="H36" s="468"/>
      <c r="I36" s="468"/>
      <c r="J36" s="468">
        <v>3100</v>
      </c>
      <c r="K36" s="470">
        <f t="shared" si="4"/>
        <v>3100</v>
      </c>
    </row>
    <row r="37" spans="1:11" ht="26.1" customHeight="1" x14ac:dyDescent="0.2">
      <c r="A37" s="500" t="s">
        <v>849</v>
      </c>
      <c r="B37" s="468"/>
      <c r="C37" s="468"/>
      <c r="D37" s="468"/>
      <c r="E37" s="468"/>
      <c r="F37" s="468"/>
      <c r="G37" s="468"/>
      <c r="H37" s="468"/>
      <c r="I37" s="468"/>
      <c r="J37" s="468"/>
      <c r="K37" s="470">
        <f t="shared" si="4"/>
        <v>0</v>
      </c>
    </row>
    <row r="38" spans="1:11" ht="26.1" customHeight="1" thickBot="1" x14ac:dyDescent="0.25">
      <c r="A38" s="472" t="s">
        <v>850</v>
      </c>
      <c r="B38" s="473"/>
      <c r="C38" s="473"/>
      <c r="D38" s="473">
        <v>7</v>
      </c>
      <c r="E38" s="473"/>
      <c r="F38" s="473"/>
      <c r="G38" s="473"/>
      <c r="H38" s="473"/>
      <c r="I38" s="473"/>
      <c r="J38" s="473"/>
      <c r="K38" s="475">
        <f t="shared" si="4"/>
        <v>7</v>
      </c>
    </row>
    <row r="39" spans="1:11" ht="26.1" customHeight="1" thickBot="1" x14ac:dyDescent="0.25">
      <c r="A39" s="493" t="s">
        <v>851</v>
      </c>
      <c r="B39" s="477">
        <f>SUM(B34:B38)</f>
        <v>0</v>
      </c>
      <c r="C39" s="477">
        <f t="shared" ref="C39:J39" si="5">SUM(C34:C38)</f>
        <v>2400</v>
      </c>
      <c r="D39" s="477">
        <f t="shared" si="5"/>
        <v>5807</v>
      </c>
      <c r="E39" s="477">
        <f t="shared" si="5"/>
        <v>0</v>
      </c>
      <c r="F39" s="477">
        <f t="shared" si="5"/>
        <v>0</v>
      </c>
      <c r="G39" s="477">
        <f t="shared" si="5"/>
        <v>0</v>
      </c>
      <c r="H39" s="477">
        <f t="shared" si="5"/>
        <v>0</v>
      </c>
      <c r="I39" s="477">
        <f t="shared" si="5"/>
        <v>0</v>
      </c>
      <c r="J39" s="477">
        <f t="shared" si="5"/>
        <v>6700</v>
      </c>
      <c r="K39" s="478">
        <f t="shared" si="4"/>
        <v>14907</v>
      </c>
    </row>
    <row r="40" spans="1:11" ht="26.1" customHeight="1" x14ac:dyDescent="0.2">
      <c r="A40" s="501" t="s">
        <v>852</v>
      </c>
      <c r="B40" s="502"/>
      <c r="C40" s="502">
        <v>50</v>
      </c>
      <c r="D40" s="502">
        <v>20</v>
      </c>
      <c r="E40" s="502"/>
      <c r="F40" s="502"/>
      <c r="G40" s="502"/>
      <c r="H40" s="502"/>
      <c r="I40" s="503"/>
      <c r="J40" s="502"/>
      <c r="K40" s="504">
        <f t="shared" si="4"/>
        <v>70</v>
      </c>
    </row>
    <row r="41" spans="1:11" ht="26.1" customHeight="1" x14ac:dyDescent="0.2">
      <c r="A41" s="479" t="s">
        <v>853</v>
      </c>
      <c r="B41" s="480"/>
      <c r="C41" s="480">
        <v>3</v>
      </c>
      <c r="D41" s="480">
        <v>5</v>
      </c>
      <c r="E41" s="480"/>
      <c r="F41" s="480"/>
      <c r="G41" s="480"/>
      <c r="H41" s="480"/>
      <c r="I41" s="481"/>
      <c r="J41" s="468"/>
      <c r="K41" s="470">
        <f t="shared" si="4"/>
        <v>8</v>
      </c>
    </row>
    <row r="42" spans="1:11" ht="25.5" customHeight="1" x14ac:dyDescent="0.2">
      <c r="A42" s="488" t="s">
        <v>854</v>
      </c>
      <c r="B42" s="468"/>
      <c r="C42" s="468"/>
      <c r="D42" s="468"/>
      <c r="E42" s="468"/>
      <c r="F42" s="468"/>
      <c r="G42" s="468"/>
      <c r="H42" s="468"/>
      <c r="I42" s="489"/>
      <c r="J42" s="468"/>
      <c r="K42" s="470">
        <f t="shared" si="4"/>
        <v>0</v>
      </c>
    </row>
    <row r="43" spans="1:11" ht="26.25" customHeight="1" x14ac:dyDescent="0.2">
      <c r="A43" s="488" t="s">
        <v>855</v>
      </c>
      <c r="B43" s="468">
        <v>29500</v>
      </c>
      <c r="C43" s="468"/>
      <c r="D43" s="468"/>
      <c r="E43" s="468">
        <v>62500</v>
      </c>
      <c r="F43" s="468">
        <v>5000</v>
      </c>
      <c r="G43" s="468"/>
      <c r="H43" s="468"/>
      <c r="I43" s="489"/>
      <c r="J43" s="468"/>
      <c r="K43" s="470">
        <f t="shared" si="4"/>
        <v>97000</v>
      </c>
    </row>
    <row r="44" spans="1:11" ht="23.25" customHeight="1" x14ac:dyDescent="0.2">
      <c r="A44" s="488" t="s">
        <v>856</v>
      </c>
      <c r="B44" s="468"/>
      <c r="C44" s="468"/>
      <c r="D44" s="468"/>
      <c r="E44" s="468"/>
      <c r="F44" s="468"/>
      <c r="G44" s="468"/>
      <c r="H44" s="468"/>
      <c r="I44" s="489"/>
      <c r="J44" s="468"/>
      <c r="K44" s="470">
        <f t="shared" si="4"/>
        <v>0</v>
      </c>
    </row>
    <row r="45" spans="1:11" ht="24" customHeight="1" thickBot="1" x14ac:dyDescent="0.25">
      <c r="A45" s="490" t="s">
        <v>857</v>
      </c>
      <c r="B45" s="473"/>
      <c r="C45" s="473"/>
      <c r="D45" s="473"/>
      <c r="E45" s="473"/>
      <c r="F45" s="473"/>
      <c r="G45" s="473"/>
      <c r="H45" s="473"/>
      <c r="I45" s="473"/>
      <c r="J45" s="473">
        <v>200</v>
      </c>
      <c r="K45" s="475">
        <f t="shared" si="4"/>
        <v>200</v>
      </c>
    </row>
    <row r="46" spans="1:11" s="455" customFormat="1" ht="30" customHeight="1" thickBot="1" x14ac:dyDescent="0.25">
      <c r="A46" s="505" t="s">
        <v>858</v>
      </c>
      <c r="B46" s="477">
        <f>B45+B44+B43+B42+B41+B40+B39+B33</f>
        <v>29500</v>
      </c>
      <c r="C46" s="477">
        <f t="shared" ref="C46:J46" si="6">C45+C44+C43+C42+C41+C40+C39+C33</f>
        <v>2453</v>
      </c>
      <c r="D46" s="477">
        <f t="shared" si="6"/>
        <v>6532</v>
      </c>
      <c r="E46" s="477">
        <f t="shared" si="6"/>
        <v>62500</v>
      </c>
      <c r="F46" s="477">
        <f t="shared" si="6"/>
        <v>5000</v>
      </c>
      <c r="G46" s="477">
        <f t="shared" si="6"/>
        <v>0</v>
      </c>
      <c r="H46" s="477">
        <f t="shared" si="6"/>
        <v>0</v>
      </c>
      <c r="I46" s="477">
        <f t="shared" si="6"/>
        <v>0</v>
      </c>
      <c r="J46" s="477">
        <f t="shared" si="6"/>
        <v>6900</v>
      </c>
      <c r="K46" s="478">
        <f t="shared" si="4"/>
        <v>112885</v>
      </c>
    </row>
    <row r="47" spans="1:11" ht="17.25" thickBot="1" x14ac:dyDescent="0.25">
      <c r="A47" s="506" t="s">
        <v>859</v>
      </c>
      <c r="B47" s="507">
        <f t="shared" ref="B47:J47" si="7">B46-B32</f>
        <v>22125</v>
      </c>
      <c r="C47" s="507">
        <f t="shared" si="7"/>
        <v>2053</v>
      </c>
      <c r="D47" s="507">
        <f t="shared" si="7"/>
        <v>6132</v>
      </c>
      <c r="E47" s="507">
        <f t="shared" si="7"/>
        <v>44263</v>
      </c>
      <c r="F47" s="507">
        <f t="shared" si="7"/>
        <v>3250</v>
      </c>
      <c r="G47" s="507">
        <f t="shared" si="7"/>
        <v>-30650</v>
      </c>
      <c r="H47" s="507">
        <f t="shared" si="7"/>
        <v>-63350</v>
      </c>
      <c r="I47" s="507">
        <f t="shared" si="7"/>
        <v>-4900</v>
      </c>
      <c r="J47" s="507">
        <f t="shared" si="7"/>
        <v>-5060</v>
      </c>
      <c r="K47" s="508">
        <f t="shared" si="4"/>
        <v>-26137</v>
      </c>
    </row>
    <row r="48" spans="1:11" x14ac:dyDescent="0.2">
      <c r="B48" s="454"/>
      <c r="C48" s="454"/>
      <c r="D48" s="454"/>
      <c r="E48" s="454"/>
      <c r="F48" s="454"/>
      <c r="G48" s="454"/>
      <c r="H48" s="454"/>
      <c r="I48" s="454"/>
      <c r="J48" s="454"/>
      <c r="K48" s="454"/>
    </row>
    <row r="49" spans="2:24" x14ac:dyDescent="0.2">
      <c r="B49" s="454"/>
      <c r="C49" s="454"/>
      <c r="D49" s="454"/>
      <c r="E49" s="454"/>
      <c r="F49" s="454"/>
      <c r="G49" s="454"/>
      <c r="H49" s="454"/>
      <c r="I49" s="454"/>
      <c r="J49" s="454"/>
      <c r="K49" s="454"/>
      <c r="L49" s="682"/>
      <c r="M49" s="682"/>
      <c r="N49" s="682"/>
      <c r="O49" s="682"/>
      <c r="P49" s="682"/>
      <c r="Q49" s="682"/>
      <c r="R49" s="682"/>
      <c r="S49" s="682"/>
      <c r="T49" s="682"/>
      <c r="U49" s="682"/>
      <c r="V49" s="682"/>
      <c r="W49" s="682"/>
      <c r="X49" s="682"/>
    </row>
    <row r="50" spans="2:24" x14ac:dyDescent="0.2">
      <c r="B50" s="454"/>
      <c r="C50" s="454"/>
      <c r="D50" s="454"/>
      <c r="E50" s="454"/>
      <c r="F50" s="454"/>
      <c r="G50" s="454"/>
      <c r="H50" s="454"/>
      <c r="I50" s="454"/>
      <c r="J50" s="454"/>
      <c r="K50" s="454"/>
    </row>
    <row r="51" spans="2:24" x14ac:dyDescent="0.2">
      <c r="B51" s="454"/>
      <c r="C51" s="454"/>
      <c r="D51" s="454"/>
      <c r="E51" s="454"/>
      <c r="F51" s="454"/>
      <c r="G51" s="454"/>
      <c r="H51" s="454"/>
      <c r="I51" s="454"/>
      <c r="J51" s="454"/>
      <c r="K51" s="454"/>
    </row>
    <row r="52" spans="2:24" x14ac:dyDescent="0.2">
      <c r="B52" s="454"/>
      <c r="C52" s="454"/>
      <c r="D52" s="454"/>
      <c r="E52" s="454"/>
      <c r="F52" s="454"/>
      <c r="G52" s="454"/>
      <c r="H52" s="454"/>
      <c r="I52" s="454"/>
      <c r="J52" s="454"/>
      <c r="K52" s="454"/>
    </row>
    <row r="53" spans="2:24" x14ac:dyDescent="0.2">
      <c r="B53" s="454"/>
      <c r="C53" s="454"/>
      <c r="D53" s="454"/>
      <c r="E53" s="454"/>
      <c r="F53" s="454"/>
      <c r="G53" s="454"/>
      <c r="H53" s="454"/>
      <c r="I53" s="454"/>
      <c r="J53" s="454"/>
      <c r="K53" s="454"/>
    </row>
    <row r="54" spans="2:24" x14ac:dyDescent="0.2">
      <c r="B54" s="454"/>
      <c r="C54" s="454"/>
      <c r="D54" s="454"/>
      <c r="E54" s="454"/>
      <c r="F54" s="454"/>
      <c r="G54" s="454"/>
      <c r="H54" s="454"/>
      <c r="I54" s="454"/>
      <c r="J54" s="454"/>
      <c r="K54" s="454"/>
    </row>
    <row r="55" spans="2:24" x14ac:dyDescent="0.2">
      <c r="B55" s="454"/>
      <c r="C55" s="454"/>
      <c r="D55" s="454"/>
      <c r="E55" s="454"/>
      <c r="F55" s="454"/>
      <c r="G55" s="454"/>
      <c r="H55" s="454"/>
      <c r="I55" s="454"/>
      <c r="J55" s="454"/>
      <c r="K55" s="454"/>
    </row>
    <row r="56" spans="2:24" x14ac:dyDescent="0.2">
      <c r="B56" s="454"/>
      <c r="C56" s="454"/>
      <c r="D56" s="454"/>
      <c r="E56" s="454"/>
      <c r="F56" s="454"/>
      <c r="G56" s="454"/>
      <c r="H56" s="454"/>
      <c r="I56" s="454"/>
      <c r="J56" s="454"/>
      <c r="K56" s="454"/>
    </row>
    <row r="57" spans="2:24" x14ac:dyDescent="0.2">
      <c r="B57" s="454"/>
      <c r="C57" s="454"/>
      <c r="D57" s="454"/>
      <c r="E57" s="454"/>
      <c r="F57" s="454"/>
      <c r="G57" s="454"/>
      <c r="H57" s="454"/>
      <c r="I57" s="454"/>
      <c r="J57" s="454"/>
      <c r="K57" s="454"/>
    </row>
    <row r="58" spans="2:24" x14ac:dyDescent="0.2">
      <c r="B58" s="454"/>
      <c r="C58" s="454"/>
      <c r="D58" s="454"/>
      <c r="E58" s="454"/>
      <c r="F58" s="454"/>
      <c r="G58" s="454"/>
      <c r="H58" s="454"/>
      <c r="I58" s="454"/>
      <c r="J58" s="454"/>
      <c r="K58" s="454"/>
    </row>
    <row r="59" spans="2:24" x14ac:dyDescent="0.2">
      <c r="B59" s="454"/>
      <c r="C59" s="454"/>
      <c r="D59" s="454"/>
      <c r="E59" s="454"/>
      <c r="F59" s="454"/>
      <c r="G59" s="454"/>
      <c r="H59" s="454"/>
      <c r="I59" s="454"/>
      <c r="J59" s="454"/>
      <c r="K59" s="454"/>
    </row>
    <row r="60" spans="2:24" x14ac:dyDescent="0.2">
      <c r="B60" s="454"/>
      <c r="C60" s="454"/>
      <c r="D60" s="454"/>
      <c r="E60" s="454"/>
      <c r="F60" s="454"/>
      <c r="G60" s="454"/>
      <c r="H60" s="454"/>
      <c r="I60" s="454"/>
      <c r="J60" s="454"/>
      <c r="K60" s="454"/>
    </row>
    <row r="61" spans="2:24" x14ac:dyDescent="0.2">
      <c r="B61" s="454"/>
      <c r="C61" s="454"/>
      <c r="D61" s="454"/>
      <c r="E61" s="454"/>
      <c r="F61" s="454"/>
      <c r="G61" s="454"/>
      <c r="H61" s="454"/>
      <c r="I61" s="454"/>
      <c r="J61" s="454"/>
      <c r="K61" s="454"/>
    </row>
    <row r="62" spans="2:24" x14ac:dyDescent="0.2">
      <c r="B62" s="454"/>
      <c r="C62" s="454"/>
      <c r="D62" s="454"/>
      <c r="E62" s="454"/>
      <c r="F62" s="454"/>
      <c r="G62" s="454"/>
      <c r="H62" s="454"/>
      <c r="I62" s="454"/>
      <c r="J62" s="454"/>
      <c r="K62" s="454"/>
    </row>
    <row r="63" spans="2:24" x14ac:dyDescent="0.2">
      <c r="B63" s="454"/>
      <c r="C63" s="454"/>
      <c r="D63" s="454"/>
      <c r="E63" s="454"/>
      <c r="F63" s="454"/>
      <c r="G63" s="454"/>
      <c r="H63" s="454"/>
      <c r="I63" s="454"/>
      <c r="J63" s="454"/>
      <c r="K63" s="454"/>
    </row>
    <row r="64" spans="2:24" x14ac:dyDescent="0.2">
      <c r="B64" s="454"/>
      <c r="C64" s="454"/>
      <c r="D64" s="454"/>
      <c r="E64" s="454"/>
      <c r="F64" s="454"/>
      <c r="G64" s="454"/>
      <c r="H64" s="454"/>
      <c r="I64" s="454"/>
      <c r="J64" s="454"/>
      <c r="K64" s="454"/>
    </row>
    <row r="65" spans="2:11" x14ac:dyDescent="0.2">
      <c r="B65" s="454"/>
      <c r="C65" s="454"/>
      <c r="D65" s="454"/>
      <c r="E65" s="454"/>
      <c r="F65" s="454"/>
      <c r="G65" s="454"/>
      <c r="H65" s="454"/>
      <c r="I65" s="454"/>
      <c r="J65" s="454"/>
      <c r="K65" s="454"/>
    </row>
    <row r="66" spans="2:11" x14ac:dyDescent="0.2">
      <c r="B66" s="454"/>
      <c r="C66" s="454"/>
      <c r="D66" s="454"/>
      <c r="E66" s="454"/>
      <c r="F66" s="454"/>
      <c r="G66" s="454"/>
      <c r="H66" s="454"/>
      <c r="I66" s="454"/>
      <c r="J66" s="454"/>
      <c r="K66" s="454"/>
    </row>
    <row r="67" spans="2:11" x14ac:dyDescent="0.2">
      <c r="B67" s="454"/>
      <c r="C67" s="454"/>
      <c r="D67" s="454"/>
      <c r="E67" s="454"/>
      <c r="F67" s="454"/>
      <c r="G67" s="454"/>
      <c r="H67" s="454"/>
      <c r="I67" s="454"/>
      <c r="J67" s="454"/>
      <c r="K67" s="454"/>
    </row>
    <row r="68" spans="2:11" x14ac:dyDescent="0.2">
      <c r="B68" s="454"/>
      <c r="C68" s="454"/>
      <c r="D68" s="454"/>
      <c r="E68" s="454"/>
      <c r="F68" s="454"/>
      <c r="G68" s="454"/>
      <c r="H68" s="454"/>
      <c r="I68" s="454"/>
      <c r="J68" s="454"/>
      <c r="K68" s="454"/>
    </row>
    <row r="69" spans="2:11" x14ac:dyDescent="0.2">
      <c r="B69" s="454"/>
      <c r="C69" s="454"/>
      <c r="D69" s="454"/>
      <c r="E69" s="454"/>
      <c r="F69" s="454"/>
      <c r="G69" s="454"/>
      <c r="H69" s="454"/>
      <c r="I69" s="454"/>
      <c r="J69" s="454"/>
      <c r="K69" s="454"/>
    </row>
    <row r="70" spans="2:11" x14ac:dyDescent="0.2">
      <c r="B70" s="454"/>
      <c r="C70" s="454"/>
      <c r="D70" s="454"/>
      <c r="E70" s="454"/>
      <c r="F70" s="454"/>
      <c r="G70" s="454"/>
      <c r="H70" s="454"/>
      <c r="I70" s="454"/>
      <c r="J70" s="454"/>
      <c r="K70" s="454"/>
    </row>
    <row r="71" spans="2:11" x14ac:dyDescent="0.2">
      <c r="B71" s="454"/>
      <c r="C71" s="454"/>
      <c r="D71" s="454"/>
      <c r="E71" s="454"/>
      <c r="F71" s="454"/>
      <c r="G71" s="454"/>
      <c r="H71" s="454"/>
      <c r="I71" s="454"/>
      <c r="J71" s="454"/>
      <c r="K71" s="454"/>
    </row>
    <row r="72" spans="2:11" x14ac:dyDescent="0.2">
      <c r="B72" s="454"/>
      <c r="C72" s="454"/>
      <c r="D72" s="454"/>
      <c r="E72" s="454"/>
      <c r="F72" s="454"/>
      <c r="G72" s="454"/>
      <c r="H72" s="454"/>
      <c r="I72" s="454"/>
      <c r="J72" s="454"/>
      <c r="K72" s="454"/>
    </row>
    <row r="73" spans="2:11" x14ac:dyDescent="0.2">
      <c r="B73" s="454"/>
      <c r="C73" s="454"/>
      <c r="D73" s="454"/>
      <c r="E73" s="454"/>
      <c r="F73" s="454"/>
      <c r="G73" s="454"/>
      <c r="H73" s="454"/>
      <c r="I73" s="454"/>
      <c r="J73" s="454"/>
      <c r="K73" s="454"/>
    </row>
    <row r="74" spans="2:11" x14ac:dyDescent="0.2">
      <c r="B74" s="454"/>
      <c r="C74" s="454"/>
      <c r="D74" s="454"/>
      <c r="E74" s="454"/>
      <c r="F74" s="454"/>
      <c r="G74" s="454"/>
      <c r="H74" s="454"/>
      <c r="I74" s="454"/>
      <c r="J74" s="454"/>
      <c r="K74" s="454"/>
    </row>
    <row r="75" spans="2:11" x14ac:dyDescent="0.2">
      <c r="B75" s="454"/>
      <c r="C75" s="454"/>
      <c r="D75" s="454"/>
      <c r="E75" s="454"/>
      <c r="F75" s="454"/>
      <c r="G75" s="454"/>
      <c r="H75" s="454"/>
      <c r="I75" s="454"/>
      <c r="J75" s="454"/>
      <c r="K75" s="454"/>
    </row>
    <row r="76" spans="2:11" x14ac:dyDescent="0.2">
      <c r="B76" s="454"/>
      <c r="C76" s="454"/>
      <c r="D76" s="454"/>
      <c r="E76" s="454"/>
      <c r="F76" s="454"/>
      <c r="G76" s="454"/>
      <c r="H76" s="454"/>
      <c r="I76" s="454"/>
      <c r="J76" s="454"/>
      <c r="K76" s="454"/>
    </row>
    <row r="77" spans="2:11" x14ac:dyDescent="0.2">
      <c r="B77" s="454"/>
      <c r="C77" s="454"/>
      <c r="D77" s="454"/>
      <c r="E77" s="454"/>
      <c r="F77" s="454"/>
      <c r="G77" s="454"/>
      <c r="H77" s="454"/>
      <c r="I77" s="454"/>
      <c r="J77" s="454"/>
      <c r="K77" s="454"/>
    </row>
    <row r="78" spans="2:11" x14ac:dyDescent="0.2">
      <c r="B78" s="454"/>
      <c r="C78" s="454"/>
      <c r="D78" s="454"/>
      <c r="E78" s="454"/>
      <c r="F78" s="454"/>
      <c r="G78" s="454"/>
      <c r="H78" s="454"/>
      <c r="I78" s="454"/>
      <c r="J78" s="454"/>
      <c r="K78" s="454"/>
    </row>
    <row r="79" spans="2:11" x14ac:dyDescent="0.2">
      <c r="B79" s="454"/>
      <c r="C79" s="454"/>
      <c r="D79" s="454"/>
      <c r="E79" s="454"/>
      <c r="F79" s="454"/>
      <c r="G79" s="454"/>
      <c r="H79" s="454"/>
      <c r="I79" s="454"/>
      <c r="J79" s="454"/>
      <c r="K79" s="454"/>
    </row>
    <row r="80" spans="2:11" x14ac:dyDescent="0.2">
      <c r="B80" s="454"/>
      <c r="C80" s="454"/>
      <c r="D80" s="454"/>
      <c r="E80" s="454"/>
      <c r="F80" s="454"/>
      <c r="G80" s="454"/>
      <c r="H80" s="454"/>
      <c r="I80" s="454"/>
      <c r="J80" s="454"/>
      <c r="K80" s="454"/>
    </row>
    <row r="81" spans="1:11" x14ac:dyDescent="0.2">
      <c r="B81" s="454"/>
      <c r="C81" s="454"/>
      <c r="D81" s="454"/>
      <c r="E81" s="454"/>
      <c r="F81" s="454"/>
      <c r="G81" s="454"/>
      <c r="H81" s="454"/>
      <c r="I81" s="454"/>
      <c r="J81" s="454"/>
      <c r="K81" s="454"/>
    </row>
    <row r="82" spans="1:11" x14ac:dyDescent="0.2">
      <c r="B82" s="454"/>
      <c r="C82" s="454"/>
      <c r="D82" s="454"/>
      <c r="E82" s="454"/>
      <c r="F82" s="454"/>
      <c r="G82" s="454"/>
      <c r="H82" s="454"/>
      <c r="I82" s="454"/>
      <c r="J82" s="454"/>
      <c r="K82" s="454"/>
    </row>
    <row r="83" spans="1:11" x14ac:dyDescent="0.2">
      <c r="B83" s="454"/>
      <c r="C83" s="454"/>
      <c r="D83" s="454"/>
      <c r="E83" s="454"/>
      <c r="F83" s="454"/>
      <c r="G83" s="454"/>
      <c r="H83" s="454"/>
      <c r="I83" s="454"/>
      <c r="J83" s="454"/>
      <c r="K83" s="454"/>
    </row>
    <row r="84" spans="1:11" x14ac:dyDescent="0.2">
      <c r="A84" s="746" t="s">
        <v>919</v>
      </c>
      <c r="B84" s="746"/>
      <c r="C84" s="746"/>
      <c r="D84" s="746"/>
      <c r="E84" s="746"/>
      <c r="F84" s="746"/>
      <c r="G84" s="746"/>
      <c r="H84" s="746"/>
      <c r="I84" s="746"/>
      <c r="J84" s="746"/>
      <c r="K84" s="746"/>
    </row>
    <row r="85" spans="1:11" x14ac:dyDescent="0.2">
      <c r="B85" s="454"/>
      <c r="C85" s="454"/>
      <c r="D85" s="454"/>
      <c r="E85" s="454"/>
      <c r="F85" s="454"/>
      <c r="G85" s="454"/>
      <c r="H85" s="454"/>
      <c r="I85" s="454"/>
      <c r="J85" s="454"/>
      <c r="K85" s="454"/>
    </row>
    <row r="86" spans="1:11" x14ac:dyDescent="0.2">
      <c r="B86" s="454"/>
      <c r="C86" s="454"/>
      <c r="D86" s="454"/>
      <c r="E86" s="454"/>
      <c r="F86" s="454"/>
      <c r="G86" s="454"/>
      <c r="H86" s="454"/>
      <c r="I86" s="454"/>
      <c r="J86" s="454"/>
      <c r="K86" s="454"/>
    </row>
    <row r="87" spans="1:11" x14ac:dyDescent="0.2">
      <c r="B87" s="454"/>
      <c r="C87" s="454"/>
      <c r="D87" s="454"/>
      <c r="E87" s="454"/>
      <c r="F87" s="454"/>
      <c r="G87" s="454"/>
      <c r="H87" s="454"/>
      <c r="I87" s="454"/>
      <c r="J87" s="454"/>
      <c r="K87" s="454"/>
    </row>
    <row r="88" spans="1:11" x14ac:dyDescent="0.2">
      <c r="B88" s="454"/>
      <c r="C88" s="454"/>
      <c r="D88" s="454"/>
      <c r="E88" s="454"/>
      <c r="F88" s="454"/>
      <c r="G88" s="454"/>
      <c r="H88" s="454"/>
      <c r="I88" s="454"/>
      <c r="J88" s="454"/>
      <c r="K88" s="454"/>
    </row>
    <row r="89" spans="1:11" x14ac:dyDescent="0.2">
      <c r="B89" s="454"/>
      <c r="C89" s="454"/>
      <c r="D89" s="454"/>
      <c r="E89" s="454"/>
      <c r="F89" s="454"/>
      <c r="G89" s="454"/>
      <c r="H89" s="454"/>
      <c r="I89" s="454"/>
      <c r="J89" s="454"/>
      <c r="K89" s="454"/>
    </row>
    <row r="90" spans="1:11" x14ac:dyDescent="0.2">
      <c r="B90" s="454"/>
      <c r="C90" s="454"/>
      <c r="D90" s="454"/>
      <c r="E90" s="454"/>
      <c r="F90" s="454"/>
      <c r="G90" s="454"/>
      <c r="H90" s="454"/>
      <c r="I90" s="454"/>
      <c r="J90" s="454"/>
      <c r="K90" s="454"/>
    </row>
    <row r="91" spans="1:11" x14ac:dyDescent="0.2">
      <c r="B91" s="454"/>
      <c r="C91" s="454"/>
      <c r="D91" s="454"/>
      <c r="E91" s="454"/>
      <c r="F91" s="454"/>
      <c r="G91" s="454"/>
      <c r="H91" s="454"/>
      <c r="I91" s="454"/>
      <c r="J91" s="454"/>
      <c r="K91" s="454"/>
    </row>
    <row r="92" spans="1:11" x14ac:dyDescent="0.2">
      <c r="B92" s="454"/>
      <c r="C92" s="454"/>
      <c r="D92" s="454"/>
      <c r="E92" s="454"/>
      <c r="F92" s="454"/>
      <c r="G92" s="454"/>
      <c r="H92" s="454"/>
      <c r="I92" s="454"/>
      <c r="J92" s="454"/>
      <c r="K92" s="454"/>
    </row>
    <row r="93" spans="1:11" x14ac:dyDescent="0.2">
      <c r="B93" s="454"/>
      <c r="C93" s="454"/>
      <c r="D93" s="454"/>
      <c r="E93" s="454"/>
      <c r="F93" s="454"/>
      <c r="G93" s="454"/>
      <c r="H93" s="454"/>
      <c r="I93" s="454"/>
      <c r="J93" s="454"/>
      <c r="K93" s="454"/>
    </row>
    <row r="94" spans="1:11" x14ac:dyDescent="0.2">
      <c r="B94" s="454"/>
      <c r="C94" s="454"/>
      <c r="D94" s="454"/>
      <c r="E94" s="454"/>
      <c r="F94" s="454"/>
      <c r="G94" s="454"/>
      <c r="H94" s="454"/>
      <c r="I94" s="454"/>
      <c r="J94" s="454"/>
      <c r="K94" s="454"/>
    </row>
    <row r="95" spans="1:11" x14ac:dyDescent="0.2">
      <c r="B95" s="454"/>
      <c r="C95" s="454"/>
      <c r="D95" s="454"/>
      <c r="E95" s="454"/>
      <c r="F95" s="454"/>
      <c r="G95" s="454"/>
      <c r="H95" s="454"/>
      <c r="I95" s="454"/>
      <c r="J95" s="454"/>
      <c r="K95" s="454"/>
    </row>
    <row r="96" spans="1:11" x14ac:dyDescent="0.2">
      <c r="B96" s="454"/>
      <c r="C96" s="454"/>
      <c r="D96" s="454"/>
      <c r="E96" s="454"/>
      <c r="F96" s="454"/>
      <c r="G96" s="454"/>
      <c r="H96" s="454"/>
      <c r="I96" s="454"/>
      <c r="J96" s="454"/>
      <c r="K96" s="454"/>
    </row>
    <row r="97" spans="2:11" x14ac:dyDescent="0.2">
      <c r="B97" s="454"/>
      <c r="C97" s="454"/>
      <c r="D97" s="454"/>
      <c r="E97" s="454"/>
      <c r="F97" s="454"/>
      <c r="G97" s="454"/>
      <c r="H97" s="454"/>
      <c r="I97" s="454"/>
      <c r="J97" s="454"/>
      <c r="K97" s="454"/>
    </row>
    <row r="98" spans="2:11" x14ac:dyDescent="0.2">
      <c r="B98" s="454"/>
      <c r="C98" s="454"/>
      <c r="D98" s="454"/>
      <c r="E98" s="454"/>
      <c r="F98" s="454"/>
      <c r="G98" s="454"/>
      <c r="H98" s="454"/>
      <c r="I98" s="454"/>
      <c r="J98" s="454"/>
      <c r="K98" s="454"/>
    </row>
    <row r="99" spans="2:11" x14ac:dyDescent="0.2">
      <c r="B99" s="454"/>
      <c r="C99" s="454"/>
      <c r="D99" s="454"/>
      <c r="E99" s="454"/>
      <c r="F99" s="454"/>
      <c r="G99" s="454"/>
      <c r="H99" s="454"/>
      <c r="I99" s="454"/>
      <c r="J99" s="454"/>
      <c r="K99" s="454"/>
    </row>
    <row r="100" spans="2:11" x14ac:dyDescent="0.2">
      <c r="B100" s="454"/>
      <c r="C100" s="454"/>
      <c r="D100" s="454"/>
      <c r="E100" s="454"/>
      <c r="F100" s="454"/>
      <c r="G100" s="454"/>
      <c r="H100" s="454"/>
      <c r="I100" s="454"/>
      <c r="J100" s="454"/>
      <c r="K100" s="454"/>
    </row>
    <row r="101" spans="2:11" x14ac:dyDescent="0.2">
      <c r="B101" s="454"/>
      <c r="C101" s="454"/>
      <c r="D101" s="454"/>
      <c r="E101" s="454"/>
      <c r="F101" s="454"/>
      <c r="G101" s="454"/>
      <c r="H101" s="454"/>
      <c r="I101" s="454"/>
      <c r="J101" s="454"/>
      <c r="K101" s="454"/>
    </row>
    <row r="102" spans="2:11" x14ac:dyDescent="0.2">
      <c r="B102" s="454"/>
      <c r="C102" s="454"/>
      <c r="D102" s="454"/>
      <c r="E102" s="454"/>
      <c r="F102" s="454"/>
      <c r="G102" s="454"/>
      <c r="H102" s="454"/>
      <c r="I102" s="454"/>
      <c r="J102" s="454"/>
      <c r="K102" s="454"/>
    </row>
    <row r="103" spans="2:11" x14ac:dyDescent="0.2">
      <c r="B103" s="454"/>
      <c r="C103" s="454"/>
      <c r="D103" s="454"/>
      <c r="E103" s="454"/>
      <c r="F103" s="454"/>
      <c r="G103" s="454"/>
      <c r="H103" s="454"/>
      <c r="I103" s="454"/>
      <c r="J103" s="454"/>
      <c r="K103" s="454"/>
    </row>
    <row r="104" spans="2:11" x14ac:dyDescent="0.2">
      <c r="B104" s="454"/>
      <c r="C104" s="454"/>
      <c r="D104" s="454"/>
      <c r="E104" s="454"/>
      <c r="F104" s="454"/>
      <c r="G104" s="454"/>
      <c r="H104" s="454"/>
      <c r="I104" s="454"/>
      <c r="J104" s="454"/>
      <c r="K104" s="454"/>
    </row>
    <row r="105" spans="2:11" x14ac:dyDescent="0.2">
      <c r="B105" s="454"/>
      <c r="C105" s="454"/>
      <c r="D105" s="454"/>
      <c r="E105" s="454"/>
      <c r="F105" s="454"/>
      <c r="G105" s="454"/>
      <c r="H105" s="454"/>
      <c r="I105" s="454"/>
      <c r="J105" s="454"/>
      <c r="K105" s="454"/>
    </row>
    <row r="106" spans="2:11" x14ac:dyDescent="0.2">
      <c r="B106" s="454"/>
      <c r="C106" s="454"/>
      <c r="D106" s="454"/>
      <c r="E106" s="454"/>
      <c r="F106" s="454"/>
      <c r="G106" s="454"/>
      <c r="H106" s="454"/>
      <c r="I106" s="454"/>
      <c r="J106" s="454"/>
      <c r="K106" s="454"/>
    </row>
    <row r="107" spans="2:11" x14ac:dyDescent="0.2">
      <c r="B107" s="454"/>
      <c r="C107" s="454"/>
      <c r="D107" s="454"/>
      <c r="E107" s="454"/>
      <c r="F107" s="454"/>
      <c r="G107" s="454"/>
      <c r="H107" s="454"/>
      <c r="I107" s="454"/>
      <c r="J107" s="454"/>
      <c r="K107" s="454"/>
    </row>
    <row r="108" spans="2:11" x14ac:dyDescent="0.2">
      <c r="B108" s="454"/>
      <c r="C108" s="454"/>
      <c r="D108" s="454"/>
      <c r="E108" s="454"/>
      <c r="F108" s="454"/>
      <c r="G108" s="454"/>
      <c r="H108" s="454"/>
      <c r="I108" s="454"/>
      <c r="J108" s="454"/>
      <c r="K108" s="454"/>
    </row>
    <row r="109" spans="2:11" x14ac:dyDescent="0.2">
      <c r="B109" s="454"/>
      <c r="C109" s="454"/>
      <c r="D109" s="454"/>
      <c r="E109" s="454"/>
      <c r="F109" s="454"/>
      <c r="G109" s="454"/>
      <c r="H109" s="454"/>
      <c r="I109" s="454"/>
      <c r="J109" s="454"/>
      <c r="K109" s="454"/>
    </row>
    <row r="110" spans="2:11" x14ac:dyDescent="0.2">
      <c r="B110" s="454"/>
      <c r="C110" s="454"/>
      <c r="D110" s="454"/>
      <c r="E110" s="454"/>
      <c r="F110" s="454"/>
      <c r="G110" s="454"/>
      <c r="H110" s="454"/>
      <c r="I110" s="454"/>
      <c r="J110" s="454"/>
      <c r="K110" s="454"/>
    </row>
    <row r="111" spans="2:11" x14ac:dyDescent="0.2">
      <c r="B111" s="454"/>
      <c r="C111" s="454"/>
      <c r="D111" s="454"/>
      <c r="E111" s="454"/>
      <c r="F111" s="454"/>
      <c r="G111" s="454"/>
      <c r="H111" s="454"/>
      <c r="I111" s="454"/>
      <c r="J111" s="454"/>
      <c r="K111" s="454"/>
    </row>
    <row r="112" spans="2:11" x14ac:dyDescent="0.2">
      <c r="B112" s="454"/>
      <c r="C112" s="454"/>
      <c r="D112" s="454"/>
      <c r="E112" s="454"/>
      <c r="F112" s="454"/>
      <c r="G112" s="454"/>
      <c r="H112" s="454"/>
      <c r="I112" s="454"/>
      <c r="J112" s="454"/>
      <c r="K112" s="454"/>
    </row>
    <row r="113" spans="2:11" x14ac:dyDescent="0.2">
      <c r="B113" s="454"/>
      <c r="C113" s="454"/>
      <c r="D113" s="454"/>
      <c r="E113" s="454"/>
      <c r="F113" s="454"/>
      <c r="G113" s="454"/>
      <c r="H113" s="454"/>
      <c r="I113" s="454"/>
      <c r="J113" s="454"/>
      <c r="K113" s="454"/>
    </row>
    <row r="114" spans="2:11" x14ac:dyDescent="0.2">
      <c r="B114" s="454"/>
      <c r="C114" s="454"/>
      <c r="D114" s="454"/>
      <c r="E114" s="454"/>
      <c r="F114" s="454"/>
      <c r="G114" s="454"/>
      <c r="H114" s="454"/>
      <c r="I114" s="454"/>
      <c r="J114" s="454"/>
      <c r="K114" s="454"/>
    </row>
    <row r="115" spans="2:11" x14ac:dyDescent="0.2">
      <c r="B115" s="454"/>
      <c r="C115" s="454"/>
      <c r="D115" s="454"/>
      <c r="E115" s="454"/>
      <c r="F115" s="454"/>
      <c r="G115" s="454"/>
      <c r="H115" s="454"/>
      <c r="I115" s="454"/>
      <c r="J115" s="454"/>
      <c r="K115" s="454"/>
    </row>
    <row r="116" spans="2:11" x14ac:dyDescent="0.2">
      <c r="B116" s="454"/>
      <c r="C116" s="454"/>
      <c r="D116" s="454"/>
      <c r="E116" s="454"/>
      <c r="F116" s="454"/>
      <c r="G116" s="454"/>
      <c r="H116" s="454"/>
      <c r="I116" s="454"/>
      <c r="J116" s="454"/>
      <c r="K116" s="454"/>
    </row>
    <row r="117" spans="2:11" x14ac:dyDescent="0.2">
      <c r="B117" s="454"/>
      <c r="C117" s="454"/>
      <c r="D117" s="454"/>
      <c r="E117" s="454"/>
      <c r="F117" s="454"/>
      <c r="G117" s="454"/>
      <c r="H117" s="454"/>
      <c r="I117" s="454"/>
      <c r="J117" s="454"/>
      <c r="K117" s="454"/>
    </row>
    <row r="118" spans="2:11" x14ac:dyDescent="0.2">
      <c r="B118" s="454"/>
      <c r="C118" s="454"/>
      <c r="D118" s="454"/>
      <c r="E118" s="454"/>
      <c r="F118" s="454"/>
      <c r="G118" s="454"/>
      <c r="H118" s="454"/>
      <c r="I118" s="454"/>
      <c r="J118" s="454"/>
      <c r="K118" s="454"/>
    </row>
    <row r="119" spans="2:11" x14ac:dyDescent="0.2">
      <c r="B119" s="454"/>
      <c r="C119" s="454"/>
      <c r="D119" s="454"/>
      <c r="E119" s="454"/>
      <c r="F119" s="454"/>
      <c r="G119" s="454"/>
      <c r="H119" s="454"/>
      <c r="I119" s="454"/>
      <c r="J119" s="454"/>
      <c r="K119" s="454"/>
    </row>
    <row r="120" spans="2:11" x14ac:dyDescent="0.2">
      <c r="B120" s="454"/>
      <c r="C120" s="454"/>
      <c r="D120" s="454"/>
      <c r="E120" s="454"/>
      <c r="F120" s="454"/>
      <c r="G120" s="454"/>
      <c r="H120" s="454"/>
      <c r="I120" s="454"/>
      <c r="J120" s="454"/>
      <c r="K120" s="454"/>
    </row>
    <row r="121" spans="2:11" x14ac:dyDescent="0.2">
      <c r="B121" s="454"/>
      <c r="C121" s="454"/>
      <c r="D121" s="454"/>
      <c r="E121" s="454"/>
      <c r="F121" s="454"/>
      <c r="G121" s="454"/>
      <c r="H121" s="454"/>
      <c r="I121" s="454"/>
      <c r="J121" s="454"/>
      <c r="K121" s="454"/>
    </row>
    <row r="122" spans="2:11" x14ac:dyDescent="0.2">
      <c r="B122" s="454"/>
      <c r="C122" s="454"/>
      <c r="D122" s="454"/>
      <c r="E122" s="454"/>
      <c r="F122" s="454"/>
      <c r="G122" s="454"/>
      <c r="H122" s="454"/>
      <c r="I122" s="454"/>
      <c r="J122" s="454"/>
      <c r="K122" s="454"/>
    </row>
    <row r="123" spans="2:11" x14ac:dyDescent="0.2">
      <c r="B123" s="454"/>
      <c r="C123" s="454"/>
      <c r="D123" s="454"/>
      <c r="E123" s="454"/>
      <c r="F123" s="454"/>
      <c r="G123" s="454"/>
      <c r="H123" s="454"/>
      <c r="I123" s="454"/>
      <c r="J123" s="454"/>
      <c r="K123" s="454"/>
    </row>
    <row r="124" spans="2:11" x14ac:dyDescent="0.2">
      <c r="B124" s="454"/>
      <c r="C124" s="454"/>
      <c r="D124" s="454"/>
      <c r="E124" s="454"/>
      <c r="F124" s="454"/>
      <c r="G124" s="454"/>
      <c r="H124" s="454"/>
      <c r="I124" s="454"/>
      <c r="J124" s="454"/>
      <c r="K124" s="454"/>
    </row>
    <row r="125" spans="2:11" x14ac:dyDescent="0.2">
      <c r="B125" s="454"/>
      <c r="C125" s="454"/>
      <c r="D125" s="454"/>
      <c r="E125" s="454"/>
      <c r="F125" s="454"/>
      <c r="G125" s="454"/>
      <c r="H125" s="454"/>
      <c r="I125" s="454"/>
      <c r="J125" s="454"/>
      <c r="K125" s="454"/>
    </row>
    <row r="126" spans="2:11" x14ac:dyDescent="0.2">
      <c r="B126" s="454"/>
      <c r="C126" s="454"/>
      <c r="D126" s="454"/>
      <c r="E126" s="454"/>
      <c r="F126" s="454"/>
      <c r="G126" s="454"/>
      <c r="H126" s="454"/>
      <c r="I126" s="454"/>
      <c r="J126" s="454"/>
      <c r="K126" s="454"/>
    </row>
    <row r="127" spans="2:11" x14ac:dyDescent="0.2">
      <c r="B127" s="454"/>
      <c r="C127" s="454"/>
      <c r="D127" s="454"/>
      <c r="E127" s="454"/>
      <c r="F127" s="454"/>
      <c r="G127" s="454"/>
      <c r="H127" s="454"/>
      <c r="I127" s="454"/>
      <c r="J127" s="454"/>
      <c r="K127" s="454"/>
    </row>
    <row r="128" spans="2:11" x14ac:dyDescent="0.2">
      <c r="B128" s="454"/>
      <c r="C128" s="454"/>
      <c r="D128" s="454"/>
      <c r="E128" s="454"/>
      <c r="F128" s="454"/>
      <c r="G128" s="454"/>
      <c r="H128" s="454"/>
      <c r="I128" s="454"/>
      <c r="J128" s="454"/>
      <c r="K128" s="454"/>
    </row>
    <row r="129" spans="2:11" x14ac:dyDescent="0.2">
      <c r="B129" s="454"/>
      <c r="C129" s="454"/>
      <c r="D129" s="454"/>
      <c r="E129" s="454"/>
      <c r="F129" s="454"/>
      <c r="G129" s="454"/>
      <c r="H129" s="454"/>
      <c r="I129" s="454"/>
      <c r="J129" s="454"/>
      <c r="K129" s="454"/>
    </row>
    <row r="130" spans="2:11" x14ac:dyDescent="0.2">
      <c r="B130" s="454"/>
      <c r="C130" s="454"/>
      <c r="D130" s="454"/>
      <c r="E130" s="454"/>
      <c r="F130" s="454"/>
      <c r="G130" s="454"/>
      <c r="H130" s="454"/>
      <c r="I130" s="454"/>
      <c r="J130" s="454"/>
      <c r="K130" s="454"/>
    </row>
    <row r="131" spans="2:11" x14ac:dyDescent="0.2">
      <c r="B131" s="454"/>
      <c r="C131" s="454"/>
      <c r="D131" s="454"/>
      <c r="E131" s="454"/>
      <c r="F131" s="454"/>
      <c r="G131" s="454"/>
      <c r="H131" s="454"/>
      <c r="I131" s="454"/>
      <c r="J131" s="454"/>
      <c r="K131" s="454"/>
    </row>
    <row r="132" spans="2:11" x14ac:dyDescent="0.2">
      <c r="B132" s="454"/>
      <c r="C132" s="454"/>
      <c r="D132" s="454"/>
      <c r="E132" s="454"/>
      <c r="F132" s="454"/>
      <c r="G132" s="454"/>
      <c r="H132" s="454"/>
      <c r="I132" s="454"/>
      <c r="J132" s="454"/>
      <c r="K132" s="454"/>
    </row>
    <row r="133" spans="2:11" x14ac:dyDescent="0.2">
      <c r="B133" s="454"/>
      <c r="C133" s="454"/>
      <c r="D133" s="454"/>
      <c r="E133" s="454"/>
      <c r="F133" s="454"/>
      <c r="G133" s="454"/>
      <c r="H133" s="454"/>
      <c r="I133" s="454"/>
      <c r="J133" s="454"/>
      <c r="K133" s="454"/>
    </row>
    <row r="134" spans="2:11" x14ac:dyDescent="0.2">
      <c r="B134" s="454"/>
      <c r="C134" s="454"/>
      <c r="D134" s="454"/>
      <c r="E134" s="454"/>
      <c r="F134" s="454"/>
      <c r="G134" s="454"/>
      <c r="H134" s="454"/>
      <c r="I134" s="454"/>
      <c r="J134" s="454"/>
      <c r="K134" s="454"/>
    </row>
    <row r="135" spans="2:11" x14ac:dyDescent="0.2">
      <c r="B135" s="454"/>
      <c r="C135" s="454"/>
      <c r="D135" s="454"/>
      <c r="E135" s="454"/>
      <c r="F135" s="454"/>
      <c r="G135" s="454"/>
      <c r="H135" s="454"/>
      <c r="I135" s="454"/>
      <c r="J135" s="454"/>
      <c r="K135" s="454"/>
    </row>
    <row r="136" spans="2:11" x14ac:dyDescent="0.2">
      <c r="B136" s="454"/>
      <c r="C136" s="454"/>
      <c r="D136" s="454"/>
      <c r="E136" s="454"/>
      <c r="F136" s="454"/>
      <c r="G136" s="454"/>
      <c r="H136" s="454"/>
      <c r="I136" s="454"/>
      <c r="J136" s="454"/>
      <c r="K136" s="454"/>
    </row>
    <row r="137" spans="2:11" x14ac:dyDescent="0.2">
      <c r="B137" s="454"/>
      <c r="C137" s="454"/>
      <c r="D137" s="454"/>
      <c r="E137" s="454"/>
      <c r="F137" s="454"/>
      <c r="G137" s="454"/>
      <c r="H137" s="454"/>
      <c r="I137" s="454"/>
      <c r="J137" s="454"/>
      <c r="K137" s="454"/>
    </row>
    <row r="138" spans="2:11" x14ac:dyDescent="0.2">
      <c r="B138" s="454"/>
      <c r="C138" s="454"/>
      <c r="D138" s="454"/>
      <c r="E138" s="454"/>
      <c r="F138" s="454"/>
      <c r="G138" s="454"/>
      <c r="H138" s="454"/>
      <c r="I138" s="454"/>
      <c r="J138" s="454"/>
      <c r="K138" s="454"/>
    </row>
    <row r="139" spans="2:11" x14ac:dyDescent="0.2">
      <c r="B139" s="454"/>
      <c r="C139" s="454"/>
      <c r="D139" s="454"/>
      <c r="E139" s="454"/>
      <c r="F139" s="454"/>
      <c r="G139" s="454"/>
      <c r="H139" s="454"/>
      <c r="I139" s="454"/>
      <c r="J139" s="454"/>
      <c r="K139" s="454"/>
    </row>
    <row r="140" spans="2:11" x14ac:dyDescent="0.2">
      <c r="B140" s="454"/>
      <c r="C140" s="454"/>
      <c r="D140" s="454"/>
      <c r="E140" s="454"/>
      <c r="F140" s="454"/>
      <c r="G140" s="454"/>
      <c r="H140" s="454"/>
      <c r="I140" s="454"/>
      <c r="J140" s="454"/>
      <c r="K140" s="454"/>
    </row>
    <row r="141" spans="2:11" x14ac:dyDescent="0.2">
      <c r="B141" s="454"/>
      <c r="C141" s="454"/>
      <c r="D141" s="454"/>
      <c r="E141" s="454"/>
      <c r="F141" s="454"/>
      <c r="G141" s="454"/>
      <c r="H141" s="454"/>
      <c r="I141" s="454"/>
      <c r="J141" s="454"/>
      <c r="K141" s="454"/>
    </row>
    <row r="142" spans="2:11" x14ac:dyDescent="0.2">
      <c r="B142" s="454"/>
      <c r="C142" s="454"/>
      <c r="D142" s="454"/>
      <c r="E142" s="454"/>
      <c r="F142" s="454"/>
      <c r="G142" s="454"/>
      <c r="H142" s="454"/>
      <c r="I142" s="454"/>
      <c r="J142" s="454"/>
      <c r="K142" s="454"/>
    </row>
    <row r="143" spans="2:11" x14ac:dyDescent="0.2">
      <c r="B143" s="454"/>
      <c r="C143" s="454"/>
      <c r="D143" s="454"/>
      <c r="E143" s="454"/>
      <c r="F143" s="454"/>
      <c r="G143" s="454"/>
      <c r="H143" s="454"/>
      <c r="I143" s="454"/>
      <c r="J143" s="454"/>
      <c r="K143" s="454"/>
    </row>
    <row r="144" spans="2:11" x14ac:dyDescent="0.2">
      <c r="B144" s="454"/>
      <c r="C144" s="454"/>
      <c r="D144" s="454"/>
      <c r="E144" s="454"/>
      <c r="F144" s="454"/>
      <c r="G144" s="454"/>
      <c r="H144" s="454"/>
      <c r="I144" s="454"/>
      <c r="J144" s="454"/>
      <c r="K144" s="454"/>
    </row>
    <row r="145" spans="2:11" x14ac:dyDescent="0.2">
      <c r="B145" s="454"/>
      <c r="C145" s="454"/>
      <c r="D145" s="454"/>
      <c r="E145" s="454"/>
      <c r="F145" s="454"/>
      <c r="G145" s="454"/>
      <c r="H145" s="454"/>
      <c r="I145" s="454"/>
      <c r="J145" s="454"/>
      <c r="K145" s="454"/>
    </row>
    <row r="146" spans="2:11" x14ac:dyDescent="0.2">
      <c r="B146" s="454"/>
      <c r="C146" s="454"/>
      <c r="D146" s="454"/>
      <c r="E146" s="454"/>
      <c r="F146" s="454"/>
      <c r="G146" s="454"/>
      <c r="H146" s="454"/>
      <c r="I146" s="454"/>
      <c r="J146" s="454"/>
      <c r="K146" s="454"/>
    </row>
    <row r="147" spans="2:11" x14ac:dyDescent="0.2">
      <c r="B147" s="454"/>
      <c r="C147" s="454"/>
      <c r="D147" s="454"/>
      <c r="E147" s="454"/>
      <c r="F147" s="454"/>
      <c r="G147" s="454"/>
      <c r="H147" s="454"/>
      <c r="I147" s="454"/>
      <c r="J147" s="454"/>
      <c r="K147" s="454"/>
    </row>
    <row r="148" spans="2:11" x14ac:dyDescent="0.2">
      <c r="B148" s="454"/>
      <c r="C148" s="454"/>
      <c r="D148" s="454"/>
      <c r="E148" s="454"/>
      <c r="F148" s="454"/>
      <c r="G148" s="454"/>
      <c r="H148" s="454"/>
      <c r="I148" s="454"/>
      <c r="J148" s="454"/>
      <c r="K148" s="454"/>
    </row>
    <row r="149" spans="2:11" x14ac:dyDescent="0.2">
      <c r="B149" s="454"/>
      <c r="C149" s="454"/>
      <c r="D149" s="454"/>
      <c r="E149" s="454"/>
      <c r="F149" s="454"/>
      <c r="G149" s="454"/>
      <c r="H149" s="454"/>
      <c r="I149" s="454"/>
      <c r="J149" s="454"/>
      <c r="K149" s="454"/>
    </row>
    <row r="150" spans="2:11" x14ac:dyDescent="0.2">
      <c r="B150" s="454"/>
      <c r="C150" s="454"/>
      <c r="D150" s="454"/>
      <c r="E150" s="454"/>
      <c r="F150" s="454"/>
      <c r="G150" s="454"/>
      <c r="H150" s="454"/>
      <c r="I150" s="454"/>
      <c r="J150" s="454"/>
      <c r="K150" s="454"/>
    </row>
    <row r="151" spans="2:11" x14ac:dyDescent="0.2">
      <c r="B151" s="454"/>
      <c r="C151" s="454"/>
      <c r="D151" s="454"/>
      <c r="E151" s="454"/>
      <c r="F151" s="454"/>
      <c r="G151" s="454"/>
      <c r="H151" s="454"/>
      <c r="I151" s="454"/>
      <c r="J151" s="454"/>
      <c r="K151" s="454"/>
    </row>
    <row r="152" spans="2:11" x14ac:dyDescent="0.2">
      <c r="B152" s="454"/>
      <c r="C152" s="454"/>
      <c r="D152" s="454"/>
      <c r="E152" s="454"/>
      <c r="F152" s="454"/>
      <c r="G152" s="454"/>
      <c r="H152" s="454"/>
      <c r="I152" s="454"/>
      <c r="J152" s="454"/>
      <c r="K152" s="454"/>
    </row>
    <row r="153" spans="2:11" x14ac:dyDescent="0.2">
      <c r="B153" s="454"/>
      <c r="C153" s="454"/>
      <c r="D153" s="454"/>
      <c r="E153" s="454"/>
      <c r="F153" s="454"/>
      <c r="G153" s="454"/>
      <c r="H153" s="454"/>
      <c r="I153" s="454"/>
      <c r="J153" s="454"/>
      <c r="K153" s="454"/>
    </row>
    <row r="154" spans="2:11" x14ac:dyDescent="0.2">
      <c r="B154" s="454"/>
      <c r="C154" s="454"/>
      <c r="D154" s="454"/>
      <c r="E154" s="454"/>
      <c r="F154" s="454"/>
      <c r="G154" s="454"/>
      <c r="H154" s="454"/>
      <c r="I154" s="454"/>
      <c r="J154" s="454"/>
      <c r="K154" s="454"/>
    </row>
    <row r="155" spans="2:11" x14ac:dyDescent="0.2">
      <c r="B155" s="454"/>
      <c r="C155" s="454"/>
      <c r="D155" s="454"/>
      <c r="E155" s="454"/>
      <c r="F155" s="454"/>
      <c r="G155" s="454"/>
      <c r="H155" s="454"/>
      <c r="I155" s="454"/>
      <c r="J155" s="454"/>
      <c r="K155" s="454"/>
    </row>
    <row r="156" spans="2:11" x14ac:dyDescent="0.2">
      <c r="B156" s="454"/>
      <c r="C156" s="454"/>
      <c r="D156" s="454"/>
      <c r="E156" s="454"/>
      <c r="F156" s="454"/>
      <c r="G156" s="454"/>
      <c r="H156" s="454"/>
      <c r="I156" s="454"/>
      <c r="J156" s="454"/>
      <c r="K156" s="454"/>
    </row>
    <row r="157" spans="2:11" x14ac:dyDescent="0.2">
      <c r="B157" s="454"/>
      <c r="C157" s="454"/>
      <c r="D157" s="454"/>
      <c r="E157" s="454"/>
      <c r="F157" s="454"/>
      <c r="G157" s="454"/>
      <c r="H157" s="454"/>
      <c r="I157" s="454"/>
      <c r="J157" s="454"/>
      <c r="K157" s="454"/>
    </row>
    <row r="158" spans="2:11" x14ac:dyDescent="0.2">
      <c r="B158" s="454"/>
      <c r="C158" s="454"/>
      <c r="D158" s="454"/>
      <c r="E158" s="454"/>
      <c r="F158" s="454"/>
      <c r="G158" s="454"/>
      <c r="H158" s="454"/>
      <c r="I158" s="454"/>
      <c r="J158" s="454"/>
      <c r="K158" s="454"/>
    </row>
    <row r="159" spans="2:11" x14ac:dyDescent="0.2">
      <c r="B159" s="454"/>
      <c r="C159" s="454"/>
      <c r="D159" s="454"/>
      <c r="E159" s="454"/>
      <c r="F159" s="454"/>
      <c r="G159" s="454"/>
      <c r="H159" s="454"/>
      <c r="I159" s="454"/>
      <c r="J159" s="454"/>
      <c r="K159" s="454"/>
    </row>
    <row r="160" spans="2:11" x14ac:dyDescent="0.2">
      <c r="B160" s="454"/>
      <c r="C160" s="454"/>
      <c r="D160" s="454"/>
      <c r="E160" s="454"/>
      <c r="F160" s="454"/>
      <c r="G160" s="454"/>
      <c r="H160" s="454"/>
      <c r="I160" s="454"/>
      <c r="J160" s="454"/>
      <c r="K160" s="454"/>
    </row>
    <row r="161" spans="2:11" x14ac:dyDescent="0.2">
      <c r="B161" s="454"/>
      <c r="C161" s="454"/>
      <c r="D161" s="454"/>
      <c r="E161" s="454"/>
      <c r="F161" s="454"/>
      <c r="G161" s="454"/>
      <c r="H161" s="454"/>
      <c r="I161" s="454"/>
      <c r="J161" s="454"/>
      <c r="K161" s="454"/>
    </row>
    <row r="162" spans="2:11" x14ac:dyDescent="0.2">
      <c r="B162" s="454"/>
      <c r="C162" s="454"/>
      <c r="D162" s="454"/>
      <c r="E162" s="454"/>
      <c r="F162" s="454"/>
      <c r="G162" s="454"/>
      <c r="H162" s="454"/>
      <c r="I162" s="454"/>
      <c r="J162" s="454"/>
      <c r="K162" s="454"/>
    </row>
    <row r="163" spans="2:11" x14ac:dyDescent="0.2">
      <c r="B163" s="454"/>
      <c r="C163" s="454"/>
      <c r="D163" s="454"/>
      <c r="E163" s="454"/>
      <c r="F163" s="454"/>
      <c r="G163" s="454"/>
      <c r="H163" s="454"/>
      <c r="I163" s="454"/>
      <c r="J163" s="454"/>
      <c r="K163" s="454"/>
    </row>
    <row r="164" spans="2:11" x14ac:dyDescent="0.2">
      <c r="B164" s="454"/>
      <c r="C164" s="454"/>
      <c r="D164" s="454"/>
      <c r="E164" s="454"/>
      <c r="F164" s="454"/>
      <c r="G164" s="454"/>
      <c r="H164" s="454"/>
      <c r="I164" s="454"/>
      <c r="J164" s="454"/>
      <c r="K164" s="454"/>
    </row>
    <row r="165" spans="2:11" x14ac:dyDescent="0.2">
      <c r="B165" s="454"/>
      <c r="C165" s="454"/>
      <c r="D165" s="454"/>
      <c r="E165" s="454"/>
      <c r="F165" s="454"/>
      <c r="G165" s="454"/>
      <c r="H165" s="454"/>
      <c r="I165" s="454"/>
      <c r="J165" s="454"/>
      <c r="K165" s="454"/>
    </row>
    <row r="166" spans="2:11" x14ac:dyDescent="0.2">
      <c r="B166" s="454"/>
      <c r="C166" s="454"/>
      <c r="D166" s="454"/>
      <c r="E166" s="454"/>
      <c r="F166" s="454"/>
      <c r="G166" s="454"/>
      <c r="H166" s="454"/>
      <c r="I166" s="454"/>
      <c r="J166" s="454"/>
      <c r="K166" s="454"/>
    </row>
    <row r="167" spans="2:11" x14ac:dyDescent="0.2">
      <c r="B167" s="454"/>
      <c r="C167" s="454"/>
      <c r="D167" s="454"/>
      <c r="E167" s="454"/>
      <c r="F167" s="454"/>
      <c r="G167" s="454"/>
      <c r="H167" s="454"/>
      <c r="I167" s="454"/>
      <c r="J167" s="454"/>
      <c r="K167" s="454"/>
    </row>
    <row r="168" spans="2:11" x14ac:dyDescent="0.2">
      <c r="B168" s="454"/>
      <c r="C168" s="454"/>
      <c r="D168" s="454"/>
      <c r="E168" s="454"/>
      <c r="F168" s="454"/>
      <c r="G168" s="454"/>
      <c r="H168" s="454"/>
      <c r="I168" s="454"/>
      <c r="J168" s="454"/>
      <c r="K168" s="454"/>
    </row>
    <row r="169" spans="2:11" x14ac:dyDescent="0.2">
      <c r="B169" s="454"/>
      <c r="C169" s="454"/>
      <c r="D169" s="454"/>
      <c r="E169" s="454"/>
      <c r="F169" s="454"/>
      <c r="G169" s="454"/>
      <c r="H169" s="454"/>
      <c r="I169" s="454"/>
      <c r="J169" s="454"/>
      <c r="K169" s="454"/>
    </row>
    <row r="170" spans="2:11" x14ac:dyDescent="0.2">
      <c r="B170" s="454"/>
      <c r="C170" s="454"/>
      <c r="D170" s="454"/>
      <c r="E170" s="454"/>
      <c r="F170" s="454"/>
      <c r="G170" s="454"/>
      <c r="H170" s="454"/>
      <c r="I170" s="454"/>
      <c r="J170" s="454"/>
      <c r="K170" s="454"/>
    </row>
    <row r="171" spans="2:11" x14ac:dyDescent="0.2">
      <c r="B171" s="454"/>
      <c r="C171" s="454"/>
      <c r="D171" s="454"/>
      <c r="E171" s="454"/>
      <c r="F171" s="454"/>
      <c r="G171" s="454"/>
      <c r="H171" s="454"/>
      <c r="I171" s="454"/>
      <c r="J171" s="454"/>
      <c r="K171" s="454"/>
    </row>
    <row r="172" spans="2:11" x14ac:dyDescent="0.2">
      <c r="B172" s="454"/>
      <c r="C172" s="454"/>
      <c r="D172" s="454"/>
      <c r="E172" s="454"/>
      <c r="F172" s="454"/>
      <c r="G172" s="454"/>
      <c r="H172" s="454"/>
      <c r="I172" s="454"/>
      <c r="J172" s="454"/>
      <c r="K172" s="454"/>
    </row>
    <row r="173" spans="2:11" x14ac:dyDescent="0.2">
      <c r="B173" s="454"/>
      <c r="C173" s="454"/>
      <c r="D173" s="454"/>
      <c r="E173" s="454"/>
      <c r="F173" s="454"/>
      <c r="G173" s="454"/>
      <c r="H173" s="454"/>
      <c r="I173" s="454"/>
      <c r="J173" s="454"/>
      <c r="K173" s="454"/>
    </row>
    <row r="174" spans="2:11" x14ac:dyDescent="0.2">
      <c r="B174" s="454"/>
      <c r="C174" s="454"/>
      <c r="D174" s="454"/>
      <c r="E174" s="454"/>
      <c r="F174" s="454"/>
      <c r="G174" s="454"/>
      <c r="H174" s="454"/>
      <c r="I174" s="454"/>
      <c r="J174" s="454"/>
      <c r="K174" s="454"/>
    </row>
    <row r="175" spans="2:11" x14ac:dyDescent="0.2">
      <c r="B175" s="454"/>
      <c r="C175" s="454"/>
      <c r="D175" s="454"/>
      <c r="E175" s="454"/>
      <c r="F175" s="454"/>
      <c r="G175" s="454"/>
      <c r="H175" s="454"/>
      <c r="I175" s="454"/>
      <c r="J175" s="454"/>
      <c r="K175" s="454"/>
    </row>
    <row r="176" spans="2:11" x14ac:dyDescent="0.2">
      <c r="B176" s="454"/>
      <c r="C176" s="454"/>
      <c r="D176" s="454"/>
      <c r="E176" s="454"/>
      <c r="F176" s="454"/>
      <c r="G176" s="454"/>
      <c r="H176" s="454"/>
      <c r="I176" s="454"/>
      <c r="J176" s="454"/>
      <c r="K176" s="454"/>
    </row>
    <row r="177" spans="2:11" x14ac:dyDescent="0.2">
      <c r="B177" s="454"/>
      <c r="C177" s="454"/>
      <c r="D177" s="454"/>
      <c r="E177" s="454"/>
      <c r="F177" s="454"/>
      <c r="G177" s="454"/>
      <c r="H177" s="454"/>
      <c r="I177" s="454"/>
      <c r="J177" s="454"/>
      <c r="K177" s="454"/>
    </row>
    <row r="178" spans="2:11" x14ac:dyDescent="0.2">
      <c r="B178" s="454"/>
      <c r="C178" s="454"/>
      <c r="D178" s="454"/>
      <c r="E178" s="454"/>
      <c r="F178" s="454"/>
      <c r="G178" s="454"/>
      <c r="H178" s="454"/>
      <c r="I178" s="454"/>
      <c r="J178" s="454"/>
      <c r="K178" s="454"/>
    </row>
    <row r="179" spans="2:11" x14ac:dyDescent="0.2">
      <c r="B179" s="454"/>
      <c r="C179" s="454"/>
      <c r="D179" s="454"/>
      <c r="E179" s="454"/>
      <c r="F179" s="454"/>
      <c r="G179" s="454"/>
      <c r="H179" s="454"/>
      <c r="I179" s="454"/>
      <c r="J179" s="454"/>
      <c r="K179" s="454"/>
    </row>
    <row r="180" spans="2:11" x14ac:dyDescent="0.2">
      <c r="B180" s="454"/>
      <c r="C180" s="454"/>
      <c r="D180" s="454"/>
      <c r="E180" s="454"/>
      <c r="F180" s="454"/>
      <c r="G180" s="454"/>
      <c r="H180" s="454"/>
      <c r="I180" s="454"/>
      <c r="J180" s="454"/>
      <c r="K180" s="454"/>
    </row>
    <row r="181" spans="2:11" x14ac:dyDescent="0.2">
      <c r="B181" s="454"/>
      <c r="C181" s="454"/>
      <c r="D181" s="454"/>
      <c r="E181" s="454"/>
      <c r="F181" s="454"/>
      <c r="G181" s="454"/>
      <c r="H181" s="454"/>
      <c r="I181" s="454"/>
      <c r="J181" s="454"/>
      <c r="K181" s="454"/>
    </row>
    <row r="182" spans="2:11" x14ac:dyDescent="0.2">
      <c r="B182" s="454"/>
      <c r="C182" s="454"/>
      <c r="D182" s="454"/>
      <c r="E182" s="454"/>
      <c r="F182" s="454"/>
      <c r="G182" s="454"/>
      <c r="H182" s="454"/>
      <c r="I182" s="454"/>
      <c r="J182" s="454"/>
      <c r="K182" s="454"/>
    </row>
    <row r="183" spans="2:11" x14ac:dyDescent="0.2">
      <c r="B183" s="454"/>
      <c r="C183" s="454"/>
      <c r="D183" s="454"/>
      <c r="E183" s="454"/>
      <c r="F183" s="454"/>
      <c r="G183" s="454"/>
      <c r="H183" s="454"/>
      <c r="I183" s="454"/>
      <c r="J183" s="454"/>
      <c r="K183" s="454"/>
    </row>
    <row r="184" spans="2:11" x14ac:dyDescent="0.2">
      <c r="B184" s="454"/>
      <c r="C184" s="454"/>
      <c r="D184" s="454"/>
      <c r="E184" s="454"/>
      <c r="F184" s="454"/>
      <c r="G184" s="454"/>
      <c r="H184" s="454"/>
      <c r="I184" s="454"/>
      <c r="J184" s="454"/>
      <c r="K184" s="454"/>
    </row>
    <row r="185" spans="2:11" x14ac:dyDescent="0.2">
      <c r="B185" s="454"/>
      <c r="C185" s="454"/>
      <c r="D185" s="454"/>
      <c r="E185" s="454"/>
      <c r="F185" s="454"/>
      <c r="G185" s="454"/>
      <c r="H185" s="454"/>
      <c r="I185" s="454"/>
      <c r="J185" s="454"/>
      <c r="K185" s="454"/>
    </row>
    <row r="186" spans="2:11" x14ac:dyDescent="0.2">
      <c r="B186" s="454"/>
      <c r="C186" s="454"/>
      <c r="D186" s="454"/>
      <c r="E186" s="454"/>
      <c r="F186" s="454"/>
      <c r="G186" s="454"/>
      <c r="H186" s="454"/>
      <c r="I186" s="454"/>
      <c r="J186" s="454"/>
      <c r="K186" s="454"/>
    </row>
    <row r="187" spans="2:11" x14ac:dyDescent="0.2">
      <c r="B187" s="454"/>
      <c r="C187" s="454"/>
      <c r="D187" s="454"/>
      <c r="E187" s="454"/>
      <c r="F187" s="454"/>
      <c r="G187" s="454"/>
      <c r="H187" s="454"/>
      <c r="I187" s="454"/>
      <c r="J187" s="454"/>
      <c r="K187" s="454"/>
    </row>
    <row r="188" spans="2:11" x14ac:dyDescent="0.2">
      <c r="B188" s="454"/>
      <c r="C188" s="454"/>
      <c r="D188" s="454"/>
      <c r="E188" s="454"/>
      <c r="F188" s="454"/>
      <c r="G188" s="454"/>
      <c r="H188" s="454"/>
      <c r="I188" s="454"/>
      <c r="J188" s="454"/>
      <c r="K188" s="454"/>
    </row>
    <row r="189" spans="2:11" x14ac:dyDescent="0.2">
      <c r="B189" s="454"/>
      <c r="C189" s="454"/>
      <c r="D189" s="454"/>
      <c r="E189" s="454"/>
      <c r="F189" s="454"/>
      <c r="G189" s="454"/>
      <c r="H189" s="454"/>
      <c r="I189" s="454"/>
      <c r="J189" s="454"/>
      <c r="K189" s="454"/>
    </row>
    <row r="190" spans="2:11" x14ac:dyDescent="0.2">
      <c r="B190" s="454"/>
      <c r="C190" s="454"/>
      <c r="D190" s="454"/>
      <c r="E190" s="454"/>
      <c r="F190" s="454"/>
      <c r="G190" s="454"/>
      <c r="H190" s="454"/>
      <c r="I190" s="454"/>
      <c r="J190" s="454"/>
      <c r="K190" s="454"/>
    </row>
    <row r="191" spans="2:11" x14ac:dyDescent="0.2">
      <c r="B191" s="454"/>
      <c r="C191" s="454"/>
      <c r="D191" s="454"/>
      <c r="E191" s="454"/>
      <c r="F191" s="454"/>
      <c r="G191" s="454"/>
      <c r="H191" s="454"/>
      <c r="I191" s="454"/>
      <c r="J191" s="454"/>
      <c r="K191" s="454"/>
    </row>
    <row r="192" spans="2:11" x14ac:dyDescent="0.2">
      <c r="B192" s="454"/>
      <c r="C192" s="454"/>
      <c r="D192" s="454"/>
      <c r="E192" s="454"/>
      <c r="F192" s="454"/>
      <c r="G192" s="454"/>
      <c r="H192" s="454"/>
      <c r="I192" s="454"/>
      <c r="J192" s="454"/>
      <c r="K192" s="454"/>
    </row>
    <row r="193" spans="2:11" x14ac:dyDescent="0.2">
      <c r="B193" s="454"/>
      <c r="C193" s="454"/>
      <c r="D193" s="454"/>
      <c r="E193" s="454"/>
      <c r="F193" s="454"/>
      <c r="G193" s="454"/>
      <c r="H193" s="454"/>
      <c r="I193" s="454"/>
      <c r="J193" s="454"/>
      <c r="K193" s="454"/>
    </row>
    <row r="194" spans="2:11" x14ac:dyDescent="0.2">
      <c r="B194" s="454"/>
      <c r="C194" s="454"/>
      <c r="D194" s="454"/>
      <c r="E194" s="454"/>
      <c r="F194" s="454"/>
      <c r="G194" s="454"/>
      <c r="H194" s="454"/>
      <c r="I194" s="454"/>
      <c r="J194" s="454"/>
      <c r="K194" s="454"/>
    </row>
    <row r="195" spans="2:11" x14ac:dyDescent="0.2">
      <c r="B195" s="454"/>
      <c r="C195" s="454"/>
      <c r="D195" s="454"/>
      <c r="E195" s="454"/>
      <c r="F195" s="454"/>
      <c r="G195" s="454"/>
      <c r="H195" s="454"/>
      <c r="I195" s="454"/>
      <c r="J195" s="454"/>
      <c r="K195" s="454"/>
    </row>
    <row r="196" spans="2:11" x14ac:dyDescent="0.2">
      <c r="B196" s="454"/>
      <c r="C196" s="454"/>
      <c r="D196" s="454"/>
      <c r="E196" s="454"/>
      <c r="F196" s="454"/>
      <c r="G196" s="454"/>
      <c r="H196" s="454"/>
      <c r="I196" s="454"/>
      <c r="J196" s="454"/>
      <c r="K196" s="454"/>
    </row>
    <row r="197" spans="2:11" x14ac:dyDescent="0.2">
      <c r="B197" s="454"/>
      <c r="C197" s="454"/>
      <c r="D197" s="454"/>
      <c r="E197" s="454"/>
      <c r="F197" s="454"/>
      <c r="G197" s="454"/>
      <c r="H197" s="454"/>
      <c r="I197" s="454"/>
      <c r="J197" s="454"/>
      <c r="K197" s="454"/>
    </row>
    <row r="198" spans="2:11" x14ac:dyDescent="0.2">
      <c r="B198" s="454"/>
      <c r="C198" s="454"/>
      <c r="D198" s="454"/>
      <c r="E198" s="454"/>
      <c r="F198" s="454"/>
      <c r="G198" s="454"/>
      <c r="H198" s="454"/>
      <c r="I198" s="454"/>
      <c r="J198" s="454"/>
      <c r="K198" s="454"/>
    </row>
    <row r="199" spans="2:11" x14ac:dyDescent="0.2">
      <c r="B199" s="454"/>
      <c r="C199" s="454"/>
      <c r="D199" s="454"/>
      <c r="E199" s="454"/>
      <c r="F199" s="454"/>
      <c r="G199" s="454"/>
      <c r="H199" s="454"/>
      <c r="I199" s="454"/>
      <c r="J199" s="454"/>
      <c r="K199" s="454"/>
    </row>
    <row r="200" spans="2:11" x14ac:dyDescent="0.2">
      <c r="B200" s="454"/>
      <c r="C200" s="454"/>
      <c r="D200" s="454"/>
      <c r="E200" s="454"/>
      <c r="F200" s="454"/>
      <c r="G200" s="454"/>
      <c r="H200" s="454"/>
      <c r="I200" s="454"/>
      <c r="J200" s="454"/>
      <c r="K200" s="454"/>
    </row>
    <row r="201" spans="2:11" x14ac:dyDescent="0.2">
      <c r="B201" s="454"/>
      <c r="C201" s="454"/>
      <c r="D201" s="454"/>
      <c r="E201" s="454"/>
      <c r="F201" s="454"/>
      <c r="G201" s="454"/>
      <c r="H201" s="454"/>
      <c r="I201" s="454"/>
      <c r="J201" s="454"/>
      <c r="K201" s="454"/>
    </row>
    <row r="202" spans="2:11" x14ac:dyDescent="0.2">
      <c r="B202" s="454"/>
      <c r="C202" s="454"/>
      <c r="D202" s="454"/>
      <c r="E202" s="454"/>
      <c r="F202" s="454"/>
      <c r="G202" s="454"/>
      <c r="H202" s="454"/>
      <c r="I202" s="454"/>
      <c r="J202" s="454"/>
      <c r="K202" s="454"/>
    </row>
    <row r="203" spans="2:11" x14ac:dyDescent="0.2">
      <c r="B203" s="454"/>
      <c r="C203" s="454"/>
      <c r="D203" s="454"/>
      <c r="E203" s="454"/>
      <c r="F203" s="454"/>
      <c r="G203" s="454"/>
      <c r="H203" s="454"/>
      <c r="I203" s="454"/>
      <c r="J203" s="454"/>
      <c r="K203" s="454"/>
    </row>
    <row r="204" spans="2:11" x14ac:dyDescent="0.2">
      <c r="B204" s="454"/>
      <c r="C204" s="454"/>
      <c r="D204" s="454"/>
      <c r="E204" s="454"/>
      <c r="F204" s="454"/>
      <c r="G204" s="454"/>
      <c r="H204" s="454"/>
      <c r="I204" s="454"/>
      <c r="J204" s="454"/>
      <c r="K204" s="454"/>
    </row>
    <row r="205" spans="2:11" x14ac:dyDescent="0.2">
      <c r="B205" s="454"/>
      <c r="C205" s="454"/>
      <c r="D205" s="454"/>
      <c r="E205" s="454"/>
      <c r="F205" s="454"/>
      <c r="G205" s="454"/>
      <c r="H205" s="454"/>
      <c r="I205" s="454"/>
      <c r="J205" s="454"/>
      <c r="K205" s="454"/>
    </row>
    <row r="206" spans="2:11" x14ac:dyDescent="0.2">
      <c r="B206" s="454"/>
      <c r="C206" s="454"/>
      <c r="D206" s="454"/>
      <c r="E206" s="454"/>
      <c r="F206" s="454"/>
      <c r="G206" s="454"/>
      <c r="H206" s="454"/>
      <c r="I206" s="454"/>
      <c r="J206" s="454"/>
      <c r="K206" s="454"/>
    </row>
    <row r="207" spans="2:11" x14ac:dyDescent="0.2">
      <c r="B207" s="454"/>
      <c r="C207" s="454"/>
      <c r="D207" s="454"/>
      <c r="E207" s="454"/>
      <c r="F207" s="454"/>
      <c r="G207" s="454"/>
      <c r="H207" s="454"/>
      <c r="I207" s="454"/>
      <c r="J207" s="454"/>
      <c r="K207" s="454"/>
    </row>
    <row r="208" spans="2:11" x14ac:dyDescent="0.2">
      <c r="B208" s="454"/>
      <c r="C208" s="454"/>
      <c r="D208" s="454"/>
      <c r="E208" s="454"/>
      <c r="F208" s="454"/>
      <c r="G208" s="454"/>
      <c r="H208" s="454"/>
      <c r="I208" s="454"/>
      <c r="J208" s="454"/>
      <c r="K208" s="454"/>
    </row>
    <row r="209" spans="2:11" x14ac:dyDescent="0.2">
      <c r="B209" s="454"/>
      <c r="C209" s="454"/>
      <c r="D209" s="454"/>
      <c r="E209" s="454"/>
      <c r="F209" s="454"/>
      <c r="G209" s="454"/>
      <c r="H209" s="454"/>
      <c r="I209" s="454"/>
      <c r="J209" s="454"/>
      <c r="K209" s="454"/>
    </row>
    <row r="210" spans="2:11" x14ac:dyDescent="0.2">
      <c r="B210" s="454"/>
      <c r="C210" s="454"/>
      <c r="D210" s="454"/>
      <c r="E210" s="454"/>
      <c r="F210" s="454"/>
      <c r="G210" s="454"/>
      <c r="H210" s="454"/>
      <c r="I210" s="454"/>
      <c r="J210" s="454"/>
      <c r="K210" s="454"/>
    </row>
    <row r="211" spans="2:11" x14ac:dyDescent="0.2">
      <c r="B211" s="454"/>
      <c r="C211" s="454"/>
      <c r="D211" s="454"/>
      <c r="E211" s="454"/>
      <c r="F211" s="454"/>
      <c r="G211" s="454"/>
      <c r="H211" s="454"/>
      <c r="I211" s="454"/>
      <c r="J211" s="454"/>
      <c r="K211" s="454"/>
    </row>
    <row r="212" spans="2:11" x14ac:dyDescent="0.2">
      <c r="B212" s="454"/>
      <c r="C212" s="454"/>
      <c r="D212" s="454"/>
      <c r="E212" s="454"/>
      <c r="F212" s="454"/>
      <c r="G212" s="454"/>
      <c r="H212" s="454"/>
      <c r="I212" s="454"/>
      <c r="J212" s="454"/>
      <c r="K212" s="454"/>
    </row>
    <row r="213" spans="2:11" x14ac:dyDescent="0.2">
      <c r="B213" s="454"/>
      <c r="C213" s="454"/>
      <c r="D213" s="454"/>
      <c r="E213" s="454"/>
      <c r="F213" s="454"/>
      <c r="G213" s="454"/>
      <c r="H213" s="454"/>
      <c r="I213" s="454"/>
      <c r="J213" s="454"/>
      <c r="K213" s="454"/>
    </row>
    <row r="214" spans="2:11" x14ac:dyDescent="0.2">
      <c r="B214" s="454"/>
      <c r="C214" s="454"/>
      <c r="D214" s="454"/>
      <c r="E214" s="454"/>
      <c r="F214" s="454"/>
      <c r="G214" s="454"/>
      <c r="H214" s="454"/>
      <c r="I214" s="454"/>
      <c r="J214" s="454"/>
      <c r="K214" s="454"/>
    </row>
    <row r="215" spans="2:11" x14ac:dyDescent="0.2">
      <c r="B215" s="454"/>
      <c r="C215" s="454"/>
      <c r="D215" s="454"/>
      <c r="E215" s="454"/>
      <c r="F215" s="454"/>
      <c r="G215" s="454"/>
      <c r="H215" s="454"/>
      <c r="I215" s="454"/>
      <c r="J215" s="454"/>
      <c r="K215" s="454"/>
    </row>
    <row r="216" spans="2:11" x14ac:dyDescent="0.2">
      <c r="B216" s="454"/>
      <c r="C216" s="454"/>
      <c r="D216" s="454"/>
      <c r="E216" s="454"/>
      <c r="F216" s="454"/>
      <c r="G216" s="454"/>
      <c r="H216" s="454"/>
      <c r="I216" s="454"/>
      <c r="J216" s="454"/>
      <c r="K216" s="454"/>
    </row>
    <row r="217" spans="2:11" x14ac:dyDescent="0.2">
      <c r="B217" s="454"/>
      <c r="C217" s="454"/>
      <c r="D217" s="454"/>
      <c r="E217" s="454"/>
      <c r="F217" s="454"/>
      <c r="G217" s="454"/>
      <c r="H217" s="454"/>
      <c r="I217" s="454"/>
      <c r="J217" s="454"/>
      <c r="K217" s="454"/>
    </row>
    <row r="218" spans="2:11" x14ac:dyDescent="0.2">
      <c r="B218" s="454"/>
      <c r="C218" s="454"/>
      <c r="D218" s="454"/>
      <c r="E218" s="454"/>
      <c r="F218" s="454"/>
      <c r="G218" s="454"/>
      <c r="H218" s="454"/>
      <c r="I218" s="454"/>
      <c r="J218" s="454"/>
      <c r="K218" s="454"/>
    </row>
    <row r="219" spans="2:11" x14ac:dyDescent="0.2">
      <c r="B219" s="454"/>
      <c r="C219" s="454"/>
      <c r="D219" s="454"/>
      <c r="E219" s="454"/>
      <c r="F219" s="454"/>
      <c r="G219" s="454"/>
      <c r="H219" s="454"/>
      <c r="I219" s="454"/>
      <c r="J219" s="454"/>
      <c r="K219" s="454"/>
    </row>
    <row r="220" spans="2:11" x14ac:dyDescent="0.2">
      <c r="B220" s="454"/>
      <c r="C220" s="454"/>
      <c r="D220" s="454"/>
      <c r="E220" s="454"/>
      <c r="F220" s="454"/>
      <c r="G220" s="454"/>
      <c r="H220" s="454"/>
      <c r="I220" s="454"/>
      <c r="J220" s="454"/>
      <c r="K220" s="454"/>
    </row>
    <row r="221" spans="2:11" x14ac:dyDescent="0.2">
      <c r="B221" s="454"/>
      <c r="C221" s="454"/>
      <c r="D221" s="454"/>
      <c r="E221" s="454"/>
      <c r="F221" s="454"/>
      <c r="G221" s="454"/>
      <c r="H221" s="454"/>
      <c r="I221" s="454"/>
      <c r="J221" s="454"/>
      <c r="K221" s="454"/>
    </row>
    <row r="222" spans="2:11" x14ac:dyDescent="0.2">
      <c r="B222" s="454"/>
      <c r="C222" s="454"/>
      <c r="D222" s="454"/>
      <c r="E222" s="454"/>
      <c r="F222" s="454"/>
      <c r="G222" s="454"/>
      <c r="H222" s="454"/>
      <c r="I222" s="454"/>
      <c r="J222" s="454"/>
      <c r="K222" s="454"/>
    </row>
    <row r="223" spans="2:11" x14ac:dyDescent="0.2">
      <c r="B223" s="454"/>
      <c r="C223" s="454"/>
      <c r="D223" s="454"/>
      <c r="E223" s="454"/>
      <c r="F223" s="454"/>
      <c r="G223" s="454"/>
      <c r="H223" s="454"/>
      <c r="I223" s="454"/>
      <c r="J223" s="454"/>
      <c r="K223" s="454"/>
    </row>
    <row r="224" spans="2:11" x14ac:dyDescent="0.2">
      <c r="B224" s="454"/>
      <c r="C224" s="454"/>
      <c r="D224" s="454"/>
      <c r="E224" s="454"/>
      <c r="F224" s="454"/>
      <c r="G224" s="454"/>
      <c r="H224" s="454"/>
      <c r="I224" s="454"/>
      <c r="J224" s="454"/>
      <c r="K224" s="454"/>
    </row>
    <row r="225" spans="2:11" x14ac:dyDescent="0.2">
      <c r="B225" s="454"/>
      <c r="C225" s="454"/>
      <c r="D225" s="454"/>
      <c r="E225" s="454"/>
      <c r="F225" s="454"/>
      <c r="G225" s="454"/>
      <c r="H225" s="454"/>
      <c r="I225" s="454"/>
      <c r="J225" s="454"/>
      <c r="K225" s="454"/>
    </row>
    <row r="226" spans="2:11" x14ac:dyDescent="0.2">
      <c r="B226" s="454"/>
      <c r="C226" s="454"/>
      <c r="D226" s="454"/>
      <c r="E226" s="454"/>
      <c r="F226" s="454"/>
      <c r="G226" s="454"/>
      <c r="H226" s="454"/>
      <c r="I226" s="454"/>
      <c r="J226" s="454"/>
      <c r="K226" s="454"/>
    </row>
    <row r="227" spans="2:11" x14ac:dyDescent="0.2">
      <c r="B227" s="454"/>
      <c r="C227" s="454"/>
      <c r="D227" s="454"/>
      <c r="E227" s="454"/>
      <c r="F227" s="454"/>
      <c r="G227" s="454"/>
      <c r="H227" s="454"/>
      <c r="I227" s="454"/>
      <c r="J227" s="454"/>
      <c r="K227" s="454"/>
    </row>
    <row r="228" spans="2:11" x14ac:dyDescent="0.2">
      <c r="B228" s="454"/>
      <c r="C228" s="454"/>
      <c r="D228" s="454"/>
      <c r="E228" s="454"/>
      <c r="F228" s="454"/>
      <c r="G228" s="454"/>
      <c r="H228" s="454"/>
      <c r="I228" s="454"/>
      <c r="J228" s="454"/>
      <c r="K228" s="454"/>
    </row>
    <row r="229" spans="2:11" x14ac:dyDescent="0.2">
      <c r="B229" s="454"/>
      <c r="C229" s="454"/>
      <c r="D229" s="454"/>
      <c r="E229" s="454"/>
      <c r="F229" s="454"/>
      <c r="G229" s="454"/>
      <c r="H229" s="454"/>
      <c r="I229" s="454"/>
      <c r="J229" s="454"/>
      <c r="K229" s="454"/>
    </row>
    <row r="230" spans="2:11" x14ac:dyDescent="0.2">
      <c r="B230" s="454"/>
      <c r="C230" s="454"/>
      <c r="D230" s="454"/>
      <c r="E230" s="454"/>
      <c r="F230" s="454"/>
      <c r="G230" s="454"/>
      <c r="H230" s="454"/>
      <c r="I230" s="454"/>
      <c r="J230" s="454"/>
      <c r="K230" s="454"/>
    </row>
    <row r="231" spans="2:11" x14ac:dyDescent="0.2">
      <c r="B231" s="454"/>
      <c r="C231" s="454"/>
      <c r="D231" s="454"/>
      <c r="E231" s="454"/>
      <c r="F231" s="454"/>
      <c r="G231" s="454"/>
      <c r="H231" s="454"/>
      <c r="I231" s="454"/>
      <c r="J231" s="454"/>
      <c r="K231" s="454"/>
    </row>
    <row r="232" spans="2:11" x14ac:dyDescent="0.2">
      <c r="B232" s="454"/>
      <c r="C232" s="454"/>
      <c r="D232" s="454"/>
      <c r="E232" s="454"/>
      <c r="F232" s="454"/>
      <c r="G232" s="454"/>
      <c r="H232" s="454"/>
      <c r="I232" s="454"/>
      <c r="J232" s="454"/>
      <c r="K232" s="454"/>
    </row>
    <row r="233" spans="2:11" x14ac:dyDescent="0.2">
      <c r="B233" s="454"/>
      <c r="C233" s="454"/>
      <c r="D233" s="454"/>
      <c r="E233" s="454"/>
      <c r="F233" s="454"/>
      <c r="G233" s="454"/>
      <c r="H233" s="454"/>
      <c r="I233" s="454"/>
      <c r="J233" s="454"/>
      <c r="K233" s="454"/>
    </row>
    <row r="234" spans="2:11" x14ac:dyDescent="0.2">
      <c r="B234" s="454"/>
      <c r="C234" s="454"/>
      <c r="D234" s="454"/>
      <c r="E234" s="454"/>
      <c r="F234" s="454"/>
      <c r="G234" s="454"/>
      <c r="H234" s="454"/>
      <c r="I234" s="454"/>
      <c r="J234" s="454"/>
      <c r="K234" s="454"/>
    </row>
    <row r="235" spans="2:11" x14ac:dyDescent="0.2">
      <c r="B235" s="454"/>
      <c r="C235" s="454"/>
      <c r="D235" s="454"/>
      <c r="E235" s="454"/>
      <c r="F235" s="454"/>
      <c r="G235" s="454"/>
      <c r="H235" s="454"/>
      <c r="I235" s="454"/>
      <c r="J235" s="454"/>
      <c r="K235" s="454"/>
    </row>
    <row r="236" spans="2:11" x14ac:dyDescent="0.2">
      <c r="B236" s="454"/>
      <c r="C236" s="454"/>
      <c r="D236" s="454"/>
      <c r="E236" s="454"/>
      <c r="F236" s="454"/>
      <c r="G236" s="454"/>
      <c r="H236" s="454"/>
      <c r="I236" s="454"/>
      <c r="J236" s="454"/>
      <c r="K236" s="454"/>
    </row>
    <row r="237" spans="2:11" x14ac:dyDescent="0.2">
      <c r="B237" s="454"/>
      <c r="C237" s="454"/>
      <c r="D237" s="454"/>
      <c r="E237" s="454"/>
      <c r="F237" s="454"/>
      <c r="G237" s="454"/>
      <c r="H237" s="454"/>
      <c r="I237" s="454"/>
      <c r="J237" s="454"/>
      <c r="K237" s="454"/>
    </row>
    <row r="238" spans="2:11" x14ac:dyDescent="0.2">
      <c r="B238" s="454"/>
      <c r="C238" s="454"/>
      <c r="D238" s="454"/>
      <c r="E238" s="454"/>
      <c r="F238" s="454"/>
      <c r="G238" s="454"/>
      <c r="H238" s="454"/>
      <c r="I238" s="454"/>
      <c r="J238" s="454"/>
      <c r="K238" s="454"/>
    </row>
    <row r="239" spans="2:11" x14ac:dyDescent="0.2">
      <c r="B239" s="454"/>
      <c r="C239" s="454"/>
      <c r="D239" s="454"/>
      <c r="E239" s="454"/>
      <c r="F239" s="454"/>
      <c r="G239" s="454"/>
      <c r="H239" s="454"/>
      <c r="I239" s="454"/>
      <c r="J239" s="454"/>
      <c r="K239" s="454"/>
    </row>
    <row r="240" spans="2:11" x14ac:dyDescent="0.2">
      <c r="B240" s="454"/>
      <c r="C240" s="454"/>
      <c r="D240" s="454"/>
      <c r="E240" s="454"/>
      <c r="F240" s="454"/>
      <c r="G240" s="454"/>
      <c r="H240" s="454"/>
      <c r="I240" s="454"/>
      <c r="J240" s="454"/>
      <c r="K240" s="454"/>
    </row>
    <row r="241" spans="2:11" x14ac:dyDescent="0.2">
      <c r="B241" s="454"/>
      <c r="C241" s="454"/>
      <c r="D241" s="454"/>
      <c r="E241" s="454"/>
      <c r="F241" s="454"/>
      <c r="G241" s="454"/>
      <c r="H241" s="454"/>
      <c r="I241" s="454"/>
      <c r="J241" s="454"/>
      <c r="K241" s="454"/>
    </row>
    <row r="242" spans="2:11" x14ac:dyDescent="0.2">
      <c r="B242" s="454"/>
      <c r="C242" s="454"/>
      <c r="D242" s="454"/>
      <c r="E242" s="454"/>
      <c r="F242" s="454"/>
      <c r="G242" s="454"/>
      <c r="H242" s="454"/>
      <c r="I242" s="454"/>
      <c r="J242" s="454"/>
      <c r="K242" s="454"/>
    </row>
    <row r="243" spans="2:11" x14ac:dyDescent="0.2">
      <c r="B243" s="454"/>
      <c r="C243" s="454"/>
      <c r="D243" s="454"/>
      <c r="E243" s="454"/>
      <c r="F243" s="454"/>
      <c r="G243" s="454"/>
      <c r="H243" s="454"/>
      <c r="I243" s="454"/>
      <c r="J243" s="454"/>
      <c r="K243" s="454"/>
    </row>
    <row r="244" spans="2:11" x14ac:dyDescent="0.2">
      <c r="B244" s="454"/>
      <c r="C244" s="454"/>
      <c r="D244" s="454"/>
      <c r="E244" s="454"/>
      <c r="F244" s="454"/>
      <c r="G244" s="454"/>
      <c r="H244" s="454"/>
      <c r="I244" s="454"/>
      <c r="J244" s="454"/>
      <c r="K244" s="454"/>
    </row>
    <row r="245" spans="2:11" x14ac:dyDescent="0.2">
      <c r="B245" s="454"/>
      <c r="C245" s="454"/>
      <c r="D245" s="454"/>
      <c r="E245" s="454"/>
      <c r="F245" s="454"/>
      <c r="G245" s="454"/>
      <c r="H245" s="454"/>
      <c r="I245" s="454"/>
      <c r="J245" s="454"/>
      <c r="K245" s="454"/>
    </row>
    <row r="246" spans="2:11" x14ac:dyDescent="0.2">
      <c r="B246" s="454"/>
      <c r="C246" s="454"/>
      <c r="D246" s="454"/>
      <c r="E246" s="454"/>
      <c r="F246" s="454"/>
      <c r="G246" s="454"/>
      <c r="H246" s="454"/>
      <c r="I246" s="454"/>
      <c r="J246" s="454"/>
      <c r="K246" s="454"/>
    </row>
    <row r="247" spans="2:11" x14ac:dyDescent="0.2">
      <c r="B247" s="454"/>
      <c r="C247" s="454"/>
      <c r="D247" s="454"/>
      <c r="E247" s="454"/>
      <c r="F247" s="454"/>
      <c r="G247" s="454"/>
      <c r="H247" s="454"/>
      <c r="I247" s="454"/>
      <c r="J247" s="454"/>
      <c r="K247" s="454"/>
    </row>
    <row r="248" spans="2:11" x14ac:dyDescent="0.2">
      <c r="B248" s="454"/>
      <c r="C248" s="454"/>
      <c r="D248" s="454"/>
      <c r="E248" s="454"/>
      <c r="F248" s="454"/>
      <c r="G248" s="454"/>
      <c r="H248" s="454"/>
      <c r="I248" s="454"/>
      <c r="J248" s="454"/>
      <c r="K248" s="454"/>
    </row>
    <row r="249" spans="2:11" x14ac:dyDescent="0.2">
      <c r="B249" s="454"/>
      <c r="C249" s="454"/>
      <c r="D249" s="454"/>
      <c r="E249" s="454"/>
      <c r="F249" s="454"/>
      <c r="G249" s="454"/>
      <c r="H249" s="454"/>
      <c r="I249" s="454"/>
      <c r="J249" s="454"/>
      <c r="K249" s="454"/>
    </row>
    <row r="250" spans="2:11" x14ac:dyDescent="0.2">
      <c r="B250" s="454"/>
      <c r="C250" s="454"/>
      <c r="D250" s="454"/>
      <c r="E250" s="454"/>
      <c r="F250" s="454"/>
      <c r="G250" s="454"/>
      <c r="H250" s="454"/>
      <c r="I250" s="454"/>
      <c r="J250" s="454"/>
      <c r="K250" s="454"/>
    </row>
    <row r="251" spans="2:11" x14ac:dyDescent="0.2">
      <c r="B251" s="454"/>
      <c r="C251" s="454"/>
      <c r="D251" s="454"/>
      <c r="E251" s="454"/>
      <c r="F251" s="454"/>
      <c r="G251" s="454"/>
      <c r="H251" s="454"/>
      <c r="I251" s="454"/>
      <c r="J251" s="454"/>
      <c r="K251" s="454"/>
    </row>
    <row r="252" spans="2:11" x14ac:dyDescent="0.2">
      <c r="B252" s="454"/>
      <c r="C252" s="454"/>
      <c r="D252" s="454"/>
      <c r="E252" s="454"/>
      <c r="F252" s="454"/>
      <c r="G252" s="454"/>
      <c r="H252" s="454"/>
      <c r="I252" s="454"/>
      <c r="J252" s="454"/>
      <c r="K252" s="454"/>
    </row>
    <row r="253" spans="2:11" x14ac:dyDescent="0.2">
      <c r="B253" s="454"/>
      <c r="C253" s="454"/>
      <c r="D253" s="454"/>
      <c r="E253" s="454"/>
      <c r="F253" s="454"/>
      <c r="G253" s="454"/>
      <c r="H253" s="454"/>
      <c r="I253" s="454"/>
      <c r="J253" s="454"/>
      <c r="K253" s="454"/>
    </row>
    <row r="254" spans="2:11" x14ac:dyDescent="0.2">
      <c r="B254" s="454"/>
      <c r="C254" s="454"/>
      <c r="D254" s="454"/>
      <c r="E254" s="454"/>
      <c r="F254" s="454"/>
      <c r="G254" s="454"/>
      <c r="H254" s="454"/>
      <c r="I254" s="454"/>
      <c r="J254" s="454"/>
      <c r="K254" s="454"/>
    </row>
    <row r="255" spans="2:11" x14ac:dyDescent="0.2">
      <c r="B255" s="454"/>
      <c r="C255" s="454"/>
      <c r="D255" s="454"/>
      <c r="E255" s="454"/>
      <c r="F255" s="454"/>
      <c r="G255" s="454"/>
      <c r="H255" s="454"/>
      <c r="I255" s="454"/>
      <c r="J255" s="454"/>
      <c r="K255" s="454"/>
    </row>
    <row r="256" spans="2:11" x14ac:dyDescent="0.2">
      <c r="B256" s="454"/>
      <c r="C256" s="454"/>
      <c r="D256" s="454"/>
      <c r="E256" s="454"/>
      <c r="F256" s="454"/>
      <c r="G256" s="454"/>
      <c r="H256" s="454"/>
      <c r="I256" s="454"/>
      <c r="J256" s="454"/>
      <c r="K256" s="454"/>
    </row>
    <row r="257" spans="2:11" x14ac:dyDescent="0.2">
      <c r="B257" s="454"/>
      <c r="C257" s="454"/>
      <c r="D257" s="454"/>
      <c r="E257" s="454"/>
      <c r="F257" s="454"/>
      <c r="G257" s="454"/>
      <c r="H257" s="454"/>
      <c r="I257" s="454"/>
      <c r="J257" s="454"/>
      <c r="K257" s="454"/>
    </row>
    <row r="258" spans="2:11" x14ac:dyDescent="0.2">
      <c r="B258" s="454"/>
      <c r="C258" s="454"/>
      <c r="D258" s="454"/>
      <c r="E258" s="454"/>
      <c r="F258" s="454"/>
      <c r="G258" s="454"/>
      <c r="H258" s="454"/>
      <c r="I258" s="454"/>
      <c r="J258" s="454"/>
      <c r="K258" s="454"/>
    </row>
    <row r="259" spans="2:11" x14ac:dyDescent="0.2">
      <c r="B259" s="454"/>
      <c r="C259" s="454"/>
      <c r="D259" s="454"/>
      <c r="E259" s="454"/>
      <c r="F259" s="454"/>
      <c r="G259" s="454"/>
      <c r="H259" s="454"/>
      <c r="I259" s="454"/>
      <c r="J259" s="454"/>
      <c r="K259" s="454"/>
    </row>
    <row r="260" spans="2:11" x14ac:dyDescent="0.2">
      <c r="B260" s="454"/>
      <c r="C260" s="454"/>
      <c r="D260" s="454"/>
      <c r="E260" s="454"/>
      <c r="F260" s="454"/>
      <c r="G260" s="454"/>
      <c r="H260" s="454"/>
      <c r="I260" s="454"/>
      <c r="J260" s="454"/>
      <c r="K260" s="454"/>
    </row>
    <row r="261" spans="2:11" x14ac:dyDescent="0.2">
      <c r="B261" s="454"/>
      <c r="C261" s="454"/>
      <c r="D261" s="454"/>
      <c r="E261" s="454"/>
      <c r="F261" s="454"/>
      <c r="G261" s="454"/>
      <c r="H261" s="454"/>
      <c r="I261" s="454"/>
      <c r="J261" s="454"/>
      <c r="K261" s="454"/>
    </row>
    <row r="262" spans="2:11" x14ac:dyDescent="0.2">
      <c r="B262" s="454"/>
      <c r="C262" s="454"/>
      <c r="D262" s="454"/>
      <c r="E262" s="454"/>
      <c r="F262" s="454"/>
      <c r="G262" s="454"/>
      <c r="H262" s="454"/>
      <c r="I262" s="454"/>
      <c r="J262" s="454"/>
      <c r="K262" s="454"/>
    </row>
    <row r="263" spans="2:11" x14ac:dyDescent="0.2">
      <c r="B263" s="454"/>
      <c r="C263" s="454"/>
      <c r="D263" s="454"/>
      <c r="E263" s="454"/>
      <c r="F263" s="454"/>
      <c r="G263" s="454"/>
      <c r="H263" s="454"/>
      <c r="I263" s="454"/>
      <c r="J263" s="454"/>
      <c r="K263" s="454"/>
    </row>
    <row r="264" spans="2:11" x14ac:dyDescent="0.2">
      <c r="B264" s="454"/>
      <c r="C264" s="454"/>
      <c r="D264" s="454"/>
      <c r="E264" s="454"/>
      <c r="F264" s="454"/>
      <c r="G264" s="454"/>
      <c r="H264" s="454"/>
      <c r="I264" s="454"/>
      <c r="J264" s="454"/>
      <c r="K264" s="454"/>
    </row>
    <row r="265" spans="2:11" x14ac:dyDescent="0.2">
      <c r="B265" s="454"/>
      <c r="C265" s="454"/>
      <c r="D265" s="454"/>
      <c r="E265" s="454"/>
      <c r="F265" s="454"/>
      <c r="G265" s="454"/>
      <c r="H265" s="454"/>
      <c r="I265" s="454"/>
      <c r="J265" s="454"/>
      <c r="K265" s="454"/>
    </row>
    <row r="266" spans="2:11" x14ac:dyDescent="0.2">
      <c r="B266" s="454"/>
      <c r="C266" s="454"/>
      <c r="D266" s="454"/>
      <c r="E266" s="454"/>
      <c r="F266" s="454"/>
      <c r="G266" s="454"/>
      <c r="H266" s="454"/>
      <c r="I266" s="454"/>
      <c r="J266" s="454"/>
      <c r="K266" s="454"/>
    </row>
    <row r="267" spans="2:11" x14ac:dyDescent="0.2">
      <c r="B267" s="454"/>
      <c r="C267" s="454"/>
      <c r="D267" s="454"/>
      <c r="E267" s="454"/>
      <c r="F267" s="454"/>
      <c r="G267" s="454"/>
      <c r="H267" s="454"/>
      <c r="I267" s="454"/>
      <c r="J267" s="454"/>
      <c r="K267" s="454"/>
    </row>
    <row r="268" spans="2:11" x14ac:dyDescent="0.2">
      <c r="B268" s="454"/>
      <c r="C268" s="454"/>
      <c r="D268" s="454"/>
      <c r="E268" s="454"/>
      <c r="F268" s="454"/>
      <c r="G268" s="454"/>
      <c r="H268" s="454"/>
      <c r="I268" s="454"/>
      <c r="J268" s="454"/>
      <c r="K268" s="454"/>
    </row>
    <row r="269" spans="2:11" x14ac:dyDescent="0.2">
      <c r="B269" s="454"/>
      <c r="C269" s="454"/>
      <c r="D269" s="454"/>
      <c r="E269" s="454"/>
      <c r="F269" s="454"/>
      <c r="G269" s="454"/>
      <c r="H269" s="454"/>
      <c r="I269" s="454"/>
      <c r="J269" s="454"/>
      <c r="K269" s="454"/>
    </row>
    <row r="270" spans="2:11" x14ac:dyDescent="0.2">
      <c r="B270" s="454"/>
      <c r="C270" s="454"/>
      <c r="D270" s="454"/>
      <c r="E270" s="454"/>
      <c r="F270" s="454"/>
      <c r="G270" s="454"/>
      <c r="H270" s="454"/>
      <c r="I270" s="454"/>
      <c r="J270" s="454"/>
      <c r="K270" s="454"/>
    </row>
    <row r="271" spans="2:11" x14ac:dyDescent="0.2">
      <c r="B271" s="454"/>
      <c r="C271" s="454"/>
      <c r="D271" s="454"/>
      <c r="E271" s="454"/>
      <c r="F271" s="454"/>
      <c r="G271" s="454"/>
      <c r="H271" s="454"/>
      <c r="I271" s="454"/>
      <c r="J271" s="454"/>
      <c r="K271" s="454"/>
    </row>
    <row r="272" spans="2:11" x14ac:dyDescent="0.2">
      <c r="B272" s="454"/>
      <c r="C272" s="454"/>
      <c r="D272" s="454"/>
      <c r="E272" s="454"/>
      <c r="F272" s="454"/>
      <c r="G272" s="454"/>
      <c r="H272" s="454"/>
      <c r="I272" s="454"/>
      <c r="J272" s="454"/>
      <c r="K272" s="454"/>
    </row>
    <row r="273" spans="2:11" x14ac:dyDescent="0.2">
      <c r="B273" s="454"/>
      <c r="C273" s="454"/>
      <c r="D273" s="454"/>
      <c r="E273" s="454"/>
      <c r="F273" s="454"/>
      <c r="G273" s="454"/>
      <c r="H273" s="454"/>
      <c r="I273" s="454"/>
      <c r="J273" s="454"/>
      <c r="K273" s="454"/>
    </row>
    <row r="274" spans="2:11" x14ac:dyDescent="0.2">
      <c r="B274" s="454"/>
      <c r="C274" s="454"/>
      <c r="D274" s="454"/>
      <c r="E274" s="454"/>
      <c r="F274" s="454"/>
      <c r="G274" s="454"/>
      <c r="H274" s="454"/>
      <c r="I274" s="454"/>
      <c r="J274" s="454"/>
      <c r="K274" s="454"/>
    </row>
    <row r="275" spans="2:11" x14ac:dyDescent="0.2">
      <c r="B275" s="454"/>
      <c r="C275" s="454"/>
      <c r="D275" s="454"/>
      <c r="E275" s="454"/>
      <c r="F275" s="454"/>
      <c r="G275" s="454"/>
      <c r="H275" s="454"/>
      <c r="I275" s="454"/>
      <c r="J275" s="454"/>
      <c r="K275" s="454"/>
    </row>
    <row r="276" spans="2:11" x14ac:dyDescent="0.2">
      <c r="B276" s="454"/>
      <c r="C276" s="454"/>
      <c r="D276" s="454"/>
      <c r="E276" s="454"/>
      <c r="F276" s="454"/>
      <c r="G276" s="454"/>
      <c r="H276" s="454"/>
      <c r="I276" s="454"/>
      <c r="J276" s="454"/>
      <c r="K276" s="454"/>
    </row>
    <row r="277" spans="2:11" x14ac:dyDescent="0.2">
      <c r="B277" s="454"/>
      <c r="C277" s="454"/>
      <c r="D277" s="454"/>
      <c r="E277" s="454"/>
      <c r="F277" s="454"/>
      <c r="G277" s="454"/>
      <c r="H277" s="454"/>
      <c r="I277" s="454"/>
      <c r="J277" s="454"/>
      <c r="K277" s="454"/>
    </row>
    <row r="278" spans="2:11" x14ac:dyDescent="0.2">
      <c r="B278" s="454"/>
      <c r="C278" s="454"/>
      <c r="D278" s="454"/>
      <c r="E278" s="454"/>
      <c r="F278" s="454"/>
      <c r="G278" s="454"/>
      <c r="H278" s="454"/>
      <c r="I278" s="454"/>
      <c r="J278" s="454"/>
      <c r="K278" s="454"/>
    </row>
    <row r="279" spans="2:11" x14ac:dyDescent="0.2">
      <c r="B279" s="454"/>
      <c r="C279" s="454"/>
      <c r="D279" s="454"/>
      <c r="E279" s="454"/>
      <c r="F279" s="454"/>
      <c r="G279" s="454"/>
      <c r="H279" s="454"/>
      <c r="I279" s="454"/>
      <c r="J279" s="454"/>
      <c r="K279" s="454"/>
    </row>
    <row r="280" spans="2:11" x14ac:dyDescent="0.2">
      <c r="B280" s="454"/>
      <c r="C280" s="454"/>
      <c r="D280" s="454"/>
      <c r="E280" s="454"/>
      <c r="F280" s="454"/>
      <c r="G280" s="454"/>
      <c r="H280" s="454"/>
      <c r="I280" s="454"/>
      <c r="J280" s="454"/>
      <c r="K280" s="454"/>
    </row>
    <row r="281" spans="2:11" x14ac:dyDescent="0.2">
      <c r="B281" s="454"/>
      <c r="C281" s="454"/>
      <c r="D281" s="454"/>
      <c r="E281" s="454"/>
      <c r="F281" s="454"/>
      <c r="G281" s="454"/>
      <c r="H281" s="454"/>
      <c r="I281" s="454"/>
      <c r="J281" s="454"/>
      <c r="K281" s="454"/>
    </row>
    <row r="282" spans="2:11" x14ac:dyDescent="0.2">
      <c r="B282" s="454"/>
      <c r="C282" s="454"/>
      <c r="D282" s="454"/>
      <c r="E282" s="454"/>
      <c r="F282" s="454"/>
      <c r="G282" s="454"/>
      <c r="H282" s="454"/>
      <c r="I282" s="454"/>
      <c r="J282" s="454"/>
      <c r="K282" s="454"/>
    </row>
    <row r="283" spans="2:11" x14ac:dyDescent="0.2">
      <c r="B283" s="454"/>
      <c r="C283" s="454"/>
      <c r="D283" s="454"/>
      <c r="E283" s="454"/>
      <c r="F283" s="454"/>
      <c r="G283" s="454"/>
      <c r="H283" s="454"/>
      <c r="I283" s="454"/>
      <c r="J283" s="454"/>
      <c r="K283" s="454"/>
    </row>
    <row r="284" spans="2:11" x14ac:dyDescent="0.2">
      <c r="B284" s="454"/>
      <c r="C284" s="454"/>
      <c r="D284" s="454"/>
      <c r="E284" s="454"/>
      <c r="F284" s="454"/>
      <c r="G284" s="454"/>
      <c r="H284" s="454"/>
      <c r="I284" s="454"/>
      <c r="J284" s="454"/>
      <c r="K284" s="454"/>
    </row>
    <row r="285" spans="2:11" x14ac:dyDescent="0.2">
      <c r="B285" s="454"/>
      <c r="C285" s="454"/>
      <c r="D285" s="454"/>
      <c r="E285" s="454"/>
      <c r="F285" s="454"/>
      <c r="G285" s="454"/>
      <c r="H285" s="454"/>
      <c r="I285" s="454"/>
      <c r="J285" s="454"/>
      <c r="K285" s="454"/>
    </row>
    <row r="286" spans="2:11" x14ac:dyDescent="0.2">
      <c r="B286" s="454"/>
      <c r="C286" s="454"/>
      <c r="D286" s="454"/>
      <c r="E286" s="454"/>
      <c r="F286" s="454"/>
      <c r="G286" s="454"/>
      <c r="H286" s="454"/>
      <c r="I286" s="454"/>
      <c r="J286" s="454"/>
      <c r="K286" s="454"/>
    </row>
    <row r="287" spans="2:11" x14ac:dyDescent="0.2">
      <c r="B287" s="454"/>
      <c r="C287" s="454"/>
      <c r="D287" s="454"/>
      <c r="E287" s="454"/>
      <c r="F287" s="454"/>
      <c r="G287" s="454"/>
      <c r="H287" s="454"/>
      <c r="I287" s="454"/>
      <c r="J287" s="454"/>
      <c r="K287" s="454"/>
    </row>
    <row r="288" spans="2:11" x14ac:dyDescent="0.2">
      <c r="B288" s="454"/>
      <c r="C288" s="454"/>
      <c r="D288" s="454"/>
      <c r="E288" s="454"/>
      <c r="F288" s="454"/>
      <c r="G288" s="454"/>
      <c r="H288" s="454"/>
      <c r="I288" s="454"/>
      <c r="J288" s="454"/>
      <c r="K288" s="454"/>
    </row>
    <row r="289" spans="2:11" x14ac:dyDescent="0.2">
      <c r="B289" s="454"/>
      <c r="C289" s="454"/>
      <c r="D289" s="454"/>
      <c r="E289" s="454"/>
      <c r="F289" s="454"/>
      <c r="G289" s="454"/>
      <c r="H289" s="454"/>
      <c r="I289" s="454"/>
      <c r="J289" s="454"/>
      <c r="K289" s="454"/>
    </row>
    <row r="290" spans="2:11" x14ac:dyDescent="0.2">
      <c r="B290" s="454"/>
      <c r="C290" s="454"/>
      <c r="D290" s="454"/>
      <c r="E290" s="454"/>
      <c r="F290" s="454"/>
      <c r="G290" s="454"/>
      <c r="H290" s="454"/>
      <c r="I290" s="454"/>
      <c r="J290" s="454"/>
      <c r="K290" s="454"/>
    </row>
    <row r="291" spans="2:11" x14ac:dyDescent="0.2">
      <c r="B291" s="454"/>
      <c r="C291" s="454"/>
      <c r="D291" s="454"/>
      <c r="E291" s="454"/>
      <c r="F291" s="454"/>
      <c r="G291" s="454"/>
      <c r="H291" s="454"/>
      <c r="I291" s="454"/>
      <c r="J291" s="454"/>
      <c r="K291" s="454"/>
    </row>
    <row r="292" spans="2:11" x14ac:dyDescent="0.2">
      <c r="B292" s="454"/>
      <c r="C292" s="454"/>
      <c r="D292" s="454"/>
      <c r="E292" s="454"/>
      <c r="F292" s="454"/>
      <c r="G292" s="454"/>
      <c r="H292" s="454"/>
      <c r="I292" s="454"/>
      <c r="J292" s="454"/>
      <c r="K292" s="454"/>
    </row>
    <row r="293" spans="2:11" x14ac:dyDescent="0.2">
      <c r="B293" s="454"/>
      <c r="C293" s="454"/>
      <c r="D293" s="454"/>
      <c r="E293" s="454"/>
      <c r="F293" s="454"/>
      <c r="G293" s="454"/>
      <c r="H293" s="454"/>
      <c r="I293" s="454"/>
      <c r="J293" s="454"/>
      <c r="K293" s="454"/>
    </row>
    <row r="294" spans="2:11" x14ac:dyDescent="0.2">
      <c r="B294" s="454"/>
      <c r="C294" s="454"/>
      <c r="D294" s="454"/>
      <c r="E294" s="454"/>
      <c r="F294" s="454"/>
      <c r="G294" s="454"/>
      <c r="H294" s="454"/>
      <c r="I294" s="454"/>
      <c r="J294" s="454"/>
      <c r="K294" s="454"/>
    </row>
    <row r="295" spans="2:11" x14ac:dyDescent="0.2">
      <c r="B295" s="454"/>
      <c r="C295" s="454"/>
      <c r="D295" s="454"/>
      <c r="E295" s="454"/>
      <c r="F295" s="454"/>
      <c r="G295" s="454"/>
      <c r="H295" s="454"/>
      <c r="I295" s="454"/>
      <c r="J295" s="454"/>
      <c r="K295" s="454"/>
    </row>
    <row r="296" spans="2:11" x14ac:dyDescent="0.2">
      <c r="B296" s="454"/>
      <c r="C296" s="454"/>
      <c r="D296" s="454"/>
      <c r="E296" s="454"/>
      <c r="F296" s="454"/>
      <c r="G296" s="454"/>
      <c r="H296" s="454"/>
      <c r="I296" s="454"/>
      <c r="J296" s="454"/>
      <c r="K296" s="454"/>
    </row>
    <row r="297" spans="2:11" x14ac:dyDescent="0.2">
      <c r="B297" s="454"/>
      <c r="C297" s="454"/>
      <c r="D297" s="454"/>
      <c r="E297" s="454"/>
      <c r="F297" s="454"/>
      <c r="G297" s="454"/>
      <c r="H297" s="454"/>
      <c r="I297" s="454"/>
      <c r="J297" s="454"/>
      <c r="K297" s="454"/>
    </row>
    <row r="298" spans="2:11" x14ac:dyDescent="0.2">
      <c r="B298" s="454"/>
      <c r="C298" s="454"/>
      <c r="D298" s="454"/>
      <c r="E298" s="454"/>
      <c r="F298" s="454"/>
      <c r="G298" s="454"/>
      <c r="H298" s="454"/>
      <c r="I298" s="454"/>
      <c r="J298" s="454"/>
      <c r="K298" s="454"/>
    </row>
    <row r="299" spans="2:11" x14ac:dyDescent="0.2">
      <c r="B299" s="454"/>
      <c r="C299" s="454"/>
      <c r="D299" s="454"/>
      <c r="E299" s="454"/>
      <c r="F299" s="454"/>
      <c r="G299" s="454"/>
      <c r="H299" s="454"/>
      <c r="I299" s="454"/>
      <c r="J299" s="454"/>
      <c r="K299" s="454"/>
    </row>
    <row r="300" spans="2:11" x14ac:dyDescent="0.2">
      <c r="B300" s="454"/>
      <c r="C300" s="454"/>
      <c r="D300" s="454"/>
      <c r="E300" s="454"/>
      <c r="F300" s="454"/>
      <c r="G300" s="454"/>
      <c r="H300" s="454"/>
      <c r="I300" s="454"/>
      <c r="J300" s="454"/>
      <c r="K300" s="454"/>
    </row>
    <row r="301" spans="2:11" x14ac:dyDescent="0.2">
      <c r="B301" s="454"/>
      <c r="C301" s="454"/>
      <c r="D301" s="454"/>
      <c r="E301" s="454"/>
      <c r="F301" s="454"/>
      <c r="G301" s="454"/>
      <c r="H301" s="454"/>
      <c r="I301" s="454"/>
      <c r="J301" s="454"/>
      <c r="K301" s="454"/>
    </row>
    <row r="302" spans="2:11" x14ac:dyDescent="0.2">
      <c r="B302" s="454"/>
      <c r="C302" s="454"/>
      <c r="D302" s="454"/>
      <c r="E302" s="454"/>
      <c r="F302" s="454"/>
      <c r="G302" s="454"/>
      <c r="H302" s="454"/>
      <c r="I302" s="454"/>
      <c r="J302" s="454"/>
      <c r="K302" s="454"/>
    </row>
    <row r="303" spans="2:11" x14ac:dyDescent="0.2">
      <c r="B303" s="454"/>
      <c r="C303" s="454"/>
      <c r="D303" s="454"/>
      <c r="E303" s="454"/>
      <c r="F303" s="454"/>
      <c r="G303" s="454"/>
      <c r="H303" s="454"/>
      <c r="I303" s="454"/>
      <c r="J303" s="454"/>
      <c r="K303" s="454"/>
    </row>
    <row r="304" spans="2:11" x14ac:dyDescent="0.2">
      <c r="B304" s="454"/>
      <c r="C304" s="454"/>
      <c r="D304" s="454"/>
      <c r="E304" s="454"/>
      <c r="F304" s="454"/>
      <c r="G304" s="454"/>
      <c r="H304" s="454"/>
      <c r="I304" s="454"/>
      <c r="J304" s="454"/>
      <c r="K304" s="454"/>
    </row>
    <row r="305" spans="2:11" x14ac:dyDescent="0.2">
      <c r="B305" s="454"/>
      <c r="C305" s="454"/>
      <c r="D305" s="454"/>
      <c r="E305" s="454"/>
      <c r="F305" s="454"/>
      <c r="G305" s="454"/>
      <c r="H305" s="454"/>
      <c r="I305" s="454"/>
      <c r="J305" s="454"/>
      <c r="K305" s="454"/>
    </row>
    <row r="306" spans="2:11" x14ac:dyDescent="0.2">
      <c r="B306" s="454"/>
      <c r="C306" s="454"/>
      <c r="D306" s="454"/>
      <c r="E306" s="454"/>
      <c r="F306" s="454"/>
      <c r="G306" s="454"/>
      <c r="H306" s="454"/>
      <c r="I306" s="454"/>
      <c r="J306" s="454"/>
      <c r="K306" s="454"/>
    </row>
    <row r="307" spans="2:11" x14ac:dyDescent="0.2">
      <c r="B307" s="454"/>
      <c r="C307" s="454"/>
      <c r="D307" s="454"/>
      <c r="E307" s="454"/>
      <c r="F307" s="454"/>
      <c r="G307" s="454"/>
      <c r="H307" s="454"/>
      <c r="I307" s="454"/>
      <c r="J307" s="454"/>
      <c r="K307" s="454"/>
    </row>
    <row r="308" spans="2:11" x14ac:dyDescent="0.2">
      <c r="B308" s="454"/>
      <c r="C308" s="454"/>
      <c r="D308" s="454"/>
      <c r="E308" s="454"/>
      <c r="F308" s="454"/>
      <c r="G308" s="454"/>
      <c r="H308" s="454"/>
      <c r="I308" s="454"/>
      <c r="J308" s="454"/>
      <c r="K308" s="454"/>
    </row>
    <row r="309" spans="2:11" x14ac:dyDescent="0.2">
      <c r="B309" s="454"/>
      <c r="C309" s="454"/>
      <c r="D309" s="454"/>
      <c r="E309" s="454"/>
      <c r="F309" s="454"/>
      <c r="G309" s="454"/>
      <c r="H309" s="454"/>
      <c r="I309" s="454"/>
      <c r="J309" s="454"/>
      <c r="K309" s="454"/>
    </row>
    <row r="310" spans="2:11" x14ac:dyDescent="0.2">
      <c r="B310" s="454"/>
      <c r="C310" s="454"/>
      <c r="D310" s="454"/>
      <c r="E310" s="454"/>
      <c r="F310" s="454"/>
      <c r="G310" s="454"/>
      <c r="H310" s="454"/>
      <c r="I310" s="454"/>
      <c r="J310" s="454"/>
      <c r="K310" s="454"/>
    </row>
    <row r="311" spans="2:11" x14ac:dyDescent="0.2">
      <c r="B311" s="454"/>
      <c r="C311" s="454"/>
      <c r="D311" s="454"/>
      <c r="E311" s="454"/>
      <c r="F311" s="454"/>
      <c r="G311" s="454"/>
      <c r="H311" s="454"/>
      <c r="I311" s="454"/>
      <c r="J311" s="454"/>
      <c r="K311" s="454"/>
    </row>
    <row r="312" spans="2:11" x14ac:dyDescent="0.2">
      <c r="B312" s="454"/>
      <c r="C312" s="454"/>
      <c r="D312" s="454"/>
      <c r="E312" s="454"/>
      <c r="F312" s="454"/>
      <c r="G312" s="454"/>
      <c r="H312" s="454"/>
      <c r="I312" s="454"/>
      <c r="J312" s="454"/>
      <c r="K312" s="454"/>
    </row>
    <row r="313" spans="2:11" x14ac:dyDescent="0.2">
      <c r="B313" s="454"/>
      <c r="C313" s="454"/>
      <c r="D313" s="454"/>
      <c r="E313" s="454"/>
      <c r="F313" s="454"/>
      <c r="G313" s="454"/>
      <c r="H313" s="454"/>
      <c r="I313" s="454"/>
      <c r="J313" s="454"/>
      <c r="K313" s="454"/>
    </row>
    <row r="314" spans="2:11" x14ac:dyDescent="0.2">
      <c r="B314" s="454"/>
      <c r="C314" s="454"/>
      <c r="D314" s="454"/>
      <c r="E314" s="454"/>
      <c r="F314" s="454"/>
      <c r="G314" s="454"/>
      <c r="H314" s="454"/>
      <c r="I314" s="454"/>
      <c r="J314" s="454"/>
      <c r="K314" s="454"/>
    </row>
    <row r="315" spans="2:11" x14ac:dyDescent="0.2">
      <c r="B315" s="454"/>
      <c r="C315" s="454"/>
      <c r="D315" s="454"/>
      <c r="E315" s="454"/>
      <c r="F315" s="454"/>
      <c r="G315" s="454"/>
      <c r="H315" s="454"/>
      <c r="I315" s="454"/>
      <c r="J315" s="454"/>
      <c r="K315" s="454"/>
    </row>
    <row r="316" spans="2:11" x14ac:dyDescent="0.2">
      <c r="B316" s="454"/>
      <c r="C316" s="454"/>
      <c r="D316" s="454"/>
      <c r="E316" s="454"/>
      <c r="F316" s="454"/>
      <c r="G316" s="454"/>
      <c r="H316" s="454"/>
      <c r="I316" s="454"/>
      <c r="J316" s="454"/>
      <c r="K316" s="454"/>
    </row>
    <row r="317" spans="2:11" x14ac:dyDescent="0.2">
      <c r="B317" s="454"/>
      <c r="C317" s="454"/>
      <c r="D317" s="454"/>
      <c r="E317" s="454"/>
      <c r="F317" s="454"/>
      <c r="G317" s="454"/>
      <c r="H317" s="454"/>
      <c r="I317" s="454"/>
      <c r="J317" s="454"/>
      <c r="K317" s="454"/>
    </row>
    <row r="318" spans="2:11" x14ac:dyDescent="0.2">
      <c r="B318" s="454"/>
      <c r="C318" s="454"/>
      <c r="D318" s="454"/>
      <c r="E318" s="454"/>
      <c r="F318" s="454"/>
      <c r="G318" s="454"/>
      <c r="H318" s="454"/>
      <c r="I318" s="454"/>
      <c r="J318" s="454"/>
      <c r="K318" s="454"/>
    </row>
    <row r="319" spans="2:11" x14ac:dyDescent="0.2">
      <c r="B319" s="454"/>
      <c r="C319" s="454"/>
      <c r="D319" s="454"/>
      <c r="E319" s="454"/>
      <c r="F319" s="454"/>
      <c r="G319" s="454"/>
      <c r="H319" s="454"/>
      <c r="I319" s="454"/>
      <c r="J319" s="454"/>
      <c r="K319" s="454"/>
    </row>
    <row r="320" spans="2:11" x14ac:dyDescent="0.2">
      <c r="B320" s="454"/>
      <c r="C320" s="454"/>
      <c r="D320" s="454"/>
      <c r="E320" s="454"/>
      <c r="F320" s="454"/>
      <c r="G320" s="454"/>
      <c r="H320" s="454"/>
      <c r="I320" s="454"/>
      <c r="J320" s="454"/>
      <c r="K320" s="454"/>
    </row>
    <row r="321" spans="2:11" x14ac:dyDescent="0.2">
      <c r="B321" s="454"/>
      <c r="C321" s="454"/>
      <c r="D321" s="454"/>
      <c r="E321" s="454"/>
      <c r="F321" s="454"/>
      <c r="G321" s="454"/>
      <c r="H321" s="454"/>
      <c r="I321" s="454"/>
      <c r="J321" s="454"/>
      <c r="K321" s="454"/>
    </row>
    <row r="322" spans="2:11" x14ac:dyDescent="0.2">
      <c r="B322" s="454"/>
      <c r="C322" s="454"/>
      <c r="D322" s="454"/>
      <c r="E322" s="454"/>
      <c r="F322" s="454"/>
      <c r="G322" s="454"/>
      <c r="H322" s="454"/>
      <c r="I322" s="454"/>
      <c r="J322" s="454"/>
      <c r="K322" s="454"/>
    </row>
    <row r="323" spans="2:11" x14ac:dyDescent="0.2">
      <c r="B323" s="454"/>
      <c r="C323" s="454"/>
      <c r="D323" s="454"/>
      <c r="E323" s="454"/>
      <c r="F323" s="454"/>
      <c r="G323" s="454"/>
      <c r="H323" s="454"/>
      <c r="I323" s="454"/>
      <c r="J323" s="454"/>
      <c r="K323" s="454"/>
    </row>
    <row r="324" spans="2:11" x14ac:dyDescent="0.2">
      <c r="B324" s="454"/>
      <c r="C324" s="454"/>
      <c r="D324" s="454"/>
      <c r="E324" s="454"/>
      <c r="F324" s="454"/>
      <c r="G324" s="454"/>
      <c r="H324" s="454"/>
      <c r="I324" s="454"/>
      <c r="J324" s="454"/>
      <c r="K324" s="454"/>
    </row>
    <row r="325" spans="2:11" x14ac:dyDescent="0.2">
      <c r="B325" s="454"/>
      <c r="C325" s="454"/>
      <c r="D325" s="454"/>
      <c r="E325" s="454"/>
      <c r="F325" s="454"/>
      <c r="G325" s="454"/>
      <c r="H325" s="454"/>
      <c r="I325" s="454"/>
      <c r="J325" s="454"/>
      <c r="K325" s="454"/>
    </row>
    <row r="326" spans="2:11" x14ac:dyDescent="0.2">
      <c r="B326" s="454"/>
      <c r="C326" s="454"/>
      <c r="D326" s="454"/>
      <c r="E326" s="454"/>
      <c r="F326" s="454"/>
      <c r="G326" s="454"/>
      <c r="H326" s="454"/>
      <c r="I326" s="454"/>
      <c r="J326" s="454"/>
      <c r="K326" s="454"/>
    </row>
    <row r="327" spans="2:11" x14ac:dyDescent="0.2">
      <c r="B327" s="454"/>
      <c r="C327" s="454"/>
      <c r="D327" s="454"/>
      <c r="E327" s="454"/>
      <c r="F327" s="454"/>
      <c r="G327" s="454"/>
      <c r="H327" s="454"/>
      <c r="I327" s="454"/>
      <c r="J327" s="454"/>
      <c r="K327" s="454"/>
    </row>
    <row r="328" spans="2:11" x14ac:dyDescent="0.2">
      <c r="B328" s="454"/>
      <c r="C328" s="454"/>
      <c r="D328" s="454"/>
      <c r="E328" s="454"/>
      <c r="F328" s="454"/>
      <c r="G328" s="454"/>
      <c r="H328" s="454"/>
      <c r="I328" s="454"/>
      <c r="J328" s="454"/>
      <c r="K328" s="454"/>
    </row>
    <row r="329" spans="2:11" x14ac:dyDescent="0.2">
      <c r="B329" s="454"/>
      <c r="C329" s="454"/>
      <c r="D329" s="454"/>
      <c r="E329" s="454"/>
      <c r="F329" s="454"/>
      <c r="G329" s="454"/>
      <c r="H329" s="454"/>
      <c r="I329" s="454"/>
      <c r="J329" s="454"/>
      <c r="K329" s="454"/>
    </row>
    <row r="330" spans="2:11" x14ac:dyDescent="0.2">
      <c r="B330" s="454"/>
      <c r="C330" s="454"/>
      <c r="D330" s="454"/>
      <c r="E330" s="454"/>
      <c r="F330" s="454"/>
      <c r="G330" s="454"/>
      <c r="H330" s="454"/>
      <c r="I330" s="454"/>
      <c r="J330" s="454"/>
      <c r="K330" s="454"/>
    </row>
    <row r="331" spans="2:11" x14ac:dyDescent="0.2">
      <c r="B331" s="454"/>
      <c r="C331" s="454"/>
      <c r="D331" s="454"/>
      <c r="E331" s="454"/>
      <c r="F331" s="454"/>
      <c r="G331" s="454"/>
      <c r="H331" s="454"/>
      <c r="I331" s="454"/>
      <c r="J331" s="454"/>
      <c r="K331" s="454"/>
    </row>
    <row r="332" spans="2:11" x14ac:dyDescent="0.2">
      <c r="B332" s="454"/>
      <c r="C332" s="454"/>
      <c r="D332" s="454"/>
      <c r="E332" s="454"/>
      <c r="F332" s="454"/>
      <c r="G332" s="454"/>
      <c r="H332" s="454"/>
      <c r="I332" s="454"/>
      <c r="J332" s="454"/>
      <c r="K332" s="454"/>
    </row>
    <row r="333" spans="2:11" x14ac:dyDescent="0.2">
      <c r="B333" s="454"/>
      <c r="C333" s="454"/>
      <c r="D333" s="454"/>
      <c r="E333" s="454"/>
      <c r="F333" s="454"/>
      <c r="G333" s="454"/>
      <c r="H333" s="454"/>
      <c r="I333" s="454"/>
      <c r="J333" s="454"/>
      <c r="K333" s="454"/>
    </row>
    <row r="334" spans="2:11" x14ac:dyDescent="0.2">
      <c r="B334" s="454"/>
      <c r="C334" s="454"/>
      <c r="D334" s="454"/>
      <c r="E334" s="454"/>
      <c r="F334" s="454"/>
      <c r="G334" s="454"/>
      <c r="H334" s="454"/>
      <c r="I334" s="454"/>
      <c r="J334" s="454"/>
      <c r="K334" s="454"/>
    </row>
    <row r="335" spans="2:11" x14ac:dyDescent="0.2">
      <c r="B335" s="454"/>
      <c r="C335" s="454"/>
      <c r="D335" s="454"/>
      <c r="E335" s="454"/>
      <c r="F335" s="454"/>
      <c r="G335" s="454"/>
      <c r="H335" s="454"/>
      <c r="I335" s="454"/>
      <c r="J335" s="454"/>
      <c r="K335" s="454"/>
    </row>
    <row r="336" spans="2:11" x14ac:dyDescent="0.2">
      <c r="B336" s="454"/>
      <c r="C336" s="454"/>
      <c r="D336" s="454"/>
      <c r="E336" s="454"/>
      <c r="F336" s="454"/>
      <c r="G336" s="454"/>
      <c r="H336" s="454"/>
      <c r="I336" s="454"/>
      <c r="J336" s="454"/>
      <c r="K336" s="454"/>
    </row>
    <row r="337" spans="2:11" x14ac:dyDescent="0.2">
      <c r="B337" s="454"/>
      <c r="C337" s="454"/>
      <c r="D337" s="454"/>
      <c r="E337" s="454"/>
      <c r="F337" s="454"/>
      <c r="G337" s="454"/>
      <c r="H337" s="454"/>
      <c r="I337" s="454"/>
      <c r="J337" s="454"/>
      <c r="K337" s="454"/>
    </row>
    <row r="338" spans="2:11" x14ac:dyDescent="0.2">
      <c r="B338" s="454"/>
      <c r="C338" s="454"/>
      <c r="D338" s="454"/>
      <c r="E338" s="454"/>
      <c r="F338" s="454"/>
      <c r="G338" s="454"/>
      <c r="H338" s="454"/>
      <c r="I338" s="454"/>
      <c r="J338" s="454"/>
      <c r="K338" s="454"/>
    </row>
    <row r="339" spans="2:11" x14ac:dyDescent="0.2">
      <c r="B339" s="454"/>
      <c r="C339" s="454"/>
      <c r="D339" s="454"/>
      <c r="E339" s="454"/>
      <c r="F339" s="454"/>
      <c r="G339" s="454"/>
      <c r="H339" s="454"/>
      <c r="I339" s="454"/>
      <c r="J339" s="454"/>
      <c r="K339" s="454"/>
    </row>
    <row r="340" spans="2:11" x14ac:dyDescent="0.2">
      <c r="B340" s="454"/>
      <c r="C340" s="454"/>
      <c r="D340" s="454"/>
      <c r="E340" s="454"/>
      <c r="F340" s="454"/>
      <c r="G340" s="454"/>
      <c r="H340" s="454"/>
      <c r="I340" s="454"/>
      <c r="J340" s="454"/>
      <c r="K340" s="454"/>
    </row>
    <row r="341" spans="2:11" x14ac:dyDescent="0.2">
      <c r="B341" s="454"/>
      <c r="C341" s="454"/>
      <c r="D341" s="454"/>
      <c r="E341" s="454"/>
      <c r="F341" s="454"/>
      <c r="G341" s="454"/>
      <c r="H341" s="454"/>
      <c r="I341" s="454"/>
      <c r="J341" s="454"/>
      <c r="K341" s="454"/>
    </row>
    <row r="342" spans="2:11" x14ac:dyDescent="0.2">
      <c r="B342" s="454"/>
      <c r="C342" s="454"/>
      <c r="D342" s="454"/>
      <c r="E342" s="454"/>
      <c r="F342" s="454"/>
      <c r="G342" s="454"/>
      <c r="H342" s="454"/>
      <c r="I342" s="454"/>
      <c r="J342" s="454"/>
      <c r="K342" s="454"/>
    </row>
    <row r="343" spans="2:11" x14ac:dyDescent="0.2">
      <c r="B343" s="454"/>
      <c r="C343" s="454"/>
      <c r="D343" s="454"/>
      <c r="E343" s="454"/>
      <c r="F343" s="454"/>
      <c r="G343" s="454"/>
      <c r="H343" s="454"/>
      <c r="I343" s="454"/>
      <c r="J343" s="454"/>
      <c r="K343" s="454"/>
    </row>
    <row r="344" spans="2:11" x14ac:dyDescent="0.2">
      <c r="B344" s="454"/>
      <c r="C344" s="454"/>
      <c r="D344" s="454"/>
      <c r="E344" s="454"/>
      <c r="F344" s="454"/>
      <c r="G344" s="454"/>
      <c r="H344" s="454"/>
      <c r="I344" s="454"/>
      <c r="J344" s="454"/>
      <c r="K344" s="454"/>
    </row>
    <row r="345" spans="2:11" x14ac:dyDescent="0.2">
      <c r="B345" s="454"/>
      <c r="C345" s="454"/>
      <c r="D345" s="454"/>
      <c r="E345" s="454"/>
      <c r="F345" s="454"/>
      <c r="G345" s="454"/>
      <c r="H345" s="454"/>
      <c r="I345" s="454"/>
      <c r="J345" s="454"/>
      <c r="K345" s="454"/>
    </row>
    <row r="346" spans="2:11" x14ac:dyDescent="0.2">
      <c r="B346" s="454"/>
      <c r="C346" s="454"/>
      <c r="D346" s="454"/>
      <c r="E346" s="454"/>
      <c r="F346" s="454"/>
      <c r="G346" s="454"/>
      <c r="H346" s="454"/>
      <c r="I346" s="454"/>
      <c r="J346" s="454"/>
      <c r="K346" s="454"/>
    </row>
    <row r="347" spans="2:11" x14ac:dyDescent="0.2">
      <c r="B347" s="454"/>
      <c r="C347" s="454"/>
      <c r="D347" s="454"/>
      <c r="E347" s="454"/>
      <c r="F347" s="454"/>
      <c r="G347" s="454"/>
      <c r="H347" s="454"/>
      <c r="I347" s="454"/>
      <c r="J347" s="454"/>
      <c r="K347" s="454"/>
    </row>
    <row r="348" spans="2:11" x14ac:dyDescent="0.2">
      <c r="B348" s="454"/>
      <c r="C348" s="454"/>
      <c r="D348" s="454"/>
      <c r="E348" s="454"/>
      <c r="F348" s="454"/>
      <c r="G348" s="454"/>
      <c r="H348" s="454"/>
      <c r="I348" s="454"/>
      <c r="J348" s="454"/>
      <c r="K348" s="454"/>
    </row>
    <row r="349" spans="2:11" x14ac:dyDescent="0.2">
      <c r="B349" s="454"/>
      <c r="C349" s="454"/>
      <c r="D349" s="454"/>
      <c r="E349" s="454"/>
      <c r="F349" s="454"/>
      <c r="G349" s="454"/>
      <c r="H349" s="454"/>
      <c r="I349" s="454"/>
      <c r="J349" s="454"/>
      <c r="K349" s="454"/>
    </row>
    <row r="350" spans="2:11" x14ac:dyDescent="0.2">
      <c r="B350" s="454"/>
      <c r="C350" s="454"/>
      <c r="D350" s="454"/>
      <c r="E350" s="454"/>
      <c r="F350" s="454"/>
      <c r="G350" s="454"/>
      <c r="H350" s="454"/>
      <c r="I350" s="454"/>
      <c r="J350" s="454"/>
      <c r="K350" s="454"/>
    </row>
    <row r="351" spans="2:11" x14ac:dyDescent="0.2">
      <c r="B351" s="454"/>
      <c r="C351" s="454"/>
      <c r="D351" s="454"/>
      <c r="E351" s="454"/>
      <c r="F351" s="454"/>
      <c r="G351" s="454"/>
      <c r="H351" s="454"/>
      <c r="I351" s="454"/>
      <c r="J351" s="454"/>
      <c r="K351" s="454"/>
    </row>
    <row r="352" spans="2:11" x14ac:dyDescent="0.2">
      <c r="B352" s="454"/>
      <c r="C352" s="454"/>
      <c r="D352" s="454"/>
      <c r="E352" s="454"/>
      <c r="F352" s="454"/>
      <c r="G352" s="454"/>
      <c r="H352" s="454"/>
      <c r="I352" s="454"/>
      <c r="J352" s="454"/>
      <c r="K352" s="454"/>
    </row>
    <row r="353" spans="2:11" x14ac:dyDescent="0.2">
      <c r="B353" s="454"/>
      <c r="C353" s="454"/>
      <c r="D353" s="454"/>
      <c r="E353" s="454"/>
      <c r="F353" s="454"/>
      <c r="G353" s="454"/>
      <c r="H353" s="454"/>
      <c r="I353" s="454"/>
      <c r="J353" s="454"/>
      <c r="K353" s="454"/>
    </row>
    <row r="354" spans="2:11" x14ac:dyDescent="0.2">
      <c r="B354" s="454"/>
      <c r="C354" s="454"/>
      <c r="D354" s="454"/>
      <c r="E354" s="454"/>
      <c r="F354" s="454"/>
      <c r="G354" s="454"/>
      <c r="H354" s="454"/>
      <c r="I354" s="454"/>
      <c r="J354" s="454"/>
      <c r="K354" s="454"/>
    </row>
    <row r="355" spans="2:11" x14ac:dyDescent="0.2">
      <c r="B355" s="454"/>
      <c r="C355" s="454"/>
      <c r="D355" s="454"/>
      <c r="E355" s="454"/>
      <c r="F355" s="454"/>
      <c r="G355" s="454"/>
      <c r="H355" s="454"/>
      <c r="I355" s="454"/>
      <c r="J355" s="454"/>
      <c r="K355" s="454"/>
    </row>
    <row r="356" spans="2:11" x14ac:dyDescent="0.2">
      <c r="B356" s="454"/>
      <c r="C356" s="454"/>
      <c r="D356" s="454"/>
      <c r="E356" s="454"/>
      <c r="F356" s="454"/>
      <c r="G356" s="454"/>
      <c r="H356" s="454"/>
      <c r="I356" s="454"/>
      <c r="J356" s="454"/>
      <c r="K356" s="454"/>
    </row>
    <row r="357" spans="2:11" x14ac:dyDescent="0.2">
      <c r="B357" s="454"/>
      <c r="C357" s="454"/>
      <c r="D357" s="454"/>
      <c r="E357" s="454"/>
      <c r="F357" s="454"/>
      <c r="G357" s="454"/>
      <c r="H357" s="454"/>
      <c r="I357" s="454"/>
      <c r="J357" s="454"/>
      <c r="K357" s="454"/>
    </row>
    <row r="358" spans="2:11" x14ac:dyDescent="0.2">
      <c r="B358" s="454"/>
      <c r="C358" s="454"/>
      <c r="D358" s="454"/>
      <c r="E358" s="454"/>
      <c r="F358" s="454"/>
      <c r="G358" s="454"/>
      <c r="H358" s="454"/>
      <c r="I358" s="454"/>
      <c r="J358" s="454"/>
      <c r="K358" s="454"/>
    </row>
    <row r="359" spans="2:11" x14ac:dyDescent="0.2">
      <c r="B359" s="454"/>
      <c r="C359" s="454"/>
      <c r="D359" s="454"/>
      <c r="E359" s="454"/>
      <c r="F359" s="454"/>
      <c r="G359" s="454"/>
      <c r="H359" s="454"/>
      <c r="I359" s="454"/>
      <c r="J359" s="454"/>
      <c r="K359" s="454"/>
    </row>
    <row r="360" spans="2:11" x14ac:dyDescent="0.2">
      <c r="B360" s="454"/>
      <c r="C360" s="454"/>
      <c r="D360" s="454"/>
      <c r="E360" s="454"/>
      <c r="F360" s="454"/>
      <c r="G360" s="454"/>
      <c r="H360" s="454"/>
      <c r="I360" s="454"/>
      <c r="J360" s="454"/>
      <c r="K360" s="454"/>
    </row>
    <row r="361" spans="2:11" x14ac:dyDescent="0.2">
      <c r="B361" s="454"/>
      <c r="C361" s="454"/>
      <c r="D361" s="454"/>
      <c r="E361" s="454"/>
      <c r="F361" s="454"/>
      <c r="G361" s="454"/>
      <c r="H361" s="454"/>
      <c r="I361" s="454"/>
      <c r="J361" s="454"/>
      <c r="K361" s="454"/>
    </row>
    <row r="362" spans="2:11" x14ac:dyDescent="0.2">
      <c r="B362" s="454"/>
      <c r="C362" s="454"/>
      <c r="D362" s="454"/>
      <c r="E362" s="454"/>
      <c r="F362" s="454"/>
      <c r="G362" s="454"/>
      <c r="H362" s="454"/>
      <c r="I362" s="454"/>
      <c r="J362" s="454"/>
      <c r="K362" s="454"/>
    </row>
    <row r="363" spans="2:11" x14ac:dyDescent="0.2">
      <c r="B363" s="454"/>
      <c r="C363" s="454"/>
      <c r="D363" s="454"/>
      <c r="E363" s="454"/>
      <c r="F363" s="454"/>
      <c r="G363" s="454"/>
      <c r="H363" s="454"/>
      <c r="I363" s="454"/>
      <c r="J363" s="454"/>
      <c r="K363" s="454"/>
    </row>
    <row r="364" spans="2:11" x14ac:dyDescent="0.2">
      <c r="B364" s="454"/>
      <c r="C364" s="454"/>
      <c r="D364" s="454"/>
      <c r="E364" s="454"/>
      <c r="F364" s="454"/>
      <c r="G364" s="454"/>
      <c r="H364" s="454"/>
      <c r="I364" s="454"/>
      <c r="J364" s="454"/>
      <c r="K364" s="454"/>
    </row>
    <row r="365" spans="2:11" x14ac:dyDescent="0.2">
      <c r="B365" s="454"/>
      <c r="C365" s="454"/>
      <c r="D365" s="454"/>
      <c r="E365" s="454"/>
      <c r="F365" s="454"/>
      <c r="G365" s="454"/>
      <c r="H365" s="454"/>
      <c r="I365" s="454"/>
      <c r="J365" s="454"/>
      <c r="K365" s="454"/>
    </row>
    <row r="366" spans="2:11" x14ac:dyDescent="0.2">
      <c r="B366" s="454"/>
      <c r="C366" s="454"/>
      <c r="D366" s="454"/>
      <c r="E366" s="454"/>
      <c r="F366" s="454"/>
      <c r="G366" s="454"/>
      <c r="H366" s="454"/>
      <c r="I366" s="454"/>
      <c r="J366" s="454"/>
      <c r="K366" s="454"/>
    </row>
    <row r="367" spans="2:11" x14ac:dyDescent="0.2">
      <c r="B367" s="454"/>
      <c r="C367" s="454"/>
      <c r="D367" s="454"/>
      <c r="E367" s="454"/>
      <c r="F367" s="454"/>
      <c r="G367" s="454"/>
      <c r="H367" s="454"/>
      <c r="I367" s="454"/>
      <c r="J367" s="454"/>
      <c r="K367" s="454"/>
    </row>
    <row r="368" spans="2:11" x14ac:dyDescent="0.2">
      <c r="B368" s="454"/>
      <c r="C368" s="454"/>
      <c r="D368" s="454"/>
      <c r="E368" s="454"/>
      <c r="F368" s="454"/>
      <c r="G368" s="454"/>
      <c r="H368" s="454"/>
      <c r="I368" s="454"/>
      <c r="J368" s="454"/>
      <c r="K368" s="454"/>
    </row>
    <row r="369" spans="2:11" x14ac:dyDescent="0.2">
      <c r="B369" s="454"/>
      <c r="C369" s="454"/>
      <c r="D369" s="454"/>
      <c r="E369" s="454"/>
      <c r="F369" s="454"/>
      <c r="G369" s="454"/>
      <c r="H369" s="454"/>
      <c r="I369" s="454"/>
      <c r="J369" s="454"/>
      <c r="K369" s="454"/>
    </row>
    <row r="370" spans="2:11" x14ac:dyDescent="0.2">
      <c r="B370" s="454"/>
      <c r="C370" s="454"/>
      <c r="D370" s="454"/>
      <c r="E370" s="454"/>
      <c r="F370" s="454"/>
      <c r="G370" s="454"/>
      <c r="H370" s="454"/>
      <c r="I370" s="454"/>
      <c r="J370" s="454"/>
      <c r="K370" s="454"/>
    </row>
    <row r="371" spans="2:11" x14ac:dyDescent="0.2">
      <c r="B371" s="454"/>
      <c r="C371" s="454"/>
      <c r="D371" s="454"/>
      <c r="E371" s="454"/>
      <c r="F371" s="454"/>
      <c r="G371" s="454"/>
      <c r="H371" s="454"/>
      <c r="I371" s="454"/>
      <c r="J371" s="454"/>
      <c r="K371" s="454"/>
    </row>
    <row r="372" spans="2:11" x14ac:dyDescent="0.2">
      <c r="B372" s="454"/>
      <c r="C372" s="454"/>
      <c r="D372" s="454"/>
      <c r="E372" s="454"/>
      <c r="F372" s="454"/>
      <c r="G372" s="454"/>
      <c r="H372" s="454"/>
      <c r="I372" s="454"/>
      <c r="J372" s="454"/>
      <c r="K372" s="454"/>
    </row>
    <row r="373" spans="2:11" x14ac:dyDescent="0.2">
      <c r="B373" s="454"/>
      <c r="C373" s="454"/>
      <c r="D373" s="454"/>
      <c r="E373" s="454"/>
      <c r="F373" s="454"/>
      <c r="G373" s="454"/>
      <c r="H373" s="454"/>
      <c r="I373" s="454"/>
      <c r="J373" s="454"/>
      <c r="K373" s="454"/>
    </row>
    <row r="374" spans="2:11" x14ac:dyDescent="0.2">
      <c r="B374" s="454"/>
      <c r="C374" s="454"/>
      <c r="D374" s="454"/>
      <c r="E374" s="454"/>
      <c r="F374" s="454"/>
      <c r="G374" s="454"/>
      <c r="H374" s="454"/>
      <c r="I374" s="454"/>
      <c r="J374" s="454"/>
      <c r="K374" s="454"/>
    </row>
    <row r="375" spans="2:11" x14ac:dyDescent="0.2">
      <c r="B375" s="454"/>
      <c r="C375" s="454"/>
      <c r="D375" s="454"/>
      <c r="E375" s="454"/>
      <c r="F375" s="454"/>
      <c r="G375" s="454"/>
      <c r="H375" s="454"/>
      <c r="I375" s="454"/>
      <c r="J375" s="454"/>
      <c r="K375" s="454"/>
    </row>
    <row r="376" spans="2:11" x14ac:dyDescent="0.2">
      <c r="B376" s="454"/>
      <c r="C376" s="454"/>
      <c r="D376" s="454"/>
      <c r="E376" s="454"/>
      <c r="F376" s="454"/>
      <c r="G376" s="454"/>
      <c r="H376" s="454"/>
      <c r="I376" s="454"/>
      <c r="J376" s="454"/>
      <c r="K376" s="454"/>
    </row>
    <row r="377" spans="2:11" x14ac:dyDescent="0.2">
      <c r="B377" s="454"/>
      <c r="C377" s="454"/>
      <c r="D377" s="454"/>
      <c r="E377" s="454"/>
      <c r="F377" s="454"/>
      <c r="G377" s="454"/>
      <c r="H377" s="454"/>
      <c r="I377" s="454"/>
      <c r="J377" s="454"/>
      <c r="K377" s="454"/>
    </row>
    <row r="378" spans="2:11" x14ac:dyDescent="0.2">
      <c r="B378" s="454"/>
      <c r="C378" s="454"/>
      <c r="D378" s="454"/>
      <c r="E378" s="454"/>
      <c r="F378" s="454"/>
      <c r="G378" s="454"/>
      <c r="H378" s="454"/>
      <c r="I378" s="454"/>
      <c r="J378" s="454"/>
      <c r="K378" s="454"/>
    </row>
    <row r="379" spans="2:11" x14ac:dyDescent="0.2">
      <c r="B379" s="454"/>
      <c r="C379" s="454"/>
      <c r="D379" s="454"/>
      <c r="E379" s="454"/>
      <c r="F379" s="454"/>
      <c r="G379" s="454"/>
      <c r="H379" s="454"/>
      <c r="I379" s="454"/>
      <c r="J379" s="454"/>
      <c r="K379" s="454"/>
    </row>
    <row r="380" spans="2:11" x14ac:dyDescent="0.2">
      <c r="B380" s="454"/>
      <c r="C380" s="454"/>
      <c r="D380" s="454"/>
      <c r="E380" s="454"/>
      <c r="F380" s="454"/>
      <c r="G380" s="454"/>
      <c r="H380" s="454"/>
      <c r="I380" s="454"/>
      <c r="J380" s="454"/>
      <c r="K380" s="454"/>
    </row>
    <row r="381" spans="2:11" x14ac:dyDescent="0.2">
      <c r="B381" s="454"/>
      <c r="C381" s="454"/>
      <c r="D381" s="454"/>
      <c r="E381" s="454"/>
      <c r="F381" s="454"/>
      <c r="G381" s="454"/>
      <c r="H381" s="454"/>
      <c r="I381" s="454"/>
      <c r="J381" s="454"/>
      <c r="K381" s="454"/>
    </row>
    <row r="382" spans="2:11" x14ac:dyDescent="0.2">
      <c r="B382" s="454"/>
      <c r="C382" s="454"/>
      <c r="D382" s="454"/>
      <c r="E382" s="454"/>
      <c r="F382" s="454"/>
      <c r="G382" s="454"/>
      <c r="H382" s="454"/>
      <c r="I382" s="454"/>
      <c r="J382" s="454"/>
      <c r="K382" s="454"/>
    </row>
    <row r="383" spans="2:11" x14ac:dyDescent="0.2">
      <c r="B383" s="454"/>
      <c r="C383" s="454"/>
      <c r="D383" s="454"/>
      <c r="E383" s="454"/>
      <c r="F383" s="454"/>
      <c r="G383" s="454"/>
      <c r="H383" s="454"/>
      <c r="I383" s="454"/>
      <c r="J383" s="454"/>
      <c r="K383" s="454"/>
    </row>
    <row r="384" spans="2:11" x14ac:dyDescent="0.2">
      <c r="B384" s="454"/>
      <c r="C384" s="454"/>
      <c r="D384" s="454"/>
      <c r="E384" s="454"/>
      <c r="F384" s="454"/>
      <c r="G384" s="454"/>
      <c r="H384" s="454"/>
      <c r="I384" s="454"/>
      <c r="J384" s="454"/>
      <c r="K384" s="454"/>
    </row>
    <row r="385" spans="2:11" x14ac:dyDescent="0.2">
      <c r="B385" s="454"/>
      <c r="C385" s="454"/>
      <c r="D385" s="454"/>
      <c r="E385" s="454"/>
      <c r="F385" s="454"/>
      <c r="G385" s="454"/>
      <c r="H385" s="454"/>
      <c r="I385" s="454"/>
      <c r="J385" s="454"/>
      <c r="K385" s="454"/>
    </row>
    <row r="386" spans="2:11" x14ac:dyDescent="0.2">
      <c r="B386" s="454"/>
      <c r="C386" s="454"/>
      <c r="D386" s="454"/>
      <c r="E386" s="454"/>
      <c r="F386" s="454"/>
      <c r="G386" s="454"/>
      <c r="H386" s="454"/>
      <c r="I386" s="454"/>
      <c r="J386" s="454"/>
      <c r="K386" s="454"/>
    </row>
    <row r="387" spans="2:11" x14ac:dyDescent="0.2">
      <c r="B387" s="454"/>
      <c r="C387" s="454"/>
      <c r="D387" s="454"/>
      <c r="E387" s="454"/>
      <c r="F387" s="454"/>
      <c r="G387" s="454"/>
      <c r="H387" s="454"/>
      <c r="I387" s="454"/>
      <c r="J387" s="454"/>
      <c r="K387" s="454"/>
    </row>
    <row r="388" spans="2:11" x14ac:dyDescent="0.2">
      <c r="B388" s="454"/>
      <c r="C388" s="454"/>
      <c r="D388" s="454"/>
      <c r="E388" s="454"/>
      <c r="F388" s="454"/>
      <c r="G388" s="454"/>
      <c r="H388" s="454"/>
      <c r="I388" s="454"/>
      <c r="J388" s="454"/>
      <c r="K388" s="454"/>
    </row>
    <row r="389" spans="2:11" x14ac:dyDescent="0.2">
      <c r="B389" s="454"/>
      <c r="C389" s="454"/>
      <c r="D389" s="454"/>
      <c r="E389" s="454"/>
      <c r="F389" s="454"/>
      <c r="G389" s="454"/>
      <c r="H389" s="454"/>
      <c r="I389" s="454"/>
      <c r="J389" s="454"/>
      <c r="K389" s="454"/>
    </row>
    <row r="390" spans="2:11" x14ac:dyDescent="0.2">
      <c r="B390" s="454"/>
      <c r="C390" s="454"/>
      <c r="D390" s="454"/>
      <c r="E390" s="454"/>
      <c r="F390" s="454"/>
      <c r="G390" s="454"/>
      <c r="H390" s="454"/>
      <c r="I390" s="454"/>
      <c r="J390" s="454"/>
      <c r="K390" s="454"/>
    </row>
    <row r="391" spans="2:11" x14ac:dyDescent="0.2">
      <c r="B391" s="454"/>
      <c r="C391" s="454"/>
      <c r="D391" s="454"/>
      <c r="E391" s="454"/>
      <c r="F391" s="454"/>
      <c r="G391" s="454"/>
      <c r="H391" s="454"/>
      <c r="I391" s="454"/>
      <c r="J391" s="454"/>
      <c r="K391" s="454"/>
    </row>
    <row r="392" spans="2:11" x14ac:dyDescent="0.2">
      <c r="B392" s="454"/>
      <c r="C392" s="454"/>
      <c r="D392" s="454"/>
      <c r="E392" s="454"/>
      <c r="F392" s="454"/>
      <c r="G392" s="454"/>
      <c r="H392" s="454"/>
      <c r="I392" s="454"/>
      <c r="J392" s="454"/>
      <c r="K392" s="454"/>
    </row>
    <row r="393" spans="2:11" x14ac:dyDescent="0.2">
      <c r="B393" s="454"/>
      <c r="C393" s="454"/>
      <c r="D393" s="454"/>
      <c r="E393" s="454"/>
      <c r="F393" s="454"/>
      <c r="G393" s="454"/>
      <c r="H393" s="454"/>
      <c r="I393" s="454"/>
      <c r="J393" s="454"/>
      <c r="K393" s="454"/>
    </row>
    <row r="394" spans="2:11" x14ac:dyDescent="0.2">
      <c r="B394" s="454"/>
      <c r="C394" s="454"/>
      <c r="D394" s="454"/>
      <c r="E394" s="454"/>
      <c r="F394" s="454"/>
      <c r="G394" s="454"/>
      <c r="H394" s="454"/>
      <c r="I394" s="454"/>
      <c r="J394" s="454"/>
      <c r="K394" s="454"/>
    </row>
    <row r="395" spans="2:11" x14ac:dyDescent="0.2">
      <c r="B395" s="454"/>
      <c r="C395" s="454"/>
      <c r="D395" s="454"/>
      <c r="E395" s="454"/>
      <c r="F395" s="454"/>
      <c r="G395" s="454"/>
      <c r="H395" s="454"/>
      <c r="I395" s="454"/>
      <c r="J395" s="454"/>
      <c r="K395" s="454"/>
    </row>
    <row r="396" spans="2:11" x14ac:dyDescent="0.2">
      <c r="B396" s="454"/>
      <c r="C396" s="454"/>
      <c r="D396" s="454"/>
      <c r="E396" s="454"/>
      <c r="F396" s="454"/>
      <c r="G396" s="454"/>
      <c r="H396" s="454"/>
      <c r="I396" s="454"/>
      <c r="J396" s="454"/>
      <c r="K396" s="454"/>
    </row>
    <row r="397" spans="2:11" x14ac:dyDescent="0.2">
      <c r="B397" s="454"/>
      <c r="C397" s="454"/>
      <c r="D397" s="454"/>
      <c r="E397" s="454"/>
      <c r="F397" s="454"/>
      <c r="G397" s="454"/>
      <c r="H397" s="454"/>
      <c r="I397" s="454"/>
      <c r="J397" s="454"/>
      <c r="K397" s="454"/>
    </row>
    <row r="398" spans="2:11" x14ac:dyDescent="0.2">
      <c r="B398" s="454"/>
      <c r="C398" s="454"/>
      <c r="D398" s="454"/>
      <c r="E398" s="454"/>
      <c r="F398" s="454"/>
      <c r="G398" s="454"/>
      <c r="H398" s="454"/>
      <c r="I398" s="454"/>
      <c r="J398" s="454"/>
      <c r="K398" s="454"/>
    </row>
    <row r="399" spans="2:11" x14ac:dyDescent="0.2">
      <c r="B399" s="454"/>
      <c r="C399" s="454"/>
      <c r="D399" s="454"/>
      <c r="E399" s="454"/>
      <c r="F399" s="454"/>
      <c r="G399" s="454"/>
      <c r="H399" s="454"/>
      <c r="I399" s="454"/>
      <c r="J399" s="454"/>
      <c r="K399" s="454"/>
    </row>
    <row r="400" spans="2:11" x14ac:dyDescent="0.2">
      <c r="B400" s="454"/>
      <c r="C400" s="454"/>
      <c r="D400" s="454"/>
      <c r="E400" s="454"/>
      <c r="F400" s="454"/>
      <c r="G400" s="454"/>
      <c r="H400" s="454"/>
      <c r="I400" s="454"/>
      <c r="J400" s="454"/>
      <c r="K400" s="454"/>
    </row>
    <row r="401" spans="2:11" x14ac:dyDescent="0.2">
      <c r="B401" s="454"/>
      <c r="C401" s="454"/>
      <c r="D401" s="454"/>
      <c r="E401" s="454"/>
      <c r="F401" s="454"/>
      <c r="G401" s="454"/>
      <c r="H401" s="454"/>
      <c r="I401" s="454"/>
      <c r="J401" s="454"/>
      <c r="K401" s="454"/>
    </row>
    <row r="402" spans="2:11" x14ac:dyDescent="0.2">
      <c r="B402" s="454"/>
      <c r="C402" s="454"/>
      <c r="D402" s="454"/>
      <c r="E402" s="454"/>
      <c r="F402" s="454"/>
      <c r="G402" s="454"/>
      <c r="H402" s="454"/>
      <c r="I402" s="454"/>
      <c r="J402" s="454"/>
      <c r="K402" s="454"/>
    </row>
    <row r="403" spans="2:11" x14ac:dyDescent="0.2">
      <c r="B403" s="454"/>
      <c r="C403" s="454"/>
      <c r="D403" s="454"/>
      <c r="E403" s="454"/>
      <c r="F403" s="454"/>
      <c r="G403" s="454"/>
      <c r="H403" s="454"/>
      <c r="I403" s="454"/>
      <c r="J403" s="454"/>
      <c r="K403" s="454"/>
    </row>
    <row r="404" spans="2:11" x14ac:dyDescent="0.2">
      <c r="B404" s="454"/>
      <c r="C404" s="454"/>
      <c r="D404" s="454"/>
      <c r="E404" s="454"/>
      <c r="F404" s="454"/>
      <c r="G404" s="454"/>
      <c r="H404" s="454"/>
      <c r="I404" s="454"/>
      <c r="J404" s="454"/>
      <c r="K404" s="454"/>
    </row>
    <row r="405" spans="2:11" x14ac:dyDescent="0.2">
      <c r="B405" s="454"/>
      <c r="C405" s="454"/>
      <c r="D405" s="454"/>
      <c r="E405" s="454"/>
      <c r="F405" s="454"/>
      <c r="G405" s="454"/>
      <c r="H405" s="454"/>
      <c r="I405" s="454"/>
      <c r="J405" s="454"/>
      <c r="K405" s="454"/>
    </row>
    <row r="406" spans="2:11" x14ac:dyDescent="0.2">
      <c r="B406" s="454"/>
      <c r="C406" s="454"/>
      <c r="D406" s="454"/>
      <c r="E406" s="454"/>
      <c r="F406" s="454"/>
      <c r="G406" s="454"/>
      <c r="H406" s="454"/>
      <c r="I406" s="454"/>
      <c r="J406" s="454"/>
      <c r="K406" s="454"/>
    </row>
    <row r="407" spans="2:11" x14ac:dyDescent="0.2">
      <c r="B407" s="454"/>
      <c r="C407" s="454"/>
      <c r="D407" s="454"/>
      <c r="E407" s="454"/>
      <c r="F407" s="454"/>
      <c r="G407" s="454"/>
      <c r="H407" s="454"/>
      <c r="I407" s="454"/>
      <c r="J407" s="454"/>
      <c r="K407" s="454"/>
    </row>
    <row r="408" spans="2:11" x14ac:dyDescent="0.2">
      <c r="B408" s="454"/>
      <c r="C408" s="454"/>
      <c r="D408" s="454"/>
      <c r="E408" s="454"/>
      <c r="F408" s="454"/>
      <c r="G408" s="454"/>
      <c r="H408" s="454"/>
      <c r="I408" s="454"/>
      <c r="J408" s="454"/>
      <c r="K408" s="454"/>
    </row>
    <row r="409" spans="2:11" x14ac:dyDescent="0.2">
      <c r="B409" s="454"/>
      <c r="C409" s="454"/>
      <c r="D409" s="454"/>
      <c r="E409" s="454"/>
      <c r="F409" s="454"/>
      <c r="G409" s="454"/>
      <c r="H409" s="454"/>
      <c r="I409" s="454"/>
      <c r="J409" s="454"/>
      <c r="K409" s="454"/>
    </row>
    <row r="410" spans="2:11" x14ac:dyDescent="0.2">
      <c r="B410" s="454"/>
      <c r="C410" s="454"/>
      <c r="D410" s="454"/>
      <c r="E410" s="454"/>
      <c r="F410" s="454"/>
      <c r="G410" s="454"/>
      <c r="H410" s="454"/>
      <c r="I410" s="454"/>
      <c r="J410" s="454"/>
      <c r="K410" s="454"/>
    </row>
    <row r="411" spans="2:11" x14ac:dyDescent="0.2">
      <c r="B411" s="454"/>
      <c r="C411" s="454"/>
      <c r="D411" s="454"/>
      <c r="E411" s="454"/>
      <c r="F411" s="454"/>
      <c r="G411" s="454"/>
      <c r="H411" s="454"/>
      <c r="I411" s="454"/>
      <c r="J411" s="454"/>
      <c r="K411" s="454"/>
    </row>
    <row r="412" spans="2:11" x14ac:dyDescent="0.2">
      <c r="B412" s="454"/>
      <c r="C412" s="454"/>
      <c r="D412" s="454"/>
      <c r="E412" s="454"/>
      <c r="F412" s="454"/>
      <c r="G412" s="454"/>
      <c r="H412" s="454"/>
      <c r="I412" s="454"/>
      <c r="J412" s="454"/>
      <c r="K412" s="454"/>
    </row>
    <row r="413" spans="2:11" x14ac:dyDescent="0.2">
      <c r="B413" s="454"/>
      <c r="C413" s="454"/>
      <c r="D413" s="454"/>
      <c r="E413" s="454"/>
      <c r="F413" s="454"/>
      <c r="G413" s="454"/>
      <c r="H413" s="454"/>
      <c r="I413" s="454"/>
      <c r="J413" s="454"/>
      <c r="K413" s="454"/>
    </row>
    <row r="414" spans="2:11" x14ac:dyDescent="0.2">
      <c r="B414" s="454"/>
      <c r="C414" s="454"/>
      <c r="D414" s="454"/>
      <c r="E414" s="454"/>
      <c r="F414" s="454"/>
      <c r="G414" s="454"/>
      <c r="H414" s="454"/>
      <c r="I414" s="454"/>
      <c r="J414" s="454"/>
      <c r="K414" s="454"/>
    </row>
    <row r="415" spans="2:11" x14ac:dyDescent="0.2">
      <c r="B415" s="454"/>
      <c r="C415" s="454"/>
      <c r="D415" s="454"/>
      <c r="E415" s="454"/>
      <c r="F415" s="454"/>
      <c r="G415" s="454"/>
      <c r="H415" s="454"/>
      <c r="I415" s="454"/>
      <c r="J415" s="454"/>
      <c r="K415" s="454"/>
    </row>
    <row r="416" spans="2:11" x14ac:dyDescent="0.2">
      <c r="B416" s="454"/>
      <c r="C416" s="454"/>
      <c r="D416" s="454"/>
      <c r="E416" s="454"/>
      <c r="F416" s="454"/>
      <c r="G416" s="454"/>
      <c r="H416" s="454"/>
      <c r="I416" s="454"/>
      <c r="J416" s="454"/>
      <c r="K416" s="454"/>
    </row>
    <row r="417" spans="2:11" x14ac:dyDescent="0.2">
      <c r="B417" s="454"/>
      <c r="C417" s="454"/>
      <c r="D417" s="454"/>
      <c r="E417" s="454"/>
      <c r="F417" s="454"/>
      <c r="G417" s="454"/>
      <c r="H417" s="454"/>
      <c r="I417" s="454"/>
      <c r="J417" s="454"/>
      <c r="K417" s="454"/>
    </row>
    <row r="418" spans="2:11" x14ac:dyDescent="0.2">
      <c r="B418" s="454"/>
      <c r="C418" s="454"/>
      <c r="D418" s="454"/>
      <c r="E418" s="454"/>
      <c r="F418" s="454"/>
      <c r="G418" s="454"/>
      <c r="H418" s="454"/>
      <c r="I418" s="454"/>
      <c r="J418" s="454"/>
      <c r="K418" s="454"/>
    </row>
    <row r="419" spans="2:11" x14ac:dyDescent="0.2">
      <c r="B419" s="454"/>
      <c r="C419" s="454"/>
      <c r="D419" s="454"/>
      <c r="E419" s="454"/>
      <c r="F419" s="454"/>
      <c r="G419" s="454"/>
      <c r="H419" s="454"/>
      <c r="I419" s="454"/>
      <c r="J419" s="454"/>
      <c r="K419" s="454"/>
    </row>
    <row r="420" spans="2:11" x14ac:dyDescent="0.2">
      <c r="B420" s="454"/>
      <c r="C420" s="454"/>
      <c r="D420" s="454"/>
      <c r="E420" s="454"/>
      <c r="F420" s="454"/>
      <c r="G420" s="454"/>
      <c r="H420" s="454"/>
      <c r="I420" s="454"/>
      <c r="J420" s="454"/>
      <c r="K420" s="454"/>
    </row>
    <row r="421" spans="2:11" x14ac:dyDescent="0.2">
      <c r="B421" s="454"/>
      <c r="C421" s="454"/>
      <c r="D421" s="454"/>
      <c r="E421" s="454"/>
      <c r="F421" s="454"/>
      <c r="G421" s="454"/>
      <c r="H421" s="454"/>
      <c r="I421" s="454"/>
      <c r="J421" s="454"/>
      <c r="K421" s="454"/>
    </row>
    <row r="422" spans="2:11" x14ac:dyDescent="0.2">
      <c r="B422" s="454"/>
      <c r="C422" s="454"/>
      <c r="D422" s="454"/>
      <c r="E422" s="454"/>
      <c r="F422" s="454"/>
      <c r="G422" s="454"/>
      <c r="H422" s="454"/>
      <c r="I422" s="454"/>
      <c r="J422" s="454"/>
      <c r="K422" s="454"/>
    </row>
    <row r="423" spans="2:11" x14ac:dyDescent="0.2">
      <c r="B423" s="454"/>
      <c r="C423" s="454"/>
      <c r="D423" s="454"/>
      <c r="E423" s="454"/>
      <c r="F423" s="454"/>
      <c r="G423" s="454"/>
      <c r="H423" s="454"/>
      <c r="I423" s="454"/>
      <c r="J423" s="454"/>
      <c r="K423" s="454"/>
    </row>
    <row r="424" spans="2:11" x14ac:dyDescent="0.2">
      <c r="B424" s="454"/>
      <c r="C424" s="454"/>
      <c r="D424" s="454"/>
      <c r="E424" s="454"/>
      <c r="F424" s="454"/>
      <c r="G424" s="454"/>
      <c r="H424" s="454"/>
      <c r="I424" s="454"/>
      <c r="J424" s="454"/>
      <c r="K424" s="454"/>
    </row>
    <row r="425" spans="2:11" x14ac:dyDescent="0.2">
      <c r="B425" s="454"/>
      <c r="C425" s="454"/>
      <c r="D425" s="454"/>
      <c r="E425" s="454"/>
      <c r="F425" s="454"/>
      <c r="G425" s="454"/>
      <c r="H425" s="454"/>
      <c r="I425" s="454"/>
      <c r="J425" s="454"/>
      <c r="K425" s="454"/>
    </row>
    <row r="426" spans="2:11" x14ac:dyDescent="0.2">
      <c r="B426" s="454"/>
      <c r="C426" s="454"/>
      <c r="D426" s="454"/>
      <c r="E426" s="454"/>
      <c r="F426" s="454"/>
      <c r="G426" s="454"/>
      <c r="H426" s="454"/>
      <c r="I426" s="454"/>
      <c r="J426" s="454"/>
      <c r="K426" s="454"/>
    </row>
    <row r="427" spans="2:11" x14ac:dyDescent="0.2">
      <c r="B427" s="454"/>
      <c r="C427" s="454"/>
      <c r="D427" s="454"/>
      <c r="E427" s="454"/>
      <c r="F427" s="454"/>
      <c r="G427" s="454"/>
      <c r="H427" s="454"/>
      <c r="I427" s="454"/>
      <c r="J427" s="454"/>
      <c r="K427" s="454"/>
    </row>
    <row r="428" spans="2:11" x14ac:dyDescent="0.2">
      <c r="B428" s="454"/>
      <c r="C428" s="454"/>
      <c r="D428" s="454"/>
      <c r="E428" s="454"/>
      <c r="F428" s="454"/>
      <c r="G428" s="454"/>
      <c r="H428" s="454"/>
      <c r="I428" s="454"/>
      <c r="J428" s="454"/>
      <c r="K428" s="454"/>
    </row>
    <row r="429" spans="2:11" x14ac:dyDescent="0.2">
      <c r="B429" s="454"/>
      <c r="C429" s="454"/>
      <c r="D429" s="454"/>
      <c r="E429" s="454"/>
      <c r="F429" s="454"/>
      <c r="G429" s="454"/>
      <c r="H429" s="454"/>
      <c r="I429" s="454"/>
      <c r="J429" s="454"/>
      <c r="K429" s="454"/>
    </row>
    <row r="430" spans="2:11" x14ac:dyDescent="0.2">
      <c r="B430" s="454"/>
      <c r="C430" s="454"/>
      <c r="D430" s="454"/>
      <c r="E430" s="454"/>
      <c r="F430" s="454"/>
      <c r="G430" s="454"/>
      <c r="H430" s="454"/>
      <c r="I430" s="454"/>
      <c r="J430" s="454"/>
      <c r="K430" s="454"/>
    </row>
    <row r="431" spans="2:11" x14ac:dyDescent="0.2">
      <c r="B431" s="454"/>
      <c r="C431" s="454"/>
      <c r="D431" s="454"/>
      <c r="E431" s="454"/>
      <c r="F431" s="454"/>
      <c r="G431" s="454"/>
      <c r="H431" s="454"/>
      <c r="I431" s="454"/>
      <c r="J431" s="454"/>
      <c r="K431" s="454"/>
    </row>
    <row r="432" spans="2:11" x14ac:dyDescent="0.2">
      <c r="B432" s="454"/>
      <c r="C432" s="454"/>
      <c r="D432" s="454"/>
      <c r="E432" s="454"/>
      <c r="F432" s="454"/>
      <c r="G432" s="454"/>
      <c r="H432" s="454"/>
      <c r="I432" s="454"/>
      <c r="J432" s="454"/>
      <c r="K432" s="454"/>
    </row>
    <row r="433" spans="2:11" x14ac:dyDescent="0.2">
      <c r="B433" s="454"/>
      <c r="C433" s="454"/>
      <c r="D433" s="454"/>
      <c r="E433" s="454"/>
      <c r="F433" s="454"/>
      <c r="G433" s="454"/>
      <c r="H433" s="454"/>
      <c r="I433" s="454"/>
      <c r="J433" s="454"/>
      <c r="K433" s="454"/>
    </row>
    <row r="434" spans="2:11" x14ac:dyDescent="0.2">
      <c r="B434" s="454"/>
      <c r="C434" s="454"/>
      <c r="D434" s="454"/>
      <c r="E434" s="454"/>
      <c r="F434" s="454"/>
      <c r="G434" s="454"/>
      <c r="H434" s="454"/>
      <c r="I434" s="454"/>
      <c r="J434" s="454"/>
      <c r="K434" s="454"/>
    </row>
    <row r="435" spans="2:11" x14ac:dyDescent="0.2">
      <c r="B435" s="454"/>
      <c r="C435" s="454"/>
      <c r="D435" s="454"/>
      <c r="E435" s="454"/>
      <c r="F435" s="454"/>
      <c r="G435" s="454"/>
      <c r="H435" s="454"/>
      <c r="I435" s="454"/>
      <c r="J435" s="454"/>
      <c r="K435" s="454"/>
    </row>
    <row r="436" spans="2:11" x14ac:dyDescent="0.2">
      <c r="B436" s="454"/>
      <c r="C436" s="454"/>
      <c r="D436" s="454"/>
      <c r="E436" s="454"/>
      <c r="F436" s="454"/>
      <c r="G436" s="454"/>
      <c r="H436" s="454"/>
      <c r="I436" s="454"/>
      <c r="J436" s="454"/>
      <c r="K436" s="454"/>
    </row>
    <row r="437" spans="2:11" x14ac:dyDescent="0.2">
      <c r="B437" s="454"/>
      <c r="C437" s="454"/>
      <c r="D437" s="454"/>
      <c r="E437" s="454"/>
      <c r="F437" s="454"/>
      <c r="G437" s="454"/>
      <c r="H437" s="454"/>
      <c r="I437" s="454"/>
      <c r="J437" s="454"/>
      <c r="K437" s="454"/>
    </row>
    <row r="438" spans="2:11" x14ac:dyDescent="0.2">
      <c r="B438" s="454"/>
      <c r="C438" s="454"/>
      <c r="D438" s="454"/>
      <c r="E438" s="454"/>
      <c r="F438" s="454"/>
      <c r="G438" s="454"/>
      <c r="H438" s="454"/>
      <c r="I438" s="454"/>
      <c r="J438" s="454"/>
      <c r="K438" s="454"/>
    </row>
    <row r="439" spans="2:11" x14ac:dyDescent="0.2">
      <c r="B439" s="454"/>
      <c r="C439" s="454"/>
      <c r="D439" s="454"/>
      <c r="E439" s="454"/>
      <c r="F439" s="454"/>
      <c r="G439" s="454"/>
      <c r="H439" s="454"/>
      <c r="I439" s="454"/>
      <c r="J439" s="454"/>
      <c r="K439" s="454"/>
    </row>
    <row r="440" spans="2:11" x14ac:dyDescent="0.2">
      <c r="B440" s="454"/>
      <c r="C440" s="454"/>
      <c r="D440" s="454"/>
      <c r="E440" s="454"/>
      <c r="F440" s="454"/>
      <c r="G440" s="454"/>
      <c r="H440" s="454"/>
      <c r="I440" s="454"/>
      <c r="J440" s="454"/>
      <c r="K440" s="454"/>
    </row>
    <row r="441" spans="2:11" x14ac:dyDescent="0.2">
      <c r="B441" s="454"/>
      <c r="C441" s="454"/>
      <c r="D441" s="454"/>
      <c r="E441" s="454"/>
      <c r="F441" s="454"/>
      <c r="G441" s="454"/>
      <c r="H441" s="454"/>
      <c r="I441" s="454"/>
      <c r="J441" s="454"/>
      <c r="K441" s="454"/>
    </row>
    <row r="442" spans="2:11" x14ac:dyDescent="0.2">
      <c r="B442" s="454"/>
      <c r="C442" s="454"/>
      <c r="D442" s="454"/>
      <c r="E442" s="454"/>
      <c r="F442" s="454"/>
      <c r="G442" s="454"/>
      <c r="H442" s="454"/>
      <c r="I442" s="454"/>
      <c r="J442" s="454"/>
      <c r="K442" s="454"/>
    </row>
    <row r="443" spans="2:11" x14ac:dyDescent="0.2">
      <c r="B443" s="454"/>
      <c r="C443" s="454"/>
      <c r="D443" s="454"/>
      <c r="E443" s="454"/>
      <c r="F443" s="454"/>
      <c r="G443" s="454"/>
      <c r="H443" s="454"/>
      <c r="I443" s="454"/>
      <c r="J443" s="454"/>
      <c r="K443" s="454"/>
    </row>
    <row r="444" spans="2:11" x14ac:dyDescent="0.2">
      <c r="B444" s="454"/>
      <c r="C444" s="454"/>
      <c r="D444" s="454"/>
      <c r="E444" s="454"/>
      <c r="F444" s="454"/>
      <c r="G444" s="454"/>
      <c r="H444" s="454"/>
      <c r="I444" s="454"/>
      <c r="J444" s="454"/>
      <c r="K444" s="454"/>
    </row>
    <row r="445" spans="2:11" x14ac:dyDescent="0.2">
      <c r="B445" s="454"/>
      <c r="C445" s="454"/>
      <c r="D445" s="454"/>
      <c r="E445" s="454"/>
      <c r="F445" s="454"/>
      <c r="G445" s="454"/>
      <c r="H445" s="454"/>
      <c r="I445" s="454"/>
      <c r="J445" s="454"/>
      <c r="K445" s="454"/>
    </row>
    <row r="446" spans="2:11" x14ac:dyDescent="0.2">
      <c r="B446" s="454"/>
      <c r="C446" s="454"/>
      <c r="D446" s="454"/>
      <c r="E446" s="454"/>
      <c r="F446" s="454"/>
      <c r="G446" s="454"/>
      <c r="H446" s="454"/>
      <c r="I446" s="454"/>
      <c r="J446" s="454"/>
      <c r="K446" s="454"/>
    </row>
    <row r="447" spans="2:11" x14ac:dyDescent="0.2">
      <c r="B447" s="454"/>
      <c r="C447" s="454"/>
      <c r="D447" s="454"/>
      <c r="E447" s="454"/>
      <c r="F447" s="454"/>
      <c r="G447" s="454"/>
      <c r="H447" s="454"/>
      <c r="I447" s="454"/>
      <c r="J447" s="454"/>
      <c r="K447" s="454"/>
    </row>
    <row r="448" spans="2:11" x14ac:dyDescent="0.2">
      <c r="B448" s="454"/>
      <c r="C448" s="454"/>
      <c r="D448" s="454"/>
      <c r="E448" s="454"/>
      <c r="F448" s="454"/>
      <c r="G448" s="454"/>
      <c r="H448" s="454"/>
      <c r="I448" s="454"/>
      <c r="J448" s="454"/>
      <c r="K448" s="454"/>
    </row>
    <row r="449" spans="2:11" x14ac:dyDescent="0.2">
      <c r="B449" s="454"/>
      <c r="C449" s="454"/>
      <c r="D449" s="454"/>
      <c r="E449" s="454"/>
      <c r="F449" s="454"/>
      <c r="G449" s="454"/>
      <c r="H449" s="454"/>
      <c r="I449" s="454"/>
      <c r="J449" s="454"/>
      <c r="K449" s="454"/>
    </row>
    <row r="450" spans="2:11" x14ac:dyDescent="0.2">
      <c r="B450" s="454"/>
      <c r="C450" s="454"/>
      <c r="D450" s="454"/>
      <c r="E450" s="454"/>
      <c r="F450" s="454"/>
      <c r="G450" s="454"/>
      <c r="H450" s="454"/>
      <c r="I450" s="454"/>
      <c r="J450" s="454"/>
      <c r="K450" s="454"/>
    </row>
    <row r="451" spans="2:11" x14ac:dyDescent="0.2">
      <c r="B451" s="454"/>
      <c r="C451" s="454"/>
      <c r="D451" s="454"/>
      <c r="E451" s="454"/>
      <c r="F451" s="454"/>
      <c r="G451" s="454"/>
      <c r="H451" s="454"/>
      <c r="I451" s="454"/>
      <c r="J451" s="454"/>
      <c r="K451" s="454"/>
    </row>
    <row r="452" spans="2:11" x14ac:dyDescent="0.2">
      <c r="B452" s="454"/>
      <c r="C452" s="454"/>
      <c r="D452" s="454"/>
      <c r="E452" s="454"/>
      <c r="F452" s="454"/>
      <c r="G452" s="454"/>
      <c r="H452" s="454"/>
      <c r="I452" s="454"/>
      <c r="J452" s="454"/>
      <c r="K452" s="454"/>
    </row>
    <row r="453" spans="2:11" x14ac:dyDescent="0.2">
      <c r="B453" s="454"/>
      <c r="C453" s="454"/>
      <c r="D453" s="454"/>
      <c r="E453" s="454"/>
      <c r="F453" s="454"/>
      <c r="G453" s="454"/>
      <c r="H453" s="454"/>
      <c r="I453" s="454"/>
      <c r="J453" s="454"/>
      <c r="K453" s="454"/>
    </row>
    <row r="454" spans="2:11" x14ac:dyDescent="0.2">
      <c r="B454" s="454"/>
      <c r="C454" s="454"/>
      <c r="D454" s="454"/>
      <c r="E454" s="454"/>
      <c r="F454" s="454"/>
      <c r="G454" s="454"/>
      <c r="H454" s="454"/>
      <c r="I454" s="454"/>
      <c r="J454" s="454"/>
      <c r="K454" s="454"/>
    </row>
    <row r="455" spans="2:11" x14ac:dyDescent="0.2">
      <c r="B455" s="454"/>
      <c r="C455" s="454"/>
      <c r="D455" s="454"/>
      <c r="E455" s="454"/>
      <c r="F455" s="454"/>
      <c r="G455" s="454"/>
      <c r="H455" s="454"/>
      <c r="I455" s="454"/>
      <c r="J455" s="454"/>
      <c r="K455" s="454"/>
    </row>
    <row r="456" spans="2:11" x14ac:dyDescent="0.2">
      <c r="B456" s="454"/>
      <c r="C456" s="454"/>
      <c r="D456" s="454"/>
      <c r="E456" s="454"/>
      <c r="F456" s="454"/>
      <c r="G456" s="454"/>
      <c r="H456" s="454"/>
      <c r="I456" s="454"/>
      <c r="J456" s="454"/>
      <c r="K456" s="454"/>
    </row>
    <row r="457" spans="2:11" x14ac:dyDescent="0.2">
      <c r="B457" s="454"/>
      <c r="C457" s="454"/>
      <c r="D457" s="454"/>
      <c r="E457" s="454"/>
      <c r="F457" s="454"/>
      <c r="G457" s="454"/>
      <c r="H457" s="454"/>
      <c r="I457" s="454"/>
      <c r="J457" s="454"/>
      <c r="K457" s="454"/>
    </row>
    <row r="458" spans="2:11" x14ac:dyDescent="0.2">
      <c r="B458" s="454"/>
      <c r="C458" s="454"/>
      <c r="D458" s="454"/>
      <c r="E458" s="454"/>
      <c r="F458" s="454"/>
      <c r="G458" s="454"/>
      <c r="H458" s="454"/>
      <c r="I458" s="454"/>
      <c r="J458" s="454"/>
      <c r="K458" s="454"/>
    </row>
    <row r="459" spans="2:11" x14ac:dyDescent="0.2">
      <c r="B459" s="454"/>
      <c r="C459" s="454"/>
      <c r="D459" s="454"/>
      <c r="E459" s="454"/>
      <c r="F459" s="454"/>
      <c r="G459" s="454"/>
      <c r="H459" s="454"/>
      <c r="I459" s="454"/>
      <c r="J459" s="454"/>
      <c r="K459" s="454"/>
    </row>
    <row r="460" spans="2:11" x14ac:dyDescent="0.2">
      <c r="B460" s="454"/>
      <c r="C460" s="454"/>
      <c r="D460" s="454"/>
      <c r="E460" s="454"/>
      <c r="F460" s="454"/>
      <c r="G460" s="454"/>
      <c r="H460" s="454"/>
      <c r="I460" s="454"/>
      <c r="J460" s="454"/>
      <c r="K460" s="454"/>
    </row>
    <row r="461" spans="2:11" x14ac:dyDescent="0.2">
      <c r="B461" s="454"/>
      <c r="C461" s="454"/>
      <c r="D461" s="454"/>
      <c r="E461" s="454"/>
      <c r="F461" s="454"/>
      <c r="G461" s="454"/>
      <c r="H461" s="454"/>
      <c r="I461" s="454"/>
      <c r="J461" s="454"/>
      <c r="K461" s="454"/>
    </row>
    <row r="462" spans="2:11" x14ac:dyDescent="0.2">
      <c r="B462" s="454"/>
      <c r="C462" s="454"/>
      <c r="D462" s="454"/>
      <c r="E462" s="454"/>
      <c r="F462" s="454"/>
      <c r="G462" s="454"/>
      <c r="H462" s="454"/>
      <c r="I462" s="454"/>
      <c r="J462" s="454"/>
      <c r="K462" s="454"/>
    </row>
    <row r="463" spans="2:11" x14ac:dyDescent="0.2">
      <c r="B463" s="454"/>
      <c r="C463" s="454"/>
      <c r="D463" s="454"/>
      <c r="E463" s="454"/>
      <c r="F463" s="454"/>
      <c r="G463" s="454"/>
      <c r="H463" s="454"/>
      <c r="I463" s="454"/>
      <c r="J463" s="454"/>
      <c r="K463" s="454"/>
    </row>
    <row r="464" spans="2:11" x14ac:dyDescent="0.2">
      <c r="B464" s="454"/>
      <c r="C464" s="454"/>
      <c r="D464" s="454"/>
      <c r="E464" s="454"/>
      <c r="F464" s="454"/>
      <c r="G464" s="454"/>
      <c r="H464" s="454"/>
      <c r="I464" s="454"/>
      <c r="J464" s="454"/>
      <c r="K464" s="454"/>
    </row>
    <row r="465" spans="2:11" x14ac:dyDescent="0.2">
      <c r="B465" s="454"/>
      <c r="C465" s="454"/>
      <c r="D465" s="454"/>
      <c r="E465" s="454"/>
      <c r="F465" s="454"/>
      <c r="G465" s="454"/>
      <c r="H465" s="454"/>
      <c r="I465" s="454"/>
      <c r="J465" s="454"/>
      <c r="K465" s="454"/>
    </row>
    <row r="466" spans="2:11" x14ac:dyDescent="0.2">
      <c r="B466" s="454"/>
      <c r="C466" s="454"/>
      <c r="D466" s="454"/>
      <c r="E466" s="454"/>
      <c r="F466" s="454"/>
      <c r="G466" s="454"/>
      <c r="H466" s="454"/>
      <c r="I466" s="454"/>
      <c r="J466" s="454"/>
      <c r="K466" s="454"/>
    </row>
    <row r="467" spans="2:11" x14ac:dyDescent="0.2">
      <c r="B467" s="454"/>
      <c r="C467" s="454"/>
      <c r="D467" s="454"/>
      <c r="E467" s="454"/>
      <c r="F467" s="454"/>
      <c r="G467" s="454"/>
      <c r="H467" s="454"/>
      <c r="I467" s="454"/>
      <c r="J467" s="454"/>
      <c r="K467" s="454"/>
    </row>
    <row r="468" spans="2:11" x14ac:dyDescent="0.2">
      <c r="B468" s="454"/>
      <c r="C468" s="454"/>
      <c r="D468" s="454"/>
      <c r="E468" s="454"/>
      <c r="F468" s="454"/>
      <c r="G468" s="454"/>
      <c r="H468" s="454"/>
      <c r="I468" s="454"/>
      <c r="J468" s="454"/>
      <c r="K468" s="454"/>
    </row>
    <row r="469" spans="2:11" x14ac:dyDescent="0.2">
      <c r="B469" s="454"/>
      <c r="C469" s="454"/>
      <c r="D469" s="454"/>
      <c r="E469" s="454"/>
      <c r="F469" s="454"/>
      <c r="G469" s="454"/>
      <c r="H469" s="454"/>
      <c r="I469" s="454"/>
      <c r="J469" s="454"/>
      <c r="K469" s="454"/>
    </row>
    <row r="470" spans="2:11" x14ac:dyDescent="0.2">
      <c r="B470" s="454"/>
      <c r="C470" s="454"/>
      <c r="D470" s="454"/>
      <c r="E470" s="454"/>
      <c r="F470" s="454"/>
      <c r="G470" s="454"/>
      <c r="H470" s="454"/>
      <c r="I470" s="454"/>
      <c r="J470" s="454"/>
      <c r="K470" s="454"/>
    </row>
    <row r="471" spans="2:11" x14ac:dyDescent="0.2">
      <c r="B471" s="454"/>
      <c r="C471" s="454"/>
      <c r="D471" s="454"/>
      <c r="E471" s="454"/>
      <c r="F471" s="454"/>
      <c r="G471" s="454"/>
      <c r="H471" s="454"/>
      <c r="I471" s="454"/>
      <c r="J471" s="454"/>
      <c r="K471" s="454"/>
    </row>
    <row r="472" spans="2:11" x14ac:dyDescent="0.2">
      <c r="B472" s="454"/>
      <c r="C472" s="454"/>
      <c r="D472" s="454"/>
      <c r="E472" s="454"/>
      <c r="F472" s="454"/>
      <c r="G472" s="454"/>
      <c r="H472" s="454"/>
      <c r="I472" s="454"/>
      <c r="J472" s="454"/>
      <c r="K472" s="454"/>
    </row>
    <row r="473" spans="2:11" x14ac:dyDescent="0.2">
      <c r="B473" s="454"/>
      <c r="C473" s="454"/>
      <c r="D473" s="454"/>
      <c r="E473" s="454"/>
      <c r="F473" s="454"/>
      <c r="G473" s="454"/>
      <c r="H473" s="454"/>
      <c r="I473" s="454"/>
      <c r="J473" s="454"/>
      <c r="K473" s="454"/>
    </row>
    <row r="474" spans="2:11" x14ac:dyDescent="0.2">
      <c r="B474" s="454"/>
      <c r="C474" s="454"/>
      <c r="D474" s="454"/>
      <c r="E474" s="454"/>
      <c r="F474" s="454"/>
      <c r="G474" s="454"/>
      <c r="H474" s="454"/>
      <c r="I474" s="454"/>
      <c r="J474" s="454"/>
      <c r="K474" s="454"/>
    </row>
    <row r="475" spans="2:11" x14ac:dyDescent="0.2">
      <c r="B475" s="454"/>
      <c r="C475" s="454"/>
      <c r="D475" s="454"/>
      <c r="E475" s="454"/>
      <c r="F475" s="454"/>
      <c r="G475" s="454"/>
      <c r="H475" s="454"/>
      <c r="I475" s="454"/>
      <c r="J475" s="454"/>
      <c r="K475" s="454"/>
    </row>
    <row r="476" spans="2:11" x14ac:dyDescent="0.2">
      <c r="B476" s="454"/>
      <c r="C476" s="454"/>
      <c r="D476" s="454"/>
      <c r="E476" s="454"/>
      <c r="F476" s="454"/>
      <c r="G476" s="454"/>
      <c r="H476" s="454"/>
      <c r="I476" s="454"/>
      <c r="J476" s="454"/>
      <c r="K476" s="454"/>
    </row>
    <row r="477" spans="2:11" x14ac:dyDescent="0.2">
      <c r="B477" s="454"/>
      <c r="C477" s="454"/>
      <c r="D477" s="454"/>
      <c r="E477" s="454"/>
      <c r="F477" s="454"/>
      <c r="G477" s="454"/>
      <c r="H477" s="454"/>
      <c r="I477" s="454"/>
      <c r="J477" s="454"/>
      <c r="K477" s="454"/>
    </row>
    <row r="478" spans="2:11" x14ac:dyDescent="0.2">
      <c r="B478" s="454"/>
      <c r="C478" s="454"/>
      <c r="D478" s="454"/>
      <c r="E478" s="454"/>
      <c r="F478" s="454"/>
      <c r="G478" s="454"/>
      <c r="H478" s="454"/>
      <c r="I478" s="454"/>
      <c r="J478" s="454"/>
      <c r="K478" s="454"/>
    </row>
    <row r="479" spans="2:11" x14ac:dyDescent="0.2">
      <c r="B479" s="454"/>
      <c r="C479" s="454"/>
      <c r="D479" s="454"/>
      <c r="E479" s="454"/>
      <c r="F479" s="454"/>
      <c r="G479" s="454"/>
      <c r="H479" s="454"/>
      <c r="I479" s="454"/>
      <c r="J479" s="454"/>
      <c r="K479" s="454"/>
    </row>
    <row r="480" spans="2:11" x14ac:dyDescent="0.2">
      <c r="B480" s="454"/>
      <c r="C480" s="454"/>
      <c r="D480" s="454"/>
      <c r="E480" s="454"/>
      <c r="F480" s="454"/>
      <c r="G480" s="454"/>
      <c r="H480" s="454"/>
      <c r="I480" s="454"/>
      <c r="J480" s="454"/>
      <c r="K480" s="454"/>
    </row>
    <row r="481" spans="2:11" x14ac:dyDescent="0.2">
      <c r="B481" s="454"/>
      <c r="C481" s="454"/>
      <c r="D481" s="454"/>
      <c r="E481" s="454"/>
      <c r="F481" s="454"/>
      <c r="G481" s="454"/>
      <c r="H481" s="454"/>
      <c r="I481" s="454"/>
      <c r="J481" s="454"/>
      <c r="K481" s="454"/>
    </row>
    <row r="482" spans="2:11" x14ac:dyDescent="0.2">
      <c r="B482" s="454"/>
      <c r="C482" s="454"/>
      <c r="D482" s="454"/>
      <c r="E482" s="454"/>
      <c r="F482" s="454"/>
      <c r="G482" s="454"/>
      <c r="H482" s="454"/>
      <c r="I482" s="454"/>
      <c r="J482" s="454"/>
      <c r="K482" s="454"/>
    </row>
    <row r="483" spans="2:11" x14ac:dyDescent="0.2">
      <c r="B483" s="454"/>
      <c r="C483" s="454"/>
      <c r="D483" s="454"/>
      <c r="E483" s="454"/>
      <c r="F483" s="454"/>
      <c r="G483" s="454"/>
      <c r="H483" s="454"/>
      <c r="I483" s="454"/>
      <c r="J483" s="454"/>
      <c r="K483" s="454"/>
    </row>
    <row r="484" spans="2:11" x14ac:dyDescent="0.2">
      <c r="B484" s="454"/>
      <c r="C484" s="454"/>
      <c r="D484" s="454"/>
      <c r="E484" s="454"/>
      <c r="F484" s="454"/>
      <c r="G484" s="454"/>
      <c r="H484" s="454"/>
      <c r="I484" s="454"/>
      <c r="J484" s="454"/>
      <c r="K484" s="454"/>
    </row>
    <row r="485" spans="2:11" x14ac:dyDescent="0.2">
      <c r="B485" s="454"/>
      <c r="C485" s="454"/>
      <c r="D485" s="454"/>
      <c r="E485" s="454"/>
      <c r="F485" s="454"/>
      <c r="G485" s="454"/>
      <c r="H485" s="454"/>
      <c r="I485" s="454"/>
      <c r="J485" s="454"/>
      <c r="K485" s="454"/>
    </row>
    <row r="486" spans="2:11" x14ac:dyDescent="0.2">
      <c r="B486" s="454"/>
      <c r="C486" s="454"/>
      <c r="D486" s="454"/>
      <c r="E486" s="454"/>
      <c r="F486" s="454"/>
      <c r="G486" s="454"/>
      <c r="H486" s="454"/>
      <c r="I486" s="454"/>
      <c r="J486" s="454"/>
      <c r="K486" s="454"/>
    </row>
    <row r="487" spans="2:11" x14ac:dyDescent="0.2">
      <c r="B487" s="454"/>
      <c r="C487" s="454"/>
      <c r="D487" s="454"/>
      <c r="E487" s="454"/>
      <c r="F487" s="454"/>
      <c r="G487" s="454"/>
      <c r="H487" s="454"/>
      <c r="I487" s="454"/>
      <c r="J487" s="454"/>
      <c r="K487" s="454"/>
    </row>
    <row r="488" spans="2:11" x14ac:dyDescent="0.2">
      <c r="B488" s="454"/>
      <c r="C488" s="454"/>
      <c r="D488" s="454"/>
      <c r="E488" s="454"/>
      <c r="F488" s="454"/>
      <c r="G488" s="454"/>
      <c r="H488" s="454"/>
      <c r="I488" s="454"/>
      <c r="J488" s="454"/>
      <c r="K488" s="454"/>
    </row>
    <row r="489" spans="2:11" x14ac:dyDescent="0.2">
      <c r="B489" s="454"/>
      <c r="C489" s="454"/>
      <c r="D489" s="454"/>
      <c r="E489" s="454"/>
      <c r="F489" s="454"/>
      <c r="G489" s="454"/>
      <c r="H489" s="454"/>
      <c r="I489" s="454"/>
      <c r="J489" s="454"/>
      <c r="K489" s="454"/>
    </row>
    <row r="490" spans="2:11" x14ac:dyDescent="0.2">
      <c r="B490" s="454"/>
      <c r="C490" s="454"/>
      <c r="D490" s="454"/>
      <c r="E490" s="454"/>
      <c r="F490" s="454"/>
      <c r="G490" s="454"/>
      <c r="H490" s="454"/>
      <c r="I490" s="454"/>
      <c r="J490" s="454"/>
      <c r="K490" s="454"/>
    </row>
    <row r="491" spans="2:11" x14ac:dyDescent="0.2">
      <c r="B491" s="454"/>
      <c r="C491" s="454"/>
      <c r="D491" s="454"/>
      <c r="E491" s="454"/>
      <c r="F491" s="454"/>
      <c r="G491" s="454"/>
      <c r="H491" s="454"/>
      <c r="I491" s="454"/>
      <c r="J491" s="454"/>
      <c r="K491" s="454"/>
    </row>
    <row r="492" spans="2:11" x14ac:dyDescent="0.2">
      <c r="B492" s="454"/>
      <c r="C492" s="454"/>
      <c r="D492" s="454"/>
      <c r="E492" s="454"/>
      <c r="F492" s="454"/>
      <c r="G492" s="454"/>
      <c r="H492" s="454"/>
      <c r="I492" s="454"/>
      <c r="J492" s="454"/>
      <c r="K492" s="454"/>
    </row>
    <row r="493" spans="2:11" x14ac:dyDescent="0.2">
      <c r="B493" s="454"/>
      <c r="C493" s="454"/>
      <c r="D493" s="454"/>
      <c r="E493" s="454"/>
      <c r="F493" s="454"/>
      <c r="G493" s="454"/>
      <c r="H493" s="454"/>
      <c r="I493" s="454"/>
      <c r="J493" s="454"/>
      <c r="K493" s="454"/>
    </row>
    <row r="494" spans="2:11" x14ac:dyDescent="0.2">
      <c r="B494" s="454"/>
      <c r="C494" s="454"/>
      <c r="D494" s="454"/>
      <c r="E494" s="454"/>
      <c r="F494" s="454"/>
      <c r="G494" s="454"/>
      <c r="H494" s="454"/>
      <c r="I494" s="454"/>
      <c r="J494" s="454"/>
      <c r="K494" s="454"/>
    </row>
    <row r="495" spans="2:11" x14ac:dyDescent="0.2">
      <c r="B495" s="454"/>
      <c r="C495" s="454"/>
      <c r="D495" s="454"/>
      <c r="E495" s="454"/>
      <c r="F495" s="454"/>
      <c r="G495" s="454"/>
      <c r="H495" s="454"/>
      <c r="I495" s="454"/>
      <c r="J495" s="454"/>
      <c r="K495" s="454"/>
    </row>
    <row r="496" spans="2:11" x14ac:dyDescent="0.2">
      <c r="B496" s="454"/>
      <c r="C496" s="454"/>
      <c r="D496" s="454"/>
      <c r="E496" s="454"/>
      <c r="F496" s="454"/>
      <c r="G496" s="454"/>
      <c r="H496" s="454"/>
      <c r="I496" s="454"/>
      <c r="J496" s="454"/>
      <c r="K496" s="454"/>
    </row>
    <row r="497" spans="2:11" x14ac:dyDescent="0.2">
      <c r="B497" s="454"/>
      <c r="C497" s="454"/>
      <c r="D497" s="454"/>
      <c r="E497" s="454"/>
      <c r="F497" s="454"/>
      <c r="G497" s="454"/>
      <c r="H497" s="454"/>
      <c r="I497" s="454"/>
      <c r="J497" s="454"/>
      <c r="K497" s="454"/>
    </row>
    <row r="498" spans="2:11" x14ac:dyDescent="0.2">
      <c r="B498" s="454"/>
      <c r="C498" s="454"/>
      <c r="D498" s="454"/>
      <c r="E498" s="454"/>
      <c r="F498" s="454"/>
      <c r="G498" s="454"/>
      <c r="H498" s="454"/>
      <c r="I498" s="454"/>
      <c r="J498" s="454"/>
      <c r="K498" s="454"/>
    </row>
    <row r="499" spans="2:11" x14ac:dyDescent="0.2">
      <c r="B499" s="454"/>
      <c r="C499" s="454"/>
      <c r="D499" s="454"/>
      <c r="E499" s="454"/>
      <c r="F499" s="454"/>
      <c r="G499" s="454"/>
      <c r="H499" s="454"/>
      <c r="I499" s="454"/>
      <c r="J499" s="454"/>
      <c r="K499" s="454"/>
    </row>
    <row r="500" spans="2:11" x14ac:dyDescent="0.2">
      <c r="B500" s="454"/>
      <c r="C500" s="454"/>
      <c r="D500" s="454"/>
      <c r="E500" s="454"/>
      <c r="F500" s="454"/>
      <c r="G500" s="454"/>
      <c r="H500" s="454"/>
      <c r="I500" s="454"/>
      <c r="J500" s="454"/>
      <c r="K500" s="454"/>
    </row>
    <row r="501" spans="2:11" x14ac:dyDescent="0.2">
      <c r="B501" s="454"/>
      <c r="C501" s="454"/>
      <c r="D501" s="454"/>
      <c r="E501" s="454"/>
      <c r="F501" s="454"/>
      <c r="G501" s="454"/>
      <c r="H501" s="454"/>
      <c r="I501" s="454"/>
      <c r="J501" s="454"/>
      <c r="K501" s="454"/>
    </row>
    <row r="502" spans="2:11" x14ac:dyDescent="0.2">
      <c r="B502" s="454"/>
      <c r="C502" s="454"/>
      <c r="D502" s="454"/>
      <c r="E502" s="454"/>
      <c r="F502" s="454"/>
      <c r="G502" s="454"/>
      <c r="H502" s="454"/>
      <c r="I502" s="454"/>
      <c r="J502" s="454"/>
      <c r="K502" s="454"/>
    </row>
    <row r="503" spans="2:11" x14ac:dyDescent="0.2">
      <c r="B503" s="454"/>
      <c r="C503" s="454"/>
      <c r="D503" s="454"/>
      <c r="E503" s="454"/>
      <c r="F503" s="454"/>
      <c r="G503" s="454"/>
      <c r="H503" s="454"/>
      <c r="I503" s="454"/>
      <c r="J503" s="454"/>
      <c r="K503" s="454"/>
    </row>
    <row r="504" spans="2:11" x14ac:dyDescent="0.2">
      <c r="B504" s="454"/>
      <c r="C504" s="454"/>
      <c r="D504" s="454"/>
      <c r="E504" s="454"/>
      <c r="F504" s="454"/>
      <c r="G504" s="454"/>
      <c r="H504" s="454"/>
      <c r="I504" s="454"/>
      <c r="J504" s="454"/>
      <c r="K504" s="454"/>
    </row>
    <row r="505" spans="2:11" x14ac:dyDescent="0.2">
      <c r="B505" s="454"/>
      <c r="C505" s="454"/>
      <c r="D505" s="454"/>
      <c r="E505" s="454"/>
      <c r="F505" s="454"/>
      <c r="G505" s="454"/>
      <c r="H505" s="454"/>
      <c r="I505" s="454"/>
      <c r="J505" s="454"/>
      <c r="K505" s="454"/>
    </row>
    <row r="506" spans="2:11" x14ac:dyDescent="0.2">
      <c r="B506" s="454"/>
      <c r="C506" s="454"/>
      <c r="D506" s="454"/>
      <c r="E506" s="454"/>
      <c r="F506" s="454"/>
      <c r="G506" s="454"/>
      <c r="H506" s="454"/>
      <c r="I506" s="454"/>
      <c r="J506" s="454"/>
      <c r="K506" s="454"/>
    </row>
    <row r="507" spans="2:11" x14ac:dyDescent="0.2">
      <c r="B507" s="454"/>
      <c r="C507" s="454"/>
      <c r="D507" s="454"/>
      <c r="E507" s="454"/>
      <c r="F507" s="454"/>
      <c r="G507" s="454"/>
      <c r="H507" s="454"/>
      <c r="I507" s="454"/>
      <c r="J507" s="454"/>
      <c r="K507" s="454"/>
    </row>
    <row r="508" spans="2:11" x14ac:dyDescent="0.2">
      <c r="B508" s="454"/>
      <c r="C508" s="454"/>
      <c r="D508" s="454"/>
      <c r="E508" s="454"/>
      <c r="F508" s="454"/>
      <c r="G508" s="454"/>
      <c r="H508" s="454"/>
      <c r="I508" s="454"/>
      <c r="J508" s="454"/>
      <c r="K508" s="454"/>
    </row>
    <row r="509" spans="2:11" x14ac:dyDescent="0.2">
      <c r="B509" s="454"/>
      <c r="C509" s="454"/>
      <c r="D509" s="454"/>
      <c r="E509" s="454"/>
      <c r="F509" s="454"/>
      <c r="G509" s="454"/>
      <c r="H509" s="454"/>
      <c r="I509" s="454"/>
      <c r="J509" s="454"/>
      <c r="K509" s="454"/>
    </row>
    <row r="510" spans="2:11" x14ac:dyDescent="0.2">
      <c r="B510" s="454"/>
      <c r="C510" s="454"/>
      <c r="D510" s="454"/>
      <c r="E510" s="454"/>
      <c r="F510" s="454"/>
      <c r="G510" s="454"/>
      <c r="H510" s="454"/>
      <c r="I510" s="454"/>
      <c r="J510" s="454"/>
      <c r="K510" s="454"/>
    </row>
    <row r="511" spans="2:11" x14ac:dyDescent="0.2">
      <c r="B511" s="454"/>
      <c r="C511" s="454"/>
      <c r="D511" s="454"/>
      <c r="E511" s="454"/>
      <c r="F511" s="454"/>
      <c r="G511" s="454"/>
      <c r="H511" s="454"/>
      <c r="I511" s="454"/>
      <c r="J511" s="454"/>
      <c r="K511" s="454"/>
    </row>
    <row r="512" spans="2:11" x14ac:dyDescent="0.2">
      <c r="B512" s="454"/>
      <c r="C512" s="454"/>
      <c r="D512" s="454"/>
      <c r="E512" s="454"/>
      <c r="F512" s="454"/>
      <c r="G512" s="454"/>
      <c r="H512" s="454"/>
      <c r="I512" s="454"/>
      <c r="J512" s="454"/>
      <c r="K512" s="454"/>
    </row>
    <row r="513" spans="2:11" x14ac:dyDescent="0.2">
      <c r="B513" s="454"/>
      <c r="C513" s="454"/>
      <c r="D513" s="454"/>
      <c r="E513" s="454"/>
      <c r="F513" s="454"/>
      <c r="G513" s="454"/>
      <c r="H513" s="454"/>
      <c r="I513" s="454"/>
      <c r="J513" s="454"/>
      <c r="K513" s="454"/>
    </row>
    <row r="514" spans="2:11" x14ac:dyDescent="0.2">
      <c r="B514" s="454"/>
      <c r="C514" s="454"/>
      <c r="D514" s="454"/>
      <c r="E514" s="454"/>
      <c r="F514" s="454"/>
      <c r="G514" s="454"/>
      <c r="H514" s="454"/>
      <c r="I514" s="454"/>
      <c r="J514" s="454"/>
      <c r="K514" s="454"/>
    </row>
    <row r="515" spans="2:11" x14ac:dyDescent="0.2">
      <c r="B515" s="454"/>
      <c r="C515" s="454"/>
      <c r="D515" s="454"/>
      <c r="E515" s="454"/>
      <c r="F515" s="454"/>
      <c r="G515" s="454"/>
      <c r="H515" s="454"/>
      <c r="I515" s="454"/>
      <c r="J515" s="454"/>
      <c r="K515" s="454"/>
    </row>
    <row r="516" spans="2:11" x14ac:dyDescent="0.2">
      <c r="B516" s="454"/>
      <c r="C516" s="454"/>
      <c r="D516" s="454"/>
      <c r="E516" s="454"/>
      <c r="F516" s="454"/>
      <c r="G516" s="454"/>
      <c r="H516" s="454"/>
      <c r="I516" s="454"/>
      <c r="J516" s="454"/>
      <c r="K516" s="454"/>
    </row>
    <row r="517" spans="2:11" x14ac:dyDescent="0.2">
      <c r="B517" s="454"/>
      <c r="C517" s="454"/>
      <c r="D517" s="454"/>
      <c r="E517" s="454"/>
      <c r="F517" s="454"/>
      <c r="G517" s="454"/>
      <c r="H517" s="454"/>
      <c r="I517" s="454"/>
      <c r="J517" s="454"/>
      <c r="K517" s="454"/>
    </row>
    <row r="518" spans="2:11" x14ac:dyDescent="0.2">
      <c r="B518" s="454"/>
      <c r="C518" s="454"/>
      <c r="D518" s="454"/>
      <c r="E518" s="454"/>
      <c r="F518" s="454"/>
      <c r="G518" s="454"/>
      <c r="H518" s="454"/>
      <c r="I518" s="454"/>
      <c r="J518" s="454"/>
      <c r="K518" s="454"/>
    </row>
    <row r="519" spans="2:11" x14ac:dyDescent="0.2">
      <c r="B519" s="454"/>
      <c r="C519" s="454"/>
      <c r="D519" s="454"/>
      <c r="E519" s="454"/>
      <c r="F519" s="454"/>
      <c r="G519" s="454"/>
      <c r="H519" s="454"/>
      <c r="I519" s="454"/>
      <c r="J519" s="454"/>
      <c r="K519" s="454"/>
    </row>
    <row r="520" spans="2:11" x14ac:dyDescent="0.2">
      <c r="B520" s="454"/>
      <c r="C520" s="454"/>
      <c r="D520" s="454"/>
      <c r="E520" s="454"/>
      <c r="F520" s="454"/>
      <c r="G520" s="454"/>
      <c r="H520" s="454"/>
      <c r="I520" s="454"/>
      <c r="J520" s="454"/>
      <c r="K520" s="454"/>
    </row>
    <row r="521" spans="2:11" x14ac:dyDescent="0.2">
      <c r="B521" s="454"/>
      <c r="C521" s="454"/>
      <c r="D521" s="454"/>
      <c r="E521" s="454"/>
      <c r="F521" s="454"/>
      <c r="G521" s="454"/>
      <c r="H521" s="454"/>
      <c r="I521" s="454"/>
      <c r="J521" s="454"/>
      <c r="K521" s="454"/>
    </row>
    <row r="522" spans="2:11" x14ac:dyDescent="0.2">
      <c r="B522" s="454"/>
      <c r="C522" s="454"/>
      <c r="D522" s="454"/>
      <c r="E522" s="454"/>
      <c r="F522" s="454"/>
      <c r="G522" s="454"/>
      <c r="H522" s="454"/>
      <c r="I522" s="454"/>
      <c r="J522" s="454"/>
      <c r="K522" s="454"/>
    </row>
    <row r="523" spans="2:11" x14ac:dyDescent="0.2">
      <c r="B523" s="454"/>
      <c r="C523" s="454"/>
      <c r="D523" s="454"/>
      <c r="E523" s="454"/>
      <c r="F523" s="454"/>
      <c r="G523" s="454"/>
      <c r="H523" s="454"/>
      <c r="I523" s="454"/>
      <c r="J523" s="454"/>
      <c r="K523" s="454"/>
    </row>
    <row r="524" spans="2:11" x14ac:dyDescent="0.2">
      <c r="B524" s="454"/>
      <c r="C524" s="454"/>
      <c r="D524" s="454"/>
      <c r="E524" s="454"/>
      <c r="F524" s="454"/>
      <c r="G524" s="454"/>
      <c r="H524" s="454"/>
      <c r="I524" s="454"/>
      <c r="J524" s="454"/>
      <c r="K524" s="454"/>
    </row>
    <row r="525" spans="2:11" x14ac:dyDescent="0.2">
      <c r="B525" s="454"/>
      <c r="C525" s="454"/>
      <c r="D525" s="454"/>
      <c r="E525" s="454"/>
      <c r="F525" s="454"/>
      <c r="G525" s="454"/>
      <c r="H525" s="454"/>
      <c r="I525" s="454"/>
      <c r="J525" s="454"/>
      <c r="K525" s="454"/>
    </row>
    <row r="526" spans="2:11" x14ac:dyDescent="0.2">
      <c r="B526" s="454"/>
      <c r="C526" s="454"/>
      <c r="D526" s="454"/>
      <c r="E526" s="454"/>
      <c r="F526" s="454"/>
      <c r="G526" s="454"/>
      <c r="H526" s="454"/>
      <c r="I526" s="454"/>
      <c r="J526" s="454"/>
      <c r="K526" s="454"/>
    </row>
    <row r="527" spans="2:11" x14ac:dyDescent="0.2">
      <c r="B527" s="454"/>
      <c r="C527" s="454"/>
      <c r="D527" s="454"/>
      <c r="E527" s="454"/>
      <c r="F527" s="454"/>
      <c r="G527" s="454"/>
      <c r="H527" s="454"/>
      <c r="I527" s="454"/>
      <c r="J527" s="454"/>
      <c r="K527" s="454"/>
    </row>
    <row r="528" spans="2:11" x14ac:dyDescent="0.2">
      <c r="B528" s="454"/>
      <c r="C528" s="454"/>
      <c r="D528" s="454"/>
      <c r="E528" s="454"/>
      <c r="F528" s="454"/>
      <c r="G528" s="454"/>
      <c r="H528" s="454"/>
      <c r="I528" s="454"/>
      <c r="J528" s="454"/>
      <c r="K528" s="454"/>
    </row>
    <row r="529" spans="2:11" x14ac:dyDescent="0.2">
      <c r="B529" s="454"/>
      <c r="C529" s="454"/>
      <c r="D529" s="454"/>
      <c r="E529" s="454"/>
      <c r="F529" s="454"/>
      <c r="G529" s="454"/>
      <c r="H529" s="454"/>
      <c r="I529" s="454"/>
      <c r="J529" s="454"/>
      <c r="K529" s="454"/>
    </row>
    <row r="530" spans="2:11" x14ac:dyDescent="0.2">
      <c r="B530" s="454"/>
      <c r="C530" s="454"/>
      <c r="D530" s="454"/>
      <c r="E530" s="454"/>
      <c r="F530" s="454"/>
      <c r="G530" s="454"/>
      <c r="H530" s="454"/>
      <c r="I530" s="454"/>
      <c r="J530" s="454"/>
      <c r="K530" s="454"/>
    </row>
    <row r="531" spans="2:11" x14ac:dyDescent="0.2">
      <c r="B531" s="454"/>
      <c r="C531" s="454"/>
      <c r="D531" s="454"/>
      <c r="E531" s="454"/>
      <c r="F531" s="454"/>
      <c r="G531" s="454"/>
      <c r="H531" s="454"/>
      <c r="I531" s="454"/>
      <c r="J531" s="454"/>
      <c r="K531" s="454"/>
    </row>
    <row r="532" spans="2:11" x14ac:dyDescent="0.2">
      <c r="B532" s="454"/>
      <c r="C532" s="454"/>
      <c r="D532" s="454"/>
      <c r="E532" s="454"/>
      <c r="F532" s="454"/>
      <c r="G532" s="454"/>
      <c r="H532" s="454"/>
      <c r="I532" s="454"/>
      <c r="J532" s="454"/>
      <c r="K532" s="454"/>
    </row>
    <row r="533" spans="2:11" x14ac:dyDescent="0.2">
      <c r="B533" s="454"/>
      <c r="C533" s="454"/>
      <c r="D533" s="454"/>
      <c r="E533" s="454"/>
      <c r="F533" s="454"/>
      <c r="G533" s="454"/>
      <c r="H533" s="454"/>
      <c r="I533" s="454"/>
      <c r="J533" s="454"/>
      <c r="K533" s="454"/>
    </row>
    <row r="534" spans="2:11" x14ac:dyDescent="0.2">
      <c r="B534" s="454"/>
      <c r="C534" s="454"/>
      <c r="D534" s="454"/>
      <c r="E534" s="454"/>
      <c r="F534" s="454"/>
      <c r="G534" s="454"/>
      <c r="H534" s="454"/>
      <c r="I534" s="454"/>
      <c r="J534" s="454"/>
      <c r="K534" s="454"/>
    </row>
    <row r="535" spans="2:11" x14ac:dyDescent="0.2">
      <c r="B535" s="454"/>
      <c r="C535" s="454"/>
      <c r="D535" s="454"/>
      <c r="E535" s="454"/>
      <c r="F535" s="454"/>
      <c r="G535" s="454"/>
      <c r="H535" s="454"/>
      <c r="I535" s="454"/>
      <c r="J535" s="454"/>
      <c r="K535" s="454"/>
    </row>
    <row r="536" spans="2:11" x14ac:dyDescent="0.2">
      <c r="B536" s="454"/>
      <c r="C536" s="454"/>
      <c r="D536" s="454"/>
      <c r="E536" s="454"/>
      <c r="F536" s="454"/>
      <c r="G536" s="454"/>
      <c r="H536" s="454"/>
      <c r="I536" s="454"/>
      <c r="J536" s="454"/>
      <c r="K536" s="454"/>
    </row>
    <row r="537" spans="2:11" x14ac:dyDescent="0.2">
      <c r="B537" s="454"/>
      <c r="C537" s="454"/>
      <c r="D537" s="454"/>
      <c r="E537" s="454"/>
      <c r="F537" s="454"/>
      <c r="G537" s="454"/>
      <c r="H537" s="454"/>
      <c r="I537" s="454"/>
      <c r="J537" s="454"/>
      <c r="K537" s="454"/>
    </row>
    <row r="538" spans="2:11" x14ac:dyDescent="0.2">
      <c r="B538" s="454"/>
      <c r="C538" s="454"/>
      <c r="D538" s="454"/>
      <c r="E538" s="454"/>
      <c r="F538" s="454"/>
      <c r="G538" s="454"/>
      <c r="H538" s="454"/>
      <c r="I538" s="454"/>
      <c r="J538" s="454"/>
      <c r="K538" s="454"/>
    </row>
    <row r="539" spans="2:11" x14ac:dyDescent="0.2">
      <c r="B539" s="454"/>
      <c r="C539" s="454"/>
      <c r="D539" s="454"/>
      <c r="E539" s="454"/>
      <c r="F539" s="454"/>
      <c r="G539" s="454"/>
      <c r="H539" s="454"/>
      <c r="I539" s="454"/>
      <c r="J539" s="454"/>
      <c r="K539" s="454"/>
    </row>
    <row r="540" spans="2:11" x14ac:dyDescent="0.2">
      <c r="B540" s="454"/>
      <c r="C540" s="454"/>
      <c r="D540" s="454"/>
      <c r="E540" s="454"/>
      <c r="F540" s="454"/>
      <c r="G540" s="454"/>
      <c r="H540" s="454"/>
      <c r="I540" s="454"/>
      <c r="J540" s="454"/>
      <c r="K540" s="454"/>
    </row>
    <row r="541" spans="2:11" x14ac:dyDescent="0.2">
      <c r="B541" s="454"/>
      <c r="C541" s="454"/>
      <c r="D541" s="454"/>
      <c r="E541" s="454"/>
      <c r="F541" s="454"/>
      <c r="G541" s="454"/>
      <c r="H541" s="454"/>
      <c r="I541" s="454"/>
      <c r="J541" s="454"/>
      <c r="K541" s="454"/>
    </row>
    <row r="542" spans="2:11" x14ac:dyDescent="0.2">
      <c r="B542" s="454"/>
      <c r="C542" s="454"/>
      <c r="D542" s="454"/>
      <c r="E542" s="454"/>
      <c r="F542" s="454"/>
      <c r="G542" s="454"/>
      <c r="H542" s="454"/>
      <c r="I542" s="454"/>
      <c r="J542" s="454"/>
      <c r="K542" s="454"/>
    </row>
    <row r="543" spans="2:11" x14ac:dyDescent="0.2">
      <c r="B543" s="454"/>
      <c r="C543" s="454"/>
      <c r="D543" s="454"/>
      <c r="E543" s="454"/>
      <c r="F543" s="454"/>
      <c r="G543" s="454"/>
      <c r="H543" s="454"/>
      <c r="I543" s="454"/>
      <c r="J543" s="454"/>
      <c r="K543" s="454"/>
    </row>
    <row r="544" spans="2:11" x14ac:dyDescent="0.2">
      <c r="B544" s="454"/>
      <c r="C544" s="454"/>
      <c r="D544" s="454"/>
      <c r="E544" s="454"/>
      <c r="F544" s="454"/>
      <c r="G544" s="454"/>
      <c r="H544" s="454"/>
      <c r="I544" s="454"/>
      <c r="J544" s="454"/>
      <c r="K544" s="454"/>
    </row>
    <row r="545" spans="2:11" x14ac:dyDescent="0.2">
      <c r="B545" s="454"/>
      <c r="C545" s="454"/>
      <c r="D545" s="454"/>
      <c r="E545" s="454"/>
      <c r="F545" s="454"/>
      <c r="G545" s="454"/>
      <c r="H545" s="454"/>
      <c r="I545" s="454"/>
      <c r="J545" s="454"/>
      <c r="K545" s="454"/>
    </row>
    <row r="546" spans="2:11" x14ac:dyDescent="0.2">
      <c r="B546" s="454"/>
      <c r="C546" s="454"/>
      <c r="D546" s="454"/>
      <c r="E546" s="454"/>
      <c r="F546" s="454"/>
      <c r="G546" s="454"/>
      <c r="H546" s="454"/>
      <c r="I546" s="454"/>
      <c r="J546" s="454"/>
      <c r="K546" s="454"/>
    </row>
    <row r="547" spans="2:11" x14ac:dyDescent="0.2">
      <c r="B547" s="454"/>
      <c r="C547" s="454"/>
      <c r="D547" s="454"/>
      <c r="E547" s="454"/>
      <c r="F547" s="454"/>
      <c r="G547" s="454"/>
      <c r="H547" s="454"/>
      <c r="I547" s="454"/>
      <c r="J547" s="454"/>
      <c r="K547" s="454"/>
    </row>
    <row r="548" spans="2:11" x14ac:dyDescent="0.2">
      <c r="B548" s="454"/>
      <c r="C548" s="454"/>
      <c r="D548" s="454"/>
      <c r="E548" s="454"/>
      <c r="F548" s="454"/>
      <c r="G548" s="454"/>
      <c r="H548" s="454"/>
      <c r="I548" s="454"/>
      <c r="J548" s="454"/>
      <c r="K548" s="454"/>
    </row>
    <row r="549" spans="2:11" x14ac:dyDescent="0.2">
      <c r="B549" s="454"/>
      <c r="C549" s="454"/>
      <c r="D549" s="454"/>
      <c r="E549" s="454"/>
      <c r="F549" s="454"/>
      <c r="G549" s="454"/>
      <c r="H549" s="454"/>
      <c r="I549" s="454"/>
      <c r="J549" s="454"/>
      <c r="K549" s="454"/>
    </row>
    <row r="550" spans="2:11" x14ac:dyDescent="0.2">
      <c r="B550" s="454"/>
      <c r="C550" s="454"/>
      <c r="D550" s="454"/>
      <c r="E550" s="454"/>
      <c r="F550" s="454"/>
      <c r="G550" s="454"/>
      <c r="H550" s="454"/>
      <c r="I550" s="454"/>
      <c r="J550" s="454"/>
      <c r="K550" s="454"/>
    </row>
    <row r="551" spans="2:11" x14ac:dyDescent="0.2">
      <c r="B551" s="454"/>
      <c r="C551" s="454"/>
      <c r="D551" s="454"/>
      <c r="E551" s="454"/>
      <c r="F551" s="454"/>
      <c r="G551" s="454"/>
      <c r="H551" s="454"/>
      <c r="I551" s="454"/>
      <c r="J551" s="454"/>
      <c r="K551" s="454"/>
    </row>
    <row r="552" spans="2:11" x14ac:dyDescent="0.2">
      <c r="B552" s="454"/>
      <c r="C552" s="454"/>
      <c r="D552" s="454"/>
      <c r="E552" s="454"/>
      <c r="F552" s="454"/>
      <c r="G552" s="454"/>
      <c r="H552" s="454"/>
      <c r="I552" s="454"/>
      <c r="J552" s="454"/>
      <c r="K552" s="454"/>
    </row>
    <row r="553" spans="2:11" x14ac:dyDescent="0.2">
      <c r="B553" s="454"/>
      <c r="C553" s="454"/>
      <c r="D553" s="454"/>
      <c r="E553" s="454"/>
      <c r="F553" s="454"/>
      <c r="G553" s="454"/>
      <c r="H553" s="454"/>
      <c r="I553" s="454"/>
      <c r="J553" s="454"/>
      <c r="K553" s="454"/>
    </row>
    <row r="554" spans="2:11" x14ac:dyDescent="0.2">
      <c r="B554" s="454"/>
      <c r="C554" s="454"/>
      <c r="D554" s="454"/>
      <c r="E554" s="454"/>
      <c r="F554" s="454"/>
      <c r="G554" s="454"/>
      <c r="H554" s="454"/>
      <c r="I554" s="454"/>
      <c r="J554" s="454"/>
      <c r="K554" s="454"/>
    </row>
    <row r="555" spans="2:11" x14ac:dyDescent="0.2">
      <c r="B555" s="454"/>
      <c r="C555" s="454"/>
      <c r="D555" s="454"/>
      <c r="E555" s="454"/>
      <c r="F555" s="454"/>
      <c r="G555" s="454"/>
      <c r="H555" s="454"/>
      <c r="I555" s="454"/>
      <c r="J555" s="454"/>
      <c r="K555" s="454"/>
    </row>
    <row r="556" spans="2:11" x14ac:dyDescent="0.2">
      <c r="B556" s="454"/>
      <c r="C556" s="454"/>
      <c r="D556" s="454"/>
      <c r="E556" s="454"/>
      <c r="F556" s="454"/>
      <c r="G556" s="454"/>
      <c r="H556" s="454"/>
      <c r="I556" s="454"/>
      <c r="J556" s="454"/>
      <c r="K556" s="454"/>
    </row>
    <row r="557" spans="2:11" x14ac:dyDescent="0.2">
      <c r="B557" s="454"/>
      <c r="C557" s="454"/>
      <c r="D557" s="454"/>
      <c r="E557" s="454"/>
      <c r="F557" s="454"/>
      <c r="G557" s="454"/>
      <c r="H557" s="454"/>
      <c r="I557" s="454"/>
      <c r="J557" s="454"/>
      <c r="K557" s="454"/>
    </row>
    <row r="558" spans="2:11" x14ac:dyDescent="0.2">
      <c r="B558" s="454"/>
      <c r="C558" s="454"/>
      <c r="D558" s="454"/>
      <c r="E558" s="454"/>
      <c r="F558" s="454"/>
      <c r="G558" s="454"/>
      <c r="H558" s="454"/>
      <c r="I558" s="454"/>
      <c r="J558" s="454"/>
      <c r="K558" s="454"/>
    </row>
    <row r="559" spans="2:11" x14ac:dyDescent="0.2">
      <c r="B559" s="454"/>
      <c r="C559" s="454"/>
      <c r="D559" s="454"/>
      <c r="E559" s="454"/>
      <c r="F559" s="454"/>
      <c r="G559" s="454"/>
      <c r="H559" s="454"/>
      <c r="I559" s="454"/>
      <c r="J559" s="454"/>
      <c r="K559" s="454"/>
    </row>
    <row r="560" spans="2:11" x14ac:dyDescent="0.2">
      <c r="B560" s="454"/>
      <c r="C560" s="454"/>
      <c r="D560" s="454"/>
      <c r="E560" s="454"/>
      <c r="F560" s="454"/>
      <c r="G560" s="454"/>
      <c r="H560" s="454"/>
      <c r="I560" s="454"/>
      <c r="J560" s="454"/>
      <c r="K560" s="454"/>
    </row>
    <row r="561" spans="2:11" x14ac:dyDescent="0.2">
      <c r="B561" s="454"/>
      <c r="C561" s="454"/>
      <c r="D561" s="454"/>
      <c r="E561" s="454"/>
      <c r="F561" s="454"/>
      <c r="G561" s="454"/>
      <c r="H561" s="454"/>
      <c r="I561" s="454"/>
      <c r="J561" s="454"/>
      <c r="K561" s="454"/>
    </row>
    <row r="562" spans="2:11" x14ac:dyDescent="0.2">
      <c r="B562" s="454"/>
      <c r="C562" s="454"/>
      <c r="D562" s="454"/>
      <c r="E562" s="454"/>
      <c r="F562" s="454"/>
      <c r="G562" s="454"/>
      <c r="H562" s="454"/>
      <c r="I562" s="454"/>
      <c r="J562" s="454"/>
      <c r="K562" s="454"/>
    </row>
    <row r="563" spans="2:11" x14ac:dyDescent="0.2">
      <c r="B563" s="454"/>
      <c r="C563" s="454"/>
      <c r="D563" s="454"/>
      <c r="E563" s="454"/>
      <c r="F563" s="454"/>
      <c r="G563" s="454"/>
      <c r="H563" s="454"/>
      <c r="I563" s="454"/>
      <c r="J563" s="454"/>
      <c r="K563" s="454"/>
    </row>
    <row r="564" spans="2:11" x14ac:dyDescent="0.2">
      <c r="B564" s="454"/>
      <c r="C564" s="454"/>
      <c r="D564" s="454"/>
      <c r="E564" s="454"/>
      <c r="F564" s="454"/>
      <c r="G564" s="454"/>
      <c r="H564" s="454"/>
      <c r="I564" s="454"/>
      <c r="J564" s="454"/>
      <c r="K564" s="454"/>
    </row>
    <row r="565" spans="2:11" x14ac:dyDescent="0.2">
      <c r="B565" s="454"/>
      <c r="C565" s="454"/>
      <c r="D565" s="454"/>
      <c r="E565" s="454"/>
      <c r="F565" s="454"/>
      <c r="G565" s="454"/>
      <c r="H565" s="454"/>
      <c r="I565" s="454"/>
      <c r="J565" s="454"/>
      <c r="K565" s="454"/>
    </row>
    <row r="566" spans="2:11" x14ac:dyDescent="0.2">
      <c r="B566" s="454"/>
      <c r="C566" s="454"/>
      <c r="D566" s="454"/>
      <c r="E566" s="454"/>
      <c r="F566" s="454"/>
      <c r="G566" s="454"/>
      <c r="H566" s="454"/>
      <c r="I566" s="454"/>
      <c r="J566" s="454"/>
      <c r="K566" s="454"/>
    </row>
    <row r="567" spans="2:11" x14ac:dyDescent="0.2">
      <c r="B567" s="454"/>
      <c r="C567" s="454"/>
      <c r="D567" s="454"/>
      <c r="E567" s="454"/>
      <c r="F567" s="454"/>
      <c r="G567" s="454"/>
      <c r="H567" s="454"/>
      <c r="I567" s="454"/>
      <c r="J567" s="454"/>
      <c r="K567" s="454"/>
    </row>
    <row r="568" spans="2:11" x14ac:dyDescent="0.2">
      <c r="B568" s="454"/>
      <c r="C568" s="454"/>
      <c r="D568" s="454"/>
      <c r="E568" s="454"/>
      <c r="F568" s="454"/>
      <c r="G568" s="454"/>
      <c r="H568" s="454"/>
      <c r="I568" s="454"/>
      <c r="J568" s="454"/>
      <c r="K568" s="454"/>
    </row>
    <row r="569" spans="2:11" x14ac:dyDescent="0.2">
      <c r="B569" s="454"/>
      <c r="C569" s="454"/>
      <c r="D569" s="454"/>
      <c r="E569" s="454"/>
      <c r="F569" s="454"/>
      <c r="G569" s="454"/>
      <c r="H569" s="454"/>
      <c r="I569" s="454"/>
      <c r="J569" s="454"/>
      <c r="K569" s="454"/>
    </row>
    <row r="570" spans="2:11" x14ac:dyDescent="0.2">
      <c r="B570" s="454"/>
      <c r="C570" s="454"/>
      <c r="D570" s="454"/>
      <c r="E570" s="454"/>
      <c r="F570" s="454"/>
      <c r="G570" s="454"/>
      <c r="H570" s="454"/>
      <c r="I570" s="454"/>
      <c r="J570" s="454"/>
      <c r="K570" s="454"/>
    </row>
    <row r="571" spans="2:11" x14ac:dyDescent="0.2">
      <c r="B571" s="454"/>
      <c r="C571" s="454"/>
      <c r="D571" s="454"/>
      <c r="E571" s="454"/>
      <c r="F571" s="454"/>
      <c r="G571" s="454"/>
      <c r="H571" s="454"/>
      <c r="I571" s="454"/>
      <c r="J571" s="454"/>
      <c r="K571" s="454"/>
    </row>
    <row r="572" spans="2:11" x14ac:dyDescent="0.2">
      <c r="B572" s="454"/>
      <c r="C572" s="454"/>
      <c r="D572" s="454"/>
      <c r="E572" s="454"/>
      <c r="F572" s="454"/>
      <c r="G572" s="454"/>
      <c r="H572" s="454"/>
      <c r="I572" s="454"/>
      <c r="J572" s="454"/>
      <c r="K572" s="454"/>
    </row>
    <row r="573" spans="2:11" x14ac:dyDescent="0.2">
      <c r="B573" s="454"/>
      <c r="C573" s="454"/>
      <c r="D573" s="454"/>
      <c r="E573" s="454"/>
      <c r="F573" s="454"/>
      <c r="G573" s="454"/>
      <c r="H573" s="454"/>
      <c r="I573" s="454"/>
      <c r="J573" s="454"/>
      <c r="K573" s="454"/>
    </row>
    <row r="574" spans="2:11" x14ac:dyDescent="0.2">
      <c r="B574" s="454"/>
      <c r="C574" s="454"/>
      <c r="D574" s="454"/>
      <c r="E574" s="454"/>
      <c r="F574" s="454"/>
      <c r="G574" s="454"/>
      <c r="H574" s="454"/>
      <c r="I574" s="454"/>
      <c r="J574" s="454"/>
      <c r="K574" s="454"/>
    </row>
    <row r="575" spans="2:11" x14ac:dyDescent="0.2">
      <c r="B575" s="454"/>
      <c r="C575" s="454"/>
      <c r="D575" s="454"/>
      <c r="E575" s="454"/>
      <c r="F575" s="454"/>
      <c r="G575" s="454"/>
      <c r="H575" s="454"/>
      <c r="I575" s="454"/>
      <c r="J575" s="454"/>
      <c r="K575" s="454"/>
    </row>
    <row r="576" spans="2:11" x14ac:dyDescent="0.2">
      <c r="B576" s="454"/>
      <c r="C576" s="454"/>
      <c r="D576" s="454"/>
      <c r="E576" s="454"/>
      <c r="F576" s="454"/>
      <c r="G576" s="454"/>
      <c r="H576" s="454"/>
      <c r="I576" s="454"/>
      <c r="J576" s="454"/>
      <c r="K576" s="454"/>
    </row>
    <row r="577" spans="2:11" x14ac:dyDescent="0.2">
      <c r="B577" s="454"/>
      <c r="C577" s="454"/>
      <c r="D577" s="454"/>
      <c r="E577" s="454"/>
      <c r="F577" s="454"/>
      <c r="G577" s="454"/>
      <c r="H577" s="454"/>
      <c r="I577" s="454"/>
      <c r="J577" s="454"/>
      <c r="K577" s="454"/>
    </row>
    <row r="578" spans="2:11" x14ac:dyDescent="0.2">
      <c r="B578" s="454"/>
      <c r="C578" s="454"/>
      <c r="D578" s="454"/>
      <c r="E578" s="454"/>
      <c r="F578" s="454"/>
      <c r="G578" s="454"/>
      <c r="H578" s="454"/>
      <c r="I578" s="454"/>
      <c r="J578" s="454"/>
      <c r="K578" s="454"/>
    </row>
    <row r="579" spans="2:11" x14ac:dyDescent="0.2">
      <c r="B579" s="454"/>
      <c r="C579" s="454"/>
      <c r="D579" s="454"/>
      <c r="E579" s="454"/>
      <c r="F579" s="454"/>
      <c r="G579" s="454"/>
      <c r="H579" s="454"/>
      <c r="I579" s="454"/>
      <c r="J579" s="454"/>
      <c r="K579" s="454"/>
    </row>
    <row r="580" spans="2:11" x14ac:dyDescent="0.2">
      <c r="B580" s="454"/>
      <c r="C580" s="454"/>
      <c r="D580" s="454"/>
      <c r="E580" s="454"/>
      <c r="F580" s="454"/>
      <c r="G580" s="454"/>
      <c r="H580" s="454"/>
      <c r="I580" s="454"/>
      <c r="J580" s="454"/>
      <c r="K580" s="454"/>
    </row>
    <row r="581" spans="2:11" x14ac:dyDescent="0.2">
      <c r="B581" s="454"/>
      <c r="C581" s="454"/>
      <c r="D581" s="454"/>
      <c r="E581" s="454"/>
      <c r="F581" s="454"/>
      <c r="G581" s="454"/>
      <c r="H581" s="454"/>
      <c r="I581" s="454"/>
      <c r="J581" s="454"/>
      <c r="K581" s="454"/>
    </row>
    <row r="582" spans="2:11" x14ac:dyDescent="0.2">
      <c r="B582" s="454"/>
      <c r="C582" s="454"/>
      <c r="D582" s="454"/>
      <c r="E582" s="454"/>
      <c r="F582" s="454"/>
      <c r="G582" s="454"/>
      <c r="H582" s="454"/>
      <c r="I582" s="454"/>
      <c r="J582" s="454"/>
      <c r="K582" s="454"/>
    </row>
    <row r="583" spans="2:11" x14ac:dyDescent="0.2">
      <c r="B583" s="454"/>
      <c r="C583" s="454"/>
      <c r="D583" s="454"/>
      <c r="E583" s="454"/>
      <c r="F583" s="454"/>
      <c r="G583" s="454"/>
      <c r="H583" s="454"/>
      <c r="I583" s="454"/>
      <c r="J583" s="454"/>
      <c r="K583" s="454"/>
    </row>
    <row r="584" spans="2:11" x14ac:dyDescent="0.2">
      <c r="B584" s="454"/>
      <c r="C584" s="454"/>
      <c r="D584" s="454"/>
      <c r="E584" s="454"/>
      <c r="F584" s="454"/>
      <c r="G584" s="454"/>
      <c r="H584" s="454"/>
      <c r="I584" s="454"/>
      <c r="J584" s="454"/>
      <c r="K584" s="454"/>
    </row>
    <row r="585" spans="2:11" x14ac:dyDescent="0.2">
      <c r="B585" s="454"/>
      <c r="C585" s="454"/>
      <c r="D585" s="454"/>
      <c r="E585" s="454"/>
      <c r="F585" s="454"/>
      <c r="G585" s="454"/>
      <c r="H585" s="454"/>
      <c r="I585" s="454"/>
      <c r="J585" s="454"/>
      <c r="K585" s="454"/>
    </row>
    <row r="586" spans="2:11" x14ac:dyDescent="0.2">
      <c r="B586" s="454"/>
      <c r="C586" s="454"/>
      <c r="D586" s="454"/>
      <c r="E586" s="454"/>
      <c r="F586" s="454"/>
      <c r="G586" s="454"/>
      <c r="H586" s="454"/>
      <c r="I586" s="454"/>
      <c r="J586" s="454"/>
      <c r="K586" s="454"/>
    </row>
    <row r="587" spans="2:11" x14ac:dyDescent="0.2">
      <c r="B587" s="454"/>
      <c r="C587" s="454"/>
      <c r="D587" s="454"/>
      <c r="E587" s="454"/>
      <c r="F587" s="454"/>
      <c r="G587" s="454"/>
      <c r="H587" s="454"/>
      <c r="I587" s="454"/>
      <c r="J587" s="454"/>
      <c r="K587" s="454"/>
    </row>
    <row r="588" spans="2:11" x14ac:dyDescent="0.2">
      <c r="B588" s="454"/>
      <c r="C588" s="454"/>
      <c r="D588" s="454"/>
      <c r="E588" s="454"/>
      <c r="F588" s="454"/>
      <c r="G588" s="454"/>
      <c r="H588" s="454"/>
      <c r="I588" s="454"/>
      <c r="J588" s="454"/>
      <c r="K588" s="454"/>
    </row>
    <row r="589" spans="2:11" x14ac:dyDescent="0.2">
      <c r="B589" s="454"/>
      <c r="C589" s="454"/>
      <c r="D589" s="454"/>
      <c r="E589" s="454"/>
      <c r="F589" s="454"/>
      <c r="G589" s="454"/>
      <c r="H589" s="454"/>
      <c r="I589" s="454"/>
      <c r="J589" s="454"/>
      <c r="K589" s="454"/>
    </row>
    <row r="590" spans="2:11" x14ac:dyDescent="0.2">
      <c r="B590" s="454"/>
      <c r="C590" s="454"/>
      <c r="D590" s="454"/>
      <c r="E590" s="454"/>
      <c r="F590" s="454"/>
      <c r="G590" s="454"/>
      <c r="H590" s="454"/>
      <c r="I590" s="454"/>
      <c r="J590" s="454"/>
      <c r="K590" s="454"/>
    </row>
    <row r="591" spans="2:11" x14ac:dyDescent="0.2">
      <c r="B591" s="454"/>
      <c r="C591" s="454"/>
      <c r="D591" s="454"/>
      <c r="E591" s="454"/>
      <c r="F591" s="454"/>
      <c r="G591" s="454"/>
      <c r="H591" s="454"/>
      <c r="I591" s="454"/>
      <c r="J591" s="454"/>
      <c r="K591" s="454"/>
    </row>
    <row r="592" spans="2:11" x14ac:dyDescent="0.2">
      <c r="B592" s="454"/>
      <c r="C592" s="454"/>
      <c r="D592" s="454"/>
      <c r="E592" s="454"/>
      <c r="F592" s="454"/>
      <c r="G592" s="454"/>
      <c r="H592" s="454"/>
      <c r="I592" s="454"/>
      <c r="J592" s="454"/>
      <c r="K592" s="454"/>
    </row>
    <row r="593" spans="2:11" x14ac:dyDescent="0.2">
      <c r="B593" s="454"/>
      <c r="C593" s="454"/>
      <c r="D593" s="454"/>
      <c r="E593" s="454"/>
      <c r="F593" s="454"/>
      <c r="G593" s="454"/>
      <c r="H593" s="454"/>
      <c r="I593" s="454"/>
      <c r="J593" s="454"/>
      <c r="K593" s="454"/>
    </row>
    <row r="594" spans="2:11" x14ac:dyDescent="0.2">
      <c r="B594" s="454"/>
      <c r="C594" s="454"/>
      <c r="D594" s="454"/>
      <c r="E594" s="454"/>
      <c r="F594" s="454"/>
      <c r="G594" s="454"/>
      <c r="H594" s="454"/>
      <c r="I594" s="454"/>
      <c r="J594" s="454"/>
      <c r="K594" s="454"/>
    </row>
    <row r="595" spans="2:11" x14ac:dyDescent="0.2">
      <c r="B595" s="454"/>
      <c r="C595" s="454"/>
      <c r="D595" s="454"/>
      <c r="E595" s="454"/>
      <c r="F595" s="454"/>
      <c r="G595" s="454"/>
      <c r="H595" s="454"/>
      <c r="I595" s="454"/>
      <c r="J595" s="454"/>
      <c r="K595" s="454"/>
    </row>
    <row r="596" spans="2:11" x14ac:dyDescent="0.2">
      <c r="B596" s="454"/>
      <c r="C596" s="454"/>
      <c r="D596" s="454"/>
      <c r="E596" s="454"/>
      <c r="F596" s="454"/>
      <c r="G596" s="454"/>
      <c r="H596" s="454"/>
      <c r="I596" s="454"/>
      <c r="J596" s="454"/>
      <c r="K596" s="454"/>
    </row>
    <row r="597" spans="2:11" x14ac:dyDescent="0.2">
      <c r="B597" s="454"/>
      <c r="C597" s="454"/>
      <c r="D597" s="454"/>
      <c r="E597" s="454"/>
      <c r="F597" s="454"/>
      <c r="G597" s="454"/>
      <c r="H597" s="454"/>
      <c r="I597" s="454"/>
      <c r="J597" s="454"/>
      <c r="K597" s="454"/>
    </row>
    <row r="598" spans="2:11" x14ac:dyDescent="0.2">
      <c r="B598" s="454"/>
      <c r="C598" s="454"/>
      <c r="D598" s="454"/>
      <c r="E598" s="454"/>
      <c r="F598" s="454"/>
      <c r="G598" s="454"/>
      <c r="H598" s="454"/>
      <c r="I598" s="454"/>
      <c r="J598" s="454"/>
      <c r="K598" s="454"/>
    </row>
    <row r="599" spans="2:11" x14ac:dyDescent="0.2">
      <c r="B599" s="454"/>
      <c r="C599" s="454"/>
      <c r="D599" s="454"/>
      <c r="E599" s="454"/>
      <c r="F599" s="454"/>
      <c r="G599" s="454"/>
      <c r="H599" s="454"/>
      <c r="I599" s="454"/>
      <c r="J599" s="454"/>
      <c r="K599" s="454"/>
    </row>
    <row r="600" spans="2:11" x14ac:dyDescent="0.2">
      <c r="B600" s="454"/>
      <c r="C600" s="454"/>
      <c r="D600" s="454"/>
      <c r="E600" s="454"/>
      <c r="F600" s="454"/>
      <c r="G600" s="454"/>
      <c r="H600" s="454"/>
      <c r="I600" s="454"/>
      <c r="J600" s="454"/>
      <c r="K600" s="454"/>
    </row>
    <row r="601" spans="2:11" x14ac:dyDescent="0.2">
      <c r="B601" s="454"/>
      <c r="C601" s="454"/>
      <c r="D601" s="454"/>
      <c r="E601" s="454"/>
      <c r="F601" s="454"/>
      <c r="G601" s="454"/>
      <c r="H601" s="454"/>
      <c r="I601" s="454"/>
      <c r="J601" s="454"/>
      <c r="K601" s="454"/>
    </row>
    <row r="602" spans="2:11" x14ac:dyDescent="0.2">
      <c r="B602" s="454"/>
      <c r="C602" s="454"/>
      <c r="D602" s="454"/>
      <c r="E602" s="454"/>
      <c r="F602" s="454"/>
      <c r="G602" s="454"/>
      <c r="H602" s="454"/>
      <c r="I602" s="454"/>
      <c r="J602" s="454"/>
      <c r="K602" s="454"/>
    </row>
    <row r="603" spans="2:11" x14ac:dyDescent="0.2">
      <c r="B603" s="454"/>
      <c r="C603" s="454"/>
      <c r="D603" s="454"/>
      <c r="E603" s="454"/>
      <c r="F603" s="454"/>
      <c r="G603" s="454"/>
      <c r="H603" s="454"/>
      <c r="I603" s="454"/>
      <c r="J603" s="454"/>
      <c r="K603" s="454"/>
    </row>
    <row r="604" spans="2:11" x14ac:dyDescent="0.2">
      <c r="B604" s="454"/>
      <c r="C604" s="454"/>
      <c r="D604" s="454"/>
      <c r="E604" s="454"/>
      <c r="F604" s="454"/>
      <c r="G604" s="454"/>
      <c r="H604" s="454"/>
      <c r="I604" s="454"/>
      <c r="J604" s="454"/>
      <c r="K604" s="454"/>
    </row>
    <row r="605" spans="2:11" x14ac:dyDescent="0.2">
      <c r="B605" s="454"/>
      <c r="C605" s="454"/>
      <c r="D605" s="454"/>
      <c r="E605" s="454"/>
      <c r="F605" s="454"/>
      <c r="G605" s="454"/>
      <c r="H605" s="454"/>
      <c r="I605" s="454"/>
      <c r="J605" s="454"/>
      <c r="K605" s="454"/>
    </row>
    <row r="606" spans="2:11" x14ac:dyDescent="0.2">
      <c r="B606" s="454"/>
      <c r="C606" s="454"/>
      <c r="D606" s="454"/>
      <c r="E606" s="454"/>
      <c r="F606" s="454"/>
      <c r="G606" s="454"/>
      <c r="H606" s="454"/>
      <c r="I606" s="454"/>
      <c r="J606" s="454"/>
      <c r="K606" s="454"/>
    </row>
    <row r="607" spans="2:11" x14ac:dyDescent="0.2">
      <c r="B607" s="454"/>
      <c r="C607" s="454"/>
      <c r="D607" s="454"/>
      <c r="E607" s="454"/>
      <c r="F607" s="454"/>
      <c r="G607" s="454"/>
      <c r="H607" s="454"/>
      <c r="I607" s="454"/>
      <c r="J607" s="454"/>
      <c r="K607" s="454"/>
    </row>
    <row r="608" spans="2:11" x14ac:dyDescent="0.2">
      <c r="B608" s="454"/>
      <c r="C608" s="454"/>
      <c r="D608" s="454"/>
      <c r="E608" s="454"/>
      <c r="F608" s="454"/>
      <c r="G608" s="454"/>
      <c r="H608" s="454"/>
      <c r="I608" s="454"/>
      <c r="J608" s="454"/>
      <c r="K608" s="454"/>
    </row>
    <row r="609" spans="2:11" x14ac:dyDescent="0.2">
      <c r="B609" s="454"/>
      <c r="C609" s="454"/>
      <c r="D609" s="454"/>
      <c r="E609" s="454"/>
      <c r="F609" s="454"/>
      <c r="G609" s="454"/>
      <c r="H609" s="454"/>
      <c r="I609" s="454"/>
      <c r="J609" s="454"/>
      <c r="K609" s="454"/>
    </row>
    <row r="610" spans="2:11" x14ac:dyDescent="0.2">
      <c r="B610" s="454"/>
      <c r="C610" s="454"/>
      <c r="D610" s="454"/>
      <c r="E610" s="454"/>
      <c r="F610" s="454"/>
      <c r="G610" s="454"/>
      <c r="H610" s="454"/>
      <c r="I610" s="454"/>
      <c r="J610" s="454"/>
      <c r="K610" s="454"/>
    </row>
    <row r="611" spans="2:11" x14ac:dyDescent="0.2">
      <c r="B611" s="454"/>
      <c r="C611" s="454"/>
      <c r="D611" s="454"/>
      <c r="E611" s="454"/>
      <c r="F611" s="454"/>
      <c r="G611" s="454"/>
      <c r="H611" s="454"/>
      <c r="I611" s="454"/>
      <c r="J611" s="454"/>
      <c r="K611" s="454"/>
    </row>
    <row r="612" spans="2:11" x14ac:dyDescent="0.2">
      <c r="B612" s="454"/>
      <c r="C612" s="454"/>
      <c r="D612" s="454"/>
      <c r="E612" s="454"/>
      <c r="F612" s="454"/>
      <c r="G612" s="454"/>
      <c r="H612" s="454"/>
      <c r="I612" s="454"/>
      <c r="J612" s="454"/>
      <c r="K612" s="454"/>
    </row>
    <row r="613" spans="2:11" x14ac:dyDescent="0.2">
      <c r="B613" s="454"/>
      <c r="C613" s="454"/>
      <c r="D613" s="454"/>
      <c r="E613" s="454"/>
      <c r="F613" s="454"/>
      <c r="G613" s="454"/>
      <c r="H613" s="454"/>
      <c r="I613" s="454"/>
      <c r="J613" s="454"/>
      <c r="K613" s="454"/>
    </row>
    <row r="614" spans="2:11" x14ac:dyDescent="0.2">
      <c r="B614" s="454"/>
      <c r="C614" s="454"/>
      <c r="D614" s="454"/>
      <c r="E614" s="454"/>
      <c r="F614" s="454"/>
      <c r="G614" s="454"/>
      <c r="H614" s="454"/>
      <c r="I614" s="454"/>
      <c r="J614" s="454"/>
      <c r="K614" s="454"/>
    </row>
    <row r="615" spans="2:11" x14ac:dyDescent="0.2">
      <c r="B615" s="454"/>
      <c r="C615" s="454"/>
      <c r="D615" s="454"/>
      <c r="E615" s="454"/>
      <c r="F615" s="454"/>
      <c r="G615" s="454"/>
      <c r="H615" s="454"/>
      <c r="I615" s="454"/>
      <c r="J615" s="454"/>
      <c r="K615" s="454"/>
    </row>
    <row r="616" spans="2:11" x14ac:dyDescent="0.2">
      <c r="B616" s="454"/>
      <c r="C616" s="454"/>
      <c r="D616" s="454"/>
      <c r="E616" s="454"/>
      <c r="F616" s="454"/>
      <c r="G616" s="454"/>
      <c r="H616" s="454"/>
      <c r="I616" s="454"/>
      <c r="J616" s="454"/>
      <c r="K616" s="454"/>
    </row>
    <row r="617" spans="2:11" x14ac:dyDescent="0.2">
      <c r="B617" s="454"/>
      <c r="C617" s="454"/>
      <c r="D617" s="454"/>
      <c r="E617" s="454"/>
      <c r="F617" s="454"/>
      <c r="G617" s="454"/>
      <c r="H617" s="454"/>
      <c r="I617" s="454"/>
      <c r="J617" s="454"/>
      <c r="K617" s="454"/>
    </row>
    <row r="618" spans="2:11" x14ac:dyDescent="0.2">
      <c r="B618" s="454"/>
      <c r="C618" s="454"/>
      <c r="D618" s="454"/>
      <c r="E618" s="454"/>
      <c r="F618" s="454"/>
      <c r="G618" s="454"/>
      <c r="H618" s="454"/>
      <c r="I618" s="454"/>
      <c r="J618" s="454"/>
      <c r="K618" s="454"/>
    </row>
    <row r="619" spans="2:11" x14ac:dyDescent="0.2">
      <c r="B619" s="454"/>
      <c r="C619" s="454"/>
      <c r="D619" s="454"/>
      <c r="E619" s="454"/>
      <c r="F619" s="454"/>
      <c r="G619" s="454"/>
      <c r="H619" s="454"/>
      <c r="I619" s="454"/>
      <c r="J619" s="454"/>
      <c r="K619" s="454"/>
    </row>
    <row r="620" spans="2:11" x14ac:dyDescent="0.2">
      <c r="B620" s="454"/>
      <c r="C620" s="454"/>
      <c r="D620" s="454"/>
      <c r="E620" s="454"/>
      <c r="F620" s="454"/>
      <c r="G620" s="454"/>
      <c r="H620" s="454"/>
      <c r="I620" s="454"/>
      <c r="J620" s="454"/>
      <c r="K620" s="454"/>
    </row>
    <row r="621" spans="2:11" x14ac:dyDescent="0.2">
      <c r="B621" s="454"/>
      <c r="C621" s="454"/>
      <c r="D621" s="454"/>
      <c r="E621" s="454"/>
      <c r="F621" s="454"/>
      <c r="G621" s="454"/>
      <c r="H621" s="454"/>
      <c r="I621" s="454"/>
      <c r="J621" s="454"/>
      <c r="K621" s="454"/>
    </row>
    <row r="622" spans="2:11" x14ac:dyDescent="0.2">
      <c r="B622" s="454"/>
      <c r="C622" s="454"/>
      <c r="D622" s="454"/>
      <c r="E622" s="454"/>
      <c r="F622" s="454"/>
      <c r="G622" s="454"/>
      <c r="H622" s="454"/>
      <c r="I622" s="454"/>
      <c r="J622" s="454"/>
      <c r="K622" s="454"/>
    </row>
    <row r="623" spans="2:11" x14ac:dyDescent="0.2">
      <c r="B623" s="454"/>
      <c r="C623" s="454"/>
      <c r="D623" s="454"/>
      <c r="E623" s="454"/>
      <c r="F623" s="454"/>
      <c r="G623" s="454"/>
      <c r="H623" s="454"/>
      <c r="I623" s="454"/>
      <c r="J623" s="454"/>
      <c r="K623" s="454"/>
    </row>
    <row r="624" spans="2:11" x14ac:dyDescent="0.2">
      <c r="B624" s="454"/>
      <c r="C624" s="454"/>
      <c r="D624" s="454"/>
      <c r="E624" s="454"/>
      <c r="F624" s="454"/>
      <c r="G624" s="454"/>
      <c r="H624" s="454"/>
      <c r="I624" s="454"/>
      <c r="J624" s="454"/>
      <c r="K624" s="454"/>
    </row>
    <row r="625" spans="2:11" x14ac:dyDescent="0.2">
      <c r="B625" s="454"/>
      <c r="C625" s="454"/>
      <c r="D625" s="454"/>
      <c r="E625" s="454"/>
      <c r="F625" s="454"/>
      <c r="G625" s="454"/>
      <c r="H625" s="454"/>
      <c r="I625" s="454"/>
      <c r="J625" s="454"/>
      <c r="K625" s="454"/>
    </row>
    <row r="626" spans="2:11" x14ac:dyDescent="0.2">
      <c r="B626" s="454"/>
      <c r="C626" s="454"/>
      <c r="D626" s="454"/>
      <c r="E626" s="454"/>
      <c r="F626" s="454"/>
      <c r="G626" s="454"/>
      <c r="H626" s="454"/>
      <c r="I626" s="454"/>
      <c r="J626" s="454"/>
      <c r="K626" s="454"/>
    </row>
    <row r="627" spans="2:11" x14ac:dyDescent="0.2">
      <c r="B627" s="454"/>
      <c r="C627" s="454"/>
      <c r="D627" s="454"/>
      <c r="E627" s="454"/>
      <c r="F627" s="454"/>
      <c r="G627" s="454"/>
      <c r="H627" s="454"/>
      <c r="I627" s="454"/>
      <c r="J627" s="454"/>
      <c r="K627" s="454"/>
    </row>
    <row r="628" spans="2:11" x14ac:dyDescent="0.2">
      <c r="B628" s="454"/>
      <c r="C628" s="454"/>
      <c r="D628" s="454"/>
      <c r="E628" s="454"/>
      <c r="F628" s="454"/>
      <c r="G628" s="454"/>
      <c r="H628" s="454"/>
      <c r="I628" s="454"/>
      <c r="J628" s="454"/>
      <c r="K628" s="454"/>
    </row>
    <row r="629" spans="2:11" x14ac:dyDescent="0.2">
      <c r="B629" s="454"/>
      <c r="C629" s="454"/>
      <c r="D629" s="454"/>
      <c r="E629" s="454"/>
      <c r="F629" s="454"/>
      <c r="G629" s="454"/>
      <c r="H629" s="454"/>
      <c r="I629" s="454"/>
      <c r="J629" s="454"/>
      <c r="K629" s="454"/>
    </row>
    <row r="630" spans="2:11" x14ac:dyDescent="0.2">
      <c r="B630" s="454"/>
      <c r="C630" s="454"/>
      <c r="D630" s="454"/>
      <c r="E630" s="454"/>
      <c r="F630" s="454"/>
      <c r="G630" s="454"/>
      <c r="H630" s="454"/>
      <c r="I630" s="454"/>
      <c r="J630" s="454"/>
      <c r="K630" s="454"/>
    </row>
    <row r="631" spans="2:11" x14ac:dyDescent="0.2">
      <c r="B631" s="454"/>
      <c r="C631" s="454"/>
      <c r="D631" s="454"/>
      <c r="E631" s="454"/>
      <c r="F631" s="454"/>
      <c r="G631" s="454"/>
      <c r="H631" s="454"/>
      <c r="I631" s="454"/>
      <c r="J631" s="454"/>
      <c r="K631" s="454"/>
    </row>
    <row r="632" spans="2:11" x14ac:dyDescent="0.2">
      <c r="B632" s="454"/>
      <c r="C632" s="454"/>
      <c r="D632" s="454"/>
      <c r="E632" s="454"/>
      <c r="F632" s="454"/>
      <c r="G632" s="454"/>
      <c r="H632" s="454"/>
      <c r="I632" s="454"/>
      <c r="J632" s="454"/>
      <c r="K632" s="454"/>
    </row>
    <row r="633" spans="2:11" x14ac:dyDescent="0.2">
      <c r="B633" s="454"/>
      <c r="C633" s="454"/>
      <c r="D633" s="454"/>
      <c r="E633" s="454"/>
      <c r="F633" s="454"/>
      <c r="G633" s="454"/>
      <c r="H633" s="454"/>
      <c r="I633" s="454"/>
      <c r="J633" s="454"/>
      <c r="K633" s="454"/>
    </row>
    <row r="634" spans="2:11" x14ac:dyDescent="0.2">
      <c r="B634" s="454"/>
      <c r="C634" s="454"/>
      <c r="D634" s="454"/>
      <c r="E634" s="454"/>
      <c r="F634" s="454"/>
      <c r="G634" s="454"/>
      <c r="H634" s="454"/>
      <c r="I634" s="454"/>
      <c r="J634" s="454"/>
      <c r="K634" s="454"/>
    </row>
    <row r="635" spans="2:11" x14ac:dyDescent="0.2">
      <c r="B635" s="454"/>
      <c r="C635" s="454"/>
      <c r="D635" s="454"/>
      <c r="E635" s="454"/>
      <c r="F635" s="454"/>
      <c r="G635" s="454"/>
      <c r="H635" s="454"/>
      <c r="I635" s="454"/>
      <c r="J635" s="454"/>
      <c r="K635" s="454"/>
    </row>
    <row r="636" spans="2:11" x14ac:dyDescent="0.2">
      <c r="B636" s="454"/>
      <c r="C636" s="454"/>
      <c r="D636" s="454"/>
      <c r="E636" s="454"/>
      <c r="F636" s="454"/>
      <c r="G636" s="454"/>
      <c r="H636" s="454"/>
      <c r="I636" s="454"/>
      <c r="J636" s="454"/>
      <c r="K636" s="454"/>
    </row>
    <row r="637" spans="2:11" x14ac:dyDescent="0.2">
      <c r="B637" s="454"/>
      <c r="C637" s="454"/>
      <c r="D637" s="454"/>
      <c r="E637" s="454"/>
      <c r="F637" s="454"/>
      <c r="G637" s="454"/>
      <c r="H637" s="454"/>
      <c r="I637" s="454"/>
      <c r="J637" s="454"/>
      <c r="K637" s="454"/>
    </row>
    <row r="638" spans="2:11" x14ac:dyDescent="0.2">
      <c r="B638" s="454"/>
      <c r="C638" s="454"/>
      <c r="D638" s="454"/>
      <c r="E638" s="454"/>
      <c r="F638" s="454"/>
      <c r="G638" s="454"/>
      <c r="H638" s="454"/>
      <c r="I638" s="454"/>
      <c r="J638" s="454"/>
      <c r="K638" s="454"/>
    </row>
    <row r="639" spans="2:11" x14ac:dyDescent="0.2">
      <c r="B639" s="454"/>
      <c r="C639" s="454"/>
      <c r="D639" s="454"/>
      <c r="E639" s="454"/>
      <c r="F639" s="454"/>
      <c r="G639" s="454"/>
      <c r="H639" s="454"/>
      <c r="I639" s="454"/>
      <c r="J639" s="454"/>
      <c r="K639" s="454"/>
    </row>
    <row r="640" spans="2:11" x14ac:dyDescent="0.2">
      <c r="B640" s="454"/>
      <c r="C640" s="454"/>
      <c r="D640" s="454"/>
      <c r="E640" s="454"/>
      <c r="F640" s="454"/>
      <c r="G640" s="454"/>
      <c r="H640" s="454"/>
      <c r="I640" s="454"/>
      <c r="J640" s="454"/>
      <c r="K640" s="454"/>
    </row>
    <row r="641" spans="2:11" x14ac:dyDescent="0.2">
      <c r="B641" s="454"/>
      <c r="C641" s="454"/>
      <c r="D641" s="454"/>
      <c r="E641" s="454"/>
      <c r="F641" s="454"/>
      <c r="G641" s="454"/>
      <c r="H641" s="454"/>
      <c r="I641" s="454"/>
      <c r="J641" s="454"/>
      <c r="K641" s="454"/>
    </row>
    <row r="642" spans="2:11" x14ac:dyDescent="0.2">
      <c r="B642" s="454"/>
      <c r="C642" s="454"/>
      <c r="D642" s="454"/>
      <c r="E642" s="454"/>
      <c r="F642" s="454"/>
      <c r="G642" s="454"/>
      <c r="H642" s="454"/>
      <c r="I642" s="454"/>
      <c r="J642" s="454"/>
      <c r="K642" s="454"/>
    </row>
    <row r="643" spans="2:11" x14ac:dyDescent="0.2">
      <c r="B643" s="454"/>
      <c r="C643" s="454"/>
      <c r="D643" s="454"/>
      <c r="E643" s="454"/>
      <c r="F643" s="454"/>
      <c r="G643" s="454"/>
      <c r="H643" s="454"/>
      <c r="I643" s="454"/>
      <c r="J643" s="454"/>
      <c r="K643" s="454"/>
    </row>
    <row r="644" spans="2:11" x14ac:dyDescent="0.2">
      <c r="B644" s="454"/>
      <c r="C644" s="454"/>
      <c r="D644" s="454"/>
      <c r="E644" s="454"/>
      <c r="F644" s="454"/>
      <c r="G644" s="454"/>
      <c r="H644" s="454"/>
      <c r="I644" s="454"/>
      <c r="J644" s="454"/>
      <c r="K644" s="454"/>
    </row>
    <row r="645" spans="2:11" x14ac:dyDescent="0.2">
      <c r="B645" s="454"/>
      <c r="C645" s="454"/>
      <c r="D645" s="454"/>
      <c r="E645" s="454"/>
      <c r="F645" s="454"/>
      <c r="G645" s="454"/>
      <c r="H645" s="454"/>
      <c r="I645" s="454"/>
      <c r="J645" s="454"/>
      <c r="K645" s="454"/>
    </row>
    <row r="646" spans="2:11" x14ac:dyDescent="0.2">
      <c r="B646" s="454"/>
      <c r="C646" s="454"/>
      <c r="D646" s="454"/>
      <c r="E646" s="454"/>
      <c r="F646" s="454"/>
      <c r="G646" s="454"/>
      <c r="H646" s="454"/>
      <c r="I646" s="454"/>
      <c r="J646" s="454"/>
      <c r="K646" s="454"/>
    </row>
    <row r="647" spans="2:11" x14ac:dyDescent="0.2">
      <c r="B647" s="454"/>
      <c r="C647" s="454"/>
      <c r="D647" s="454"/>
      <c r="E647" s="454"/>
      <c r="F647" s="454"/>
      <c r="G647" s="454"/>
      <c r="H647" s="454"/>
      <c r="I647" s="454"/>
      <c r="J647" s="454"/>
      <c r="K647" s="454"/>
    </row>
    <row r="648" spans="2:11" x14ac:dyDescent="0.2">
      <c r="B648" s="454"/>
      <c r="C648" s="454"/>
      <c r="D648" s="454"/>
      <c r="E648" s="454"/>
      <c r="F648" s="454"/>
      <c r="G648" s="454"/>
      <c r="H648" s="454"/>
      <c r="I648" s="454"/>
      <c r="J648" s="454"/>
      <c r="K648" s="454"/>
    </row>
    <row r="649" spans="2:11" x14ac:dyDescent="0.2">
      <c r="B649" s="454"/>
      <c r="C649" s="454"/>
      <c r="D649" s="454"/>
      <c r="E649" s="454"/>
      <c r="F649" s="454"/>
      <c r="G649" s="454"/>
      <c r="H649" s="454"/>
      <c r="I649" s="454"/>
      <c r="J649" s="454"/>
      <c r="K649" s="454"/>
    </row>
    <row r="650" spans="2:11" x14ac:dyDescent="0.2">
      <c r="B650" s="454"/>
      <c r="C650" s="454"/>
      <c r="D650" s="454"/>
      <c r="E650" s="454"/>
      <c r="F650" s="454"/>
      <c r="G650" s="454"/>
      <c r="H650" s="454"/>
      <c r="I650" s="454"/>
      <c r="J650" s="454"/>
      <c r="K650" s="454"/>
    </row>
    <row r="651" spans="2:11" x14ac:dyDescent="0.2">
      <c r="B651" s="454"/>
      <c r="C651" s="454"/>
      <c r="D651" s="454"/>
      <c r="E651" s="454"/>
      <c r="F651" s="454"/>
      <c r="G651" s="454"/>
      <c r="H651" s="454"/>
      <c r="I651" s="454"/>
      <c r="J651" s="454"/>
      <c r="K651" s="454"/>
    </row>
    <row r="652" spans="2:11" x14ac:dyDescent="0.2">
      <c r="B652" s="454"/>
      <c r="C652" s="454"/>
      <c r="D652" s="454"/>
      <c r="E652" s="454"/>
      <c r="F652" s="454"/>
      <c r="G652" s="454"/>
      <c r="H652" s="454"/>
      <c r="I652" s="454"/>
      <c r="J652" s="454"/>
      <c r="K652" s="454"/>
    </row>
    <row r="653" spans="2:11" x14ac:dyDescent="0.2">
      <c r="B653" s="454"/>
      <c r="C653" s="454"/>
      <c r="D653" s="454"/>
      <c r="E653" s="454"/>
      <c r="F653" s="454"/>
      <c r="G653" s="454"/>
      <c r="H653" s="454"/>
      <c r="I653" s="454"/>
      <c r="J653" s="454"/>
      <c r="K653" s="454"/>
    </row>
    <row r="654" spans="2:11" x14ac:dyDescent="0.2">
      <c r="B654" s="454"/>
      <c r="C654" s="454"/>
      <c r="D654" s="454"/>
      <c r="E654" s="454"/>
      <c r="F654" s="454"/>
      <c r="G654" s="454"/>
      <c r="H654" s="454"/>
      <c r="I654" s="454"/>
      <c r="J654" s="454"/>
      <c r="K654" s="454"/>
    </row>
    <row r="655" spans="2:11" x14ac:dyDescent="0.2">
      <c r="B655" s="454"/>
      <c r="C655" s="454"/>
      <c r="D655" s="454"/>
      <c r="E655" s="454"/>
      <c r="F655" s="454"/>
      <c r="G655" s="454"/>
      <c r="H655" s="454"/>
      <c r="I655" s="454"/>
      <c r="J655" s="454"/>
      <c r="K655" s="454"/>
    </row>
    <row r="656" spans="2:11" x14ac:dyDescent="0.2">
      <c r="B656" s="454"/>
      <c r="C656" s="454"/>
      <c r="D656" s="454"/>
      <c r="E656" s="454"/>
      <c r="F656" s="454"/>
      <c r="G656" s="454"/>
      <c r="H656" s="454"/>
      <c r="I656" s="454"/>
      <c r="J656" s="454"/>
      <c r="K656" s="454"/>
    </row>
    <row r="657" spans="2:11" x14ac:dyDescent="0.2">
      <c r="B657" s="454"/>
      <c r="C657" s="454"/>
      <c r="D657" s="454"/>
      <c r="E657" s="454"/>
      <c r="F657" s="454"/>
      <c r="G657" s="454"/>
      <c r="H657" s="454"/>
      <c r="I657" s="454"/>
      <c r="J657" s="454"/>
      <c r="K657" s="454"/>
    </row>
    <row r="658" spans="2:11" x14ac:dyDescent="0.2">
      <c r="B658" s="454"/>
      <c r="C658" s="454"/>
      <c r="D658" s="454"/>
      <c r="E658" s="454"/>
      <c r="F658" s="454"/>
      <c r="G658" s="454"/>
      <c r="H658" s="454"/>
      <c r="I658" s="454"/>
      <c r="J658" s="454"/>
      <c r="K658" s="454"/>
    </row>
    <row r="659" spans="2:11" x14ac:dyDescent="0.2">
      <c r="B659" s="454"/>
      <c r="C659" s="454"/>
      <c r="D659" s="454"/>
      <c r="E659" s="454"/>
      <c r="F659" s="454"/>
      <c r="G659" s="454"/>
      <c r="H659" s="454"/>
      <c r="I659" s="454"/>
      <c r="J659" s="454"/>
      <c r="K659" s="454"/>
    </row>
    <row r="660" spans="2:11" x14ac:dyDescent="0.2">
      <c r="B660" s="454"/>
      <c r="C660" s="454"/>
      <c r="D660" s="454"/>
      <c r="E660" s="454"/>
      <c r="F660" s="454"/>
      <c r="G660" s="454"/>
      <c r="H660" s="454"/>
      <c r="I660" s="454"/>
      <c r="J660" s="454"/>
      <c r="K660" s="454"/>
    </row>
    <row r="661" spans="2:11" x14ac:dyDescent="0.2">
      <c r="B661" s="454"/>
      <c r="C661" s="454"/>
      <c r="D661" s="454"/>
      <c r="E661" s="454"/>
      <c r="F661" s="454"/>
      <c r="G661" s="454"/>
      <c r="H661" s="454"/>
      <c r="I661" s="454"/>
      <c r="J661" s="454"/>
      <c r="K661" s="454"/>
    </row>
    <row r="662" spans="2:11" x14ac:dyDescent="0.2">
      <c r="B662" s="454"/>
      <c r="C662" s="454"/>
      <c r="D662" s="454"/>
      <c r="E662" s="454"/>
      <c r="F662" s="454"/>
      <c r="G662" s="454"/>
      <c r="H662" s="454"/>
      <c r="I662" s="454"/>
      <c r="J662" s="454"/>
      <c r="K662" s="454"/>
    </row>
    <row r="663" spans="2:11" x14ac:dyDescent="0.2">
      <c r="B663" s="454"/>
      <c r="C663" s="454"/>
      <c r="D663" s="454"/>
      <c r="E663" s="454"/>
      <c r="F663" s="454"/>
      <c r="G663" s="454"/>
      <c r="H663" s="454"/>
      <c r="I663" s="454"/>
      <c r="J663" s="454"/>
      <c r="K663" s="454"/>
    </row>
    <row r="664" spans="2:11" x14ac:dyDescent="0.2">
      <c r="B664" s="454"/>
      <c r="C664" s="454"/>
      <c r="D664" s="454"/>
      <c r="E664" s="454"/>
      <c r="F664" s="454"/>
      <c r="G664" s="454"/>
      <c r="H664" s="454"/>
      <c r="I664" s="454"/>
      <c r="J664" s="454"/>
      <c r="K664" s="454"/>
    </row>
    <row r="665" spans="2:11" x14ac:dyDescent="0.2">
      <c r="B665" s="454"/>
      <c r="C665" s="454"/>
      <c r="D665" s="454"/>
      <c r="E665" s="454"/>
      <c r="F665" s="454"/>
      <c r="G665" s="454"/>
      <c r="H665" s="454"/>
      <c r="I665" s="454"/>
      <c r="J665" s="454"/>
      <c r="K665" s="454"/>
    </row>
    <row r="666" spans="2:11" x14ac:dyDescent="0.2">
      <c r="B666" s="454"/>
      <c r="C666" s="454"/>
      <c r="D666" s="454"/>
      <c r="E666" s="454"/>
      <c r="F666" s="454"/>
      <c r="G666" s="454"/>
      <c r="H666" s="454"/>
      <c r="I666" s="454"/>
      <c r="J666" s="454"/>
      <c r="K666" s="454"/>
    </row>
    <row r="667" spans="2:11" x14ac:dyDescent="0.2">
      <c r="B667" s="454"/>
      <c r="C667" s="454"/>
      <c r="D667" s="454"/>
      <c r="E667" s="454"/>
      <c r="F667" s="454"/>
      <c r="G667" s="454"/>
      <c r="H667" s="454"/>
      <c r="I667" s="454"/>
      <c r="J667" s="454"/>
      <c r="K667" s="454"/>
    </row>
    <row r="668" spans="2:11" x14ac:dyDescent="0.2">
      <c r="B668" s="454"/>
      <c r="C668" s="454"/>
      <c r="D668" s="454"/>
      <c r="E668" s="454"/>
      <c r="F668" s="454"/>
      <c r="G668" s="454"/>
      <c r="H668" s="454"/>
      <c r="I668" s="454"/>
      <c r="J668" s="454"/>
      <c r="K668" s="454"/>
    </row>
    <row r="669" spans="2:11" x14ac:dyDescent="0.2">
      <c r="B669" s="454"/>
      <c r="C669" s="454"/>
      <c r="D669" s="454"/>
      <c r="E669" s="454"/>
      <c r="F669" s="454"/>
      <c r="G669" s="454"/>
      <c r="H669" s="454"/>
      <c r="I669" s="454"/>
      <c r="J669" s="454"/>
      <c r="K669" s="454"/>
    </row>
    <row r="670" spans="2:11" x14ac:dyDescent="0.2">
      <c r="B670" s="454"/>
      <c r="C670" s="454"/>
      <c r="D670" s="454"/>
      <c r="E670" s="454"/>
      <c r="F670" s="454"/>
      <c r="G670" s="454"/>
      <c r="H670" s="454"/>
      <c r="I670" s="454"/>
      <c r="J670" s="454"/>
      <c r="K670" s="454"/>
    </row>
    <row r="671" spans="2:11" x14ac:dyDescent="0.2">
      <c r="B671" s="454"/>
      <c r="C671" s="454"/>
      <c r="D671" s="454"/>
      <c r="E671" s="454"/>
      <c r="F671" s="454"/>
      <c r="G671" s="454"/>
      <c r="H671" s="454"/>
      <c r="I671" s="454"/>
      <c r="J671" s="454"/>
      <c r="K671" s="454"/>
    </row>
    <row r="672" spans="2:11" x14ac:dyDescent="0.2">
      <c r="B672" s="454"/>
      <c r="C672" s="454"/>
      <c r="D672" s="454"/>
      <c r="E672" s="454"/>
      <c r="F672" s="454"/>
      <c r="G672" s="454"/>
      <c r="H672" s="454"/>
      <c r="I672" s="454"/>
      <c r="J672" s="454"/>
      <c r="K672" s="454"/>
    </row>
    <row r="673" spans="2:11" x14ac:dyDescent="0.2">
      <c r="B673" s="454"/>
      <c r="C673" s="454"/>
      <c r="D673" s="454"/>
      <c r="E673" s="454"/>
      <c r="F673" s="454"/>
      <c r="G673" s="454"/>
      <c r="H673" s="454"/>
      <c r="I673" s="454"/>
      <c r="J673" s="454"/>
      <c r="K673" s="454"/>
    </row>
    <row r="674" spans="2:11" x14ac:dyDescent="0.2">
      <c r="B674" s="454"/>
      <c r="C674" s="454"/>
      <c r="D674" s="454"/>
      <c r="E674" s="454"/>
      <c r="F674" s="454"/>
      <c r="G674" s="454"/>
      <c r="H674" s="454"/>
      <c r="I674" s="454"/>
      <c r="J674" s="454"/>
      <c r="K674" s="454"/>
    </row>
    <row r="675" spans="2:11" x14ac:dyDescent="0.2">
      <c r="B675" s="454"/>
      <c r="C675" s="454"/>
      <c r="D675" s="454"/>
      <c r="E675" s="454"/>
      <c r="F675" s="454"/>
      <c r="G675" s="454"/>
      <c r="H675" s="454"/>
      <c r="I675" s="454"/>
      <c r="J675" s="454"/>
      <c r="K675" s="454"/>
    </row>
    <row r="676" spans="2:11" x14ac:dyDescent="0.2">
      <c r="B676" s="454"/>
      <c r="C676" s="454"/>
      <c r="D676" s="454"/>
      <c r="E676" s="454"/>
      <c r="F676" s="454"/>
      <c r="G676" s="454"/>
      <c r="H676" s="454"/>
      <c r="I676" s="454"/>
      <c r="J676" s="454"/>
      <c r="K676" s="454"/>
    </row>
    <row r="677" spans="2:11" x14ac:dyDescent="0.2">
      <c r="B677" s="454"/>
      <c r="C677" s="454"/>
      <c r="D677" s="454"/>
      <c r="E677" s="454"/>
      <c r="F677" s="454"/>
      <c r="G677" s="454"/>
      <c r="H677" s="454"/>
      <c r="I677" s="454"/>
      <c r="J677" s="454"/>
      <c r="K677" s="454"/>
    </row>
    <row r="678" spans="2:11" x14ac:dyDescent="0.2">
      <c r="B678" s="454"/>
      <c r="C678" s="454"/>
      <c r="D678" s="454"/>
      <c r="E678" s="454"/>
      <c r="F678" s="454"/>
      <c r="G678" s="454"/>
      <c r="H678" s="454"/>
      <c r="I678" s="454"/>
      <c r="J678" s="454"/>
      <c r="K678" s="454"/>
    </row>
    <row r="679" spans="2:11" x14ac:dyDescent="0.2">
      <c r="B679" s="454"/>
      <c r="C679" s="454"/>
      <c r="D679" s="454"/>
      <c r="E679" s="454"/>
      <c r="F679" s="454"/>
      <c r="G679" s="454"/>
      <c r="H679" s="454"/>
      <c r="I679" s="454"/>
      <c r="J679" s="454"/>
      <c r="K679" s="454"/>
    </row>
    <row r="680" spans="2:11" x14ac:dyDescent="0.2">
      <c r="B680" s="454"/>
      <c r="C680" s="454"/>
      <c r="D680" s="454"/>
      <c r="E680" s="454"/>
      <c r="F680" s="454"/>
      <c r="G680" s="454"/>
      <c r="H680" s="454"/>
      <c r="I680" s="454"/>
      <c r="J680" s="454"/>
      <c r="K680" s="454"/>
    </row>
    <row r="681" spans="2:11" x14ac:dyDescent="0.2">
      <c r="B681" s="454"/>
      <c r="C681" s="454"/>
      <c r="D681" s="454"/>
      <c r="E681" s="454"/>
      <c r="F681" s="454"/>
      <c r="G681" s="454"/>
      <c r="H681" s="454"/>
      <c r="I681" s="454"/>
      <c r="J681" s="454"/>
      <c r="K681" s="454"/>
    </row>
    <row r="682" spans="2:11" x14ac:dyDescent="0.2">
      <c r="B682" s="454"/>
      <c r="C682" s="454"/>
      <c r="D682" s="454"/>
      <c r="E682" s="454"/>
      <c r="F682" s="454"/>
      <c r="G682" s="454"/>
      <c r="H682" s="454"/>
      <c r="I682" s="454"/>
      <c r="J682" s="454"/>
      <c r="K682" s="454"/>
    </row>
    <row r="683" spans="2:11" x14ac:dyDescent="0.2">
      <c r="B683" s="454"/>
      <c r="C683" s="454"/>
      <c r="D683" s="454"/>
      <c r="E683" s="454"/>
      <c r="F683" s="454"/>
      <c r="G683" s="454"/>
      <c r="H683" s="454"/>
      <c r="I683" s="454"/>
      <c r="J683" s="454"/>
      <c r="K683" s="454"/>
    </row>
    <row r="684" spans="2:11" x14ac:dyDescent="0.2">
      <c r="B684" s="454"/>
      <c r="C684" s="454"/>
      <c r="D684" s="454"/>
      <c r="E684" s="454"/>
      <c r="F684" s="454"/>
      <c r="G684" s="454"/>
      <c r="H684" s="454"/>
      <c r="I684" s="454"/>
      <c r="J684" s="454"/>
      <c r="K684" s="454"/>
    </row>
    <row r="685" spans="2:11" x14ac:dyDescent="0.2">
      <c r="B685" s="454"/>
      <c r="C685" s="454"/>
      <c r="D685" s="454"/>
      <c r="E685" s="454"/>
      <c r="F685" s="454"/>
      <c r="G685" s="454"/>
      <c r="H685" s="454"/>
      <c r="I685" s="454"/>
      <c r="J685" s="454"/>
      <c r="K685" s="454"/>
    </row>
    <row r="686" spans="2:11" x14ac:dyDescent="0.2">
      <c r="B686" s="454"/>
      <c r="C686" s="454"/>
      <c r="D686" s="454"/>
      <c r="E686" s="454"/>
      <c r="F686" s="454"/>
      <c r="G686" s="454"/>
      <c r="H686" s="454"/>
      <c r="I686" s="454"/>
      <c r="J686" s="454"/>
      <c r="K686" s="454"/>
    </row>
    <row r="687" spans="2:11" x14ac:dyDescent="0.2">
      <c r="B687" s="454"/>
      <c r="C687" s="454"/>
      <c r="D687" s="454"/>
      <c r="E687" s="454"/>
      <c r="F687" s="454"/>
      <c r="G687" s="454"/>
      <c r="H687" s="454"/>
      <c r="I687" s="454"/>
      <c r="J687" s="454"/>
      <c r="K687" s="454"/>
    </row>
    <row r="688" spans="2:11" x14ac:dyDescent="0.2">
      <c r="B688" s="454"/>
      <c r="C688" s="454"/>
      <c r="D688" s="454"/>
      <c r="E688" s="454"/>
      <c r="F688" s="454"/>
      <c r="G688" s="454"/>
      <c r="H688" s="454"/>
      <c r="I688" s="454"/>
      <c r="J688" s="454"/>
      <c r="K688" s="454"/>
    </row>
    <row r="689" spans="2:11" x14ac:dyDescent="0.2">
      <c r="B689" s="454"/>
      <c r="C689" s="454"/>
      <c r="D689" s="454"/>
      <c r="E689" s="454"/>
      <c r="F689" s="454"/>
      <c r="G689" s="454"/>
      <c r="H689" s="454"/>
      <c r="I689" s="454"/>
      <c r="J689" s="454"/>
      <c r="K689" s="454"/>
    </row>
    <row r="690" spans="2:11" x14ac:dyDescent="0.2">
      <c r="B690" s="454"/>
      <c r="C690" s="454"/>
      <c r="D690" s="454"/>
      <c r="E690" s="454"/>
      <c r="F690" s="454"/>
      <c r="G690" s="454"/>
      <c r="H690" s="454"/>
      <c r="I690" s="454"/>
      <c r="J690" s="454"/>
      <c r="K690" s="454"/>
    </row>
    <row r="691" spans="2:11" x14ac:dyDescent="0.2">
      <c r="B691" s="454"/>
      <c r="C691" s="454"/>
      <c r="D691" s="454"/>
      <c r="E691" s="454"/>
      <c r="F691" s="454"/>
      <c r="G691" s="454"/>
      <c r="H691" s="454"/>
      <c r="I691" s="454"/>
      <c r="J691" s="454"/>
      <c r="K691" s="454"/>
    </row>
    <row r="692" spans="2:11" x14ac:dyDescent="0.2">
      <c r="B692" s="454"/>
      <c r="C692" s="454"/>
      <c r="D692" s="454"/>
      <c r="E692" s="454"/>
      <c r="F692" s="454"/>
      <c r="G692" s="454"/>
      <c r="H692" s="454"/>
      <c r="I692" s="454"/>
      <c r="J692" s="454"/>
      <c r="K692" s="454"/>
    </row>
    <row r="693" spans="2:11" x14ac:dyDescent="0.2">
      <c r="B693" s="454"/>
      <c r="C693" s="454"/>
      <c r="D693" s="454"/>
      <c r="E693" s="454"/>
      <c r="F693" s="454"/>
      <c r="G693" s="454"/>
      <c r="H693" s="454"/>
      <c r="I693" s="454"/>
      <c r="J693" s="454"/>
      <c r="K693" s="454"/>
    </row>
    <row r="694" spans="2:11" x14ac:dyDescent="0.2">
      <c r="B694" s="454"/>
      <c r="C694" s="454"/>
      <c r="D694" s="454"/>
      <c r="E694" s="454"/>
      <c r="F694" s="454"/>
      <c r="G694" s="454"/>
      <c r="H694" s="454"/>
      <c r="I694" s="454"/>
      <c r="J694" s="454"/>
      <c r="K694" s="454"/>
    </row>
    <row r="695" spans="2:11" x14ac:dyDescent="0.2">
      <c r="B695" s="454"/>
      <c r="C695" s="454"/>
      <c r="D695" s="454"/>
      <c r="E695" s="454"/>
      <c r="F695" s="454"/>
      <c r="G695" s="454"/>
      <c r="H695" s="454"/>
      <c r="I695" s="454"/>
      <c r="J695" s="454"/>
      <c r="K695" s="454"/>
    </row>
    <row r="696" spans="2:11" x14ac:dyDescent="0.2">
      <c r="B696" s="454"/>
      <c r="C696" s="454"/>
      <c r="D696" s="454"/>
      <c r="E696" s="454"/>
      <c r="F696" s="454"/>
      <c r="G696" s="454"/>
      <c r="H696" s="454"/>
      <c r="I696" s="454"/>
      <c r="J696" s="454"/>
      <c r="K696" s="454"/>
    </row>
    <row r="697" spans="2:11" x14ac:dyDescent="0.2">
      <c r="B697" s="454"/>
      <c r="C697" s="454"/>
      <c r="D697" s="454"/>
      <c r="E697" s="454"/>
      <c r="F697" s="454"/>
      <c r="G697" s="454"/>
      <c r="H697" s="454"/>
      <c r="I697" s="454"/>
      <c r="J697" s="454"/>
      <c r="K697" s="454"/>
    </row>
    <row r="698" spans="2:11" x14ac:dyDescent="0.2">
      <c r="B698" s="454"/>
      <c r="C698" s="454"/>
      <c r="D698" s="454"/>
      <c r="E698" s="454"/>
      <c r="F698" s="454"/>
      <c r="G698" s="454"/>
      <c r="H698" s="454"/>
      <c r="I698" s="454"/>
      <c r="J698" s="454"/>
      <c r="K698" s="454"/>
    </row>
    <row r="699" spans="2:11" x14ac:dyDescent="0.2">
      <c r="B699" s="454"/>
      <c r="C699" s="454"/>
      <c r="D699" s="454"/>
      <c r="E699" s="454"/>
      <c r="F699" s="454"/>
      <c r="G699" s="454"/>
      <c r="H699" s="454"/>
      <c r="I699" s="454"/>
      <c r="J699" s="454"/>
      <c r="K699" s="454"/>
    </row>
    <row r="700" spans="2:11" x14ac:dyDescent="0.2">
      <c r="B700" s="454"/>
      <c r="C700" s="454"/>
      <c r="D700" s="454"/>
      <c r="E700" s="454"/>
      <c r="F700" s="454"/>
      <c r="G700" s="454"/>
      <c r="H700" s="454"/>
      <c r="I700" s="454"/>
      <c r="J700" s="454"/>
      <c r="K700" s="454"/>
    </row>
    <row r="701" spans="2:11" x14ac:dyDescent="0.2">
      <c r="B701" s="454"/>
      <c r="C701" s="454"/>
      <c r="D701" s="454"/>
      <c r="E701" s="454"/>
      <c r="F701" s="454"/>
      <c r="G701" s="454"/>
      <c r="H701" s="454"/>
      <c r="I701" s="454"/>
      <c r="J701" s="454"/>
      <c r="K701" s="454"/>
    </row>
    <row r="702" spans="2:11" x14ac:dyDescent="0.2">
      <c r="B702" s="454"/>
      <c r="C702" s="454"/>
      <c r="D702" s="454"/>
      <c r="E702" s="454"/>
      <c r="F702" s="454"/>
      <c r="G702" s="454"/>
      <c r="H702" s="454"/>
      <c r="I702" s="454"/>
      <c r="J702" s="454"/>
      <c r="K702" s="454"/>
    </row>
    <row r="703" spans="2:11" x14ac:dyDescent="0.2">
      <c r="B703" s="454"/>
      <c r="C703" s="454"/>
      <c r="D703" s="454"/>
      <c r="E703" s="454"/>
      <c r="F703" s="454"/>
      <c r="G703" s="454"/>
      <c r="H703" s="454"/>
      <c r="I703" s="454"/>
      <c r="J703" s="454"/>
      <c r="K703" s="454"/>
    </row>
    <row r="704" spans="2:11" x14ac:dyDescent="0.2">
      <c r="B704" s="454"/>
      <c r="C704" s="454"/>
      <c r="D704" s="454"/>
      <c r="E704" s="454"/>
      <c r="F704" s="454"/>
      <c r="G704" s="454"/>
      <c r="H704" s="454"/>
      <c r="I704" s="454"/>
      <c r="J704" s="454"/>
      <c r="K704" s="454"/>
    </row>
    <row r="705" spans="2:11" x14ac:dyDescent="0.2">
      <c r="B705" s="454"/>
      <c r="C705" s="454"/>
      <c r="D705" s="454"/>
      <c r="E705" s="454"/>
      <c r="F705" s="454"/>
      <c r="G705" s="454"/>
      <c r="H705" s="454"/>
      <c r="I705" s="454"/>
      <c r="J705" s="454"/>
      <c r="K705" s="454"/>
    </row>
    <row r="706" spans="2:11" x14ac:dyDescent="0.2">
      <c r="B706" s="454"/>
      <c r="C706" s="454"/>
      <c r="D706" s="454"/>
      <c r="E706" s="454"/>
      <c r="F706" s="454"/>
      <c r="G706" s="454"/>
      <c r="H706" s="454"/>
      <c r="I706" s="454"/>
      <c r="J706" s="454"/>
      <c r="K706" s="454"/>
    </row>
    <row r="707" spans="2:11" x14ac:dyDescent="0.2">
      <c r="B707" s="454"/>
      <c r="C707" s="454"/>
      <c r="D707" s="454"/>
      <c r="E707" s="454"/>
      <c r="F707" s="454"/>
      <c r="G707" s="454"/>
      <c r="H707" s="454"/>
      <c r="I707" s="454"/>
      <c r="J707" s="454"/>
      <c r="K707" s="454"/>
    </row>
    <row r="708" spans="2:11" x14ac:dyDescent="0.2">
      <c r="B708" s="454"/>
      <c r="C708" s="454"/>
      <c r="D708" s="454"/>
      <c r="E708" s="454"/>
      <c r="F708" s="454"/>
      <c r="G708" s="454"/>
      <c r="H708" s="454"/>
      <c r="I708" s="454"/>
      <c r="J708" s="454"/>
      <c r="K708" s="454"/>
    </row>
    <row r="709" spans="2:11" x14ac:dyDescent="0.2">
      <c r="B709" s="454"/>
      <c r="C709" s="454"/>
      <c r="D709" s="454"/>
      <c r="E709" s="454"/>
      <c r="F709" s="454"/>
      <c r="G709" s="454"/>
      <c r="H709" s="454"/>
      <c r="I709" s="454"/>
      <c r="J709" s="454"/>
      <c r="K709" s="454"/>
    </row>
    <row r="710" spans="2:11" x14ac:dyDescent="0.2">
      <c r="B710" s="454"/>
      <c r="C710" s="454"/>
      <c r="D710" s="454"/>
      <c r="E710" s="454"/>
      <c r="F710" s="454"/>
      <c r="G710" s="454"/>
      <c r="H710" s="454"/>
      <c r="I710" s="454"/>
      <c r="J710" s="454"/>
      <c r="K710" s="454"/>
    </row>
    <row r="711" spans="2:11" x14ac:dyDescent="0.2">
      <c r="B711" s="454"/>
      <c r="C711" s="454"/>
      <c r="D711" s="454"/>
      <c r="E711" s="454"/>
      <c r="F711" s="454"/>
      <c r="G711" s="454"/>
      <c r="H711" s="454"/>
      <c r="I711" s="454"/>
      <c r="J711" s="454"/>
      <c r="K711" s="454"/>
    </row>
    <row r="712" spans="2:11" x14ac:dyDescent="0.2">
      <c r="B712" s="454"/>
      <c r="C712" s="454"/>
      <c r="D712" s="454"/>
      <c r="E712" s="454"/>
      <c r="F712" s="454"/>
      <c r="G712" s="454"/>
      <c r="H712" s="454"/>
      <c r="I712" s="454"/>
      <c r="J712" s="454"/>
      <c r="K712" s="454"/>
    </row>
    <row r="713" spans="2:11" x14ac:dyDescent="0.2">
      <c r="B713" s="454"/>
      <c r="C713" s="454"/>
      <c r="D713" s="454"/>
      <c r="E713" s="454"/>
      <c r="F713" s="454"/>
      <c r="G713" s="454"/>
      <c r="H713" s="454"/>
      <c r="I713" s="454"/>
      <c r="J713" s="454"/>
      <c r="K713" s="454"/>
    </row>
    <row r="714" spans="2:11" x14ac:dyDescent="0.2">
      <c r="B714" s="454"/>
      <c r="C714" s="454"/>
      <c r="D714" s="454"/>
      <c r="E714" s="454"/>
      <c r="F714" s="454"/>
      <c r="G714" s="454"/>
      <c r="H714" s="454"/>
      <c r="I714" s="454"/>
      <c r="J714" s="454"/>
      <c r="K714" s="454"/>
    </row>
    <row r="715" spans="2:11" x14ac:dyDescent="0.2">
      <c r="B715" s="454"/>
      <c r="C715" s="454"/>
      <c r="D715" s="454"/>
      <c r="E715" s="454"/>
      <c r="F715" s="454"/>
      <c r="G715" s="454"/>
      <c r="H715" s="454"/>
      <c r="I715" s="454"/>
      <c r="J715" s="454"/>
      <c r="K715" s="454"/>
    </row>
    <row r="716" spans="2:11" x14ac:dyDescent="0.2">
      <c r="B716" s="454"/>
      <c r="C716" s="454"/>
      <c r="D716" s="454"/>
      <c r="E716" s="454"/>
      <c r="F716" s="454"/>
      <c r="G716" s="454"/>
      <c r="H716" s="454"/>
      <c r="I716" s="454"/>
      <c r="J716" s="454"/>
      <c r="K716" s="454"/>
    </row>
    <row r="717" spans="2:11" x14ac:dyDescent="0.2">
      <c r="B717" s="454"/>
      <c r="C717" s="454"/>
      <c r="D717" s="454"/>
      <c r="E717" s="454"/>
      <c r="F717" s="454"/>
      <c r="G717" s="454"/>
      <c r="H717" s="454"/>
      <c r="I717" s="454"/>
      <c r="J717" s="454"/>
      <c r="K717" s="454"/>
    </row>
    <row r="718" spans="2:11" x14ac:dyDescent="0.2">
      <c r="B718" s="454"/>
      <c r="C718" s="454"/>
      <c r="D718" s="454"/>
      <c r="E718" s="454"/>
      <c r="F718" s="454"/>
      <c r="G718" s="454"/>
      <c r="H718" s="454"/>
      <c r="I718" s="454"/>
      <c r="J718" s="454"/>
      <c r="K718" s="454"/>
    </row>
    <row r="719" spans="2:11" x14ac:dyDescent="0.2">
      <c r="B719" s="454"/>
      <c r="C719" s="454"/>
      <c r="D719" s="454"/>
      <c r="E719" s="454"/>
      <c r="F719" s="454"/>
      <c r="G719" s="454"/>
      <c r="H719" s="454"/>
      <c r="I719" s="454"/>
      <c r="J719" s="454"/>
      <c r="K719" s="454"/>
    </row>
    <row r="720" spans="2:11" x14ac:dyDescent="0.2">
      <c r="B720" s="454"/>
      <c r="C720" s="454"/>
      <c r="D720" s="454"/>
      <c r="E720" s="454"/>
      <c r="F720" s="454"/>
      <c r="G720" s="454"/>
      <c r="H720" s="454"/>
      <c r="I720" s="454"/>
      <c r="J720" s="454"/>
      <c r="K720" s="454"/>
    </row>
    <row r="721" spans="2:11" x14ac:dyDescent="0.2">
      <c r="B721" s="454"/>
      <c r="C721" s="454"/>
      <c r="D721" s="454"/>
      <c r="E721" s="454"/>
      <c r="F721" s="454"/>
      <c r="G721" s="454"/>
      <c r="H721" s="454"/>
      <c r="I721" s="454"/>
      <c r="J721" s="454"/>
      <c r="K721" s="454"/>
    </row>
    <row r="722" spans="2:11" x14ac:dyDescent="0.2">
      <c r="B722" s="454"/>
      <c r="C722" s="454"/>
      <c r="D722" s="454"/>
      <c r="E722" s="454"/>
      <c r="F722" s="454"/>
      <c r="G722" s="454"/>
      <c r="H722" s="454"/>
      <c r="I722" s="454"/>
      <c r="J722" s="454"/>
      <c r="K722" s="454"/>
    </row>
    <row r="723" spans="2:11" x14ac:dyDescent="0.2">
      <c r="B723" s="454"/>
      <c r="C723" s="454"/>
      <c r="D723" s="454"/>
      <c r="E723" s="454"/>
      <c r="F723" s="454"/>
      <c r="G723" s="454"/>
      <c r="H723" s="454"/>
      <c r="I723" s="454"/>
      <c r="J723" s="454"/>
      <c r="K723" s="454"/>
    </row>
    <row r="724" spans="2:11" x14ac:dyDescent="0.2">
      <c r="B724" s="454"/>
      <c r="C724" s="454"/>
      <c r="D724" s="454"/>
      <c r="E724" s="454"/>
      <c r="F724" s="454"/>
      <c r="G724" s="454"/>
      <c r="H724" s="454"/>
      <c r="I724" s="454"/>
      <c r="J724" s="454"/>
      <c r="K724" s="454"/>
    </row>
    <row r="725" spans="2:11" x14ac:dyDescent="0.2">
      <c r="B725" s="454"/>
      <c r="C725" s="454"/>
      <c r="D725" s="454"/>
      <c r="E725" s="454"/>
      <c r="F725" s="454"/>
      <c r="G725" s="454"/>
      <c r="H725" s="454"/>
      <c r="I725" s="454"/>
      <c r="J725" s="454"/>
      <c r="K725" s="454"/>
    </row>
    <row r="726" spans="2:11" x14ac:dyDescent="0.2">
      <c r="B726" s="454"/>
      <c r="C726" s="454"/>
      <c r="D726" s="454"/>
      <c r="E726" s="454"/>
      <c r="F726" s="454"/>
      <c r="G726" s="454"/>
      <c r="H726" s="454"/>
      <c r="I726" s="454"/>
      <c r="J726" s="454"/>
      <c r="K726" s="454"/>
    </row>
    <row r="727" spans="2:11" x14ac:dyDescent="0.2">
      <c r="B727" s="454"/>
      <c r="C727" s="454"/>
      <c r="D727" s="454"/>
      <c r="E727" s="454"/>
      <c r="F727" s="454"/>
      <c r="G727" s="454"/>
      <c r="H727" s="454"/>
      <c r="I727" s="454"/>
      <c r="J727" s="454"/>
      <c r="K727" s="454"/>
    </row>
    <row r="728" spans="2:11" x14ac:dyDescent="0.2">
      <c r="B728" s="454"/>
      <c r="C728" s="454"/>
      <c r="D728" s="454"/>
      <c r="E728" s="454"/>
      <c r="F728" s="454"/>
      <c r="G728" s="454"/>
      <c r="H728" s="454"/>
      <c r="I728" s="454"/>
      <c r="J728" s="454"/>
      <c r="K728" s="454"/>
    </row>
    <row r="729" spans="2:11" x14ac:dyDescent="0.2">
      <c r="B729" s="454"/>
      <c r="C729" s="454"/>
      <c r="D729" s="454"/>
      <c r="E729" s="454"/>
      <c r="F729" s="454"/>
      <c r="G729" s="454"/>
      <c r="H729" s="454"/>
      <c r="I729" s="454"/>
      <c r="J729" s="454"/>
      <c r="K729" s="454"/>
    </row>
    <row r="730" spans="2:11" x14ac:dyDescent="0.2">
      <c r="B730" s="454"/>
      <c r="C730" s="454"/>
      <c r="D730" s="454"/>
      <c r="E730" s="454"/>
      <c r="F730" s="454"/>
      <c r="G730" s="454"/>
      <c r="H730" s="454"/>
      <c r="I730" s="454"/>
      <c r="J730" s="454"/>
      <c r="K730" s="454"/>
    </row>
    <row r="731" spans="2:11" x14ac:dyDescent="0.2">
      <c r="B731" s="454"/>
      <c r="C731" s="454"/>
      <c r="D731" s="454"/>
      <c r="E731" s="454"/>
      <c r="F731" s="454"/>
      <c r="G731" s="454"/>
      <c r="H731" s="454"/>
      <c r="I731" s="454"/>
      <c r="J731" s="454"/>
      <c r="K731" s="454"/>
    </row>
    <row r="732" spans="2:11" x14ac:dyDescent="0.2">
      <c r="B732" s="454"/>
      <c r="C732" s="454"/>
      <c r="D732" s="454"/>
      <c r="E732" s="454"/>
      <c r="F732" s="454"/>
      <c r="G732" s="454"/>
      <c r="H732" s="454"/>
      <c r="I732" s="454"/>
      <c r="J732" s="454"/>
      <c r="K732" s="454"/>
    </row>
    <row r="733" spans="2:11" x14ac:dyDescent="0.2">
      <c r="B733" s="454"/>
      <c r="C733" s="454"/>
      <c r="D733" s="454"/>
      <c r="E733" s="454"/>
      <c r="F733" s="454"/>
      <c r="G733" s="454"/>
      <c r="H733" s="454"/>
      <c r="I733" s="454"/>
      <c r="J733" s="454"/>
      <c r="K733" s="454"/>
    </row>
    <row r="734" spans="2:11" x14ac:dyDescent="0.2">
      <c r="B734" s="454"/>
      <c r="C734" s="454"/>
      <c r="D734" s="454"/>
      <c r="E734" s="454"/>
      <c r="F734" s="454"/>
      <c r="G734" s="454"/>
      <c r="H734" s="454"/>
      <c r="I734" s="454"/>
      <c r="J734" s="454"/>
      <c r="K734" s="454"/>
    </row>
    <row r="735" spans="2:11" x14ac:dyDescent="0.2">
      <c r="B735" s="454"/>
      <c r="C735" s="454"/>
      <c r="D735" s="454"/>
      <c r="E735" s="454"/>
      <c r="F735" s="454"/>
      <c r="G735" s="454"/>
      <c r="H735" s="454"/>
      <c r="I735" s="454"/>
      <c r="J735" s="454"/>
      <c r="K735" s="454"/>
    </row>
    <row r="736" spans="2:11" x14ac:dyDescent="0.2">
      <c r="B736" s="454"/>
      <c r="C736" s="454"/>
      <c r="D736" s="454"/>
      <c r="E736" s="454"/>
      <c r="F736" s="454"/>
      <c r="G736" s="454"/>
      <c r="H736" s="454"/>
      <c r="I736" s="454"/>
      <c r="J736" s="454"/>
      <c r="K736" s="454"/>
    </row>
    <row r="737" spans="2:11" x14ac:dyDescent="0.2">
      <c r="B737" s="454"/>
      <c r="C737" s="454"/>
      <c r="D737" s="454"/>
      <c r="E737" s="454"/>
      <c r="F737" s="454"/>
      <c r="G737" s="454"/>
      <c r="H737" s="454"/>
      <c r="I737" s="454"/>
      <c r="J737" s="454"/>
      <c r="K737" s="454"/>
    </row>
    <row r="738" spans="2:11" x14ac:dyDescent="0.2">
      <c r="B738" s="454"/>
      <c r="C738" s="454"/>
      <c r="D738" s="454"/>
      <c r="E738" s="454"/>
      <c r="F738" s="454"/>
      <c r="G738" s="454"/>
      <c r="H738" s="454"/>
      <c r="I738" s="454"/>
      <c r="J738" s="454"/>
      <c r="K738" s="454"/>
    </row>
    <row r="739" spans="2:11" x14ac:dyDescent="0.2">
      <c r="B739" s="454"/>
      <c r="C739" s="454"/>
      <c r="D739" s="454"/>
      <c r="E739" s="454"/>
      <c r="F739" s="454"/>
      <c r="G739" s="454"/>
      <c r="H739" s="454"/>
      <c r="I739" s="454"/>
      <c r="J739" s="454"/>
      <c r="K739" s="454"/>
    </row>
    <row r="740" spans="2:11" x14ac:dyDescent="0.2">
      <c r="B740" s="454"/>
      <c r="C740" s="454"/>
      <c r="D740" s="454"/>
      <c r="E740" s="454"/>
      <c r="F740" s="454"/>
      <c r="G740" s="454"/>
      <c r="H740" s="454"/>
      <c r="I740" s="454"/>
      <c r="J740" s="454"/>
      <c r="K740" s="454"/>
    </row>
    <row r="741" spans="2:11" x14ac:dyDescent="0.2">
      <c r="B741" s="454"/>
      <c r="C741" s="454"/>
      <c r="D741" s="454"/>
      <c r="E741" s="454"/>
      <c r="F741" s="454"/>
      <c r="G741" s="454"/>
      <c r="H741" s="454"/>
      <c r="I741" s="454"/>
      <c r="J741" s="454"/>
      <c r="K741" s="454"/>
    </row>
    <row r="742" spans="2:11" x14ac:dyDescent="0.2">
      <c r="B742" s="454"/>
      <c r="C742" s="454"/>
      <c r="D742" s="454"/>
      <c r="E742" s="454"/>
      <c r="F742" s="454"/>
      <c r="G742" s="454"/>
      <c r="H742" s="454"/>
      <c r="I742" s="454"/>
      <c r="J742" s="454"/>
      <c r="K742" s="454"/>
    </row>
    <row r="743" spans="2:11" x14ac:dyDescent="0.2">
      <c r="B743" s="454"/>
      <c r="C743" s="454"/>
      <c r="D743" s="454"/>
      <c r="E743" s="454"/>
      <c r="F743" s="454"/>
      <c r="G743" s="454"/>
      <c r="H743" s="454"/>
      <c r="I743" s="454"/>
      <c r="J743" s="454"/>
      <c r="K743" s="454"/>
    </row>
    <row r="744" spans="2:11" x14ac:dyDescent="0.2">
      <c r="B744" s="454"/>
      <c r="C744" s="454"/>
      <c r="D744" s="454"/>
      <c r="E744" s="454"/>
      <c r="F744" s="454"/>
      <c r="G744" s="454"/>
      <c r="H744" s="454"/>
      <c r="I744" s="454"/>
      <c r="J744" s="454"/>
      <c r="K744" s="454"/>
    </row>
  </sheetData>
  <mergeCells count="4">
    <mergeCell ref="A3:K3"/>
    <mergeCell ref="B4:H4"/>
    <mergeCell ref="K4:K5"/>
    <mergeCell ref="A84:K84"/>
  </mergeCells>
  <pageMargins left="0.7" right="0.7" top="0.78740157499999996" bottom="0.78740157499999996" header="0.3" footer="0.3"/>
  <pageSetup paperSize="9" scale="43" orientation="portrait" r:id="rId1"/>
  <colBreaks count="1" manualBreakCount="1">
    <brk id="12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T73"/>
  <sheetViews>
    <sheetView view="pageBreakPreview" zoomScale="60" zoomScaleNormal="100" workbookViewId="0">
      <pane xSplit="1" ySplit="5" topLeftCell="B6" activePane="bottomRight" state="frozen"/>
      <selection activeCell="I53" sqref="I53"/>
      <selection pane="topRight" activeCell="I53" sqref="I53"/>
      <selection pane="bottomLeft" activeCell="I53" sqref="I53"/>
      <selection pane="bottomRight" activeCell="E16" sqref="E16"/>
    </sheetView>
  </sheetViews>
  <sheetFormatPr defaultColWidth="9.28515625" defaultRowHeight="15.75" x14ac:dyDescent="0.25"/>
  <cols>
    <col min="1" max="1" width="54.28515625" style="454" customWidth="1"/>
    <col min="2" max="2" width="13.5703125" style="455" customWidth="1"/>
    <col min="3" max="3" width="12.28515625" style="455" customWidth="1"/>
    <col min="4" max="4" width="13.7109375" style="455" customWidth="1"/>
    <col min="5" max="6" width="10.7109375" style="455" customWidth="1"/>
    <col min="7" max="7" width="13.28515625" style="455" customWidth="1"/>
    <col min="8" max="8" width="10.7109375" style="455" customWidth="1"/>
    <col min="9" max="9" width="15.42578125" style="455" customWidth="1"/>
    <col min="10" max="10" width="10.7109375" style="455" customWidth="1"/>
    <col min="11" max="11" width="12.42578125" style="455" customWidth="1"/>
    <col min="12" max="12" width="14.5703125" style="454" customWidth="1"/>
    <col min="13" max="13" width="12.5703125" style="509" customWidth="1"/>
    <col min="14" max="14" width="13.28515625" style="454" customWidth="1"/>
    <col min="15" max="256" width="9.28515625" style="454"/>
    <col min="257" max="257" width="54.28515625" style="454" customWidth="1"/>
    <col min="258" max="258" width="13.5703125" style="454" customWidth="1"/>
    <col min="259" max="259" width="12.28515625" style="454" customWidth="1"/>
    <col min="260" max="260" width="13.7109375" style="454" customWidth="1"/>
    <col min="261" max="262" width="10.7109375" style="454" customWidth="1"/>
    <col min="263" max="263" width="13.28515625" style="454" customWidth="1"/>
    <col min="264" max="264" width="10.7109375" style="454" customWidth="1"/>
    <col min="265" max="265" width="15.42578125" style="454" customWidth="1"/>
    <col min="266" max="266" width="10.7109375" style="454" customWidth="1"/>
    <col min="267" max="267" width="12.42578125" style="454" customWidth="1"/>
    <col min="268" max="268" width="14.5703125" style="454" customWidth="1"/>
    <col min="269" max="269" width="12.5703125" style="454" customWidth="1"/>
    <col min="270" max="270" width="13.28515625" style="454" customWidth="1"/>
    <col min="271" max="512" width="9.28515625" style="454"/>
    <col min="513" max="513" width="54.28515625" style="454" customWidth="1"/>
    <col min="514" max="514" width="13.5703125" style="454" customWidth="1"/>
    <col min="515" max="515" width="12.28515625" style="454" customWidth="1"/>
    <col min="516" max="516" width="13.7109375" style="454" customWidth="1"/>
    <col min="517" max="518" width="10.7109375" style="454" customWidth="1"/>
    <col min="519" max="519" width="13.28515625" style="454" customWidth="1"/>
    <col min="520" max="520" width="10.7109375" style="454" customWidth="1"/>
    <col min="521" max="521" width="15.42578125" style="454" customWidth="1"/>
    <col min="522" max="522" width="10.7109375" style="454" customWidth="1"/>
    <col min="523" max="523" width="12.42578125" style="454" customWidth="1"/>
    <col min="524" max="524" width="14.5703125" style="454" customWidth="1"/>
    <col min="525" max="525" width="12.5703125" style="454" customWidth="1"/>
    <col min="526" max="526" width="13.28515625" style="454" customWidth="1"/>
    <col min="527" max="768" width="9.28515625" style="454"/>
    <col min="769" max="769" width="54.28515625" style="454" customWidth="1"/>
    <col min="770" max="770" width="13.5703125" style="454" customWidth="1"/>
    <col min="771" max="771" width="12.28515625" style="454" customWidth="1"/>
    <col min="772" max="772" width="13.7109375" style="454" customWidth="1"/>
    <col min="773" max="774" width="10.7109375" style="454" customWidth="1"/>
    <col min="775" max="775" width="13.28515625" style="454" customWidth="1"/>
    <col min="776" max="776" width="10.7109375" style="454" customWidth="1"/>
    <col min="777" max="777" width="15.42578125" style="454" customWidth="1"/>
    <col min="778" max="778" width="10.7109375" style="454" customWidth="1"/>
    <col min="779" max="779" width="12.42578125" style="454" customWidth="1"/>
    <col min="780" max="780" width="14.5703125" style="454" customWidth="1"/>
    <col min="781" max="781" width="12.5703125" style="454" customWidth="1"/>
    <col min="782" max="782" width="13.28515625" style="454" customWidth="1"/>
    <col min="783" max="1024" width="9.28515625" style="454"/>
    <col min="1025" max="1025" width="54.28515625" style="454" customWidth="1"/>
    <col min="1026" max="1026" width="13.5703125" style="454" customWidth="1"/>
    <col min="1027" max="1027" width="12.28515625" style="454" customWidth="1"/>
    <col min="1028" max="1028" width="13.7109375" style="454" customWidth="1"/>
    <col min="1029" max="1030" width="10.7109375" style="454" customWidth="1"/>
    <col min="1031" max="1031" width="13.28515625" style="454" customWidth="1"/>
    <col min="1032" max="1032" width="10.7109375" style="454" customWidth="1"/>
    <col min="1033" max="1033" width="15.42578125" style="454" customWidth="1"/>
    <col min="1034" max="1034" width="10.7109375" style="454" customWidth="1"/>
    <col min="1035" max="1035" width="12.42578125" style="454" customWidth="1"/>
    <col min="1036" max="1036" width="14.5703125" style="454" customWidth="1"/>
    <col min="1037" max="1037" width="12.5703125" style="454" customWidth="1"/>
    <col min="1038" max="1038" width="13.28515625" style="454" customWidth="1"/>
    <col min="1039" max="1280" width="9.28515625" style="454"/>
    <col min="1281" max="1281" width="54.28515625" style="454" customWidth="1"/>
    <col min="1282" max="1282" width="13.5703125" style="454" customWidth="1"/>
    <col min="1283" max="1283" width="12.28515625" style="454" customWidth="1"/>
    <col min="1284" max="1284" width="13.7109375" style="454" customWidth="1"/>
    <col min="1285" max="1286" width="10.7109375" style="454" customWidth="1"/>
    <col min="1287" max="1287" width="13.28515625" style="454" customWidth="1"/>
    <col min="1288" max="1288" width="10.7109375" style="454" customWidth="1"/>
    <col min="1289" max="1289" width="15.42578125" style="454" customWidth="1"/>
    <col min="1290" max="1290" width="10.7109375" style="454" customWidth="1"/>
    <col min="1291" max="1291" width="12.42578125" style="454" customWidth="1"/>
    <col min="1292" max="1292" width="14.5703125" style="454" customWidth="1"/>
    <col min="1293" max="1293" width="12.5703125" style="454" customWidth="1"/>
    <col min="1294" max="1294" width="13.28515625" style="454" customWidth="1"/>
    <col min="1295" max="1536" width="9.28515625" style="454"/>
    <col min="1537" max="1537" width="54.28515625" style="454" customWidth="1"/>
    <col min="1538" max="1538" width="13.5703125" style="454" customWidth="1"/>
    <col min="1539" max="1539" width="12.28515625" style="454" customWidth="1"/>
    <col min="1540" max="1540" width="13.7109375" style="454" customWidth="1"/>
    <col min="1541" max="1542" width="10.7109375" style="454" customWidth="1"/>
    <col min="1543" max="1543" width="13.28515625" style="454" customWidth="1"/>
    <col min="1544" max="1544" width="10.7109375" style="454" customWidth="1"/>
    <col min="1545" max="1545" width="15.42578125" style="454" customWidth="1"/>
    <col min="1546" max="1546" width="10.7109375" style="454" customWidth="1"/>
    <col min="1547" max="1547" width="12.42578125" style="454" customWidth="1"/>
    <col min="1548" max="1548" width="14.5703125" style="454" customWidth="1"/>
    <col min="1549" max="1549" width="12.5703125" style="454" customWidth="1"/>
    <col min="1550" max="1550" width="13.28515625" style="454" customWidth="1"/>
    <col min="1551" max="1792" width="9.28515625" style="454"/>
    <col min="1793" max="1793" width="54.28515625" style="454" customWidth="1"/>
    <col min="1794" max="1794" width="13.5703125" style="454" customWidth="1"/>
    <col min="1795" max="1795" width="12.28515625" style="454" customWidth="1"/>
    <col min="1796" max="1796" width="13.7109375" style="454" customWidth="1"/>
    <col min="1797" max="1798" width="10.7109375" style="454" customWidth="1"/>
    <col min="1799" max="1799" width="13.28515625" style="454" customWidth="1"/>
    <col min="1800" max="1800" width="10.7109375" style="454" customWidth="1"/>
    <col min="1801" max="1801" width="15.42578125" style="454" customWidth="1"/>
    <col min="1802" max="1802" width="10.7109375" style="454" customWidth="1"/>
    <col min="1803" max="1803" width="12.42578125" style="454" customWidth="1"/>
    <col min="1804" max="1804" width="14.5703125" style="454" customWidth="1"/>
    <col min="1805" max="1805" width="12.5703125" style="454" customWidth="1"/>
    <col min="1806" max="1806" width="13.28515625" style="454" customWidth="1"/>
    <col min="1807" max="2048" width="9.28515625" style="454"/>
    <col min="2049" max="2049" width="54.28515625" style="454" customWidth="1"/>
    <col min="2050" max="2050" width="13.5703125" style="454" customWidth="1"/>
    <col min="2051" max="2051" width="12.28515625" style="454" customWidth="1"/>
    <col min="2052" max="2052" width="13.7109375" style="454" customWidth="1"/>
    <col min="2053" max="2054" width="10.7109375" style="454" customWidth="1"/>
    <col min="2055" max="2055" width="13.28515625" style="454" customWidth="1"/>
    <col min="2056" max="2056" width="10.7109375" style="454" customWidth="1"/>
    <col min="2057" max="2057" width="15.42578125" style="454" customWidth="1"/>
    <col min="2058" max="2058" width="10.7109375" style="454" customWidth="1"/>
    <col min="2059" max="2059" width="12.42578125" style="454" customWidth="1"/>
    <col min="2060" max="2060" width="14.5703125" style="454" customWidth="1"/>
    <col min="2061" max="2061" width="12.5703125" style="454" customWidth="1"/>
    <col min="2062" max="2062" width="13.28515625" style="454" customWidth="1"/>
    <col min="2063" max="2304" width="9.28515625" style="454"/>
    <col min="2305" max="2305" width="54.28515625" style="454" customWidth="1"/>
    <col min="2306" max="2306" width="13.5703125" style="454" customWidth="1"/>
    <col min="2307" max="2307" width="12.28515625" style="454" customWidth="1"/>
    <col min="2308" max="2308" width="13.7109375" style="454" customWidth="1"/>
    <col min="2309" max="2310" width="10.7109375" style="454" customWidth="1"/>
    <col min="2311" max="2311" width="13.28515625" style="454" customWidth="1"/>
    <col min="2312" max="2312" width="10.7109375" style="454" customWidth="1"/>
    <col min="2313" max="2313" width="15.42578125" style="454" customWidth="1"/>
    <col min="2314" max="2314" width="10.7109375" style="454" customWidth="1"/>
    <col min="2315" max="2315" width="12.42578125" style="454" customWidth="1"/>
    <col min="2316" max="2316" width="14.5703125" style="454" customWidth="1"/>
    <col min="2317" max="2317" width="12.5703125" style="454" customWidth="1"/>
    <col min="2318" max="2318" width="13.28515625" style="454" customWidth="1"/>
    <col min="2319" max="2560" width="9.28515625" style="454"/>
    <col min="2561" max="2561" width="54.28515625" style="454" customWidth="1"/>
    <col min="2562" max="2562" width="13.5703125" style="454" customWidth="1"/>
    <col min="2563" max="2563" width="12.28515625" style="454" customWidth="1"/>
    <col min="2564" max="2564" width="13.7109375" style="454" customWidth="1"/>
    <col min="2565" max="2566" width="10.7109375" style="454" customWidth="1"/>
    <col min="2567" max="2567" width="13.28515625" style="454" customWidth="1"/>
    <col min="2568" max="2568" width="10.7109375" style="454" customWidth="1"/>
    <col min="2569" max="2569" width="15.42578125" style="454" customWidth="1"/>
    <col min="2570" max="2570" width="10.7109375" style="454" customWidth="1"/>
    <col min="2571" max="2571" width="12.42578125" style="454" customWidth="1"/>
    <col min="2572" max="2572" width="14.5703125" style="454" customWidth="1"/>
    <col min="2573" max="2573" width="12.5703125" style="454" customWidth="1"/>
    <col min="2574" max="2574" width="13.28515625" style="454" customWidth="1"/>
    <col min="2575" max="2816" width="9.28515625" style="454"/>
    <col min="2817" max="2817" width="54.28515625" style="454" customWidth="1"/>
    <col min="2818" max="2818" width="13.5703125" style="454" customWidth="1"/>
    <col min="2819" max="2819" width="12.28515625" style="454" customWidth="1"/>
    <col min="2820" max="2820" width="13.7109375" style="454" customWidth="1"/>
    <col min="2821" max="2822" width="10.7109375" style="454" customWidth="1"/>
    <col min="2823" max="2823" width="13.28515625" style="454" customWidth="1"/>
    <col min="2824" max="2824" width="10.7109375" style="454" customWidth="1"/>
    <col min="2825" max="2825" width="15.42578125" style="454" customWidth="1"/>
    <col min="2826" max="2826" width="10.7109375" style="454" customWidth="1"/>
    <col min="2827" max="2827" width="12.42578125" style="454" customWidth="1"/>
    <col min="2828" max="2828" width="14.5703125" style="454" customWidth="1"/>
    <col min="2829" max="2829" width="12.5703125" style="454" customWidth="1"/>
    <col min="2830" max="2830" width="13.28515625" style="454" customWidth="1"/>
    <col min="2831" max="3072" width="9.28515625" style="454"/>
    <col min="3073" max="3073" width="54.28515625" style="454" customWidth="1"/>
    <col min="3074" max="3074" width="13.5703125" style="454" customWidth="1"/>
    <col min="3075" max="3075" width="12.28515625" style="454" customWidth="1"/>
    <col min="3076" max="3076" width="13.7109375" style="454" customWidth="1"/>
    <col min="3077" max="3078" width="10.7109375" style="454" customWidth="1"/>
    <col min="3079" max="3079" width="13.28515625" style="454" customWidth="1"/>
    <col min="3080" max="3080" width="10.7109375" style="454" customWidth="1"/>
    <col min="3081" max="3081" width="15.42578125" style="454" customWidth="1"/>
    <col min="3082" max="3082" width="10.7109375" style="454" customWidth="1"/>
    <col min="3083" max="3083" width="12.42578125" style="454" customWidth="1"/>
    <col min="3084" max="3084" width="14.5703125" style="454" customWidth="1"/>
    <col min="3085" max="3085" width="12.5703125" style="454" customWidth="1"/>
    <col min="3086" max="3086" width="13.28515625" style="454" customWidth="1"/>
    <col min="3087" max="3328" width="9.28515625" style="454"/>
    <col min="3329" max="3329" width="54.28515625" style="454" customWidth="1"/>
    <col min="3330" max="3330" width="13.5703125" style="454" customWidth="1"/>
    <col min="3331" max="3331" width="12.28515625" style="454" customWidth="1"/>
    <col min="3332" max="3332" width="13.7109375" style="454" customWidth="1"/>
    <col min="3333" max="3334" width="10.7109375" style="454" customWidth="1"/>
    <col min="3335" max="3335" width="13.28515625" style="454" customWidth="1"/>
    <col min="3336" max="3336" width="10.7109375" style="454" customWidth="1"/>
    <col min="3337" max="3337" width="15.42578125" style="454" customWidth="1"/>
    <col min="3338" max="3338" width="10.7109375" style="454" customWidth="1"/>
    <col min="3339" max="3339" width="12.42578125" style="454" customWidth="1"/>
    <col min="3340" max="3340" width="14.5703125" style="454" customWidth="1"/>
    <col min="3341" max="3341" width="12.5703125" style="454" customWidth="1"/>
    <col min="3342" max="3342" width="13.28515625" style="454" customWidth="1"/>
    <col min="3343" max="3584" width="9.28515625" style="454"/>
    <col min="3585" max="3585" width="54.28515625" style="454" customWidth="1"/>
    <col min="3586" max="3586" width="13.5703125" style="454" customWidth="1"/>
    <col min="3587" max="3587" width="12.28515625" style="454" customWidth="1"/>
    <col min="3588" max="3588" width="13.7109375" style="454" customWidth="1"/>
    <col min="3589" max="3590" width="10.7109375" style="454" customWidth="1"/>
    <col min="3591" max="3591" width="13.28515625" style="454" customWidth="1"/>
    <col min="3592" max="3592" width="10.7109375" style="454" customWidth="1"/>
    <col min="3593" max="3593" width="15.42578125" style="454" customWidth="1"/>
    <col min="3594" max="3594" width="10.7109375" style="454" customWidth="1"/>
    <col min="3595" max="3595" width="12.42578125" style="454" customWidth="1"/>
    <col min="3596" max="3596" width="14.5703125" style="454" customWidth="1"/>
    <col min="3597" max="3597" width="12.5703125" style="454" customWidth="1"/>
    <col min="3598" max="3598" width="13.28515625" style="454" customWidth="1"/>
    <col min="3599" max="3840" width="9.28515625" style="454"/>
    <col min="3841" max="3841" width="54.28515625" style="454" customWidth="1"/>
    <col min="3842" max="3842" width="13.5703125" style="454" customWidth="1"/>
    <col min="3843" max="3843" width="12.28515625" style="454" customWidth="1"/>
    <col min="3844" max="3844" width="13.7109375" style="454" customWidth="1"/>
    <col min="3845" max="3846" width="10.7109375" style="454" customWidth="1"/>
    <col min="3847" max="3847" width="13.28515625" style="454" customWidth="1"/>
    <col min="3848" max="3848" width="10.7109375" style="454" customWidth="1"/>
    <col min="3849" max="3849" width="15.42578125" style="454" customWidth="1"/>
    <col min="3850" max="3850" width="10.7109375" style="454" customWidth="1"/>
    <col min="3851" max="3851" width="12.42578125" style="454" customWidth="1"/>
    <col min="3852" max="3852" width="14.5703125" style="454" customWidth="1"/>
    <col min="3853" max="3853" width="12.5703125" style="454" customWidth="1"/>
    <col min="3854" max="3854" width="13.28515625" style="454" customWidth="1"/>
    <col min="3855" max="4096" width="9.28515625" style="454"/>
    <col min="4097" max="4097" width="54.28515625" style="454" customWidth="1"/>
    <col min="4098" max="4098" width="13.5703125" style="454" customWidth="1"/>
    <col min="4099" max="4099" width="12.28515625" style="454" customWidth="1"/>
    <col min="4100" max="4100" width="13.7109375" style="454" customWidth="1"/>
    <col min="4101" max="4102" width="10.7109375" style="454" customWidth="1"/>
    <col min="4103" max="4103" width="13.28515625" style="454" customWidth="1"/>
    <col min="4104" max="4104" width="10.7109375" style="454" customWidth="1"/>
    <col min="4105" max="4105" width="15.42578125" style="454" customWidth="1"/>
    <col min="4106" max="4106" width="10.7109375" style="454" customWidth="1"/>
    <col min="4107" max="4107" width="12.42578125" style="454" customWidth="1"/>
    <col min="4108" max="4108" width="14.5703125" style="454" customWidth="1"/>
    <col min="4109" max="4109" width="12.5703125" style="454" customWidth="1"/>
    <col min="4110" max="4110" width="13.28515625" style="454" customWidth="1"/>
    <col min="4111" max="4352" width="9.28515625" style="454"/>
    <col min="4353" max="4353" width="54.28515625" style="454" customWidth="1"/>
    <col min="4354" max="4354" width="13.5703125" style="454" customWidth="1"/>
    <col min="4355" max="4355" width="12.28515625" style="454" customWidth="1"/>
    <col min="4356" max="4356" width="13.7109375" style="454" customWidth="1"/>
    <col min="4357" max="4358" width="10.7109375" style="454" customWidth="1"/>
    <col min="4359" max="4359" width="13.28515625" style="454" customWidth="1"/>
    <col min="4360" max="4360" width="10.7109375" style="454" customWidth="1"/>
    <col min="4361" max="4361" width="15.42578125" style="454" customWidth="1"/>
    <col min="4362" max="4362" width="10.7109375" style="454" customWidth="1"/>
    <col min="4363" max="4363" width="12.42578125" style="454" customWidth="1"/>
    <col min="4364" max="4364" width="14.5703125" style="454" customWidth="1"/>
    <col min="4365" max="4365" width="12.5703125" style="454" customWidth="1"/>
    <col min="4366" max="4366" width="13.28515625" style="454" customWidth="1"/>
    <col min="4367" max="4608" width="9.28515625" style="454"/>
    <col min="4609" max="4609" width="54.28515625" style="454" customWidth="1"/>
    <col min="4610" max="4610" width="13.5703125" style="454" customWidth="1"/>
    <col min="4611" max="4611" width="12.28515625" style="454" customWidth="1"/>
    <col min="4612" max="4612" width="13.7109375" style="454" customWidth="1"/>
    <col min="4613" max="4614" width="10.7109375" style="454" customWidth="1"/>
    <col min="4615" max="4615" width="13.28515625" style="454" customWidth="1"/>
    <col min="4616" max="4616" width="10.7109375" style="454" customWidth="1"/>
    <col min="4617" max="4617" width="15.42578125" style="454" customWidth="1"/>
    <col min="4618" max="4618" width="10.7109375" style="454" customWidth="1"/>
    <col min="4619" max="4619" width="12.42578125" style="454" customWidth="1"/>
    <col min="4620" max="4620" width="14.5703125" style="454" customWidth="1"/>
    <col min="4621" max="4621" width="12.5703125" style="454" customWidth="1"/>
    <col min="4622" max="4622" width="13.28515625" style="454" customWidth="1"/>
    <col min="4623" max="4864" width="9.28515625" style="454"/>
    <col min="4865" max="4865" width="54.28515625" style="454" customWidth="1"/>
    <col min="4866" max="4866" width="13.5703125" style="454" customWidth="1"/>
    <col min="4867" max="4867" width="12.28515625" style="454" customWidth="1"/>
    <col min="4868" max="4868" width="13.7109375" style="454" customWidth="1"/>
    <col min="4869" max="4870" width="10.7109375" style="454" customWidth="1"/>
    <col min="4871" max="4871" width="13.28515625" style="454" customWidth="1"/>
    <col min="4872" max="4872" width="10.7109375" style="454" customWidth="1"/>
    <col min="4873" max="4873" width="15.42578125" style="454" customWidth="1"/>
    <col min="4874" max="4874" width="10.7109375" style="454" customWidth="1"/>
    <col min="4875" max="4875" width="12.42578125" style="454" customWidth="1"/>
    <col min="4876" max="4876" width="14.5703125" style="454" customWidth="1"/>
    <col min="4877" max="4877" width="12.5703125" style="454" customWidth="1"/>
    <col min="4878" max="4878" width="13.28515625" style="454" customWidth="1"/>
    <col min="4879" max="5120" width="9.28515625" style="454"/>
    <col min="5121" max="5121" width="54.28515625" style="454" customWidth="1"/>
    <col min="5122" max="5122" width="13.5703125" style="454" customWidth="1"/>
    <col min="5123" max="5123" width="12.28515625" style="454" customWidth="1"/>
    <col min="5124" max="5124" width="13.7109375" style="454" customWidth="1"/>
    <col min="5125" max="5126" width="10.7109375" style="454" customWidth="1"/>
    <col min="5127" max="5127" width="13.28515625" style="454" customWidth="1"/>
    <col min="5128" max="5128" width="10.7109375" style="454" customWidth="1"/>
    <col min="5129" max="5129" width="15.42578125" style="454" customWidth="1"/>
    <col min="5130" max="5130" width="10.7109375" style="454" customWidth="1"/>
    <col min="5131" max="5131" width="12.42578125" style="454" customWidth="1"/>
    <col min="5132" max="5132" width="14.5703125" style="454" customWidth="1"/>
    <col min="5133" max="5133" width="12.5703125" style="454" customWidth="1"/>
    <col min="5134" max="5134" width="13.28515625" style="454" customWidth="1"/>
    <col min="5135" max="5376" width="9.28515625" style="454"/>
    <col min="5377" max="5377" width="54.28515625" style="454" customWidth="1"/>
    <col min="5378" max="5378" width="13.5703125" style="454" customWidth="1"/>
    <col min="5379" max="5379" width="12.28515625" style="454" customWidth="1"/>
    <col min="5380" max="5380" width="13.7109375" style="454" customWidth="1"/>
    <col min="5381" max="5382" width="10.7109375" style="454" customWidth="1"/>
    <col min="5383" max="5383" width="13.28515625" style="454" customWidth="1"/>
    <col min="5384" max="5384" width="10.7109375" style="454" customWidth="1"/>
    <col min="5385" max="5385" width="15.42578125" style="454" customWidth="1"/>
    <col min="5386" max="5386" width="10.7109375" style="454" customWidth="1"/>
    <col min="5387" max="5387" width="12.42578125" style="454" customWidth="1"/>
    <col min="5388" max="5388" width="14.5703125" style="454" customWidth="1"/>
    <col min="5389" max="5389" width="12.5703125" style="454" customWidth="1"/>
    <col min="5390" max="5390" width="13.28515625" style="454" customWidth="1"/>
    <col min="5391" max="5632" width="9.28515625" style="454"/>
    <col min="5633" max="5633" width="54.28515625" style="454" customWidth="1"/>
    <col min="5634" max="5634" width="13.5703125" style="454" customWidth="1"/>
    <col min="5635" max="5635" width="12.28515625" style="454" customWidth="1"/>
    <col min="5636" max="5636" width="13.7109375" style="454" customWidth="1"/>
    <col min="5637" max="5638" width="10.7109375" style="454" customWidth="1"/>
    <col min="5639" max="5639" width="13.28515625" style="454" customWidth="1"/>
    <col min="5640" max="5640" width="10.7109375" style="454" customWidth="1"/>
    <col min="5641" max="5641" width="15.42578125" style="454" customWidth="1"/>
    <col min="5642" max="5642" width="10.7109375" style="454" customWidth="1"/>
    <col min="5643" max="5643" width="12.42578125" style="454" customWidth="1"/>
    <col min="5644" max="5644" width="14.5703125" style="454" customWidth="1"/>
    <col min="5645" max="5645" width="12.5703125" style="454" customWidth="1"/>
    <col min="5646" max="5646" width="13.28515625" style="454" customWidth="1"/>
    <col min="5647" max="5888" width="9.28515625" style="454"/>
    <col min="5889" max="5889" width="54.28515625" style="454" customWidth="1"/>
    <col min="5890" max="5890" width="13.5703125" style="454" customWidth="1"/>
    <col min="5891" max="5891" width="12.28515625" style="454" customWidth="1"/>
    <col min="5892" max="5892" width="13.7109375" style="454" customWidth="1"/>
    <col min="5893" max="5894" width="10.7109375" style="454" customWidth="1"/>
    <col min="5895" max="5895" width="13.28515625" style="454" customWidth="1"/>
    <col min="5896" max="5896" width="10.7109375" style="454" customWidth="1"/>
    <col min="5897" max="5897" width="15.42578125" style="454" customWidth="1"/>
    <col min="5898" max="5898" width="10.7109375" style="454" customWidth="1"/>
    <col min="5899" max="5899" width="12.42578125" style="454" customWidth="1"/>
    <col min="5900" max="5900" width="14.5703125" style="454" customWidth="1"/>
    <col min="5901" max="5901" width="12.5703125" style="454" customWidth="1"/>
    <col min="5902" max="5902" width="13.28515625" style="454" customWidth="1"/>
    <col min="5903" max="6144" width="9.28515625" style="454"/>
    <col min="6145" max="6145" width="54.28515625" style="454" customWidth="1"/>
    <col min="6146" max="6146" width="13.5703125" style="454" customWidth="1"/>
    <col min="6147" max="6147" width="12.28515625" style="454" customWidth="1"/>
    <col min="6148" max="6148" width="13.7109375" style="454" customWidth="1"/>
    <col min="6149" max="6150" width="10.7109375" style="454" customWidth="1"/>
    <col min="6151" max="6151" width="13.28515625" style="454" customWidth="1"/>
    <col min="6152" max="6152" width="10.7109375" style="454" customWidth="1"/>
    <col min="6153" max="6153" width="15.42578125" style="454" customWidth="1"/>
    <col min="6154" max="6154" width="10.7109375" style="454" customWidth="1"/>
    <col min="6155" max="6155" width="12.42578125" style="454" customWidth="1"/>
    <col min="6156" max="6156" width="14.5703125" style="454" customWidth="1"/>
    <col min="6157" max="6157" width="12.5703125" style="454" customWidth="1"/>
    <col min="6158" max="6158" width="13.28515625" style="454" customWidth="1"/>
    <col min="6159" max="6400" width="9.28515625" style="454"/>
    <col min="6401" max="6401" width="54.28515625" style="454" customWidth="1"/>
    <col min="6402" max="6402" width="13.5703125" style="454" customWidth="1"/>
    <col min="6403" max="6403" width="12.28515625" style="454" customWidth="1"/>
    <col min="6404" max="6404" width="13.7109375" style="454" customWidth="1"/>
    <col min="6405" max="6406" width="10.7109375" style="454" customWidth="1"/>
    <col min="6407" max="6407" width="13.28515625" style="454" customWidth="1"/>
    <col min="6408" max="6408" width="10.7109375" style="454" customWidth="1"/>
    <col min="6409" max="6409" width="15.42578125" style="454" customWidth="1"/>
    <col min="6410" max="6410" width="10.7109375" style="454" customWidth="1"/>
    <col min="6411" max="6411" width="12.42578125" style="454" customWidth="1"/>
    <col min="6412" max="6412" width="14.5703125" style="454" customWidth="1"/>
    <col min="6413" max="6413" width="12.5703125" style="454" customWidth="1"/>
    <col min="6414" max="6414" width="13.28515625" style="454" customWidth="1"/>
    <col min="6415" max="6656" width="9.28515625" style="454"/>
    <col min="6657" max="6657" width="54.28515625" style="454" customWidth="1"/>
    <col min="6658" max="6658" width="13.5703125" style="454" customWidth="1"/>
    <col min="6659" max="6659" width="12.28515625" style="454" customWidth="1"/>
    <col min="6660" max="6660" width="13.7109375" style="454" customWidth="1"/>
    <col min="6661" max="6662" width="10.7109375" style="454" customWidth="1"/>
    <col min="6663" max="6663" width="13.28515625" style="454" customWidth="1"/>
    <col min="6664" max="6664" width="10.7109375" style="454" customWidth="1"/>
    <col min="6665" max="6665" width="15.42578125" style="454" customWidth="1"/>
    <col min="6666" max="6666" width="10.7109375" style="454" customWidth="1"/>
    <col min="6667" max="6667" width="12.42578125" style="454" customWidth="1"/>
    <col min="6668" max="6668" width="14.5703125" style="454" customWidth="1"/>
    <col min="6669" max="6669" width="12.5703125" style="454" customWidth="1"/>
    <col min="6670" max="6670" width="13.28515625" style="454" customWidth="1"/>
    <col min="6671" max="6912" width="9.28515625" style="454"/>
    <col min="6913" max="6913" width="54.28515625" style="454" customWidth="1"/>
    <col min="6914" max="6914" width="13.5703125" style="454" customWidth="1"/>
    <col min="6915" max="6915" width="12.28515625" style="454" customWidth="1"/>
    <col min="6916" max="6916" width="13.7109375" style="454" customWidth="1"/>
    <col min="6917" max="6918" width="10.7109375" style="454" customWidth="1"/>
    <col min="6919" max="6919" width="13.28515625" style="454" customWidth="1"/>
    <col min="6920" max="6920" width="10.7109375" style="454" customWidth="1"/>
    <col min="6921" max="6921" width="15.42578125" style="454" customWidth="1"/>
    <col min="6922" max="6922" width="10.7109375" style="454" customWidth="1"/>
    <col min="6923" max="6923" width="12.42578125" style="454" customWidth="1"/>
    <col min="6924" max="6924" width="14.5703125" style="454" customWidth="1"/>
    <col min="6925" max="6925" width="12.5703125" style="454" customWidth="1"/>
    <col min="6926" max="6926" width="13.28515625" style="454" customWidth="1"/>
    <col min="6927" max="7168" width="9.28515625" style="454"/>
    <col min="7169" max="7169" width="54.28515625" style="454" customWidth="1"/>
    <col min="7170" max="7170" width="13.5703125" style="454" customWidth="1"/>
    <col min="7171" max="7171" width="12.28515625" style="454" customWidth="1"/>
    <col min="7172" max="7172" width="13.7109375" style="454" customWidth="1"/>
    <col min="7173" max="7174" width="10.7109375" style="454" customWidth="1"/>
    <col min="7175" max="7175" width="13.28515625" style="454" customWidth="1"/>
    <col min="7176" max="7176" width="10.7109375" style="454" customWidth="1"/>
    <col min="7177" max="7177" width="15.42578125" style="454" customWidth="1"/>
    <col min="7178" max="7178" width="10.7109375" style="454" customWidth="1"/>
    <col min="7179" max="7179" width="12.42578125" style="454" customWidth="1"/>
    <col min="7180" max="7180" width="14.5703125" style="454" customWidth="1"/>
    <col min="7181" max="7181" width="12.5703125" style="454" customWidth="1"/>
    <col min="7182" max="7182" width="13.28515625" style="454" customWidth="1"/>
    <col min="7183" max="7424" width="9.28515625" style="454"/>
    <col min="7425" max="7425" width="54.28515625" style="454" customWidth="1"/>
    <col min="7426" max="7426" width="13.5703125" style="454" customWidth="1"/>
    <col min="7427" max="7427" width="12.28515625" style="454" customWidth="1"/>
    <col min="7428" max="7428" width="13.7109375" style="454" customWidth="1"/>
    <col min="7429" max="7430" width="10.7109375" style="454" customWidth="1"/>
    <col min="7431" max="7431" width="13.28515625" style="454" customWidth="1"/>
    <col min="7432" max="7432" width="10.7109375" style="454" customWidth="1"/>
    <col min="7433" max="7433" width="15.42578125" style="454" customWidth="1"/>
    <col min="7434" max="7434" width="10.7109375" style="454" customWidth="1"/>
    <col min="7435" max="7435" width="12.42578125" style="454" customWidth="1"/>
    <col min="7436" max="7436" width="14.5703125" style="454" customWidth="1"/>
    <col min="7437" max="7437" width="12.5703125" style="454" customWidth="1"/>
    <col min="7438" max="7438" width="13.28515625" style="454" customWidth="1"/>
    <col min="7439" max="7680" width="9.28515625" style="454"/>
    <col min="7681" max="7681" width="54.28515625" style="454" customWidth="1"/>
    <col min="7682" max="7682" width="13.5703125" style="454" customWidth="1"/>
    <col min="7683" max="7683" width="12.28515625" style="454" customWidth="1"/>
    <col min="7684" max="7684" width="13.7109375" style="454" customWidth="1"/>
    <col min="7685" max="7686" width="10.7109375" style="454" customWidth="1"/>
    <col min="7687" max="7687" width="13.28515625" style="454" customWidth="1"/>
    <col min="7688" max="7688" width="10.7109375" style="454" customWidth="1"/>
    <col min="7689" max="7689" width="15.42578125" style="454" customWidth="1"/>
    <col min="7690" max="7690" width="10.7109375" style="454" customWidth="1"/>
    <col min="7691" max="7691" width="12.42578125" style="454" customWidth="1"/>
    <col min="7692" max="7692" width="14.5703125" style="454" customWidth="1"/>
    <col min="7693" max="7693" width="12.5703125" style="454" customWidth="1"/>
    <col min="7694" max="7694" width="13.28515625" style="454" customWidth="1"/>
    <col min="7695" max="7936" width="9.28515625" style="454"/>
    <col min="7937" max="7937" width="54.28515625" style="454" customWidth="1"/>
    <col min="7938" max="7938" width="13.5703125" style="454" customWidth="1"/>
    <col min="7939" max="7939" width="12.28515625" style="454" customWidth="1"/>
    <col min="7940" max="7940" width="13.7109375" style="454" customWidth="1"/>
    <col min="7941" max="7942" width="10.7109375" style="454" customWidth="1"/>
    <col min="7943" max="7943" width="13.28515625" style="454" customWidth="1"/>
    <col min="7944" max="7944" width="10.7109375" style="454" customWidth="1"/>
    <col min="7945" max="7945" width="15.42578125" style="454" customWidth="1"/>
    <col min="7946" max="7946" width="10.7109375" style="454" customWidth="1"/>
    <col min="7947" max="7947" width="12.42578125" style="454" customWidth="1"/>
    <col min="7948" max="7948" width="14.5703125" style="454" customWidth="1"/>
    <col min="7949" max="7949" width="12.5703125" style="454" customWidth="1"/>
    <col min="7950" max="7950" width="13.28515625" style="454" customWidth="1"/>
    <col min="7951" max="8192" width="9.28515625" style="454"/>
    <col min="8193" max="8193" width="54.28515625" style="454" customWidth="1"/>
    <col min="8194" max="8194" width="13.5703125" style="454" customWidth="1"/>
    <col min="8195" max="8195" width="12.28515625" style="454" customWidth="1"/>
    <col min="8196" max="8196" width="13.7109375" style="454" customWidth="1"/>
    <col min="8197" max="8198" width="10.7109375" style="454" customWidth="1"/>
    <col min="8199" max="8199" width="13.28515625" style="454" customWidth="1"/>
    <col min="8200" max="8200" width="10.7109375" style="454" customWidth="1"/>
    <col min="8201" max="8201" width="15.42578125" style="454" customWidth="1"/>
    <col min="8202" max="8202" width="10.7109375" style="454" customWidth="1"/>
    <col min="8203" max="8203" width="12.42578125" style="454" customWidth="1"/>
    <col min="8204" max="8204" width="14.5703125" style="454" customWidth="1"/>
    <col min="8205" max="8205" width="12.5703125" style="454" customWidth="1"/>
    <col min="8206" max="8206" width="13.28515625" style="454" customWidth="1"/>
    <col min="8207" max="8448" width="9.28515625" style="454"/>
    <col min="8449" max="8449" width="54.28515625" style="454" customWidth="1"/>
    <col min="8450" max="8450" width="13.5703125" style="454" customWidth="1"/>
    <col min="8451" max="8451" width="12.28515625" style="454" customWidth="1"/>
    <col min="8452" max="8452" width="13.7109375" style="454" customWidth="1"/>
    <col min="8453" max="8454" width="10.7109375" style="454" customWidth="1"/>
    <col min="8455" max="8455" width="13.28515625" style="454" customWidth="1"/>
    <col min="8456" max="8456" width="10.7109375" style="454" customWidth="1"/>
    <col min="8457" max="8457" width="15.42578125" style="454" customWidth="1"/>
    <col min="8458" max="8458" width="10.7109375" style="454" customWidth="1"/>
    <col min="8459" max="8459" width="12.42578125" style="454" customWidth="1"/>
    <col min="8460" max="8460" width="14.5703125" style="454" customWidth="1"/>
    <col min="8461" max="8461" width="12.5703125" style="454" customWidth="1"/>
    <col min="8462" max="8462" width="13.28515625" style="454" customWidth="1"/>
    <col min="8463" max="8704" width="9.28515625" style="454"/>
    <col min="8705" max="8705" width="54.28515625" style="454" customWidth="1"/>
    <col min="8706" max="8706" width="13.5703125" style="454" customWidth="1"/>
    <col min="8707" max="8707" width="12.28515625" style="454" customWidth="1"/>
    <col min="8708" max="8708" width="13.7109375" style="454" customWidth="1"/>
    <col min="8709" max="8710" width="10.7109375" style="454" customWidth="1"/>
    <col min="8711" max="8711" width="13.28515625" style="454" customWidth="1"/>
    <col min="8712" max="8712" width="10.7109375" style="454" customWidth="1"/>
    <col min="8713" max="8713" width="15.42578125" style="454" customWidth="1"/>
    <col min="8714" max="8714" width="10.7109375" style="454" customWidth="1"/>
    <col min="8715" max="8715" width="12.42578125" style="454" customWidth="1"/>
    <col min="8716" max="8716" width="14.5703125" style="454" customWidth="1"/>
    <col min="8717" max="8717" width="12.5703125" style="454" customWidth="1"/>
    <col min="8718" max="8718" width="13.28515625" style="454" customWidth="1"/>
    <col min="8719" max="8960" width="9.28515625" style="454"/>
    <col min="8961" max="8961" width="54.28515625" style="454" customWidth="1"/>
    <col min="8962" max="8962" width="13.5703125" style="454" customWidth="1"/>
    <col min="8963" max="8963" width="12.28515625" style="454" customWidth="1"/>
    <col min="8964" max="8964" width="13.7109375" style="454" customWidth="1"/>
    <col min="8965" max="8966" width="10.7109375" style="454" customWidth="1"/>
    <col min="8967" max="8967" width="13.28515625" style="454" customWidth="1"/>
    <col min="8968" max="8968" width="10.7109375" style="454" customWidth="1"/>
    <col min="8969" max="8969" width="15.42578125" style="454" customWidth="1"/>
    <col min="8970" max="8970" width="10.7109375" style="454" customWidth="1"/>
    <col min="8971" max="8971" width="12.42578125" style="454" customWidth="1"/>
    <col min="8972" max="8972" width="14.5703125" style="454" customWidth="1"/>
    <col min="8973" max="8973" width="12.5703125" style="454" customWidth="1"/>
    <col min="8974" max="8974" width="13.28515625" style="454" customWidth="1"/>
    <col min="8975" max="9216" width="9.28515625" style="454"/>
    <col min="9217" max="9217" width="54.28515625" style="454" customWidth="1"/>
    <col min="9218" max="9218" width="13.5703125" style="454" customWidth="1"/>
    <col min="9219" max="9219" width="12.28515625" style="454" customWidth="1"/>
    <col min="9220" max="9220" width="13.7109375" style="454" customWidth="1"/>
    <col min="9221" max="9222" width="10.7109375" style="454" customWidth="1"/>
    <col min="9223" max="9223" width="13.28515625" style="454" customWidth="1"/>
    <col min="9224" max="9224" width="10.7109375" style="454" customWidth="1"/>
    <col min="9225" max="9225" width="15.42578125" style="454" customWidth="1"/>
    <col min="9226" max="9226" width="10.7109375" style="454" customWidth="1"/>
    <col min="9227" max="9227" width="12.42578125" style="454" customWidth="1"/>
    <col min="9228" max="9228" width="14.5703125" style="454" customWidth="1"/>
    <col min="9229" max="9229" width="12.5703125" style="454" customWidth="1"/>
    <col min="9230" max="9230" width="13.28515625" style="454" customWidth="1"/>
    <col min="9231" max="9472" width="9.28515625" style="454"/>
    <col min="9473" max="9473" width="54.28515625" style="454" customWidth="1"/>
    <col min="9474" max="9474" width="13.5703125" style="454" customWidth="1"/>
    <col min="9475" max="9475" width="12.28515625" style="454" customWidth="1"/>
    <col min="9476" max="9476" width="13.7109375" style="454" customWidth="1"/>
    <col min="9477" max="9478" width="10.7109375" style="454" customWidth="1"/>
    <col min="9479" max="9479" width="13.28515625" style="454" customWidth="1"/>
    <col min="9480" max="9480" width="10.7109375" style="454" customWidth="1"/>
    <col min="9481" max="9481" width="15.42578125" style="454" customWidth="1"/>
    <col min="9482" max="9482" width="10.7109375" style="454" customWidth="1"/>
    <col min="9483" max="9483" width="12.42578125" style="454" customWidth="1"/>
    <col min="9484" max="9484" width="14.5703125" style="454" customWidth="1"/>
    <col min="9485" max="9485" width="12.5703125" style="454" customWidth="1"/>
    <col min="9486" max="9486" width="13.28515625" style="454" customWidth="1"/>
    <col min="9487" max="9728" width="9.28515625" style="454"/>
    <col min="9729" max="9729" width="54.28515625" style="454" customWidth="1"/>
    <col min="9730" max="9730" width="13.5703125" style="454" customWidth="1"/>
    <col min="9731" max="9731" width="12.28515625" style="454" customWidth="1"/>
    <col min="9732" max="9732" width="13.7109375" style="454" customWidth="1"/>
    <col min="9733" max="9734" width="10.7109375" style="454" customWidth="1"/>
    <col min="9735" max="9735" width="13.28515625" style="454" customWidth="1"/>
    <col min="9736" max="9736" width="10.7109375" style="454" customWidth="1"/>
    <col min="9737" max="9737" width="15.42578125" style="454" customWidth="1"/>
    <col min="9738" max="9738" width="10.7109375" style="454" customWidth="1"/>
    <col min="9739" max="9739" width="12.42578125" style="454" customWidth="1"/>
    <col min="9740" max="9740" width="14.5703125" style="454" customWidth="1"/>
    <col min="9741" max="9741" width="12.5703125" style="454" customWidth="1"/>
    <col min="9742" max="9742" width="13.28515625" style="454" customWidth="1"/>
    <col min="9743" max="9984" width="9.28515625" style="454"/>
    <col min="9985" max="9985" width="54.28515625" style="454" customWidth="1"/>
    <col min="9986" max="9986" width="13.5703125" style="454" customWidth="1"/>
    <col min="9987" max="9987" width="12.28515625" style="454" customWidth="1"/>
    <col min="9988" max="9988" width="13.7109375" style="454" customWidth="1"/>
    <col min="9989" max="9990" width="10.7109375" style="454" customWidth="1"/>
    <col min="9991" max="9991" width="13.28515625" style="454" customWidth="1"/>
    <col min="9992" max="9992" width="10.7109375" style="454" customWidth="1"/>
    <col min="9993" max="9993" width="15.42578125" style="454" customWidth="1"/>
    <col min="9994" max="9994" width="10.7109375" style="454" customWidth="1"/>
    <col min="9995" max="9995" width="12.42578125" style="454" customWidth="1"/>
    <col min="9996" max="9996" width="14.5703125" style="454" customWidth="1"/>
    <col min="9997" max="9997" width="12.5703125" style="454" customWidth="1"/>
    <col min="9998" max="9998" width="13.28515625" style="454" customWidth="1"/>
    <col min="9999" max="10240" width="9.28515625" style="454"/>
    <col min="10241" max="10241" width="54.28515625" style="454" customWidth="1"/>
    <col min="10242" max="10242" width="13.5703125" style="454" customWidth="1"/>
    <col min="10243" max="10243" width="12.28515625" style="454" customWidth="1"/>
    <col min="10244" max="10244" width="13.7109375" style="454" customWidth="1"/>
    <col min="10245" max="10246" width="10.7109375" style="454" customWidth="1"/>
    <col min="10247" max="10247" width="13.28515625" style="454" customWidth="1"/>
    <col min="10248" max="10248" width="10.7109375" style="454" customWidth="1"/>
    <col min="10249" max="10249" width="15.42578125" style="454" customWidth="1"/>
    <col min="10250" max="10250" width="10.7109375" style="454" customWidth="1"/>
    <col min="10251" max="10251" width="12.42578125" style="454" customWidth="1"/>
    <col min="10252" max="10252" width="14.5703125" style="454" customWidth="1"/>
    <col min="10253" max="10253" width="12.5703125" style="454" customWidth="1"/>
    <col min="10254" max="10254" width="13.28515625" style="454" customWidth="1"/>
    <col min="10255" max="10496" width="9.28515625" style="454"/>
    <col min="10497" max="10497" width="54.28515625" style="454" customWidth="1"/>
    <col min="10498" max="10498" width="13.5703125" style="454" customWidth="1"/>
    <col min="10499" max="10499" width="12.28515625" style="454" customWidth="1"/>
    <col min="10500" max="10500" width="13.7109375" style="454" customWidth="1"/>
    <col min="10501" max="10502" width="10.7109375" style="454" customWidth="1"/>
    <col min="10503" max="10503" width="13.28515625" style="454" customWidth="1"/>
    <col min="10504" max="10504" width="10.7109375" style="454" customWidth="1"/>
    <col min="10505" max="10505" width="15.42578125" style="454" customWidth="1"/>
    <col min="10506" max="10506" width="10.7109375" style="454" customWidth="1"/>
    <col min="10507" max="10507" width="12.42578125" style="454" customWidth="1"/>
    <col min="10508" max="10508" width="14.5703125" style="454" customWidth="1"/>
    <col min="10509" max="10509" width="12.5703125" style="454" customWidth="1"/>
    <col min="10510" max="10510" width="13.28515625" style="454" customWidth="1"/>
    <col min="10511" max="10752" width="9.28515625" style="454"/>
    <col min="10753" max="10753" width="54.28515625" style="454" customWidth="1"/>
    <col min="10754" max="10754" width="13.5703125" style="454" customWidth="1"/>
    <col min="10755" max="10755" width="12.28515625" style="454" customWidth="1"/>
    <col min="10756" max="10756" width="13.7109375" style="454" customWidth="1"/>
    <col min="10757" max="10758" width="10.7109375" style="454" customWidth="1"/>
    <col min="10759" max="10759" width="13.28515625" style="454" customWidth="1"/>
    <col min="10760" max="10760" width="10.7109375" style="454" customWidth="1"/>
    <col min="10761" max="10761" width="15.42578125" style="454" customWidth="1"/>
    <col min="10762" max="10762" width="10.7109375" style="454" customWidth="1"/>
    <col min="10763" max="10763" width="12.42578125" style="454" customWidth="1"/>
    <col min="10764" max="10764" width="14.5703125" style="454" customWidth="1"/>
    <col min="10765" max="10765" width="12.5703125" style="454" customWidth="1"/>
    <col min="10766" max="10766" width="13.28515625" style="454" customWidth="1"/>
    <col min="10767" max="11008" width="9.28515625" style="454"/>
    <col min="11009" max="11009" width="54.28515625" style="454" customWidth="1"/>
    <col min="11010" max="11010" width="13.5703125" style="454" customWidth="1"/>
    <col min="11011" max="11011" width="12.28515625" style="454" customWidth="1"/>
    <col min="11012" max="11012" width="13.7109375" style="454" customWidth="1"/>
    <col min="11013" max="11014" width="10.7109375" style="454" customWidth="1"/>
    <col min="11015" max="11015" width="13.28515625" style="454" customWidth="1"/>
    <col min="11016" max="11016" width="10.7109375" style="454" customWidth="1"/>
    <col min="11017" max="11017" width="15.42578125" style="454" customWidth="1"/>
    <col min="11018" max="11018" width="10.7109375" style="454" customWidth="1"/>
    <col min="11019" max="11019" width="12.42578125" style="454" customWidth="1"/>
    <col min="11020" max="11020" width="14.5703125" style="454" customWidth="1"/>
    <col min="11021" max="11021" width="12.5703125" style="454" customWidth="1"/>
    <col min="11022" max="11022" width="13.28515625" style="454" customWidth="1"/>
    <col min="11023" max="11264" width="9.28515625" style="454"/>
    <col min="11265" max="11265" width="54.28515625" style="454" customWidth="1"/>
    <col min="11266" max="11266" width="13.5703125" style="454" customWidth="1"/>
    <col min="11267" max="11267" width="12.28515625" style="454" customWidth="1"/>
    <col min="11268" max="11268" width="13.7109375" style="454" customWidth="1"/>
    <col min="11269" max="11270" width="10.7109375" style="454" customWidth="1"/>
    <col min="11271" max="11271" width="13.28515625" style="454" customWidth="1"/>
    <col min="11272" max="11272" width="10.7109375" style="454" customWidth="1"/>
    <col min="11273" max="11273" width="15.42578125" style="454" customWidth="1"/>
    <col min="11274" max="11274" width="10.7109375" style="454" customWidth="1"/>
    <col min="11275" max="11275" width="12.42578125" style="454" customWidth="1"/>
    <col min="11276" max="11276" width="14.5703125" style="454" customWidth="1"/>
    <col min="11277" max="11277" width="12.5703125" style="454" customWidth="1"/>
    <col min="11278" max="11278" width="13.28515625" style="454" customWidth="1"/>
    <col min="11279" max="11520" width="9.28515625" style="454"/>
    <col min="11521" max="11521" width="54.28515625" style="454" customWidth="1"/>
    <col min="11522" max="11522" width="13.5703125" style="454" customWidth="1"/>
    <col min="11523" max="11523" width="12.28515625" style="454" customWidth="1"/>
    <col min="11524" max="11524" width="13.7109375" style="454" customWidth="1"/>
    <col min="11525" max="11526" width="10.7109375" style="454" customWidth="1"/>
    <col min="11527" max="11527" width="13.28515625" style="454" customWidth="1"/>
    <col min="11528" max="11528" width="10.7109375" style="454" customWidth="1"/>
    <col min="11529" max="11529" width="15.42578125" style="454" customWidth="1"/>
    <col min="11530" max="11530" width="10.7109375" style="454" customWidth="1"/>
    <col min="11531" max="11531" width="12.42578125" style="454" customWidth="1"/>
    <col min="11532" max="11532" width="14.5703125" style="454" customWidth="1"/>
    <col min="11533" max="11533" width="12.5703125" style="454" customWidth="1"/>
    <col min="11534" max="11534" width="13.28515625" style="454" customWidth="1"/>
    <col min="11535" max="11776" width="9.28515625" style="454"/>
    <col min="11777" max="11777" width="54.28515625" style="454" customWidth="1"/>
    <col min="11778" max="11778" width="13.5703125" style="454" customWidth="1"/>
    <col min="11779" max="11779" width="12.28515625" style="454" customWidth="1"/>
    <col min="11780" max="11780" width="13.7109375" style="454" customWidth="1"/>
    <col min="11781" max="11782" width="10.7109375" style="454" customWidth="1"/>
    <col min="11783" max="11783" width="13.28515625" style="454" customWidth="1"/>
    <col min="11784" max="11784" width="10.7109375" style="454" customWidth="1"/>
    <col min="11785" max="11785" width="15.42578125" style="454" customWidth="1"/>
    <col min="11786" max="11786" width="10.7109375" style="454" customWidth="1"/>
    <col min="11787" max="11787" width="12.42578125" style="454" customWidth="1"/>
    <col min="11788" max="11788" width="14.5703125" style="454" customWidth="1"/>
    <col min="11789" max="11789" width="12.5703125" style="454" customWidth="1"/>
    <col min="11790" max="11790" width="13.28515625" style="454" customWidth="1"/>
    <col min="11791" max="12032" width="9.28515625" style="454"/>
    <col min="12033" max="12033" width="54.28515625" style="454" customWidth="1"/>
    <col min="12034" max="12034" width="13.5703125" style="454" customWidth="1"/>
    <col min="12035" max="12035" width="12.28515625" style="454" customWidth="1"/>
    <col min="12036" max="12036" width="13.7109375" style="454" customWidth="1"/>
    <col min="12037" max="12038" width="10.7109375" style="454" customWidth="1"/>
    <col min="12039" max="12039" width="13.28515625" style="454" customWidth="1"/>
    <col min="12040" max="12040" width="10.7109375" style="454" customWidth="1"/>
    <col min="12041" max="12041" width="15.42578125" style="454" customWidth="1"/>
    <col min="12042" max="12042" width="10.7109375" style="454" customWidth="1"/>
    <col min="12043" max="12043" width="12.42578125" style="454" customWidth="1"/>
    <col min="12044" max="12044" width="14.5703125" style="454" customWidth="1"/>
    <col min="12045" max="12045" width="12.5703125" style="454" customWidth="1"/>
    <col min="12046" max="12046" width="13.28515625" style="454" customWidth="1"/>
    <col min="12047" max="12288" width="9.28515625" style="454"/>
    <col min="12289" max="12289" width="54.28515625" style="454" customWidth="1"/>
    <col min="12290" max="12290" width="13.5703125" style="454" customWidth="1"/>
    <col min="12291" max="12291" width="12.28515625" style="454" customWidth="1"/>
    <col min="12292" max="12292" width="13.7109375" style="454" customWidth="1"/>
    <col min="12293" max="12294" width="10.7109375" style="454" customWidth="1"/>
    <col min="12295" max="12295" width="13.28515625" style="454" customWidth="1"/>
    <col min="12296" max="12296" width="10.7109375" style="454" customWidth="1"/>
    <col min="12297" max="12297" width="15.42578125" style="454" customWidth="1"/>
    <col min="12298" max="12298" width="10.7109375" style="454" customWidth="1"/>
    <col min="12299" max="12299" width="12.42578125" style="454" customWidth="1"/>
    <col min="12300" max="12300" width="14.5703125" style="454" customWidth="1"/>
    <col min="12301" max="12301" width="12.5703125" style="454" customWidth="1"/>
    <col min="12302" max="12302" width="13.28515625" style="454" customWidth="1"/>
    <col min="12303" max="12544" width="9.28515625" style="454"/>
    <col min="12545" max="12545" width="54.28515625" style="454" customWidth="1"/>
    <col min="12546" max="12546" width="13.5703125" style="454" customWidth="1"/>
    <col min="12547" max="12547" width="12.28515625" style="454" customWidth="1"/>
    <col min="12548" max="12548" width="13.7109375" style="454" customWidth="1"/>
    <col min="12549" max="12550" width="10.7109375" style="454" customWidth="1"/>
    <col min="12551" max="12551" width="13.28515625" style="454" customWidth="1"/>
    <col min="12552" max="12552" width="10.7109375" style="454" customWidth="1"/>
    <col min="12553" max="12553" width="15.42578125" style="454" customWidth="1"/>
    <col min="12554" max="12554" width="10.7109375" style="454" customWidth="1"/>
    <col min="12555" max="12555" width="12.42578125" style="454" customWidth="1"/>
    <col min="12556" max="12556" width="14.5703125" style="454" customWidth="1"/>
    <col min="12557" max="12557" width="12.5703125" style="454" customWidth="1"/>
    <col min="12558" max="12558" width="13.28515625" style="454" customWidth="1"/>
    <col min="12559" max="12800" width="9.28515625" style="454"/>
    <col min="12801" max="12801" width="54.28515625" style="454" customWidth="1"/>
    <col min="12802" max="12802" width="13.5703125" style="454" customWidth="1"/>
    <col min="12803" max="12803" width="12.28515625" style="454" customWidth="1"/>
    <col min="12804" max="12804" width="13.7109375" style="454" customWidth="1"/>
    <col min="12805" max="12806" width="10.7109375" style="454" customWidth="1"/>
    <col min="12807" max="12807" width="13.28515625" style="454" customWidth="1"/>
    <col min="12808" max="12808" width="10.7109375" style="454" customWidth="1"/>
    <col min="12809" max="12809" width="15.42578125" style="454" customWidth="1"/>
    <col min="12810" max="12810" width="10.7109375" style="454" customWidth="1"/>
    <col min="12811" max="12811" width="12.42578125" style="454" customWidth="1"/>
    <col min="12812" max="12812" width="14.5703125" style="454" customWidth="1"/>
    <col min="12813" max="12813" width="12.5703125" style="454" customWidth="1"/>
    <col min="12814" max="12814" width="13.28515625" style="454" customWidth="1"/>
    <col min="12815" max="13056" width="9.28515625" style="454"/>
    <col min="13057" max="13057" width="54.28515625" style="454" customWidth="1"/>
    <col min="13058" max="13058" width="13.5703125" style="454" customWidth="1"/>
    <col min="13059" max="13059" width="12.28515625" style="454" customWidth="1"/>
    <col min="13060" max="13060" width="13.7109375" style="454" customWidth="1"/>
    <col min="13061" max="13062" width="10.7109375" style="454" customWidth="1"/>
    <col min="13063" max="13063" width="13.28515625" style="454" customWidth="1"/>
    <col min="13064" max="13064" width="10.7109375" style="454" customWidth="1"/>
    <col min="13065" max="13065" width="15.42578125" style="454" customWidth="1"/>
    <col min="13066" max="13066" width="10.7109375" style="454" customWidth="1"/>
    <col min="13067" max="13067" width="12.42578125" style="454" customWidth="1"/>
    <col min="13068" max="13068" width="14.5703125" style="454" customWidth="1"/>
    <col min="13069" max="13069" width="12.5703125" style="454" customWidth="1"/>
    <col min="13070" max="13070" width="13.28515625" style="454" customWidth="1"/>
    <col min="13071" max="13312" width="9.28515625" style="454"/>
    <col min="13313" max="13313" width="54.28515625" style="454" customWidth="1"/>
    <col min="13314" max="13314" width="13.5703125" style="454" customWidth="1"/>
    <col min="13315" max="13315" width="12.28515625" style="454" customWidth="1"/>
    <col min="13316" max="13316" width="13.7109375" style="454" customWidth="1"/>
    <col min="13317" max="13318" width="10.7109375" style="454" customWidth="1"/>
    <col min="13319" max="13319" width="13.28515625" style="454" customWidth="1"/>
    <col min="13320" max="13320" width="10.7109375" style="454" customWidth="1"/>
    <col min="13321" max="13321" width="15.42578125" style="454" customWidth="1"/>
    <col min="13322" max="13322" width="10.7109375" style="454" customWidth="1"/>
    <col min="13323" max="13323" width="12.42578125" style="454" customWidth="1"/>
    <col min="13324" max="13324" width="14.5703125" style="454" customWidth="1"/>
    <col min="13325" max="13325" width="12.5703125" style="454" customWidth="1"/>
    <col min="13326" max="13326" width="13.28515625" style="454" customWidth="1"/>
    <col min="13327" max="13568" width="9.28515625" style="454"/>
    <col min="13569" max="13569" width="54.28515625" style="454" customWidth="1"/>
    <col min="13570" max="13570" width="13.5703125" style="454" customWidth="1"/>
    <col min="13571" max="13571" width="12.28515625" style="454" customWidth="1"/>
    <col min="13572" max="13572" width="13.7109375" style="454" customWidth="1"/>
    <col min="13573" max="13574" width="10.7109375" style="454" customWidth="1"/>
    <col min="13575" max="13575" width="13.28515625" style="454" customWidth="1"/>
    <col min="13576" max="13576" width="10.7109375" style="454" customWidth="1"/>
    <col min="13577" max="13577" width="15.42578125" style="454" customWidth="1"/>
    <col min="13578" max="13578" width="10.7109375" style="454" customWidth="1"/>
    <col min="13579" max="13579" width="12.42578125" style="454" customWidth="1"/>
    <col min="13580" max="13580" width="14.5703125" style="454" customWidth="1"/>
    <col min="13581" max="13581" width="12.5703125" style="454" customWidth="1"/>
    <col min="13582" max="13582" width="13.28515625" style="454" customWidth="1"/>
    <col min="13583" max="13824" width="9.28515625" style="454"/>
    <col min="13825" max="13825" width="54.28515625" style="454" customWidth="1"/>
    <col min="13826" max="13826" width="13.5703125" style="454" customWidth="1"/>
    <col min="13827" max="13827" width="12.28515625" style="454" customWidth="1"/>
    <col min="13828" max="13828" width="13.7109375" style="454" customWidth="1"/>
    <col min="13829" max="13830" width="10.7109375" style="454" customWidth="1"/>
    <col min="13831" max="13831" width="13.28515625" style="454" customWidth="1"/>
    <col min="13832" max="13832" width="10.7109375" style="454" customWidth="1"/>
    <col min="13833" max="13833" width="15.42578125" style="454" customWidth="1"/>
    <col min="13834" max="13834" width="10.7109375" style="454" customWidth="1"/>
    <col min="13835" max="13835" width="12.42578125" style="454" customWidth="1"/>
    <col min="13836" max="13836" width="14.5703125" style="454" customWidth="1"/>
    <col min="13837" max="13837" width="12.5703125" style="454" customWidth="1"/>
    <col min="13838" max="13838" width="13.28515625" style="454" customWidth="1"/>
    <col min="13839" max="14080" width="9.28515625" style="454"/>
    <col min="14081" max="14081" width="54.28515625" style="454" customWidth="1"/>
    <col min="14082" max="14082" width="13.5703125" style="454" customWidth="1"/>
    <col min="14083" max="14083" width="12.28515625" style="454" customWidth="1"/>
    <col min="14084" max="14084" width="13.7109375" style="454" customWidth="1"/>
    <col min="14085" max="14086" width="10.7109375" style="454" customWidth="1"/>
    <col min="14087" max="14087" width="13.28515625" style="454" customWidth="1"/>
    <col min="14088" max="14088" width="10.7109375" style="454" customWidth="1"/>
    <col min="14089" max="14089" width="15.42578125" style="454" customWidth="1"/>
    <col min="14090" max="14090" width="10.7109375" style="454" customWidth="1"/>
    <col min="14091" max="14091" width="12.42578125" style="454" customWidth="1"/>
    <col min="14092" max="14092" width="14.5703125" style="454" customWidth="1"/>
    <col min="14093" max="14093" width="12.5703125" style="454" customWidth="1"/>
    <col min="14094" max="14094" width="13.28515625" style="454" customWidth="1"/>
    <col min="14095" max="14336" width="9.28515625" style="454"/>
    <col min="14337" max="14337" width="54.28515625" style="454" customWidth="1"/>
    <col min="14338" max="14338" width="13.5703125" style="454" customWidth="1"/>
    <col min="14339" max="14339" width="12.28515625" style="454" customWidth="1"/>
    <col min="14340" max="14340" width="13.7109375" style="454" customWidth="1"/>
    <col min="14341" max="14342" width="10.7109375" style="454" customWidth="1"/>
    <col min="14343" max="14343" width="13.28515625" style="454" customWidth="1"/>
    <col min="14344" max="14344" width="10.7109375" style="454" customWidth="1"/>
    <col min="14345" max="14345" width="15.42578125" style="454" customWidth="1"/>
    <col min="14346" max="14346" width="10.7109375" style="454" customWidth="1"/>
    <col min="14347" max="14347" width="12.42578125" style="454" customWidth="1"/>
    <col min="14348" max="14348" width="14.5703125" style="454" customWidth="1"/>
    <col min="14349" max="14349" width="12.5703125" style="454" customWidth="1"/>
    <col min="14350" max="14350" width="13.28515625" style="454" customWidth="1"/>
    <col min="14351" max="14592" width="9.28515625" style="454"/>
    <col min="14593" max="14593" width="54.28515625" style="454" customWidth="1"/>
    <col min="14594" max="14594" width="13.5703125" style="454" customWidth="1"/>
    <col min="14595" max="14595" width="12.28515625" style="454" customWidth="1"/>
    <col min="14596" max="14596" width="13.7109375" style="454" customWidth="1"/>
    <col min="14597" max="14598" width="10.7109375" style="454" customWidth="1"/>
    <col min="14599" max="14599" width="13.28515625" style="454" customWidth="1"/>
    <col min="14600" max="14600" width="10.7109375" style="454" customWidth="1"/>
    <col min="14601" max="14601" width="15.42578125" style="454" customWidth="1"/>
    <col min="14602" max="14602" width="10.7109375" style="454" customWidth="1"/>
    <col min="14603" max="14603" width="12.42578125" style="454" customWidth="1"/>
    <col min="14604" max="14604" width="14.5703125" style="454" customWidth="1"/>
    <col min="14605" max="14605" width="12.5703125" style="454" customWidth="1"/>
    <col min="14606" max="14606" width="13.28515625" style="454" customWidth="1"/>
    <col min="14607" max="14848" width="9.28515625" style="454"/>
    <col min="14849" max="14849" width="54.28515625" style="454" customWidth="1"/>
    <col min="14850" max="14850" width="13.5703125" style="454" customWidth="1"/>
    <col min="14851" max="14851" width="12.28515625" style="454" customWidth="1"/>
    <col min="14852" max="14852" width="13.7109375" style="454" customWidth="1"/>
    <col min="14853" max="14854" width="10.7109375" style="454" customWidth="1"/>
    <col min="14855" max="14855" width="13.28515625" style="454" customWidth="1"/>
    <col min="14856" max="14856" width="10.7109375" style="454" customWidth="1"/>
    <col min="14857" max="14857" width="15.42578125" style="454" customWidth="1"/>
    <col min="14858" max="14858" width="10.7109375" style="454" customWidth="1"/>
    <col min="14859" max="14859" width="12.42578125" style="454" customWidth="1"/>
    <col min="14860" max="14860" width="14.5703125" style="454" customWidth="1"/>
    <col min="14861" max="14861" width="12.5703125" style="454" customWidth="1"/>
    <col min="14862" max="14862" width="13.28515625" style="454" customWidth="1"/>
    <col min="14863" max="15104" width="9.28515625" style="454"/>
    <col min="15105" max="15105" width="54.28515625" style="454" customWidth="1"/>
    <col min="15106" max="15106" width="13.5703125" style="454" customWidth="1"/>
    <col min="15107" max="15107" width="12.28515625" style="454" customWidth="1"/>
    <col min="15108" max="15108" width="13.7109375" style="454" customWidth="1"/>
    <col min="15109" max="15110" width="10.7109375" style="454" customWidth="1"/>
    <col min="15111" max="15111" width="13.28515625" style="454" customWidth="1"/>
    <col min="15112" max="15112" width="10.7109375" style="454" customWidth="1"/>
    <col min="15113" max="15113" width="15.42578125" style="454" customWidth="1"/>
    <col min="15114" max="15114" width="10.7109375" style="454" customWidth="1"/>
    <col min="15115" max="15115" width="12.42578125" style="454" customWidth="1"/>
    <col min="15116" max="15116" width="14.5703125" style="454" customWidth="1"/>
    <col min="15117" max="15117" width="12.5703125" style="454" customWidth="1"/>
    <col min="15118" max="15118" width="13.28515625" style="454" customWidth="1"/>
    <col min="15119" max="15360" width="9.28515625" style="454"/>
    <col min="15361" max="15361" width="54.28515625" style="454" customWidth="1"/>
    <col min="15362" max="15362" width="13.5703125" style="454" customWidth="1"/>
    <col min="15363" max="15363" width="12.28515625" style="454" customWidth="1"/>
    <col min="15364" max="15364" width="13.7109375" style="454" customWidth="1"/>
    <col min="15365" max="15366" width="10.7109375" style="454" customWidth="1"/>
    <col min="15367" max="15367" width="13.28515625" style="454" customWidth="1"/>
    <col min="15368" max="15368" width="10.7109375" style="454" customWidth="1"/>
    <col min="15369" max="15369" width="15.42578125" style="454" customWidth="1"/>
    <col min="15370" max="15370" width="10.7109375" style="454" customWidth="1"/>
    <col min="15371" max="15371" width="12.42578125" style="454" customWidth="1"/>
    <col min="15372" max="15372" width="14.5703125" style="454" customWidth="1"/>
    <col min="15373" max="15373" width="12.5703125" style="454" customWidth="1"/>
    <col min="15374" max="15374" width="13.28515625" style="454" customWidth="1"/>
    <col min="15375" max="15616" width="9.28515625" style="454"/>
    <col min="15617" max="15617" width="54.28515625" style="454" customWidth="1"/>
    <col min="15618" max="15618" width="13.5703125" style="454" customWidth="1"/>
    <col min="15619" max="15619" width="12.28515625" style="454" customWidth="1"/>
    <col min="15620" max="15620" width="13.7109375" style="454" customWidth="1"/>
    <col min="15621" max="15622" width="10.7109375" style="454" customWidth="1"/>
    <col min="15623" max="15623" width="13.28515625" style="454" customWidth="1"/>
    <col min="15624" max="15624" width="10.7109375" style="454" customWidth="1"/>
    <col min="15625" max="15625" width="15.42578125" style="454" customWidth="1"/>
    <col min="15626" max="15626" width="10.7109375" style="454" customWidth="1"/>
    <col min="15627" max="15627" width="12.42578125" style="454" customWidth="1"/>
    <col min="15628" max="15628" width="14.5703125" style="454" customWidth="1"/>
    <col min="15629" max="15629" width="12.5703125" style="454" customWidth="1"/>
    <col min="15630" max="15630" width="13.28515625" style="454" customWidth="1"/>
    <col min="15631" max="15872" width="9.28515625" style="454"/>
    <col min="15873" max="15873" width="54.28515625" style="454" customWidth="1"/>
    <col min="15874" max="15874" width="13.5703125" style="454" customWidth="1"/>
    <col min="15875" max="15875" width="12.28515625" style="454" customWidth="1"/>
    <col min="15876" max="15876" width="13.7109375" style="454" customWidth="1"/>
    <col min="15877" max="15878" width="10.7109375" style="454" customWidth="1"/>
    <col min="15879" max="15879" width="13.28515625" style="454" customWidth="1"/>
    <col min="15880" max="15880" width="10.7109375" style="454" customWidth="1"/>
    <col min="15881" max="15881" width="15.42578125" style="454" customWidth="1"/>
    <col min="15882" max="15882" width="10.7109375" style="454" customWidth="1"/>
    <col min="15883" max="15883" width="12.42578125" style="454" customWidth="1"/>
    <col min="15884" max="15884" width="14.5703125" style="454" customWidth="1"/>
    <col min="15885" max="15885" width="12.5703125" style="454" customWidth="1"/>
    <col min="15886" max="15886" width="13.28515625" style="454" customWidth="1"/>
    <col min="15887" max="16128" width="9.28515625" style="454"/>
    <col min="16129" max="16129" width="54.28515625" style="454" customWidth="1"/>
    <col min="16130" max="16130" width="13.5703125" style="454" customWidth="1"/>
    <col min="16131" max="16131" width="12.28515625" style="454" customWidth="1"/>
    <col min="16132" max="16132" width="13.7109375" style="454" customWidth="1"/>
    <col min="16133" max="16134" width="10.7109375" style="454" customWidth="1"/>
    <col min="16135" max="16135" width="13.28515625" style="454" customWidth="1"/>
    <col min="16136" max="16136" width="10.7109375" style="454" customWidth="1"/>
    <col min="16137" max="16137" width="15.42578125" style="454" customWidth="1"/>
    <col min="16138" max="16138" width="10.7109375" style="454" customWidth="1"/>
    <col min="16139" max="16139" width="12.42578125" style="454" customWidth="1"/>
    <col min="16140" max="16140" width="14.5703125" style="454" customWidth="1"/>
    <col min="16141" max="16141" width="12.5703125" style="454" customWidth="1"/>
    <col min="16142" max="16142" width="13.28515625" style="454" customWidth="1"/>
    <col min="16143" max="16384" width="9.28515625" style="454"/>
  </cols>
  <sheetData>
    <row r="1" spans="1:14" hidden="1" x14ac:dyDescent="0.25"/>
    <row r="2" spans="1:14" x14ac:dyDescent="0.25">
      <c r="L2" s="454" t="s">
        <v>926</v>
      </c>
    </row>
    <row r="3" spans="1:14" s="512" customFormat="1" ht="24.75" customHeight="1" thickBot="1" x14ac:dyDescent="0.4">
      <c r="A3" s="454"/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510" t="s">
        <v>369</v>
      </c>
      <c r="M3" s="511"/>
    </row>
    <row r="4" spans="1:14" s="512" customFormat="1" ht="36.75" customHeight="1" x14ac:dyDescent="0.25">
      <c r="A4" s="766" t="s">
        <v>860</v>
      </c>
      <c r="B4" s="773"/>
      <c r="C4" s="767"/>
      <c r="D4" s="767"/>
      <c r="E4" s="767"/>
      <c r="F4" s="767"/>
      <c r="G4" s="767"/>
      <c r="H4" s="767"/>
      <c r="I4" s="767"/>
      <c r="J4" s="767"/>
      <c r="K4" s="767"/>
      <c r="L4" s="774"/>
      <c r="M4" s="511"/>
    </row>
    <row r="5" spans="1:14" s="517" customFormat="1" ht="40.5" customHeight="1" x14ac:dyDescent="0.25">
      <c r="A5" s="513"/>
      <c r="B5" s="769" t="s">
        <v>861</v>
      </c>
      <c r="C5" s="775"/>
      <c r="D5" s="775"/>
      <c r="E5" s="775"/>
      <c r="F5" s="775"/>
      <c r="G5" s="775"/>
      <c r="H5" s="775"/>
      <c r="I5" s="775"/>
      <c r="J5" s="775"/>
      <c r="K5" s="514"/>
      <c r="L5" s="515" t="s">
        <v>356</v>
      </c>
      <c r="M5" s="516"/>
    </row>
    <row r="6" spans="1:14" s="517" customFormat="1" ht="52.5" customHeight="1" x14ac:dyDescent="0.25">
      <c r="A6" s="463" t="s">
        <v>810</v>
      </c>
      <c r="B6" s="464" t="s">
        <v>862</v>
      </c>
      <c r="C6" s="464" t="s">
        <v>972</v>
      </c>
      <c r="D6" s="464" t="s">
        <v>864</v>
      </c>
      <c r="E6" s="464" t="s">
        <v>865</v>
      </c>
      <c r="F6" s="464" t="s">
        <v>866</v>
      </c>
      <c r="G6" s="464" t="s">
        <v>867</v>
      </c>
      <c r="H6" s="464" t="s">
        <v>868</v>
      </c>
      <c r="I6" s="464" t="s">
        <v>973</v>
      </c>
      <c r="J6" s="518" t="s">
        <v>974</v>
      </c>
      <c r="K6" s="518" t="s">
        <v>869</v>
      </c>
      <c r="L6" s="519" t="s">
        <v>356</v>
      </c>
      <c r="M6" s="520"/>
    </row>
    <row r="7" spans="1:14" s="512" customFormat="1" ht="26.1" customHeight="1" x14ac:dyDescent="0.25">
      <c r="A7" s="467" t="s">
        <v>819</v>
      </c>
      <c r="B7" s="521"/>
      <c r="C7" s="468"/>
      <c r="D7" s="468"/>
      <c r="E7" s="468"/>
      <c r="F7" s="468"/>
      <c r="G7" s="468"/>
      <c r="H7" s="468"/>
      <c r="I7" s="468">
        <v>0</v>
      </c>
      <c r="J7" s="518">
        <v>0</v>
      </c>
      <c r="K7" s="522">
        <f>SUM(G7:J7)</f>
        <v>0</v>
      </c>
      <c r="L7" s="523">
        <f>SUM(B7:J7)</f>
        <v>0</v>
      </c>
      <c r="M7" s="524"/>
      <c r="N7" s="525"/>
    </row>
    <row r="8" spans="1:14" s="512" customFormat="1" ht="26.1" customHeight="1" x14ac:dyDescent="0.25">
      <c r="A8" s="467" t="s">
        <v>820</v>
      </c>
      <c r="B8" s="521"/>
      <c r="C8" s="468"/>
      <c r="D8" s="468"/>
      <c r="E8" s="468"/>
      <c r="F8" s="468"/>
      <c r="G8" s="468">
        <v>983</v>
      </c>
      <c r="H8" s="468">
        <v>1090</v>
      </c>
      <c r="I8" s="468">
        <v>2000</v>
      </c>
      <c r="J8" s="468">
        <v>100</v>
      </c>
      <c r="K8" s="522">
        <f t="shared" ref="K8:K45" si="0">SUM(G8:J8)</f>
        <v>4173</v>
      </c>
      <c r="L8" s="523">
        <f t="shared" ref="L8:L47" si="1">SUM(B8:J8)</f>
        <v>4173</v>
      </c>
      <c r="M8" s="524"/>
      <c r="N8" s="525"/>
    </row>
    <row r="9" spans="1:14" s="512" customFormat="1" ht="26.1" customHeight="1" thickBot="1" x14ac:dyDescent="0.3">
      <c r="A9" s="472" t="s">
        <v>821</v>
      </c>
      <c r="B9" s="526">
        <v>100</v>
      </c>
      <c r="C9" s="473"/>
      <c r="D9" s="473"/>
      <c r="E9" s="473"/>
      <c r="F9" s="473"/>
      <c r="G9" s="473">
        <v>52</v>
      </c>
      <c r="H9" s="473">
        <v>67</v>
      </c>
      <c r="I9" s="473">
        <v>122</v>
      </c>
      <c r="J9" s="473">
        <v>2100</v>
      </c>
      <c r="K9" s="522">
        <f>SUM(G9:J9)</f>
        <v>2341</v>
      </c>
      <c r="L9" s="527">
        <f t="shared" si="1"/>
        <v>2441</v>
      </c>
      <c r="M9" s="524"/>
      <c r="N9" s="525"/>
    </row>
    <row r="10" spans="1:14" s="512" customFormat="1" ht="26.1" customHeight="1" thickBot="1" x14ac:dyDescent="0.3">
      <c r="A10" s="476" t="s">
        <v>356</v>
      </c>
      <c r="B10" s="477">
        <f t="shared" ref="B10:I10" si="2">SUM(B7:B9)</f>
        <v>100</v>
      </c>
      <c r="C10" s="477">
        <f t="shared" si="2"/>
        <v>0</v>
      </c>
      <c r="D10" s="477">
        <f t="shared" si="2"/>
        <v>0</v>
      </c>
      <c r="E10" s="477">
        <f t="shared" si="2"/>
        <v>0</v>
      </c>
      <c r="F10" s="477">
        <f t="shared" si="2"/>
        <v>0</v>
      </c>
      <c r="G10" s="477">
        <f t="shared" si="2"/>
        <v>1035</v>
      </c>
      <c r="H10" s="477">
        <f t="shared" si="2"/>
        <v>1157</v>
      </c>
      <c r="I10" s="477">
        <f t="shared" si="2"/>
        <v>2122</v>
      </c>
      <c r="J10" s="477">
        <f>SUM(J7:J9)</f>
        <v>2200</v>
      </c>
      <c r="K10" s="477">
        <f>SUM(K7:K9)</f>
        <v>6514</v>
      </c>
      <c r="L10" s="528">
        <f t="shared" si="1"/>
        <v>6614</v>
      </c>
      <c r="M10" s="524"/>
      <c r="N10" s="525"/>
    </row>
    <row r="11" spans="1:14" s="512" customFormat="1" ht="26.1" customHeight="1" x14ac:dyDescent="0.25">
      <c r="A11" s="479" t="s">
        <v>822</v>
      </c>
      <c r="B11" s="529"/>
      <c r="C11" s="480"/>
      <c r="D11" s="480"/>
      <c r="E11" s="480"/>
      <c r="F11" s="480"/>
      <c r="G11" s="530">
        <v>6000</v>
      </c>
      <c r="H11" s="530">
        <v>7000</v>
      </c>
      <c r="I11" s="530">
        <v>9000</v>
      </c>
      <c r="J11" s="468">
        <v>800</v>
      </c>
      <c r="K11" s="522">
        <f t="shared" si="0"/>
        <v>22800</v>
      </c>
      <c r="L11" s="531">
        <f t="shared" si="1"/>
        <v>22800</v>
      </c>
      <c r="M11" s="524"/>
      <c r="N11" s="525"/>
    </row>
    <row r="12" spans="1:14" s="512" customFormat="1" ht="26.1" customHeight="1" x14ac:dyDescent="0.25">
      <c r="A12" s="488" t="s">
        <v>870</v>
      </c>
      <c r="B12" s="532">
        <f>SUM('ZČ-opravy OMP a OBN rozpis'!E43)</f>
        <v>60000</v>
      </c>
      <c r="C12" s="468"/>
      <c r="D12" s="468"/>
      <c r="E12" s="468"/>
      <c r="F12" s="468"/>
      <c r="G12" s="468"/>
      <c r="H12" s="468"/>
      <c r="I12" s="468"/>
      <c r="J12" s="468">
        <v>1000</v>
      </c>
      <c r="K12" s="522">
        <f t="shared" si="0"/>
        <v>1000</v>
      </c>
      <c r="L12" s="523">
        <f t="shared" si="1"/>
        <v>61000</v>
      </c>
      <c r="M12" s="524"/>
      <c r="N12" s="525"/>
    </row>
    <row r="13" spans="1:14" s="512" customFormat="1" ht="26.1" customHeight="1" x14ac:dyDescent="0.25">
      <c r="A13" s="488" t="s">
        <v>824</v>
      </c>
      <c r="B13" s="532"/>
      <c r="C13" s="468"/>
      <c r="D13" s="468">
        <v>500</v>
      </c>
      <c r="E13" s="468"/>
      <c r="F13" s="468"/>
      <c r="G13" s="468"/>
      <c r="H13" s="468"/>
      <c r="I13" s="468"/>
      <c r="J13" s="468"/>
      <c r="K13" s="522">
        <f t="shared" si="0"/>
        <v>0</v>
      </c>
      <c r="L13" s="523">
        <f t="shared" si="1"/>
        <v>500</v>
      </c>
      <c r="M13" s="524"/>
      <c r="N13" s="525"/>
    </row>
    <row r="14" spans="1:14" s="512" customFormat="1" ht="26.1" customHeight="1" x14ac:dyDescent="0.25">
      <c r="A14" s="488" t="s">
        <v>825</v>
      </c>
      <c r="B14" s="532"/>
      <c r="C14" s="468"/>
      <c r="D14" s="468">
        <v>1000</v>
      </c>
      <c r="E14" s="468">
        <v>500</v>
      </c>
      <c r="F14" s="468"/>
      <c r="G14" s="468">
        <v>1000</v>
      </c>
      <c r="H14" s="468">
        <v>1000</v>
      </c>
      <c r="I14" s="468">
        <v>1300</v>
      </c>
      <c r="J14" s="468">
        <v>700</v>
      </c>
      <c r="K14" s="522">
        <f t="shared" si="0"/>
        <v>4000</v>
      </c>
      <c r="L14" s="523">
        <f t="shared" si="1"/>
        <v>5500</v>
      </c>
      <c r="M14" s="524"/>
      <c r="N14" s="525"/>
    </row>
    <row r="15" spans="1:14" s="512" customFormat="1" ht="26.1" customHeight="1" x14ac:dyDescent="0.25">
      <c r="A15" s="490" t="s">
        <v>826</v>
      </c>
      <c r="B15" s="532"/>
      <c r="C15" s="473"/>
      <c r="D15" s="491"/>
      <c r="E15" s="473"/>
      <c r="F15" s="473"/>
      <c r="G15" s="473"/>
      <c r="H15" s="468"/>
      <c r="I15" s="491"/>
      <c r="J15" s="473"/>
      <c r="K15" s="522">
        <f t="shared" si="0"/>
        <v>0</v>
      </c>
      <c r="L15" s="523">
        <f t="shared" si="1"/>
        <v>0</v>
      </c>
      <c r="M15" s="524"/>
      <c r="N15" s="525"/>
    </row>
    <row r="16" spans="1:14" s="512" customFormat="1" ht="26.1" customHeight="1" thickBot="1" x14ac:dyDescent="0.3">
      <c r="A16" s="490" t="s">
        <v>827</v>
      </c>
      <c r="B16" s="533"/>
      <c r="C16" s="473"/>
      <c r="D16" s="491"/>
      <c r="E16" s="473"/>
      <c r="F16" s="473">
        <v>14000</v>
      </c>
      <c r="G16" s="473"/>
      <c r="H16" s="473"/>
      <c r="I16" s="491"/>
      <c r="J16" s="473"/>
      <c r="K16" s="522">
        <f t="shared" si="0"/>
        <v>0</v>
      </c>
      <c r="L16" s="527">
        <f t="shared" si="1"/>
        <v>14000</v>
      </c>
      <c r="M16" s="524"/>
      <c r="N16" s="525"/>
    </row>
    <row r="17" spans="1:20" s="512" customFormat="1" ht="26.1" customHeight="1" thickBot="1" x14ac:dyDescent="0.3">
      <c r="A17" s="493" t="s">
        <v>828</v>
      </c>
      <c r="B17" s="477">
        <f>B16+B15+B14+B13+B12+B11</f>
        <v>60000</v>
      </c>
      <c r="C17" s="477">
        <f t="shared" ref="C17:K17" si="3">C16+C15+C14+C13+C12+C11</f>
        <v>0</v>
      </c>
      <c r="D17" s="477">
        <f t="shared" si="3"/>
        <v>1500</v>
      </c>
      <c r="E17" s="477">
        <f t="shared" si="3"/>
        <v>500</v>
      </c>
      <c r="F17" s="477">
        <f t="shared" si="3"/>
        <v>14000</v>
      </c>
      <c r="G17" s="477">
        <f t="shared" si="3"/>
        <v>7000</v>
      </c>
      <c r="H17" s="477">
        <f t="shared" si="3"/>
        <v>8000</v>
      </c>
      <c r="I17" s="477">
        <f t="shared" si="3"/>
        <v>10300</v>
      </c>
      <c r="J17" s="477">
        <f t="shared" si="3"/>
        <v>2500</v>
      </c>
      <c r="K17" s="477">
        <f t="shared" si="3"/>
        <v>27800</v>
      </c>
      <c r="L17" s="528">
        <f t="shared" si="1"/>
        <v>103800</v>
      </c>
      <c r="M17" s="524"/>
      <c r="N17" s="525"/>
    </row>
    <row r="18" spans="1:20" s="512" customFormat="1" ht="26.1" customHeight="1" x14ac:dyDescent="0.25">
      <c r="A18" s="488" t="s">
        <v>829</v>
      </c>
      <c r="B18" s="532">
        <v>15000</v>
      </c>
      <c r="C18" s="468"/>
      <c r="D18" s="468"/>
      <c r="E18" s="468"/>
      <c r="F18" s="468"/>
      <c r="G18" s="468">
        <v>2100</v>
      </c>
      <c r="H18" s="468">
        <v>2820</v>
      </c>
      <c r="I18" s="468">
        <v>3100</v>
      </c>
      <c r="J18" s="468"/>
      <c r="K18" s="522">
        <f t="shared" si="0"/>
        <v>8020</v>
      </c>
      <c r="L18" s="523">
        <f>SUM(B18:J18)</f>
        <v>23020</v>
      </c>
      <c r="M18" s="524"/>
      <c r="N18" s="525"/>
    </row>
    <row r="19" spans="1:20" s="512" customFormat="1" ht="26.1" customHeight="1" x14ac:dyDescent="0.25">
      <c r="A19" s="488" t="s">
        <v>830</v>
      </c>
      <c r="B19" s="532">
        <v>4000</v>
      </c>
      <c r="C19" s="468"/>
      <c r="D19" s="468"/>
      <c r="E19" s="468"/>
      <c r="F19" s="468"/>
      <c r="G19" s="468">
        <v>600</v>
      </c>
      <c r="H19" s="468">
        <v>376</v>
      </c>
      <c r="I19" s="468">
        <v>277</v>
      </c>
      <c r="J19" s="468">
        <v>400</v>
      </c>
      <c r="K19" s="522">
        <f t="shared" si="0"/>
        <v>1653</v>
      </c>
      <c r="L19" s="523">
        <f t="shared" si="1"/>
        <v>5653</v>
      </c>
      <c r="M19" s="524"/>
      <c r="N19" s="525"/>
    </row>
    <row r="20" spans="1:20" s="512" customFormat="1" ht="26.1" customHeight="1" x14ac:dyDescent="0.25">
      <c r="A20" s="488" t="s">
        <v>832</v>
      </c>
      <c r="B20" s="532">
        <v>3500</v>
      </c>
      <c r="C20" s="468"/>
      <c r="D20" s="468"/>
      <c r="E20" s="468"/>
      <c r="F20" s="468"/>
      <c r="G20" s="468"/>
      <c r="H20" s="468"/>
      <c r="I20" s="468"/>
      <c r="J20" s="468"/>
      <c r="K20" s="522">
        <f t="shared" si="0"/>
        <v>0</v>
      </c>
      <c r="L20" s="523">
        <f t="shared" si="1"/>
        <v>3500</v>
      </c>
      <c r="M20" s="524"/>
      <c r="N20" s="525"/>
    </row>
    <row r="21" spans="1:20" s="512" customFormat="1" ht="26.1" customHeight="1" x14ac:dyDescent="0.25">
      <c r="A21" s="488" t="s">
        <v>833</v>
      </c>
      <c r="B21" s="532"/>
      <c r="C21" s="468"/>
      <c r="D21" s="468"/>
      <c r="E21" s="468"/>
      <c r="F21" s="468"/>
      <c r="G21" s="468"/>
      <c r="H21" s="468"/>
      <c r="I21" s="468"/>
      <c r="J21" s="468"/>
      <c r="K21" s="522">
        <f t="shared" si="0"/>
        <v>0</v>
      </c>
      <c r="L21" s="523">
        <f t="shared" si="1"/>
        <v>0</v>
      </c>
      <c r="M21" s="524"/>
      <c r="N21" s="525"/>
    </row>
    <row r="22" spans="1:20" s="512" customFormat="1" ht="26.1" customHeight="1" x14ac:dyDescent="0.25">
      <c r="A22" s="488" t="s">
        <v>834</v>
      </c>
      <c r="B22" s="532">
        <v>500</v>
      </c>
      <c r="C22" s="468"/>
      <c r="D22" s="468"/>
      <c r="E22" s="468"/>
      <c r="F22" s="468"/>
      <c r="G22" s="468"/>
      <c r="H22" s="468"/>
      <c r="I22" s="468"/>
      <c r="J22" s="468"/>
      <c r="K22" s="522">
        <f t="shared" si="0"/>
        <v>0</v>
      </c>
      <c r="L22" s="523">
        <f t="shared" si="1"/>
        <v>500</v>
      </c>
      <c r="M22" s="524"/>
      <c r="N22" s="525"/>
    </row>
    <row r="23" spans="1:20" s="512" customFormat="1" ht="26.1" customHeight="1" x14ac:dyDescent="0.25">
      <c r="A23" s="488" t="s">
        <v>835</v>
      </c>
      <c r="B23" s="532"/>
      <c r="C23" s="468"/>
      <c r="D23" s="468"/>
      <c r="E23" s="468"/>
      <c r="F23" s="468"/>
      <c r="G23" s="468"/>
      <c r="H23" s="468"/>
      <c r="I23" s="468"/>
      <c r="J23" s="468"/>
      <c r="K23" s="522">
        <f t="shared" si="0"/>
        <v>0</v>
      </c>
      <c r="L23" s="523">
        <f t="shared" si="1"/>
        <v>0</v>
      </c>
      <c r="M23" s="524"/>
      <c r="N23" s="525"/>
    </row>
    <row r="24" spans="1:20" s="512" customFormat="1" ht="26.1" customHeight="1" x14ac:dyDescent="0.25">
      <c r="A24" s="488" t="s">
        <v>836</v>
      </c>
      <c r="B24" s="468">
        <v>0</v>
      </c>
      <c r="C24" s="468"/>
      <c r="D24" s="468">
        <v>3300</v>
      </c>
      <c r="E24" s="468"/>
      <c r="F24" s="468"/>
      <c r="G24" s="468"/>
      <c r="H24" s="468"/>
      <c r="I24" s="468"/>
      <c r="J24" s="468"/>
      <c r="K24" s="522">
        <f t="shared" si="0"/>
        <v>0</v>
      </c>
      <c r="L24" s="523">
        <f t="shared" si="1"/>
        <v>3300</v>
      </c>
      <c r="M24" s="524"/>
      <c r="N24" s="525"/>
    </row>
    <row r="25" spans="1:20" s="512" customFormat="1" ht="26.1" customHeight="1" x14ac:dyDescent="0.25">
      <c r="A25" s="488" t="s">
        <v>837</v>
      </c>
      <c r="B25" s="532"/>
      <c r="C25" s="468"/>
      <c r="D25" s="468"/>
      <c r="E25" s="468"/>
      <c r="F25" s="468"/>
      <c r="G25" s="468"/>
      <c r="H25" s="468"/>
      <c r="I25" s="468"/>
      <c r="J25" s="468"/>
      <c r="K25" s="522">
        <f t="shared" si="0"/>
        <v>0</v>
      </c>
      <c r="L25" s="523">
        <f t="shared" si="1"/>
        <v>0</v>
      </c>
      <c r="M25" s="524"/>
      <c r="N25" s="525"/>
    </row>
    <row r="26" spans="1:20" s="512" customFormat="1" ht="26.1" customHeight="1" x14ac:dyDescent="0.25">
      <c r="A26" s="488" t="s">
        <v>838</v>
      </c>
      <c r="B26" s="532"/>
      <c r="C26" s="468"/>
      <c r="D26" s="468"/>
      <c r="E26" s="468"/>
      <c r="F26" s="468"/>
      <c r="G26" s="468"/>
      <c r="H26" s="468"/>
      <c r="I26" s="468"/>
      <c r="J26" s="468"/>
      <c r="K26" s="522">
        <f t="shared" si="0"/>
        <v>0</v>
      </c>
      <c r="L26" s="523">
        <f t="shared" si="1"/>
        <v>0</v>
      </c>
      <c r="M26" s="524"/>
      <c r="N26" s="525"/>
    </row>
    <row r="27" spans="1:20" s="512" customFormat="1" ht="26.1" customHeight="1" x14ac:dyDescent="0.25">
      <c r="A27" s="488" t="s">
        <v>839</v>
      </c>
      <c r="B27" s="532"/>
      <c r="C27" s="468"/>
      <c r="D27" s="468"/>
      <c r="E27" s="468"/>
      <c r="F27" s="468"/>
      <c r="G27" s="468"/>
      <c r="H27" s="468"/>
      <c r="I27" s="468"/>
      <c r="J27" s="468">
        <v>1400</v>
      </c>
      <c r="K27" s="522">
        <f t="shared" si="0"/>
        <v>1400</v>
      </c>
      <c r="L27" s="523">
        <f t="shared" si="1"/>
        <v>1400</v>
      </c>
      <c r="M27" s="524"/>
      <c r="N27" s="525"/>
      <c r="T27" s="525"/>
    </row>
    <row r="28" spans="1:20" s="511" customFormat="1" ht="26.1" customHeight="1" x14ac:dyDescent="0.25">
      <c r="A28" s="488" t="s">
        <v>840</v>
      </c>
      <c r="B28" s="532"/>
      <c r="C28" s="468"/>
      <c r="D28" s="468"/>
      <c r="E28" s="468"/>
      <c r="F28" s="468"/>
      <c r="G28" s="468">
        <v>2000</v>
      </c>
      <c r="H28" s="468">
        <v>1500</v>
      </c>
      <c r="I28" s="468">
        <v>2000</v>
      </c>
      <c r="J28" s="468">
        <v>600</v>
      </c>
      <c r="K28" s="522">
        <f t="shared" si="0"/>
        <v>6100</v>
      </c>
      <c r="L28" s="523">
        <f t="shared" si="1"/>
        <v>6100</v>
      </c>
      <c r="M28" s="524"/>
      <c r="N28" s="525"/>
    </row>
    <row r="29" spans="1:20" s="512" customFormat="1" ht="26.1" customHeight="1" x14ac:dyDescent="0.25">
      <c r="A29" s="488" t="s">
        <v>841</v>
      </c>
      <c r="B29" s="532"/>
      <c r="C29" s="468"/>
      <c r="D29" s="468"/>
      <c r="E29" s="468"/>
      <c r="F29" s="468"/>
      <c r="G29" s="468"/>
      <c r="H29" s="468"/>
      <c r="I29" s="468"/>
      <c r="J29" s="468"/>
      <c r="K29" s="522">
        <f t="shared" si="0"/>
        <v>0</v>
      </c>
      <c r="L29" s="523">
        <f t="shared" si="1"/>
        <v>0</v>
      </c>
      <c r="M29" s="524"/>
      <c r="N29" s="525"/>
      <c r="T29" s="525"/>
    </row>
    <row r="30" spans="1:20" s="512" customFormat="1" ht="26.1" customHeight="1" x14ac:dyDescent="0.25">
      <c r="A30" s="488" t="s">
        <v>842</v>
      </c>
      <c r="B30" s="532"/>
      <c r="C30" s="468"/>
      <c r="D30" s="468"/>
      <c r="E30" s="468"/>
      <c r="F30" s="468"/>
      <c r="G30" s="468"/>
      <c r="H30" s="468"/>
      <c r="I30" s="468"/>
      <c r="J30" s="468"/>
      <c r="K30" s="522">
        <f t="shared" si="0"/>
        <v>0</v>
      </c>
      <c r="L30" s="523">
        <f t="shared" si="1"/>
        <v>0</v>
      </c>
      <c r="M30" s="524"/>
      <c r="N30" s="525"/>
    </row>
    <row r="31" spans="1:20" s="512" customFormat="1" ht="26.1" customHeight="1" thickBot="1" x14ac:dyDescent="0.3">
      <c r="A31" s="490" t="s">
        <v>843</v>
      </c>
      <c r="B31" s="534">
        <v>1000</v>
      </c>
      <c r="C31" s="473"/>
      <c r="D31" s="473"/>
      <c r="E31" s="473"/>
      <c r="F31" s="473">
        <v>100</v>
      </c>
      <c r="G31" s="473">
        <v>500</v>
      </c>
      <c r="H31" s="473">
        <v>500</v>
      </c>
      <c r="I31" s="473">
        <v>900</v>
      </c>
      <c r="J31" s="473"/>
      <c r="K31" s="522">
        <f t="shared" si="0"/>
        <v>1900</v>
      </c>
      <c r="L31" s="527">
        <f t="shared" si="1"/>
        <v>3000</v>
      </c>
      <c r="M31" s="524"/>
      <c r="N31" s="525"/>
    </row>
    <row r="32" spans="1:20" s="512" customFormat="1" ht="26.1" customHeight="1" thickBot="1" x14ac:dyDescent="0.3">
      <c r="A32" s="497" t="s">
        <v>844</v>
      </c>
      <c r="B32" s="477">
        <f t="shared" ref="B32:K32" si="4">SUM(B17:B31)+B10</f>
        <v>84100</v>
      </c>
      <c r="C32" s="477">
        <f t="shared" si="4"/>
        <v>0</v>
      </c>
      <c r="D32" s="477">
        <f t="shared" si="4"/>
        <v>4800</v>
      </c>
      <c r="E32" s="477">
        <f t="shared" si="4"/>
        <v>500</v>
      </c>
      <c r="F32" s="477">
        <f t="shared" si="4"/>
        <v>14100</v>
      </c>
      <c r="G32" s="477">
        <f t="shared" si="4"/>
        <v>13235</v>
      </c>
      <c r="H32" s="477">
        <f t="shared" si="4"/>
        <v>14353</v>
      </c>
      <c r="I32" s="477">
        <f t="shared" si="4"/>
        <v>18699</v>
      </c>
      <c r="J32" s="477">
        <f t="shared" si="4"/>
        <v>7100</v>
      </c>
      <c r="K32" s="477">
        <f t="shared" si="4"/>
        <v>53387</v>
      </c>
      <c r="L32" s="528">
        <f>SUM(L7:L31)-L10-L17</f>
        <v>156887</v>
      </c>
      <c r="M32" s="524"/>
      <c r="N32" s="525"/>
      <c r="O32" s="525"/>
    </row>
    <row r="33" spans="1:14" s="512" customFormat="1" ht="26.1" customHeight="1" x14ac:dyDescent="0.25">
      <c r="A33" s="499" t="s">
        <v>845</v>
      </c>
      <c r="B33" s="529"/>
      <c r="C33" s="480"/>
      <c r="D33" s="480"/>
      <c r="E33" s="480"/>
      <c r="F33" s="480"/>
      <c r="G33" s="480">
        <v>21</v>
      </c>
      <c r="H33" s="480">
        <v>120</v>
      </c>
      <c r="I33" s="480"/>
      <c r="J33" s="480"/>
      <c r="K33" s="522">
        <f t="shared" si="0"/>
        <v>141</v>
      </c>
      <c r="L33" s="531">
        <f t="shared" si="1"/>
        <v>141</v>
      </c>
      <c r="M33" s="524"/>
      <c r="N33" s="525"/>
    </row>
    <row r="34" spans="1:14" s="512" customFormat="1" ht="26.1" customHeight="1" x14ac:dyDescent="0.25">
      <c r="A34" s="500" t="s">
        <v>846</v>
      </c>
      <c r="B34" s="532"/>
      <c r="C34" s="468"/>
      <c r="D34" s="468"/>
      <c r="E34" s="468"/>
      <c r="F34" s="468"/>
      <c r="G34" s="468"/>
      <c r="H34" s="468"/>
      <c r="I34" s="468"/>
      <c r="J34" s="468"/>
      <c r="K34" s="522">
        <f t="shared" si="0"/>
        <v>0</v>
      </c>
      <c r="L34" s="523">
        <f t="shared" si="1"/>
        <v>0</v>
      </c>
      <c r="M34" s="524"/>
      <c r="N34" s="525"/>
    </row>
    <row r="35" spans="1:14" s="512" customFormat="1" ht="26.1" customHeight="1" x14ac:dyDescent="0.25">
      <c r="A35" s="488" t="s">
        <v>847</v>
      </c>
      <c r="B35" s="532">
        <v>2000</v>
      </c>
      <c r="C35" s="468"/>
      <c r="D35" s="468"/>
      <c r="E35" s="468"/>
      <c r="F35" s="468"/>
      <c r="G35" s="468">
        <v>59928</v>
      </c>
      <c r="H35" s="468">
        <v>83124</v>
      </c>
      <c r="I35" s="468">
        <v>91488</v>
      </c>
      <c r="J35" s="468">
        <v>7000</v>
      </c>
      <c r="K35" s="522">
        <f t="shared" si="0"/>
        <v>241540</v>
      </c>
      <c r="L35" s="523">
        <f t="shared" si="1"/>
        <v>243540</v>
      </c>
      <c r="M35" s="524"/>
      <c r="N35" s="525"/>
    </row>
    <row r="36" spans="1:14" s="512" customFormat="1" ht="26.1" customHeight="1" x14ac:dyDescent="0.25">
      <c r="A36" s="490" t="s">
        <v>848</v>
      </c>
      <c r="B36" s="532">
        <v>5000</v>
      </c>
      <c r="C36" s="468"/>
      <c r="D36" s="468">
        <v>8060</v>
      </c>
      <c r="E36" s="468">
        <v>2500</v>
      </c>
      <c r="F36" s="473"/>
      <c r="G36" s="473">
        <v>8000</v>
      </c>
      <c r="H36" s="473">
        <v>6000</v>
      </c>
      <c r="I36" s="473">
        <v>9500</v>
      </c>
      <c r="J36" s="468">
        <v>2200</v>
      </c>
      <c r="K36" s="522">
        <f t="shared" si="0"/>
        <v>25700</v>
      </c>
      <c r="L36" s="523">
        <f t="shared" si="1"/>
        <v>41260</v>
      </c>
      <c r="M36" s="524"/>
      <c r="N36" s="525"/>
    </row>
    <row r="37" spans="1:14" s="512" customFormat="1" ht="26.1" customHeight="1" x14ac:dyDescent="0.25">
      <c r="A37" s="500" t="s">
        <v>849</v>
      </c>
      <c r="B37" s="532"/>
      <c r="C37" s="468"/>
      <c r="D37" s="468"/>
      <c r="E37" s="468"/>
      <c r="F37" s="468"/>
      <c r="G37" s="468"/>
      <c r="H37" s="468"/>
      <c r="I37" s="468"/>
      <c r="J37" s="468"/>
      <c r="K37" s="522">
        <f t="shared" si="0"/>
        <v>0</v>
      </c>
      <c r="L37" s="523">
        <f t="shared" si="1"/>
        <v>0</v>
      </c>
      <c r="M37" s="524"/>
      <c r="N37" s="525"/>
    </row>
    <row r="38" spans="1:14" s="512" customFormat="1" ht="26.1" customHeight="1" thickBot="1" x14ac:dyDescent="0.3">
      <c r="A38" s="472" t="s">
        <v>850</v>
      </c>
      <c r="B38" s="534">
        <v>650</v>
      </c>
      <c r="C38" s="473">
        <v>150</v>
      </c>
      <c r="D38" s="473"/>
      <c r="E38" s="473"/>
      <c r="F38" s="473"/>
      <c r="G38" s="473"/>
      <c r="H38" s="473"/>
      <c r="I38" s="473"/>
      <c r="J38" s="473">
        <v>1000</v>
      </c>
      <c r="K38" s="522">
        <f t="shared" si="0"/>
        <v>1000</v>
      </c>
      <c r="L38" s="527">
        <f t="shared" si="1"/>
        <v>1800</v>
      </c>
      <c r="M38" s="524"/>
      <c r="N38" s="525"/>
    </row>
    <row r="39" spans="1:14" s="511" customFormat="1" ht="26.1" customHeight="1" thickBot="1" x14ac:dyDescent="0.3">
      <c r="A39" s="493" t="s">
        <v>851</v>
      </c>
      <c r="B39" s="477">
        <f>SUM(B34:B38)</f>
        <v>7650</v>
      </c>
      <c r="C39" s="477">
        <f t="shared" ref="C39:K39" si="5">SUM(C34:C38)</f>
        <v>150</v>
      </c>
      <c r="D39" s="477">
        <f t="shared" si="5"/>
        <v>8060</v>
      </c>
      <c r="E39" s="477">
        <f t="shared" si="5"/>
        <v>2500</v>
      </c>
      <c r="F39" s="477">
        <f t="shared" si="5"/>
        <v>0</v>
      </c>
      <c r="G39" s="477">
        <f t="shared" si="5"/>
        <v>67928</v>
      </c>
      <c r="H39" s="477">
        <f t="shared" si="5"/>
        <v>89124</v>
      </c>
      <c r="I39" s="477">
        <f t="shared" si="5"/>
        <v>100988</v>
      </c>
      <c r="J39" s="477">
        <f t="shared" si="5"/>
        <v>10200</v>
      </c>
      <c r="K39" s="477">
        <f t="shared" si="5"/>
        <v>268240</v>
      </c>
      <c r="L39" s="528">
        <f t="shared" si="1"/>
        <v>286600</v>
      </c>
      <c r="M39" s="524"/>
      <c r="N39" s="525"/>
    </row>
    <row r="40" spans="1:14" s="535" customFormat="1" ht="26.1" customHeight="1" x14ac:dyDescent="0.25">
      <c r="A40" s="479" t="s">
        <v>852</v>
      </c>
      <c r="B40" s="529">
        <v>10</v>
      </c>
      <c r="C40" s="480"/>
      <c r="D40" s="480"/>
      <c r="E40" s="480"/>
      <c r="F40" s="480"/>
      <c r="G40" s="530">
        <v>650</v>
      </c>
      <c r="H40" s="530">
        <v>410</v>
      </c>
      <c r="I40" s="530">
        <v>1500</v>
      </c>
      <c r="J40" s="480"/>
      <c r="K40" s="522">
        <f t="shared" si="0"/>
        <v>2560</v>
      </c>
      <c r="L40" s="531">
        <f t="shared" si="1"/>
        <v>2570</v>
      </c>
      <c r="M40" s="524"/>
      <c r="N40" s="525"/>
    </row>
    <row r="41" spans="1:14" ht="26.1" customHeight="1" x14ac:dyDescent="0.2">
      <c r="A41" s="479" t="s">
        <v>853</v>
      </c>
      <c r="B41" s="532">
        <v>30</v>
      </c>
      <c r="C41" s="480"/>
      <c r="D41" s="480"/>
      <c r="E41" s="480"/>
      <c r="F41" s="480"/>
      <c r="G41" s="480">
        <v>227</v>
      </c>
      <c r="H41" s="480">
        <v>120</v>
      </c>
      <c r="I41" s="480">
        <v>561</v>
      </c>
      <c r="J41" s="480"/>
      <c r="K41" s="522">
        <f t="shared" si="0"/>
        <v>908</v>
      </c>
      <c r="L41" s="523">
        <f t="shared" si="1"/>
        <v>938</v>
      </c>
      <c r="M41" s="524"/>
      <c r="N41" s="525"/>
    </row>
    <row r="42" spans="1:14" ht="26.1" customHeight="1" x14ac:dyDescent="0.2">
      <c r="A42" s="488" t="s">
        <v>854</v>
      </c>
      <c r="B42" s="532"/>
      <c r="C42" s="468"/>
      <c r="D42" s="468"/>
      <c r="E42" s="468"/>
      <c r="F42" s="468"/>
      <c r="G42" s="468"/>
      <c r="H42" s="468"/>
      <c r="I42" s="468"/>
      <c r="J42" s="468"/>
      <c r="K42" s="522">
        <f t="shared" si="0"/>
        <v>0</v>
      </c>
      <c r="L42" s="523">
        <f t="shared" si="1"/>
        <v>0</v>
      </c>
      <c r="M42" s="524"/>
      <c r="N42" s="525"/>
    </row>
    <row r="43" spans="1:14" ht="26.1" customHeight="1" x14ac:dyDescent="0.2">
      <c r="A43" s="488" t="s">
        <v>855</v>
      </c>
      <c r="B43" s="532">
        <v>0</v>
      </c>
      <c r="C43" s="468"/>
      <c r="D43" s="468">
        <v>10000</v>
      </c>
      <c r="E43" s="468"/>
      <c r="F43" s="468"/>
      <c r="G43" s="468"/>
      <c r="H43" s="468"/>
      <c r="I43" s="468"/>
      <c r="J43" s="468"/>
      <c r="K43" s="522">
        <f t="shared" si="0"/>
        <v>0</v>
      </c>
      <c r="L43" s="523">
        <f t="shared" si="1"/>
        <v>10000</v>
      </c>
      <c r="M43" s="524"/>
      <c r="N43" s="525"/>
    </row>
    <row r="44" spans="1:14" ht="17.25" customHeight="1" x14ac:dyDescent="0.2">
      <c r="A44" s="488" t="s">
        <v>856</v>
      </c>
      <c r="B44" s="532"/>
      <c r="C44" s="468"/>
      <c r="D44" s="468"/>
      <c r="E44" s="468"/>
      <c r="F44" s="468"/>
      <c r="G44" s="468"/>
      <c r="H44" s="468"/>
      <c r="I44" s="468"/>
      <c r="J44" s="468"/>
      <c r="K44" s="522">
        <f t="shared" si="0"/>
        <v>0</v>
      </c>
      <c r="L44" s="523">
        <f t="shared" si="1"/>
        <v>0</v>
      </c>
      <c r="M44" s="524"/>
      <c r="N44" s="525"/>
    </row>
    <row r="45" spans="1:14" ht="17.25" thickBot="1" x14ac:dyDescent="0.25">
      <c r="A45" s="490" t="s">
        <v>857</v>
      </c>
      <c r="B45" s="534">
        <v>100</v>
      </c>
      <c r="C45" s="473"/>
      <c r="D45" s="473"/>
      <c r="E45" s="473"/>
      <c r="F45" s="473"/>
      <c r="G45" s="473">
        <v>130</v>
      </c>
      <c r="H45" s="473">
        <v>50</v>
      </c>
      <c r="I45" s="473">
        <v>2100</v>
      </c>
      <c r="J45" s="473"/>
      <c r="K45" s="536">
        <f t="shared" si="0"/>
        <v>2280</v>
      </c>
      <c r="L45" s="527">
        <f t="shared" si="1"/>
        <v>2380</v>
      </c>
      <c r="M45" s="524"/>
      <c r="N45" s="525"/>
    </row>
    <row r="46" spans="1:14" s="455" customFormat="1" ht="17.25" thickBot="1" x14ac:dyDescent="0.3">
      <c r="A46" s="505" t="s">
        <v>858</v>
      </c>
      <c r="B46" s="477">
        <f>B45+B44+B43+B42+B41+B40+B39</f>
        <v>7790</v>
      </c>
      <c r="C46" s="477">
        <f>C45+C44+C43+C42+C40+C39+C33</f>
        <v>150</v>
      </c>
      <c r="D46" s="477">
        <f>D45+D44+D43+D42+D40+D39+D33</f>
        <v>18060</v>
      </c>
      <c r="E46" s="477">
        <f>E45+E44+E43+E42+E40+E39+E33</f>
        <v>2500</v>
      </c>
      <c r="F46" s="477">
        <f>F45+F44+F43+F42+F40+F39+F33</f>
        <v>0</v>
      </c>
      <c r="G46" s="477">
        <f>G45+G44+G43+G42+G41+G40+G39+G33</f>
        <v>68956</v>
      </c>
      <c r="H46" s="477">
        <f>H45+H44+H43+H42+H41+H40+H39+H33</f>
        <v>89824</v>
      </c>
      <c r="I46" s="477">
        <f>I45+I44+I43+I42+I41+I40+I39+I33</f>
        <v>105149</v>
      </c>
      <c r="J46" s="477">
        <f>J45+J44+J43+J42+J41+J40+J39+J33</f>
        <v>10200</v>
      </c>
      <c r="K46" s="477">
        <f>K45+K44+K43+K42+K41+K40+K39+K33</f>
        <v>274129</v>
      </c>
      <c r="L46" s="478">
        <f t="shared" si="1"/>
        <v>302629</v>
      </c>
      <c r="M46" s="520"/>
      <c r="N46" s="537"/>
    </row>
    <row r="47" spans="1:14" ht="17.25" thickBot="1" x14ac:dyDescent="0.3">
      <c r="A47" s="538" t="s">
        <v>859</v>
      </c>
      <c r="B47" s="539">
        <f t="shared" ref="B47:J47" si="6">B46-B32</f>
        <v>-76310</v>
      </c>
      <c r="C47" s="539">
        <f t="shared" si="6"/>
        <v>150</v>
      </c>
      <c r="D47" s="539">
        <f t="shared" si="6"/>
        <v>13260</v>
      </c>
      <c r="E47" s="539">
        <f t="shared" si="6"/>
        <v>2000</v>
      </c>
      <c r="F47" s="539">
        <f>F46-F32</f>
        <v>-14100</v>
      </c>
      <c r="G47" s="539">
        <f t="shared" si="6"/>
        <v>55721</v>
      </c>
      <c r="H47" s="539">
        <f t="shared" si="6"/>
        <v>75471</v>
      </c>
      <c r="I47" s="539">
        <f t="shared" si="6"/>
        <v>86450</v>
      </c>
      <c r="J47" s="539">
        <f t="shared" si="6"/>
        <v>3100</v>
      </c>
      <c r="K47" s="539">
        <f>K46-K32</f>
        <v>220742</v>
      </c>
      <c r="L47" s="540">
        <f t="shared" si="1"/>
        <v>145742</v>
      </c>
      <c r="N47" s="541"/>
    </row>
    <row r="73" spans="1:11" x14ac:dyDescent="0.25">
      <c r="A73" s="746" t="s">
        <v>920</v>
      </c>
      <c r="B73" s="746"/>
      <c r="C73" s="746"/>
      <c r="D73" s="746"/>
      <c r="E73" s="746"/>
      <c r="F73" s="746"/>
      <c r="G73" s="746"/>
      <c r="H73" s="746"/>
      <c r="I73" s="746"/>
      <c r="J73" s="746"/>
      <c r="K73" s="746"/>
    </row>
  </sheetData>
  <mergeCells count="3">
    <mergeCell ref="A4:L4"/>
    <mergeCell ref="B5:J5"/>
    <mergeCell ref="A73:K73"/>
  </mergeCells>
  <pageMargins left="0.7" right="0.7" top="0.78740157499999996" bottom="0.78740157499999996" header="0.3" footer="0.3"/>
  <pageSetup paperSize="9" scale="45" orientation="portrait" r:id="rId1"/>
  <rowBreaks count="1" manualBreakCount="1">
    <brk id="56" max="11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Q57"/>
  <sheetViews>
    <sheetView view="pageBreakPreview" zoomScale="60" zoomScaleNormal="60" workbookViewId="0">
      <pane xSplit="1" ySplit="5" topLeftCell="B27" activePane="bottomRight" state="frozen"/>
      <selection activeCell="I53" sqref="I53"/>
      <selection pane="topRight" activeCell="I53" sqref="I53"/>
      <selection pane="bottomLeft" activeCell="I53" sqref="I53"/>
      <selection pane="bottomRight" activeCell="A31" sqref="A31"/>
    </sheetView>
  </sheetViews>
  <sheetFormatPr defaultColWidth="9.28515625" defaultRowHeight="12.75" x14ac:dyDescent="0.2"/>
  <cols>
    <col min="1" max="1" width="58.7109375" style="454" customWidth="1"/>
    <col min="2" max="2" width="11.28515625" style="542" customWidth="1"/>
    <col min="3" max="3" width="9" style="542" customWidth="1"/>
    <col min="4" max="4" width="12.5703125" style="455" customWidth="1"/>
    <col min="5" max="5" width="11.28515625" style="455" customWidth="1"/>
    <col min="6" max="7" width="11.28515625" style="537" customWidth="1"/>
    <col min="8" max="8" width="11.28515625" style="455" customWidth="1"/>
    <col min="9" max="9" width="12.7109375" style="455" customWidth="1"/>
    <col min="10" max="256" width="9.28515625" style="454"/>
    <col min="257" max="257" width="58.7109375" style="454" customWidth="1"/>
    <col min="258" max="258" width="11.28515625" style="454" customWidth="1"/>
    <col min="259" max="259" width="9" style="454" customWidth="1"/>
    <col min="260" max="260" width="12.5703125" style="454" customWidth="1"/>
    <col min="261" max="264" width="11.28515625" style="454" customWidth="1"/>
    <col min="265" max="265" width="12.7109375" style="454" customWidth="1"/>
    <col min="266" max="512" width="9.28515625" style="454"/>
    <col min="513" max="513" width="58.7109375" style="454" customWidth="1"/>
    <col min="514" max="514" width="11.28515625" style="454" customWidth="1"/>
    <col min="515" max="515" width="9" style="454" customWidth="1"/>
    <col min="516" max="516" width="12.5703125" style="454" customWidth="1"/>
    <col min="517" max="520" width="11.28515625" style="454" customWidth="1"/>
    <col min="521" max="521" width="12.7109375" style="454" customWidth="1"/>
    <col min="522" max="768" width="9.28515625" style="454"/>
    <col min="769" max="769" width="58.7109375" style="454" customWidth="1"/>
    <col min="770" max="770" width="11.28515625" style="454" customWidth="1"/>
    <col min="771" max="771" width="9" style="454" customWidth="1"/>
    <col min="772" max="772" width="12.5703125" style="454" customWidth="1"/>
    <col min="773" max="776" width="11.28515625" style="454" customWidth="1"/>
    <col min="777" max="777" width="12.7109375" style="454" customWidth="1"/>
    <col min="778" max="1024" width="9.28515625" style="454"/>
    <col min="1025" max="1025" width="58.7109375" style="454" customWidth="1"/>
    <col min="1026" max="1026" width="11.28515625" style="454" customWidth="1"/>
    <col min="1027" max="1027" width="9" style="454" customWidth="1"/>
    <col min="1028" max="1028" width="12.5703125" style="454" customWidth="1"/>
    <col min="1029" max="1032" width="11.28515625" style="454" customWidth="1"/>
    <col min="1033" max="1033" width="12.7109375" style="454" customWidth="1"/>
    <col min="1034" max="1280" width="9.28515625" style="454"/>
    <col min="1281" max="1281" width="58.7109375" style="454" customWidth="1"/>
    <col min="1282" max="1282" width="11.28515625" style="454" customWidth="1"/>
    <col min="1283" max="1283" width="9" style="454" customWidth="1"/>
    <col min="1284" max="1284" width="12.5703125" style="454" customWidth="1"/>
    <col min="1285" max="1288" width="11.28515625" style="454" customWidth="1"/>
    <col min="1289" max="1289" width="12.7109375" style="454" customWidth="1"/>
    <col min="1290" max="1536" width="9.28515625" style="454"/>
    <col min="1537" max="1537" width="58.7109375" style="454" customWidth="1"/>
    <col min="1538" max="1538" width="11.28515625" style="454" customWidth="1"/>
    <col min="1539" max="1539" width="9" style="454" customWidth="1"/>
    <col min="1540" max="1540" width="12.5703125" style="454" customWidth="1"/>
    <col min="1541" max="1544" width="11.28515625" style="454" customWidth="1"/>
    <col min="1545" max="1545" width="12.7109375" style="454" customWidth="1"/>
    <col min="1546" max="1792" width="9.28515625" style="454"/>
    <col min="1793" max="1793" width="58.7109375" style="454" customWidth="1"/>
    <col min="1794" max="1794" width="11.28515625" style="454" customWidth="1"/>
    <col min="1795" max="1795" width="9" style="454" customWidth="1"/>
    <col min="1796" max="1796" width="12.5703125" style="454" customWidth="1"/>
    <col min="1797" max="1800" width="11.28515625" style="454" customWidth="1"/>
    <col min="1801" max="1801" width="12.7109375" style="454" customWidth="1"/>
    <col min="1802" max="2048" width="9.28515625" style="454"/>
    <col min="2049" max="2049" width="58.7109375" style="454" customWidth="1"/>
    <col min="2050" max="2050" width="11.28515625" style="454" customWidth="1"/>
    <col min="2051" max="2051" width="9" style="454" customWidth="1"/>
    <col min="2052" max="2052" width="12.5703125" style="454" customWidth="1"/>
    <col min="2053" max="2056" width="11.28515625" style="454" customWidth="1"/>
    <col min="2057" max="2057" width="12.7109375" style="454" customWidth="1"/>
    <col min="2058" max="2304" width="9.28515625" style="454"/>
    <col min="2305" max="2305" width="58.7109375" style="454" customWidth="1"/>
    <col min="2306" max="2306" width="11.28515625" style="454" customWidth="1"/>
    <col min="2307" max="2307" width="9" style="454" customWidth="1"/>
    <col min="2308" max="2308" width="12.5703125" style="454" customWidth="1"/>
    <col min="2309" max="2312" width="11.28515625" style="454" customWidth="1"/>
    <col min="2313" max="2313" width="12.7109375" style="454" customWidth="1"/>
    <col min="2314" max="2560" width="9.28515625" style="454"/>
    <col min="2561" max="2561" width="58.7109375" style="454" customWidth="1"/>
    <col min="2562" max="2562" width="11.28515625" style="454" customWidth="1"/>
    <col min="2563" max="2563" width="9" style="454" customWidth="1"/>
    <col min="2564" max="2564" width="12.5703125" style="454" customWidth="1"/>
    <col min="2565" max="2568" width="11.28515625" style="454" customWidth="1"/>
    <col min="2569" max="2569" width="12.7109375" style="454" customWidth="1"/>
    <col min="2570" max="2816" width="9.28515625" style="454"/>
    <col min="2817" max="2817" width="58.7109375" style="454" customWidth="1"/>
    <col min="2818" max="2818" width="11.28515625" style="454" customWidth="1"/>
    <col min="2819" max="2819" width="9" style="454" customWidth="1"/>
    <col min="2820" max="2820" width="12.5703125" style="454" customWidth="1"/>
    <col min="2821" max="2824" width="11.28515625" style="454" customWidth="1"/>
    <col min="2825" max="2825" width="12.7109375" style="454" customWidth="1"/>
    <col min="2826" max="3072" width="9.28515625" style="454"/>
    <col min="3073" max="3073" width="58.7109375" style="454" customWidth="1"/>
    <col min="3074" max="3074" width="11.28515625" style="454" customWidth="1"/>
    <col min="3075" max="3075" width="9" style="454" customWidth="1"/>
    <col min="3076" max="3076" width="12.5703125" style="454" customWidth="1"/>
    <col min="3077" max="3080" width="11.28515625" style="454" customWidth="1"/>
    <col min="3081" max="3081" width="12.7109375" style="454" customWidth="1"/>
    <col min="3082" max="3328" width="9.28515625" style="454"/>
    <col min="3329" max="3329" width="58.7109375" style="454" customWidth="1"/>
    <col min="3330" max="3330" width="11.28515625" style="454" customWidth="1"/>
    <col min="3331" max="3331" width="9" style="454" customWidth="1"/>
    <col min="3332" max="3332" width="12.5703125" style="454" customWidth="1"/>
    <col min="3333" max="3336" width="11.28515625" style="454" customWidth="1"/>
    <col min="3337" max="3337" width="12.7109375" style="454" customWidth="1"/>
    <col min="3338" max="3584" width="9.28515625" style="454"/>
    <col min="3585" max="3585" width="58.7109375" style="454" customWidth="1"/>
    <col min="3586" max="3586" width="11.28515625" style="454" customWidth="1"/>
    <col min="3587" max="3587" width="9" style="454" customWidth="1"/>
    <col min="3588" max="3588" width="12.5703125" style="454" customWidth="1"/>
    <col min="3589" max="3592" width="11.28515625" style="454" customWidth="1"/>
    <col min="3593" max="3593" width="12.7109375" style="454" customWidth="1"/>
    <col min="3594" max="3840" width="9.28515625" style="454"/>
    <col min="3841" max="3841" width="58.7109375" style="454" customWidth="1"/>
    <col min="3842" max="3842" width="11.28515625" style="454" customWidth="1"/>
    <col min="3843" max="3843" width="9" style="454" customWidth="1"/>
    <col min="3844" max="3844" width="12.5703125" style="454" customWidth="1"/>
    <col min="3845" max="3848" width="11.28515625" style="454" customWidth="1"/>
    <col min="3849" max="3849" width="12.7109375" style="454" customWidth="1"/>
    <col min="3850" max="4096" width="9.28515625" style="454"/>
    <col min="4097" max="4097" width="58.7109375" style="454" customWidth="1"/>
    <col min="4098" max="4098" width="11.28515625" style="454" customWidth="1"/>
    <col min="4099" max="4099" width="9" style="454" customWidth="1"/>
    <col min="4100" max="4100" width="12.5703125" style="454" customWidth="1"/>
    <col min="4101" max="4104" width="11.28515625" style="454" customWidth="1"/>
    <col min="4105" max="4105" width="12.7109375" style="454" customWidth="1"/>
    <col min="4106" max="4352" width="9.28515625" style="454"/>
    <col min="4353" max="4353" width="58.7109375" style="454" customWidth="1"/>
    <col min="4354" max="4354" width="11.28515625" style="454" customWidth="1"/>
    <col min="4355" max="4355" width="9" style="454" customWidth="1"/>
    <col min="4356" max="4356" width="12.5703125" style="454" customWidth="1"/>
    <col min="4357" max="4360" width="11.28515625" style="454" customWidth="1"/>
    <col min="4361" max="4361" width="12.7109375" style="454" customWidth="1"/>
    <col min="4362" max="4608" width="9.28515625" style="454"/>
    <col min="4609" max="4609" width="58.7109375" style="454" customWidth="1"/>
    <col min="4610" max="4610" width="11.28515625" style="454" customWidth="1"/>
    <col min="4611" max="4611" width="9" style="454" customWidth="1"/>
    <col min="4612" max="4612" width="12.5703125" style="454" customWidth="1"/>
    <col min="4613" max="4616" width="11.28515625" style="454" customWidth="1"/>
    <col min="4617" max="4617" width="12.7109375" style="454" customWidth="1"/>
    <col min="4618" max="4864" width="9.28515625" style="454"/>
    <col min="4865" max="4865" width="58.7109375" style="454" customWidth="1"/>
    <col min="4866" max="4866" width="11.28515625" style="454" customWidth="1"/>
    <col min="4867" max="4867" width="9" style="454" customWidth="1"/>
    <col min="4868" max="4868" width="12.5703125" style="454" customWidth="1"/>
    <col min="4869" max="4872" width="11.28515625" style="454" customWidth="1"/>
    <col min="4873" max="4873" width="12.7109375" style="454" customWidth="1"/>
    <col min="4874" max="5120" width="9.28515625" style="454"/>
    <col min="5121" max="5121" width="58.7109375" style="454" customWidth="1"/>
    <col min="5122" max="5122" width="11.28515625" style="454" customWidth="1"/>
    <col min="5123" max="5123" width="9" style="454" customWidth="1"/>
    <col min="5124" max="5124" width="12.5703125" style="454" customWidth="1"/>
    <col min="5125" max="5128" width="11.28515625" style="454" customWidth="1"/>
    <col min="5129" max="5129" width="12.7109375" style="454" customWidth="1"/>
    <col min="5130" max="5376" width="9.28515625" style="454"/>
    <col min="5377" max="5377" width="58.7109375" style="454" customWidth="1"/>
    <col min="5378" max="5378" width="11.28515625" style="454" customWidth="1"/>
    <col min="5379" max="5379" width="9" style="454" customWidth="1"/>
    <col min="5380" max="5380" width="12.5703125" style="454" customWidth="1"/>
    <col min="5381" max="5384" width="11.28515625" style="454" customWidth="1"/>
    <col min="5385" max="5385" width="12.7109375" style="454" customWidth="1"/>
    <col min="5386" max="5632" width="9.28515625" style="454"/>
    <col min="5633" max="5633" width="58.7109375" style="454" customWidth="1"/>
    <col min="5634" max="5634" width="11.28515625" style="454" customWidth="1"/>
    <col min="5635" max="5635" width="9" style="454" customWidth="1"/>
    <col min="5636" max="5636" width="12.5703125" style="454" customWidth="1"/>
    <col min="5637" max="5640" width="11.28515625" style="454" customWidth="1"/>
    <col min="5641" max="5641" width="12.7109375" style="454" customWidth="1"/>
    <col min="5642" max="5888" width="9.28515625" style="454"/>
    <col min="5889" max="5889" width="58.7109375" style="454" customWidth="1"/>
    <col min="5890" max="5890" width="11.28515625" style="454" customWidth="1"/>
    <col min="5891" max="5891" width="9" style="454" customWidth="1"/>
    <col min="5892" max="5892" width="12.5703125" style="454" customWidth="1"/>
    <col min="5893" max="5896" width="11.28515625" style="454" customWidth="1"/>
    <col min="5897" max="5897" width="12.7109375" style="454" customWidth="1"/>
    <col min="5898" max="6144" width="9.28515625" style="454"/>
    <col min="6145" max="6145" width="58.7109375" style="454" customWidth="1"/>
    <col min="6146" max="6146" width="11.28515625" style="454" customWidth="1"/>
    <col min="6147" max="6147" width="9" style="454" customWidth="1"/>
    <col min="6148" max="6148" width="12.5703125" style="454" customWidth="1"/>
    <col min="6149" max="6152" width="11.28515625" style="454" customWidth="1"/>
    <col min="6153" max="6153" width="12.7109375" style="454" customWidth="1"/>
    <col min="6154" max="6400" width="9.28515625" style="454"/>
    <col min="6401" max="6401" width="58.7109375" style="454" customWidth="1"/>
    <col min="6402" max="6402" width="11.28515625" style="454" customWidth="1"/>
    <col min="6403" max="6403" width="9" style="454" customWidth="1"/>
    <col min="6404" max="6404" width="12.5703125" style="454" customWidth="1"/>
    <col min="6405" max="6408" width="11.28515625" style="454" customWidth="1"/>
    <col min="6409" max="6409" width="12.7109375" style="454" customWidth="1"/>
    <col min="6410" max="6656" width="9.28515625" style="454"/>
    <col min="6657" max="6657" width="58.7109375" style="454" customWidth="1"/>
    <col min="6658" max="6658" width="11.28515625" style="454" customWidth="1"/>
    <col min="6659" max="6659" width="9" style="454" customWidth="1"/>
    <col min="6660" max="6660" width="12.5703125" style="454" customWidth="1"/>
    <col min="6661" max="6664" width="11.28515625" style="454" customWidth="1"/>
    <col min="6665" max="6665" width="12.7109375" style="454" customWidth="1"/>
    <col min="6666" max="6912" width="9.28515625" style="454"/>
    <col min="6913" max="6913" width="58.7109375" style="454" customWidth="1"/>
    <col min="6914" max="6914" width="11.28515625" style="454" customWidth="1"/>
    <col min="6915" max="6915" width="9" style="454" customWidth="1"/>
    <col min="6916" max="6916" width="12.5703125" style="454" customWidth="1"/>
    <col min="6917" max="6920" width="11.28515625" style="454" customWidth="1"/>
    <col min="6921" max="6921" width="12.7109375" style="454" customWidth="1"/>
    <col min="6922" max="7168" width="9.28515625" style="454"/>
    <col min="7169" max="7169" width="58.7109375" style="454" customWidth="1"/>
    <col min="7170" max="7170" width="11.28515625" style="454" customWidth="1"/>
    <col min="7171" max="7171" width="9" style="454" customWidth="1"/>
    <col min="7172" max="7172" width="12.5703125" style="454" customWidth="1"/>
    <col min="7173" max="7176" width="11.28515625" style="454" customWidth="1"/>
    <col min="7177" max="7177" width="12.7109375" style="454" customWidth="1"/>
    <col min="7178" max="7424" width="9.28515625" style="454"/>
    <col min="7425" max="7425" width="58.7109375" style="454" customWidth="1"/>
    <col min="7426" max="7426" width="11.28515625" style="454" customWidth="1"/>
    <col min="7427" max="7427" width="9" style="454" customWidth="1"/>
    <col min="7428" max="7428" width="12.5703125" style="454" customWidth="1"/>
    <col min="7429" max="7432" width="11.28515625" style="454" customWidth="1"/>
    <col min="7433" max="7433" width="12.7109375" style="454" customWidth="1"/>
    <col min="7434" max="7680" width="9.28515625" style="454"/>
    <col min="7681" max="7681" width="58.7109375" style="454" customWidth="1"/>
    <col min="7682" max="7682" width="11.28515625" style="454" customWidth="1"/>
    <col min="7683" max="7683" width="9" style="454" customWidth="1"/>
    <col min="7684" max="7684" width="12.5703125" style="454" customWidth="1"/>
    <col min="7685" max="7688" width="11.28515625" style="454" customWidth="1"/>
    <col min="7689" max="7689" width="12.7109375" style="454" customWidth="1"/>
    <col min="7690" max="7936" width="9.28515625" style="454"/>
    <col min="7937" max="7937" width="58.7109375" style="454" customWidth="1"/>
    <col min="7938" max="7938" width="11.28515625" style="454" customWidth="1"/>
    <col min="7939" max="7939" width="9" style="454" customWidth="1"/>
    <col min="7940" max="7940" width="12.5703125" style="454" customWidth="1"/>
    <col min="7941" max="7944" width="11.28515625" style="454" customWidth="1"/>
    <col min="7945" max="7945" width="12.7109375" style="454" customWidth="1"/>
    <col min="7946" max="8192" width="9.28515625" style="454"/>
    <col min="8193" max="8193" width="58.7109375" style="454" customWidth="1"/>
    <col min="8194" max="8194" width="11.28515625" style="454" customWidth="1"/>
    <col min="8195" max="8195" width="9" style="454" customWidth="1"/>
    <col min="8196" max="8196" width="12.5703125" style="454" customWidth="1"/>
    <col min="8197" max="8200" width="11.28515625" style="454" customWidth="1"/>
    <col min="8201" max="8201" width="12.7109375" style="454" customWidth="1"/>
    <col min="8202" max="8448" width="9.28515625" style="454"/>
    <col min="8449" max="8449" width="58.7109375" style="454" customWidth="1"/>
    <col min="8450" max="8450" width="11.28515625" style="454" customWidth="1"/>
    <col min="8451" max="8451" width="9" style="454" customWidth="1"/>
    <col min="8452" max="8452" width="12.5703125" style="454" customWidth="1"/>
    <col min="8453" max="8456" width="11.28515625" style="454" customWidth="1"/>
    <col min="8457" max="8457" width="12.7109375" style="454" customWidth="1"/>
    <col min="8458" max="8704" width="9.28515625" style="454"/>
    <col min="8705" max="8705" width="58.7109375" style="454" customWidth="1"/>
    <col min="8706" max="8706" width="11.28515625" style="454" customWidth="1"/>
    <col min="8707" max="8707" width="9" style="454" customWidth="1"/>
    <col min="8708" max="8708" width="12.5703125" style="454" customWidth="1"/>
    <col min="8709" max="8712" width="11.28515625" style="454" customWidth="1"/>
    <col min="8713" max="8713" width="12.7109375" style="454" customWidth="1"/>
    <col min="8714" max="8960" width="9.28515625" style="454"/>
    <col min="8961" max="8961" width="58.7109375" style="454" customWidth="1"/>
    <col min="8962" max="8962" width="11.28515625" style="454" customWidth="1"/>
    <col min="8963" max="8963" width="9" style="454" customWidth="1"/>
    <col min="8964" max="8964" width="12.5703125" style="454" customWidth="1"/>
    <col min="8965" max="8968" width="11.28515625" style="454" customWidth="1"/>
    <col min="8969" max="8969" width="12.7109375" style="454" customWidth="1"/>
    <col min="8970" max="9216" width="9.28515625" style="454"/>
    <col min="9217" max="9217" width="58.7109375" style="454" customWidth="1"/>
    <col min="9218" max="9218" width="11.28515625" style="454" customWidth="1"/>
    <col min="9219" max="9219" width="9" style="454" customWidth="1"/>
    <col min="9220" max="9220" width="12.5703125" style="454" customWidth="1"/>
    <col min="9221" max="9224" width="11.28515625" style="454" customWidth="1"/>
    <col min="9225" max="9225" width="12.7109375" style="454" customWidth="1"/>
    <col min="9226" max="9472" width="9.28515625" style="454"/>
    <col min="9473" max="9473" width="58.7109375" style="454" customWidth="1"/>
    <col min="9474" max="9474" width="11.28515625" style="454" customWidth="1"/>
    <col min="9475" max="9475" width="9" style="454" customWidth="1"/>
    <col min="9476" max="9476" width="12.5703125" style="454" customWidth="1"/>
    <col min="9477" max="9480" width="11.28515625" style="454" customWidth="1"/>
    <col min="9481" max="9481" width="12.7109375" style="454" customWidth="1"/>
    <col min="9482" max="9728" width="9.28515625" style="454"/>
    <col min="9729" max="9729" width="58.7109375" style="454" customWidth="1"/>
    <col min="9730" max="9730" width="11.28515625" style="454" customWidth="1"/>
    <col min="9731" max="9731" width="9" style="454" customWidth="1"/>
    <col min="9732" max="9732" width="12.5703125" style="454" customWidth="1"/>
    <col min="9733" max="9736" width="11.28515625" style="454" customWidth="1"/>
    <col min="9737" max="9737" width="12.7109375" style="454" customWidth="1"/>
    <col min="9738" max="9984" width="9.28515625" style="454"/>
    <col min="9985" max="9985" width="58.7109375" style="454" customWidth="1"/>
    <col min="9986" max="9986" width="11.28515625" style="454" customWidth="1"/>
    <col min="9987" max="9987" width="9" style="454" customWidth="1"/>
    <col min="9988" max="9988" width="12.5703125" style="454" customWidth="1"/>
    <col min="9989" max="9992" width="11.28515625" style="454" customWidth="1"/>
    <col min="9993" max="9993" width="12.7109375" style="454" customWidth="1"/>
    <col min="9994" max="10240" width="9.28515625" style="454"/>
    <col min="10241" max="10241" width="58.7109375" style="454" customWidth="1"/>
    <col min="10242" max="10242" width="11.28515625" style="454" customWidth="1"/>
    <col min="10243" max="10243" width="9" style="454" customWidth="1"/>
    <col min="10244" max="10244" width="12.5703125" style="454" customWidth="1"/>
    <col min="10245" max="10248" width="11.28515625" style="454" customWidth="1"/>
    <col min="10249" max="10249" width="12.7109375" style="454" customWidth="1"/>
    <col min="10250" max="10496" width="9.28515625" style="454"/>
    <col min="10497" max="10497" width="58.7109375" style="454" customWidth="1"/>
    <col min="10498" max="10498" width="11.28515625" style="454" customWidth="1"/>
    <col min="10499" max="10499" width="9" style="454" customWidth="1"/>
    <col min="10500" max="10500" width="12.5703125" style="454" customWidth="1"/>
    <col min="10501" max="10504" width="11.28515625" style="454" customWidth="1"/>
    <col min="10505" max="10505" width="12.7109375" style="454" customWidth="1"/>
    <col min="10506" max="10752" width="9.28515625" style="454"/>
    <col min="10753" max="10753" width="58.7109375" style="454" customWidth="1"/>
    <col min="10754" max="10754" width="11.28515625" style="454" customWidth="1"/>
    <col min="10755" max="10755" width="9" style="454" customWidth="1"/>
    <col min="10756" max="10756" width="12.5703125" style="454" customWidth="1"/>
    <col min="10757" max="10760" width="11.28515625" style="454" customWidth="1"/>
    <col min="10761" max="10761" width="12.7109375" style="454" customWidth="1"/>
    <col min="10762" max="11008" width="9.28515625" style="454"/>
    <col min="11009" max="11009" width="58.7109375" style="454" customWidth="1"/>
    <col min="11010" max="11010" width="11.28515625" style="454" customWidth="1"/>
    <col min="11011" max="11011" width="9" style="454" customWidth="1"/>
    <col min="11012" max="11012" width="12.5703125" style="454" customWidth="1"/>
    <col min="11013" max="11016" width="11.28515625" style="454" customWidth="1"/>
    <col min="11017" max="11017" width="12.7109375" style="454" customWidth="1"/>
    <col min="11018" max="11264" width="9.28515625" style="454"/>
    <col min="11265" max="11265" width="58.7109375" style="454" customWidth="1"/>
    <col min="11266" max="11266" width="11.28515625" style="454" customWidth="1"/>
    <col min="11267" max="11267" width="9" style="454" customWidth="1"/>
    <col min="11268" max="11268" width="12.5703125" style="454" customWidth="1"/>
    <col min="11269" max="11272" width="11.28515625" style="454" customWidth="1"/>
    <col min="11273" max="11273" width="12.7109375" style="454" customWidth="1"/>
    <col min="11274" max="11520" width="9.28515625" style="454"/>
    <col min="11521" max="11521" width="58.7109375" style="454" customWidth="1"/>
    <col min="11522" max="11522" width="11.28515625" style="454" customWidth="1"/>
    <col min="11523" max="11523" width="9" style="454" customWidth="1"/>
    <col min="11524" max="11524" width="12.5703125" style="454" customWidth="1"/>
    <col min="11525" max="11528" width="11.28515625" style="454" customWidth="1"/>
    <col min="11529" max="11529" width="12.7109375" style="454" customWidth="1"/>
    <col min="11530" max="11776" width="9.28515625" style="454"/>
    <col min="11777" max="11777" width="58.7109375" style="454" customWidth="1"/>
    <col min="11778" max="11778" width="11.28515625" style="454" customWidth="1"/>
    <col min="11779" max="11779" width="9" style="454" customWidth="1"/>
    <col min="11780" max="11780" width="12.5703125" style="454" customWidth="1"/>
    <col min="11781" max="11784" width="11.28515625" style="454" customWidth="1"/>
    <col min="11785" max="11785" width="12.7109375" style="454" customWidth="1"/>
    <col min="11786" max="12032" width="9.28515625" style="454"/>
    <col min="12033" max="12033" width="58.7109375" style="454" customWidth="1"/>
    <col min="12034" max="12034" width="11.28515625" style="454" customWidth="1"/>
    <col min="12035" max="12035" width="9" style="454" customWidth="1"/>
    <col min="12036" max="12036" width="12.5703125" style="454" customWidth="1"/>
    <col min="12037" max="12040" width="11.28515625" style="454" customWidth="1"/>
    <col min="12041" max="12041" width="12.7109375" style="454" customWidth="1"/>
    <col min="12042" max="12288" width="9.28515625" style="454"/>
    <col min="12289" max="12289" width="58.7109375" style="454" customWidth="1"/>
    <col min="12290" max="12290" width="11.28515625" style="454" customWidth="1"/>
    <col min="12291" max="12291" width="9" style="454" customWidth="1"/>
    <col min="12292" max="12292" width="12.5703125" style="454" customWidth="1"/>
    <col min="12293" max="12296" width="11.28515625" style="454" customWidth="1"/>
    <col min="12297" max="12297" width="12.7109375" style="454" customWidth="1"/>
    <col min="12298" max="12544" width="9.28515625" style="454"/>
    <col min="12545" max="12545" width="58.7109375" style="454" customWidth="1"/>
    <col min="12546" max="12546" width="11.28515625" style="454" customWidth="1"/>
    <col min="12547" max="12547" width="9" style="454" customWidth="1"/>
    <col min="12548" max="12548" width="12.5703125" style="454" customWidth="1"/>
    <col min="12549" max="12552" width="11.28515625" style="454" customWidth="1"/>
    <col min="12553" max="12553" width="12.7109375" style="454" customWidth="1"/>
    <col min="12554" max="12800" width="9.28515625" style="454"/>
    <col min="12801" max="12801" width="58.7109375" style="454" customWidth="1"/>
    <col min="12802" max="12802" width="11.28515625" style="454" customWidth="1"/>
    <col min="12803" max="12803" width="9" style="454" customWidth="1"/>
    <col min="12804" max="12804" width="12.5703125" style="454" customWidth="1"/>
    <col min="12805" max="12808" width="11.28515625" style="454" customWidth="1"/>
    <col min="12809" max="12809" width="12.7109375" style="454" customWidth="1"/>
    <col min="12810" max="13056" width="9.28515625" style="454"/>
    <col min="13057" max="13057" width="58.7109375" style="454" customWidth="1"/>
    <col min="13058" max="13058" width="11.28515625" style="454" customWidth="1"/>
    <col min="13059" max="13059" width="9" style="454" customWidth="1"/>
    <col min="13060" max="13060" width="12.5703125" style="454" customWidth="1"/>
    <col min="13061" max="13064" width="11.28515625" style="454" customWidth="1"/>
    <col min="13065" max="13065" width="12.7109375" style="454" customWidth="1"/>
    <col min="13066" max="13312" width="9.28515625" style="454"/>
    <col min="13313" max="13313" width="58.7109375" style="454" customWidth="1"/>
    <col min="13314" max="13314" width="11.28515625" style="454" customWidth="1"/>
    <col min="13315" max="13315" width="9" style="454" customWidth="1"/>
    <col min="13316" max="13316" width="12.5703125" style="454" customWidth="1"/>
    <col min="13317" max="13320" width="11.28515625" style="454" customWidth="1"/>
    <col min="13321" max="13321" width="12.7109375" style="454" customWidth="1"/>
    <col min="13322" max="13568" width="9.28515625" style="454"/>
    <col min="13569" max="13569" width="58.7109375" style="454" customWidth="1"/>
    <col min="13570" max="13570" width="11.28515625" style="454" customWidth="1"/>
    <col min="13571" max="13571" width="9" style="454" customWidth="1"/>
    <col min="13572" max="13572" width="12.5703125" style="454" customWidth="1"/>
    <col min="13573" max="13576" width="11.28515625" style="454" customWidth="1"/>
    <col min="13577" max="13577" width="12.7109375" style="454" customWidth="1"/>
    <col min="13578" max="13824" width="9.28515625" style="454"/>
    <col min="13825" max="13825" width="58.7109375" style="454" customWidth="1"/>
    <col min="13826" max="13826" width="11.28515625" style="454" customWidth="1"/>
    <col min="13827" max="13827" width="9" style="454" customWidth="1"/>
    <col min="13828" max="13828" width="12.5703125" style="454" customWidth="1"/>
    <col min="13829" max="13832" width="11.28515625" style="454" customWidth="1"/>
    <col min="13833" max="13833" width="12.7109375" style="454" customWidth="1"/>
    <col min="13834" max="14080" width="9.28515625" style="454"/>
    <col min="14081" max="14081" width="58.7109375" style="454" customWidth="1"/>
    <col min="14082" max="14082" width="11.28515625" style="454" customWidth="1"/>
    <col min="14083" max="14083" width="9" style="454" customWidth="1"/>
    <col min="14084" max="14084" width="12.5703125" style="454" customWidth="1"/>
    <col min="14085" max="14088" width="11.28515625" style="454" customWidth="1"/>
    <col min="14089" max="14089" width="12.7109375" style="454" customWidth="1"/>
    <col min="14090" max="14336" width="9.28515625" style="454"/>
    <col min="14337" max="14337" width="58.7109375" style="454" customWidth="1"/>
    <col min="14338" max="14338" width="11.28515625" style="454" customWidth="1"/>
    <col min="14339" max="14339" width="9" style="454" customWidth="1"/>
    <col min="14340" max="14340" width="12.5703125" style="454" customWidth="1"/>
    <col min="14341" max="14344" width="11.28515625" style="454" customWidth="1"/>
    <col min="14345" max="14345" width="12.7109375" style="454" customWidth="1"/>
    <col min="14346" max="14592" width="9.28515625" style="454"/>
    <col min="14593" max="14593" width="58.7109375" style="454" customWidth="1"/>
    <col min="14594" max="14594" width="11.28515625" style="454" customWidth="1"/>
    <col min="14595" max="14595" width="9" style="454" customWidth="1"/>
    <col min="14596" max="14596" width="12.5703125" style="454" customWidth="1"/>
    <col min="14597" max="14600" width="11.28515625" style="454" customWidth="1"/>
    <col min="14601" max="14601" width="12.7109375" style="454" customWidth="1"/>
    <col min="14602" max="14848" width="9.28515625" style="454"/>
    <col min="14849" max="14849" width="58.7109375" style="454" customWidth="1"/>
    <col min="14850" max="14850" width="11.28515625" style="454" customWidth="1"/>
    <col min="14851" max="14851" width="9" style="454" customWidth="1"/>
    <col min="14852" max="14852" width="12.5703125" style="454" customWidth="1"/>
    <col min="14853" max="14856" width="11.28515625" style="454" customWidth="1"/>
    <col min="14857" max="14857" width="12.7109375" style="454" customWidth="1"/>
    <col min="14858" max="15104" width="9.28515625" style="454"/>
    <col min="15105" max="15105" width="58.7109375" style="454" customWidth="1"/>
    <col min="15106" max="15106" width="11.28515625" style="454" customWidth="1"/>
    <col min="15107" max="15107" width="9" style="454" customWidth="1"/>
    <col min="15108" max="15108" width="12.5703125" style="454" customWidth="1"/>
    <col min="15109" max="15112" width="11.28515625" style="454" customWidth="1"/>
    <col min="15113" max="15113" width="12.7109375" style="454" customWidth="1"/>
    <col min="15114" max="15360" width="9.28515625" style="454"/>
    <col min="15361" max="15361" width="58.7109375" style="454" customWidth="1"/>
    <col min="15362" max="15362" width="11.28515625" style="454" customWidth="1"/>
    <col min="15363" max="15363" width="9" style="454" customWidth="1"/>
    <col min="15364" max="15364" width="12.5703125" style="454" customWidth="1"/>
    <col min="15365" max="15368" width="11.28515625" style="454" customWidth="1"/>
    <col min="15369" max="15369" width="12.7109375" style="454" customWidth="1"/>
    <col min="15370" max="15616" width="9.28515625" style="454"/>
    <col min="15617" max="15617" width="58.7109375" style="454" customWidth="1"/>
    <col min="15618" max="15618" width="11.28515625" style="454" customWidth="1"/>
    <col min="15619" max="15619" width="9" style="454" customWidth="1"/>
    <col min="15620" max="15620" width="12.5703125" style="454" customWidth="1"/>
    <col min="15621" max="15624" width="11.28515625" style="454" customWidth="1"/>
    <col min="15625" max="15625" width="12.7109375" style="454" customWidth="1"/>
    <col min="15626" max="15872" width="9.28515625" style="454"/>
    <col min="15873" max="15873" width="58.7109375" style="454" customWidth="1"/>
    <col min="15874" max="15874" width="11.28515625" style="454" customWidth="1"/>
    <col min="15875" max="15875" width="9" style="454" customWidth="1"/>
    <col min="15876" max="15876" width="12.5703125" style="454" customWidth="1"/>
    <col min="15877" max="15880" width="11.28515625" style="454" customWidth="1"/>
    <col min="15881" max="15881" width="12.7109375" style="454" customWidth="1"/>
    <col min="15882" max="16128" width="9.28515625" style="454"/>
    <col min="16129" max="16129" width="58.7109375" style="454" customWidth="1"/>
    <col min="16130" max="16130" width="11.28515625" style="454" customWidth="1"/>
    <col min="16131" max="16131" width="9" style="454" customWidth="1"/>
    <col min="16132" max="16132" width="12.5703125" style="454" customWidth="1"/>
    <col min="16133" max="16136" width="11.28515625" style="454" customWidth="1"/>
    <col min="16137" max="16137" width="12.7109375" style="454" customWidth="1"/>
    <col min="16138" max="16384" width="9.28515625" style="454"/>
  </cols>
  <sheetData>
    <row r="1" spans="1:17" x14ac:dyDescent="0.2">
      <c r="I1" s="455" t="s">
        <v>927</v>
      </c>
    </row>
    <row r="2" spans="1:17" ht="19.5" thickBot="1" x14ac:dyDescent="0.35">
      <c r="I2" s="457" t="s">
        <v>369</v>
      </c>
    </row>
    <row r="3" spans="1:17" s="512" customFormat="1" ht="55.5" customHeight="1" x14ac:dyDescent="0.25">
      <c r="A3" s="766" t="s">
        <v>871</v>
      </c>
      <c r="B3" s="767"/>
      <c r="C3" s="767"/>
      <c r="D3" s="767"/>
      <c r="E3" s="767"/>
      <c r="F3" s="767"/>
      <c r="G3" s="767"/>
      <c r="H3" s="767"/>
      <c r="I3" s="774"/>
    </row>
    <row r="4" spans="1:17" s="512" customFormat="1" ht="36.75" customHeight="1" x14ac:dyDescent="0.25">
      <c r="A4" s="543"/>
      <c r="B4" s="544" t="s">
        <v>872</v>
      </c>
      <c r="C4" s="544" t="s">
        <v>873</v>
      </c>
      <c r="D4" s="776" t="s">
        <v>874</v>
      </c>
      <c r="E4" s="777"/>
      <c r="F4" s="777"/>
      <c r="G4" s="778"/>
      <c r="H4" s="545" t="s">
        <v>875</v>
      </c>
      <c r="I4" s="546" t="s">
        <v>876</v>
      </c>
    </row>
    <row r="5" spans="1:17" s="517" customFormat="1" ht="51" x14ac:dyDescent="0.25">
      <c r="A5" s="547" t="s">
        <v>810</v>
      </c>
      <c r="B5" s="548" t="s">
        <v>877</v>
      </c>
      <c r="C5" s="548" t="s">
        <v>878</v>
      </c>
      <c r="D5" s="548" t="s">
        <v>879</v>
      </c>
      <c r="E5" s="548" t="s">
        <v>880</v>
      </c>
      <c r="F5" s="549" t="s">
        <v>881</v>
      </c>
      <c r="G5" s="550" t="s">
        <v>976</v>
      </c>
      <c r="H5" s="548" t="s">
        <v>883</v>
      </c>
      <c r="I5" s="551" t="s">
        <v>975</v>
      </c>
    </row>
    <row r="6" spans="1:17" s="512" customFormat="1" ht="26.1" customHeight="1" x14ac:dyDescent="0.25">
      <c r="A6" s="552" t="s">
        <v>819</v>
      </c>
      <c r="B6" s="553"/>
      <c r="C6" s="554"/>
      <c r="D6" s="554"/>
      <c r="E6" s="554"/>
      <c r="F6" s="553">
        <v>80</v>
      </c>
      <c r="G6" s="554"/>
      <c r="H6" s="554"/>
      <c r="I6" s="555" t="s">
        <v>885</v>
      </c>
    </row>
    <row r="7" spans="1:17" s="512" customFormat="1" ht="26.1" customHeight="1" x14ac:dyDescent="0.25">
      <c r="A7" s="552" t="s">
        <v>820</v>
      </c>
      <c r="B7" s="553"/>
      <c r="C7" s="556"/>
      <c r="D7" s="556"/>
      <c r="E7" s="556"/>
      <c r="F7" s="557">
        <v>1265</v>
      </c>
      <c r="G7" s="556"/>
      <c r="H7" s="556"/>
      <c r="I7" s="558"/>
    </row>
    <row r="8" spans="1:17" s="512" customFormat="1" ht="24" customHeight="1" thickBot="1" x14ac:dyDescent="0.3">
      <c r="A8" s="559" t="s">
        <v>821</v>
      </c>
      <c r="B8" s="557"/>
      <c r="C8" s="556"/>
      <c r="D8" s="556"/>
      <c r="E8" s="556"/>
      <c r="F8" s="560">
        <v>185</v>
      </c>
      <c r="G8" s="556"/>
      <c r="H8" s="556"/>
      <c r="I8" s="558"/>
    </row>
    <row r="9" spans="1:17" s="512" customFormat="1" ht="26.1" customHeight="1" thickBot="1" x14ac:dyDescent="0.3">
      <c r="A9" s="561" t="s">
        <v>356</v>
      </c>
      <c r="B9" s="562">
        <f t="shared" ref="B9:I9" si="0">SUM(B6:B8)</f>
        <v>0</v>
      </c>
      <c r="C9" s="562">
        <f t="shared" si="0"/>
        <v>0</v>
      </c>
      <c r="D9" s="562">
        <f t="shared" si="0"/>
        <v>0</v>
      </c>
      <c r="E9" s="562">
        <f t="shared" si="0"/>
        <v>0</v>
      </c>
      <c r="F9" s="563">
        <f t="shared" si="0"/>
        <v>1530</v>
      </c>
      <c r="G9" s="563"/>
      <c r="H9" s="562">
        <f t="shared" si="0"/>
        <v>0</v>
      </c>
      <c r="I9" s="564">
        <f t="shared" si="0"/>
        <v>0</v>
      </c>
    </row>
    <row r="10" spans="1:17" s="512" customFormat="1" ht="26.1" customHeight="1" x14ac:dyDescent="0.25">
      <c r="A10" s="565" t="s">
        <v>822</v>
      </c>
      <c r="B10" s="566"/>
      <c r="C10" s="566"/>
      <c r="D10" s="566"/>
      <c r="E10" s="566"/>
      <c r="F10" s="567">
        <v>380</v>
      </c>
      <c r="G10" s="566"/>
      <c r="H10" s="566"/>
      <c r="I10" s="568"/>
    </row>
    <row r="11" spans="1:17" s="512" customFormat="1" ht="26.1" customHeight="1" x14ac:dyDescent="0.25">
      <c r="A11" s="569" t="s">
        <v>823</v>
      </c>
      <c r="B11" s="554"/>
      <c r="C11" s="554"/>
      <c r="D11" s="554"/>
      <c r="E11" s="554"/>
      <c r="F11" s="553">
        <v>460</v>
      </c>
      <c r="G11" s="554"/>
      <c r="H11" s="554"/>
      <c r="I11" s="555"/>
      <c r="Q11" s="512" t="s">
        <v>885</v>
      </c>
    </row>
    <row r="12" spans="1:17" s="512" customFormat="1" ht="26.1" customHeight="1" x14ac:dyDescent="0.25">
      <c r="A12" s="569" t="s">
        <v>824</v>
      </c>
      <c r="B12" s="554"/>
      <c r="C12" s="554"/>
      <c r="D12" s="554"/>
      <c r="E12" s="554"/>
      <c r="F12" s="553"/>
      <c r="G12" s="554"/>
      <c r="H12" s="554"/>
      <c r="I12" s="555"/>
    </row>
    <row r="13" spans="1:17" s="512" customFormat="1" ht="26.1" customHeight="1" x14ac:dyDescent="0.25">
      <c r="A13" s="569" t="s">
        <v>825</v>
      </c>
      <c r="B13" s="554"/>
      <c r="C13" s="554"/>
      <c r="D13" s="554"/>
      <c r="E13" s="554"/>
      <c r="F13" s="553">
        <v>240</v>
      </c>
      <c r="G13" s="554"/>
      <c r="H13" s="554"/>
      <c r="I13" s="555"/>
    </row>
    <row r="14" spans="1:17" s="512" customFormat="1" ht="26.1" customHeight="1" x14ac:dyDescent="0.25">
      <c r="A14" s="570" t="s">
        <v>826</v>
      </c>
      <c r="B14" s="556"/>
      <c r="C14" s="556"/>
      <c r="D14" s="556"/>
      <c r="E14" s="556"/>
      <c r="F14" s="557"/>
      <c r="G14" s="556"/>
      <c r="H14" s="556"/>
      <c r="I14" s="558"/>
    </row>
    <row r="15" spans="1:17" s="512" customFormat="1" ht="26.1" customHeight="1" thickBot="1" x14ac:dyDescent="0.3">
      <c r="A15" s="570" t="s">
        <v>827</v>
      </c>
      <c r="B15" s="556"/>
      <c r="C15" s="556"/>
      <c r="D15" s="556"/>
      <c r="E15" s="556"/>
      <c r="F15" s="560">
        <v>50</v>
      </c>
      <c r="G15" s="556"/>
      <c r="H15" s="556"/>
      <c r="I15" s="558"/>
    </row>
    <row r="16" spans="1:17" s="512" customFormat="1" ht="32.25" customHeight="1" thickBot="1" x14ac:dyDescent="0.3">
      <c r="A16" s="571" t="s">
        <v>828</v>
      </c>
      <c r="B16" s="562">
        <f t="shared" ref="B16:I16" si="1">B15+B14+B13+B12+B11+B10</f>
        <v>0</v>
      </c>
      <c r="C16" s="562">
        <f t="shared" si="1"/>
        <v>0</v>
      </c>
      <c r="D16" s="562">
        <f t="shared" si="1"/>
        <v>0</v>
      </c>
      <c r="E16" s="562">
        <f t="shared" si="1"/>
        <v>0</v>
      </c>
      <c r="F16" s="562">
        <f t="shared" si="1"/>
        <v>1130</v>
      </c>
      <c r="G16" s="562"/>
      <c r="H16" s="562">
        <f t="shared" si="1"/>
        <v>0</v>
      </c>
      <c r="I16" s="564">
        <f t="shared" si="1"/>
        <v>0</v>
      </c>
    </row>
    <row r="17" spans="1:14" s="512" customFormat="1" ht="26.1" customHeight="1" x14ac:dyDescent="0.25">
      <c r="A17" s="569" t="s">
        <v>829</v>
      </c>
      <c r="B17" s="566"/>
      <c r="C17" s="566"/>
      <c r="D17" s="566"/>
      <c r="E17" s="566"/>
      <c r="F17" s="572">
        <v>990</v>
      </c>
      <c r="G17" s="566"/>
      <c r="H17" s="566"/>
      <c r="I17" s="568"/>
    </row>
    <row r="18" spans="1:14" s="512" customFormat="1" ht="26.1" customHeight="1" x14ac:dyDescent="0.25">
      <c r="A18" s="569" t="s">
        <v>830</v>
      </c>
      <c r="B18" s="566"/>
      <c r="C18" s="566"/>
      <c r="D18" s="566"/>
      <c r="E18" s="566"/>
      <c r="F18" s="572">
        <v>170</v>
      </c>
      <c r="G18" s="566"/>
      <c r="H18" s="566"/>
      <c r="I18" s="568"/>
    </row>
    <row r="19" spans="1:14" s="512" customFormat="1" ht="26.1" customHeight="1" x14ac:dyDescent="0.25">
      <c r="A19" s="569" t="s">
        <v>832</v>
      </c>
      <c r="B19" s="566"/>
      <c r="C19" s="566"/>
      <c r="D19" s="566"/>
      <c r="E19" s="566"/>
      <c r="F19" s="572"/>
      <c r="G19" s="566"/>
      <c r="H19" s="566"/>
      <c r="I19" s="568"/>
    </row>
    <row r="20" spans="1:14" s="512" customFormat="1" ht="26.1" customHeight="1" x14ac:dyDescent="0.25">
      <c r="A20" s="569" t="s">
        <v>833</v>
      </c>
      <c r="B20" s="554"/>
      <c r="C20" s="554"/>
      <c r="D20" s="554"/>
      <c r="E20" s="554"/>
      <c r="F20" s="553"/>
      <c r="G20" s="554"/>
      <c r="H20" s="554"/>
      <c r="I20" s="568"/>
    </row>
    <row r="21" spans="1:14" s="512" customFormat="1" ht="26.1" customHeight="1" x14ac:dyDescent="0.25">
      <c r="A21" s="569" t="s">
        <v>834</v>
      </c>
      <c r="B21" s="554"/>
      <c r="C21" s="554"/>
      <c r="D21" s="554"/>
      <c r="E21" s="554"/>
      <c r="F21" s="553"/>
      <c r="G21" s="554"/>
      <c r="H21" s="554"/>
      <c r="I21" s="568"/>
    </row>
    <row r="22" spans="1:14" s="512" customFormat="1" ht="26.1" customHeight="1" x14ac:dyDescent="0.25">
      <c r="A22" s="569" t="s">
        <v>835</v>
      </c>
      <c r="B22" s="554"/>
      <c r="C22" s="554"/>
      <c r="D22" s="554"/>
      <c r="E22" s="554"/>
      <c r="F22" s="553"/>
      <c r="G22" s="554"/>
      <c r="H22" s="554"/>
      <c r="I22" s="568"/>
    </row>
    <row r="23" spans="1:14" s="512" customFormat="1" ht="26.1" customHeight="1" x14ac:dyDescent="0.25">
      <c r="A23" s="569" t="s">
        <v>836</v>
      </c>
      <c r="B23" s="554"/>
      <c r="C23" s="554"/>
      <c r="D23" s="554"/>
      <c r="E23" s="554"/>
      <c r="F23" s="553"/>
      <c r="G23" s="554"/>
      <c r="H23" s="554"/>
      <c r="I23" s="568"/>
    </row>
    <row r="24" spans="1:14" s="512" customFormat="1" ht="26.1" customHeight="1" x14ac:dyDescent="0.25">
      <c r="A24" s="569" t="s">
        <v>837</v>
      </c>
      <c r="B24" s="554"/>
      <c r="C24" s="554"/>
      <c r="D24" s="554"/>
      <c r="E24" s="554"/>
      <c r="F24" s="553"/>
      <c r="G24" s="554"/>
      <c r="H24" s="554"/>
      <c r="I24" s="568"/>
    </row>
    <row r="25" spans="1:14" s="512" customFormat="1" ht="26.1" customHeight="1" x14ac:dyDescent="0.25">
      <c r="A25" s="569" t="s">
        <v>838</v>
      </c>
      <c r="B25" s="554"/>
      <c r="C25" s="554"/>
      <c r="D25" s="554"/>
      <c r="E25" s="554"/>
      <c r="F25" s="553"/>
      <c r="G25" s="554"/>
      <c r="H25" s="554"/>
      <c r="I25" s="568"/>
    </row>
    <row r="26" spans="1:14" s="512" customFormat="1" ht="26.1" customHeight="1" x14ac:dyDescent="0.25">
      <c r="A26" s="569" t="s">
        <v>839</v>
      </c>
      <c r="B26" s="554"/>
      <c r="C26" s="554"/>
      <c r="D26" s="554"/>
      <c r="E26" s="554"/>
      <c r="F26" s="553"/>
      <c r="G26" s="554"/>
      <c r="H26" s="554"/>
      <c r="I26" s="568"/>
    </row>
    <row r="27" spans="1:14" s="512" customFormat="1" ht="26.1" customHeight="1" x14ac:dyDescent="0.25">
      <c r="A27" s="569" t="s">
        <v>840</v>
      </c>
      <c r="B27" s="554"/>
      <c r="C27" s="554"/>
      <c r="D27" s="554">
        <v>1200</v>
      </c>
      <c r="E27" s="556">
        <v>690</v>
      </c>
      <c r="F27" s="553">
        <v>1350</v>
      </c>
      <c r="G27" s="554"/>
      <c r="H27" s="554">
        <v>50</v>
      </c>
      <c r="I27" s="568"/>
    </row>
    <row r="28" spans="1:14" s="512" customFormat="1" ht="26.1" customHeight="1" x14ac:dyDescent="0.25">
      <c r="A28" s="569" t="s">
        <v>841</v>
      </c>
      <c r="B28" s="554"/>
      <c r="C28" s="554"/>
      <c r="D28" s="554"/>
      <c r="E28" s="554"/>
      <c r="F28" s="553"/>
      <c r="G28" s="554"/>
      <c r="H28" s="554"/>
      <c r="I28" s="568"/>
    </row>
    <row r="29" spans="1:14" s="512" customFormat="1" ht="26.1" customHeight="1" x14ac:dyDescent="0.25">
      <c r="A29" s="569" t="s">
        <v>842</v>
      </c>
      <c r="B29" s="554"/>
      <c r="C29" s="554"/>
      <c r="D29" s="573">
        <v>67500</v>
      </c>
      <c r="E29" s="554"/>
      <c r="F29" s="553"/>
      <c r="G29" s="554"/>
      <c r="H29" s="554"/>
      <c r="I29" s="555"/>
    </row>
    <row r="30" spans="1:14" s="512" customFormat="1" ht="26.1" customHeight="1" x14ac:dyDescent="0.25">
      <c r="A30" s="570" t="s">
        <v>886</v>
      </c>
      <c r="B30" s="554"/>
      <c r="C30" s="554"/>
      <c r="D30" s="554">
        <v>13900</v>
      </c>
      <c r="E30" s="554"/>
      <c r="F30" s="554">
        <v>10</v>
      </c>
      <c r="G30" s="554"/>
      <c r="H30" s="554"/>
      <c r="I30" s="555">
        <v>2309</v>
      </c>
      <c r="J30" s="525"/>
    </row>
    <row r="31" spans="1:14" s="512" customFormat="1" ht="26.1" customHeight="1" thickBot="1" x14ac:dyDescent="0.3">
      <c r="A31" s="574" t="s">
        <v>887</v>
      </c>
      <c r="B31" s="575"/>
      <c r="C31" s="575"/>
      <c r="D31" s="575"/>
      <c r="E31" s="575"/>
      <c r="F31" s="576"/>
      <c r="G31" s="575">
        <v>11000</v>
      </c>
      <c r="H31" s="575"/>
      <c r="I31" s="577"/>
    </row>
    <row r="32" spans="1:14" s="511" customFormat="1" ht="49.5" customHeight="1" thickBot="1" x14ac:dyDescent="0.3">
      <c r="A32" s="578" t="s">
        <v>844</v>
      </c>
      <c r="B32" s="579">
        <f t="shared" ref="B32:I32" si="2">SUM(B17:B30)+B16+B9</f>
        <v>0</v>
      </c>
      <c r="C32" s="579">
        <f t="shared" si="2"/>
        <v>0</v>
      </c>
      <c r="D32" s="579">
        <f>SUM(D17:D31)+D16+D9-D31</f>
        <v>82600</v>
      </c>
      <c r="E32" s="579">
        <f t="shared" si="2"/>
        <v>690</v>
      </c>
      <c r="F32" s="579">
        <f t="shared" si="2"/>
        <v>5180</v>
      </c>
      <c r="G32" s="579">
        <f>SUM(G17:G31)+G16+G9</f>
        <v>11000</v>
      </c>
      <c r="H32" s="579">
        <f t="shared" si="2"/>
        <v>50</v>
      </c>
      <c r="I32" s="580">
        <f t="shared" si="2"/>
        <v>2309</v>
      </c>
      <c r="L32" s="512"/>
      <c r="M32" s="512"/>
      <c r="N32" s="512"/>
    </row>
    <row r="33" spans="1:11" s="512" customFormat="1" ht="26.1" customHeight="1" x14ac:dyDescent="0.25">
      <c r="A33" s="581" t="s">
        <v>845</v>
      </c>
      <c r="B33" s="582"/>
      <c r="C33" s="582">
        <v>1000</v>
      </c>
      <c r="D33" s="582"/>
      <c r="E33" s="582"/>
      <c r="F33" s="530">
        <v>425</v>
      </c>
      <c r="G33" s="582"/>
      <c r="H33" s="582"/>
      <c r="I33" s="583">
        <v>385</v>
      </c>
    </row>
    <row r="34" spans="1:11" s="512" customFormat="1" ht="26.1" customHeight="1" x14ac:dyDescent="0.25">
      <c r="A34" s="584" t="s">
        <v>846</v>
      </c>
      <c r="B34" s="585"/>
      <c r="C34" s="585"/>
      <c r="D34" s="585"/>
      <c r="E34" s="585"/>
      <c r="F34" s="495"/>
      <c r="G34" s="585"/>
      <c r="H34" s="585"/>
      <c r="I34" s="583"/>
    </row>
    <row r="35" spans="1:11" s="512" customFormat="1" ht="26.1" customHeight="1" x14ac:dyDescent="0.25">
      <c r="A35" s="569" t="s">
        <v>847</v>
      </c>
      <c r="B35" s="585"/>
      <c r="C35" s="585"/>
      <c r="D35" s="585"/>
      <c r="E35" s="585"/>
      <c r="F35" s="495"/>
      <c r="G35" s="585"/>
      <c r="H35" s="585"/>
      <c r="I35" s="583"/>
    </row>
    <row r="36" spans="1:11" s="512" customFormat="1" ht="26.1" customHeight="1" x14ac:dyDescent="0.25">
      <c r="A36" s="569" t="s">
        <v>848</v>
      </c>
      <c r="B36" s="586">
        <v>8433.6</v>
      </c>
      <c r="C36" s="585"/>
      <c r="D36" s="585">
        <v>10</v>
      </c>
      <c r="E36" s="585"/>
      <c r="F36" s="495">
        <v>5825</v>
      </c>
      <c r="G36" s="585"/>
      <c r="H36" s="585"/>
      <c r="I36" s="583"/>
    </row>
    <row r="37" spans="1:11" s="512" customFormat="1" ht="32.25" customHeight="1" x14ac:dyDescent="0.25">
      <c r="A37" s="584" t="s">
        <v>849</v>
      </c>
      <c r="B37" s="585"/>
      <c r="C37" s="585"/>
      <c r="D37" s="585"/>
      <c r="E37" s="585"/>
      <c r="F37" s="495"/>
      <c r="G37" s="585"/>
      <c r="H37" s="585"/>
      <c r="I37" s="583"/>
    </row>
    <row r="38" spans="1:11" s="512" customFormat="1" ht="26.1" customHeight="1" thickBot="1" x14ac:dyDescent="0.3">
      <c r="A38" s="559" t="s">
        <v>850</v>
      </c>
      <c r="B38" s="587"/>
      <c r="C38" s="587">
        <v>300</v>
      </c>
      <c r="D38" s="587">
        <v>20</v>
      </c>
      <c r="E38" s="587"/>
      <c r="F38" s="588"/>
      <c r="G38" s="587"/>
      <c r="H38" s="587"/>
      <c r="I38" s="577"/>
    </row>
    <row r="39" spans="1:11" s="512" customFormat="1" ht="32.25" customHeight="1" thickBot="1" x14ac:dyDescent="0.3">
      <c r="A39" s="571" t="s">
        <v>851</v>
      </c>
      <c r="B39" s="579">
        <f t="shared" ref="B39:I39" si="3">B38+B37+B36+B35+B34</f>
        <v>8433.6</v>
      </c>
      <c r="C39" s="579">
        <f t="shared" si="3"/>
        <v>300</v>
      </c>
      <c r="D39" s="579">
        <f t="shared" si="3"/>
        <v>30</v>
      </c>
      <c r="E39" s="579">
        <f t="shared" si="3"/>
        <v>0</v>
      </c>
      <c r="F39" s="579">
        <f t="shared" si="3"/>
        <v>5825</v>
      </c>
      <c r="G39" s="579">
        <f t="shared" si="3"/>
        <v>0</v>
      </c>
      <c r="H39" s="579">
        <f t="shared" si="3"/>
        <v>0</v>
      </c>
      <c r="I39" s="580">
        <f t="shared" si="3"/>
        <v>0</v>
      </c>
    </row>
    <row r="40" spans="1:11" s="512" customFormat="1" ht="26.1" customHeight="1" x14ac:dyDescent="0.25">
      <c r="A40" s="565" t="s">
        <v>852</v>
      </c>
      <c r="B40" s="572"/>
      <c r="C40" s="572"/>
      <c r="D40" s="572"/>
      <c r="E40" s="572"/>
      <c r="F40" s="572"/>
      <c r="G40" s="572"/>
      <c r="H40" s="572"/>
      <c r="I40" s="568"/>
    </row>
    <row r="41" spans="1:11" s="512" customFormat="1" ht="26.1" customHeight="1" x14ac:dyDescent="0.25">
      <c r="A41" s="565" t="s">
        <v>853</v>
      </c>
      <c r="B41" s="572"/>
      <c r="C41" s="572"/>
      <c r="D41" s="572"/>
      <c r="E41" s="572"/>
      <c r="F41" s="572"/>
      <c r="G41" s="572"/>
      <c r="H41" s="572"/>
      <c r="I41" s="568"/>
    </row>
    <row r="42" spans="1:11" s="512" customFormat="1" ht="26.1" customHeight="1" x14ac:dyDescent="0.25">
      <c r="A42" s="569" t="s">
        <v>854</v>
      </c>
      <c r="B42" s="553"/>
      <c r="C42" s="553"/>
      <c r="D42" s="553"/>
      <c r="E42" s="553"/>
      <c r="F42" s="553">
        <v>10</v>
      </c>
      <c r="G42" s="553"/>
      <c r="H42" s="589">
        <v>100</v>
      </c>
      <c r="I42" s="568"/>
    </row>
    <row r="43" spans="1:11" s="512" customFormat="1" ht="26.1" customHeight="1" x14ac:dyDescent="0.25">
      <c r="A43" s="569" t="s">
        <v>855</v>
      </c>
      <c r="B43" s="553"/>
      <c r="C43" s="553"/>
      <c r="D43" s="553"/>
      <c r="E43" s="553"/>
      <c r="F43" s="553"/>
      <c r="G43" s="553"/>
      <c r="H43" s="553"/>
      <c r="I43" s="568"/>
    </row>
    <row r="44" spans="1:11" s="512" customFormat="1" ht="26.1" customHeight="1" x14ac:dyDescent="0.25">
      <c r="A44" s="569" t="s">
        <v>856</v>
      </c>
      <c r="B44" s="553"/>
      <c r="C44" s="553"/>
      <c r="D44" s="553"/>
      <c r="E44" s="553"/>
      <c r="F44" s="553"/>
      <c r="G44" s="553"/>
      <c r="H44" s="553"/>
      <c r="I44" s="568"/>
    </row>
    <row r="45" spans="1:11" s="512" customFormat="1" ht="26.1" customHeight="1" thickBot="1" x14ac:dyDescent="0.3">
      <c r="A45" s="570" t="s">
        <v>857</v>
      </c>
      <c r="B45" s="556"/>
      <c r="C45" s="556"/>
      <c r="D45" s="556"/>
      <c r="E45" s="556"/>
      <c r="F45" s="557"/>
      <c r="G45" s="556"/>
      <c r="H45" s="556"/>
      <c r="I45" s="558"/>
    </row>
    <row r="46" spans="1:11" s="511" customFormat="1" ht="48.75" customHeight="1" thickBot="1" x14ac:dyDescent="0.3">
      <c r="A46" s="571" t="s">
        <v>858</v>
      </c>
      <c r="B46" s="562">
        <f t="shared" ref="B46:I46" si="4">B45+B44+B43+B42+B40+B39+B33</f>
        <v>8433.6</v>
      </c>
      <c r="C46" s="562">
        <f t="shared" si="4"/>
        <v>1300</v>
      </c>
      <c r="D46" s="562">
        <f t="shared" si="4"/>
        <v>30</v>
      </c>
      <c r="E46" s="562">
        <f t="shared" si="4"/>
        <v>0</v>
      </c>
      <c r="F46" s="562">
        <f t="shared" si="4"/>
        <v>6260</v>
      </c>
      <c r="G46" s="562">
        <f t="shared" si="4"/>
        <v>0</v>
      </c>
      <c r="H46" s="562">
        <f t="shared" si="4"/>
        <v>100</v>
      </c>
      <c r="I46" s="564">
        <f t="shared" si="4"/>
        <v>385</v>
      </c>
    </row>
    <row r="47" spans="1:11" s="535" customFormat="1" ht="34.5" customHeight="1" thickBot="1" x14ac:dyDescent="0.3">
      <c r="A47" s="590" t="s">
        <v>859</v>
      </c>
      <c r="B47" s="591">
        <f t="shared" ref="B47:I47" si="5">B46-B32</f>
        <v>8433.6</v>
      </c>
      <c r="C47" s="591">
        <f t="shared" si="5"/>
        <v>1300</v>
      </c>
      <c r="D47" s="591">
        <f t="shared" si="5"/>
        <v>-82570</v>
      </c>
      <c r="E47" s="591">
        <f t="shared" si="5"/>
        <v>-690</v>
      </c>
      <c r="F47" s="591">
        <f t="shared" si="5"/>
        <v>1080</v>
      </c>
      <c r="G47" s="591">
        <f t="shared" si="5"/>
        <v>-11000</v>
      </c>
      <c r="H47" s="591">
        <f t="shared" si="5"/>
        <v>50</v>
      </c>
      <c r="I47" s="592">
        <f t="shared" si="5"/>
        <v>-1924</v>
      </c>
      <c r="J47" s="593"/>
      <c r="K47" s="593"/>
    </row>
    <row r="48" spans="1:11" ht="1.5" customHeight="1" x14ac:dyDescent="0.3">
      <c r="A48" s="456"/>
      <c r="I48" s="594"/>
    </row>
    <row r="49" spans="1:11" ht="18.75" hidden="1" x14ac:dyDescent="0.3">
      <c r="A49" s="595" t="s">
        <v>888</v>
      </c>
      <c r="I49" s="594"/>
    </row>
    <row r="50" spans="1:11" ht="13.5" hidden="1" thickBot="1" x14ac:dyDescent="0.25">
      <c r="A50" s="596" t="s">
        <v>889</v>
      </c>
      <c r="I50" s="594"/>
    </row>
    <row r="51" spans="1:11" hidden="1" x14ac:dyDescent="0.2">
      <c r="I51" s="594"/>
    </row>
    <row r="52" spans="1:11" ht="18.75" hidden="1" x14ac:dyDescent="0.3">
      <c r="A52" s="456"/>
      <c r="I52" s="594"/>
    </row>
    <row r="53" spans="1:11" hidden="1" x14ac:dyDescent="0.2">
      <c r="I53" s="594"/>
    </row>
    <row r="54" spans="1:11" x14ac:dyDescent="0.2">
      <c r="B54" s="597"/>
      <c r="C54" s="597"/>
      <c r="D54" s="454"/>
      <c r="E54" s="454"/>
      <c r="F54" s="541"/>
      <c r="G54" s="541"/>
      <c r="H54" s="454"/>
      <c r="I54" s="454"/>
    </row>
    <row r="55" spans="1:11" x14ac:dyDescent="0.2">
      <c r="J55" s="682"/>
      <c r="K55" s="682"/>
    </row>
    <row r="56" spans="1:11" x14ac:dyDescent="0.2">
      <c r="B56" s="597"/>
      <c r="C56" s="597"/>
      <c r="D56" s="454"/>
      <c r="E56" s="454"/>
      <c r="F56" s="541"/>
      <c r="G56" s="541"/>
      <c r="H56" s="454"/>
      <c r="I56" s="454"/>
    </row>
    <row r="57" spans="1:11" x14ac:dyDescent="0.2">
      <c r="A57" s="746" t="s">
        <v>921</v>
      </c>
      <c r="B57" s="746"/>
      <c r="C57" s="746"/>
      <c r="D57" s="746"/>
      <c r="E57" s="746"/>
      <c r="F57" s="746"/>
      <c r="G57" s="746"/>
      <c r="H57" s="746"/>
      <c r="I57" s="746"/>
    </row>
  </sheetData>
  <mergeCells count="3">
    <mergeCell ref="A3:I3"/>
    <mergeCell ref="D4:G4"/>
    <mergeCell ref="A57:I57"/>
  </mergeCells>
  <pageMargins left="0.7" right="0.7" top="0.78740157499999996" bottom="0.78740157499999996" header="0.3" footer="0.3"/>
  <pageSetup paperSize="9" scale="54" orientation="portrait" r:id="rId1"/>
  <rowBreaks count="3" manualBreakCount="3">
    <brk id="57" max="8" man="1"/>
    <brk id="60" max="8" man="1"/>
    <brk id="66" max="8" man="1"/>
  </rowBreaks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2:I50"/>
  <sheetViews>
    <sheetView view="pageBreakPreview" zoomScale="60" zoomScaleNormal="100" workbookViewId="0">
      <selection activeCell="N39" sqref="N39"/>
    </sheetView>
  </sheetViews>
  <sheetFormatPr defaultColWidth="9.28515625" defaultRowHeight="12.75" x14ac:dyDescent="0.2"/>
  <cols>
    <col min="1" max="1" width="7.28515625" style="599" customWidth="1"/>
    <col min="2" max="2" width="12.7109375" style="632" customWidth="1"/>
    <col min="3" max="3" width="30.7109375" style="629" customWidth="1"/>
    <col min="4" max="4" width="24" style="632" customWidth="1"/>
    <col min="5" max="5" width="10.7109375" style="599" bestFit="1" customWidth="1"/>
    <col min="6" max="6" width="13.28515625" style="631" bestFit="1" customWidth="1"/>
    <col min="7" max="256" width="9.28515625" style="599"/>
    <col min="257" max="257" width="7.28515625" style="599" customWidth="1"/>
    <col min="258" max="258" width="12.7109375" style="599" customWidth="1"/>
    <col min="259" max="259" width="30.7109375" style="599" customWidth="1"/>
    <col min="260" max="260" width="24" style="599" customWidth="1"/>
    <col min="261" max="261" width="10.7109375" style="599" bestFit="1" customWidth="1"/>
    <col min="262" max="262" width="13.28515625" style="599" bestFit="1" customWidth="1"/>
    <col min="263" max="512" width="9.28515625" style="599"/>
    <col min="513" max="513" width="7.28515625" style="599" customWidth="1"/>
    <col min="514" max="514" width="12.7109375" style="599" customWidth="1"/>
    <col min="515" max="515" width="30.7109375" style="599" customWidth="1"/>
    <col min="516" max="516" width="24" style="599" customWidth="1"/>
    <col min="517" max="517" width="10.7109375" style="599" bestFit="1" customWidth="1"/>
    <col min="518" max="518" width="13.28515625" style="599" bestFit="1" customWidth="1"/>
    <col min="519" max="768" width="9.28515625" style="599"/>
    <col min="769" max="769" width="7.28515625" style="599" customWidth="1"/>
    <col min="770" max="770" width="12.7109375" style="599" customWidth="1"/>
    <col min="771" max="771" width="30.7109375" style="599" customWidth="1"/>
    <col min="772" max="772" width="24" style="599" customWidth="1"/>
    <col min="773" max="773" width="10.7109375" style="599" bestFit="1" customWidth="1"/>
    <col min="774" max="774" width="13.28515625" style="599" bestFit="1" customWidth="1"/>
    <col min="775" max="1024" width="9.28515625" style="599"/>
    <col min="1025" max="1025" width="7.28515625" style="599" customWidth="1"/>
    <col min="1026" max="1026" width="12.7109375" style="599" customWidth="1"/>
    <col min="1027" max="1027" width="30.7109375" style="599" customWidth="1"/>
    <col min="1028" max="1028" width="24" style="599" customWidth="1"/>
    <col min="1029" max="1029" width="10.7109375" style="599" bestFit="1" customWidth="1"/>
    <col min="1030" max="1030" width="13.28515625" style="599" bestFit="1" customWidth="1"/>
    <col min="1031" max="1280" width="9.28515625" style="599"/>
    <col min="1281" max="1281" width="7.28515625" style="599" customWidth="1"/>
    <col min="1282" max="1282" width="12.7109375" style="599" customWidth="1"/>
    <col min="1283" max="1283" width="30.7109375" style="599" customWidth="1"/>
    <col min="1284" max="1284" width="24" style="599" customWidth="1"/>
    <col min="1285" max="1285" width="10.7109375" style="599" bestFit="1" customWidth="1"/>
    <col min="1286" max="1286" width="13.28515625" style="599" bestFit="1" customWidth="1"/>
    <col min="1287" max="1536" width="9.28515625" style="599"/>
    <col min="1537" max="1537" width="7.28515625" style="599" customWidth="1"/>
    <col min="1538" max="1538" width="12.7109375" style="599" customWidth="1"/>
    <col min="1539" max="1539" width="30.7109375" style="599" customWidth="1"/>
    <col min="1540" max="1540" width="24" style="599" customWidth="1"/>
    <col min="1541" max="1541" width="10.7109375" style="599" bestFit="1" customWidth="1"/>
    <col min="1542" max="1542" width="13.28515625" style="599" bestFit="1" customWidth="1"/>
    <col min="1543" max="1792" width="9.28515625" style="599"/>
    <col min="1793" max="1793" width="7.28515625" style="599" customWidth="1"/>
    <col min="1794" max="1794" width="12.7109375" style="599" customWidth="1"/>
    <col min="1795" max="1795" width="30.7109375" style="599" customWidth="1"/>
    <col min="1796" max="1796" width="24" style="599" customWidth="1"/>
    <col min="1797" max="1797" width="10.7109375" style="599" bestFit="1" customWidth="1"/>
    <col min="1798" max="1798" width="13.28515625" style="599" bestFit="1" customWidth="1"/>
    <col min="1799" max="2048" width="9.28515625" style="599"/>
    <col min="2049" max="2049" width="7.28515625" style="599" customWidth="1"/>
    <col min="2050" max="2050" width="12.7109375" style="599" customWidth="1"/>
    <col min="2051" max="2051" width="30.7109375" style="599" customWidth="1"/>
    <col min="2052" max="2052" width="24" style="599" customWidth="1"/>
    <col min="2053" max="2053" width="10.7109375" style="599" bestFit="1" customWidth="1"/>
    <col min="2054" max="2054" width="13.28515625" style="599" bestFit="1" customWidth="1"/>
    <col min="2055" max="2304" width="9.28515625" style="599"/>
    <col min="2305" max="2305" width="7.28515625" style="599" customWidth="1"/>
    <col min="2306" max="2306" width="12.7109375" style="599" customWidth="1"/>
    <col min="2307" max="2307" width="30.7109375" style="599" customWidth="1"/>
    <col min="2308" max="2308" width="24" style="599" customWidth="1"/>
    <col min="2309" max="2309" width="10.7109375" style="599" bestFit="1" customWidth="1"/>
    <col min="2310" max="2310" width="13.28515625" style="599" bestFit="1" customWidth="1"/>
    <col min="2311" max="2560" width="9.28515625" style="599"/>
    <col min="2561" max="2561" width="7.28515625" style="599" customWidth="1"/>
    <col min="2562" max="2562" width="12.7109375" style="599" customWidth="1"/>
    <col min="2563" max="2563" width="30.7109375" style="599" customWidth="1"/>
    <col min="2564" max="2564" width="24" style="599" customWidth="1"/>
    <col min="2565" max="2565" width="10.7109375" style="599" bestFit="1" customWidth="1"/>
    <col min="2566" max="2566" width="13.28515625" style="599" bestFit="1" customWidth="1"/>
    <col min="2567" max="2816" width="9.28515625" style="599"/>
    <col min="2817" max="2817" width="7.28515625" style="599" customWidth="1"/>
    <col min="2818" max="2818" width="12.7109375" style="599" customWidth="1"/>
    <col min="2819" max="2819" width="30.7109375" style="599" customWidth="1"/>
    <col min="2820" max="2820" width="24" style="599" customWidth="1"/>
    <col min="2821" max="2821" width="10.7109375" style="599" bestFit="1" customWidth="1"/>
    <col min="2822" max="2822" width="13.28515625" style="599" bestFit="1" customWidth="1"/>
    <col min="2823" max="3072" width="9.28515625" style="599"/>
    <col min="3073" max="3073" width="7.28515625" style="599" customWidth="1"/>
    <col min="3074" max="3074" width="12.7109375" style="599" customWidth="1"/>
    <col min="3075" max="3075" width="30.7109375" style="599" customWidth="1"/>
    <col min="3076" max="3076" width="24" style="599" customWidth="1"/>
    <col min="3077" max="3077" width="10.7109375" style="599" bestFit="1" customWidth="1"/>
    <col min="3078" max="3078" width="13.28515625" style="599" bestFit="1" customWidth="1"/>
    <col min="3079" max="3328" width="9.28515625" style="599"/>
    <col min="3329" max="3329" width="7.28515625" style="599" customWidth="1"/>
    <col min="3330" max="3330" width="12.7109375" style="599" customWidth="1"/>
    <col min="3331" max="3331" width="30.7109375" style="599" customWidth="1"/>
    <col min="3332" max="3332" width="24" style="599" customWidth="1"/>
    <col min="3333" max="3333" width="10.7109375" style="599" bestFit="1" customWidth="1"/>
    <col min="3334" max="3334" width="13.28515625" style="599" bestFit="1" customWidth="1"/>
    <col min="3335" max="3584" width="9.28515625" style="599"/>
    <col min="3585" max="3585" width="7.28515625" style="599" customWidth="1"/>
    <col min="3586" max="3586" width="12.7109375" style="599" customWidth="1"/>
    <col min="3587" max="3587" width="30.7109375" style="599" customWidth="1"/>
    <col min="3588" max="3588" width="24" style="599" customWidth="1"/>
    <col min="3589" max="3589" width="10.7109375" style="599" bestFit="1" customWidth="1"/>
    <col min="3590" max="3590" width="13.28515625" style="599" bestFit="1" customWidth="1"/>
    <col min="3591" max="3840" width="9.28515625" style="599"/>
    <col min="3841" max="3841" width="7.28515625" style="599" customWidth="1"/>
    <col min="3842" max="3842" width="12.7109375" style="599" customWidth="1"/>
    <col min="3843" max="3843" width="30.7109375" style="599" customWidth="1"/>
    <col min="3844" max="3844" width="24" style="599" customWidth="1"/>
    <col min="3845" max="3845" width="10.7109375" style="599" bestFit="1" customWidth="1"/>
    <col min="3846" max="3846" width="13.28515625" style="599" bestFit="1" customWidth="1"/>
    <col min="3847" max="4096" width="9.28515625" style="599"/>
    <col min="4097" max="4097" width="7.28515625" style="599" customWidth="1"/>
    <col min="4098" max="4098" width="12.7109375" style="599" customWidth="1"/>
    <col min="4099" max="4099" width="30.7109375" style="599" customWidth="1"/>
    <col min="4100" max="4100" width="24" style="599" customWidth="1"/>
    <col min="4101" max="4101" width="10.7109375" style="599" bestFit="1" customWidth="1"/>
    <col min="4102" max="4102" width="13.28515625" style="599" bestFit="1" customWidth="1"/>
    <col min="4103" max="4352" width="9.28515625" style="599"/>
    <col min="4353" max="4353" width="7.28515625" style="599" customWidth="1"/>
    <col min="4354" max="4354" width="12.7109375" style="599" customWidth="1"/>
    <col min="4355" max="4355" width="30.7109375" style="599" customWidth="1"/>
    <col min="4356" max="4356" width="24" style="599" customWidth="1"/>
    <col min="4357" max="4357" width="10.7109375" style="599" bestFit="1" customWidth="1"/>
    <col min="4358" max="4358" width="13.28515625" style="599" bestFit="1" customWidth="1"/>
    <col min="4359" max="4608" width="9.28515625" style="599"/>
    <col min="4609" max="4609" width="7.28515625" style="599" customWidth="1"/>
    <col min="4610" max="4610" width="12.7109375" style="599" customWidth="1"/>
    <col min="4611" max="4611" width="30.7109375" style="599" customWidth="1"/>
    <col min="4612" max="4612" width="24" style="599" customWidth="1"/>
    <col min="4613" max="4613" width="10.7109375" style="599" bestFit="1" customWidth="1"/>
    <col min="4614" max="4614" width="13.28515625" style="599" bestFit="1" customWidth="1"/>
    <col min="4615" max="4864" width="9.28515625" style="599"/>
    <col min="4865" max="4865" width="7.28515625" style="599" customWidth="1"/>
    <col min="4866" max="4866" width="12.7109375" style="599" customWidth="1"/>
    <col min="4867" max="4867" width="30.7109375" style="599" customWidth="1"/>
    <col min="4868" max="4868" width="24" style="599" customWidth="1"/>
    <col min="4869" max="4869" width="10.7109375" style="599" bestFit="1" customWidth="1"/>
    <col min="4870" max="4870" width="13.28515625" style="599" bestFit="1" customWidth="1"/>
    <col min="4871" max="5120" width="9.28515625" style="599"/>
    <col min="5121" max="5121" width="7.28515625" style="599" customWidth="1"/>
    <col min="5122" max="5122" width="12.7109375" style="599" customWidth="1"/>
    <col min="5123" max="5123" width="30.7109375" style="599" customWidth="1"/>
    <col min="5124" max="5124" width="24" style="599" customWidth="1"/>
    <col min="5125" max="5125" width="10.7109375" style="599" bestFit="1" customWidth="1"/>
    <col min="5126" max="5126" width="13.28515625" style="599" bestFit="1" customWidth="1"/>
    <col min="5127" max="5376" width="9.28515625" style="599"/>
    <col min="5377" max="5377" width="7.28515625" style="599" customWidth="1"/>
    <col min="5378" max="5378" width="12.7109375" style="599" customWidth="1"/>
    <col min="5379" max="5379" width="30.7109375" style="599" customWidth="1"/>
    <col min="5380" max="5380" width="24" style="599" customWidth="1"/>
    <col min="5381" max="5381" width="10.7109375" style="599" bestFit="1" customWidth="1"/>
    <col min="5382" max="5382" width="13.28515625" style="599" bestFit="1" customWidth="1"/>
    <col min="5383" max="5632" width="9.28515625" style="599"/>
    <col min="5633" max="5633" width="7.28515625" style="599" customWidth="1"/>
    <col min="5634" max="5634" width="12.7109375" style="599" customWidth="1"/>
    <col min="5635" max="5635" width="30.7109375" style="599" customWidth="1"/>
    <col min="5636" max="5636" width="24" style="599" customWidth="1"/>
    <col min="5637" max="5637" width="10.7109375" style="599" bestFit="1" customWidth="1"/>
    <col min="5638" max="5638" width="13.28515625" style="599" bestFit="1" customWidth="1"/>
    <col min="5639" max="5888" width="9.28515625" style="599"/>
    <col min="5889" max="5889" width="7.28515625" style="599" customWidth="1"/>
    <col min="5890" max="5890" width="12.7109375" style="599" customWidth="1"/>
    <col min="5891" max="5891" width="30.7109375" style="599" customWidth="1"/>
    <col min="5892" max="5892" width="24" style="599" customWidth="1"/>
    <col min="5893" max="5893" width="10.7109375" style="599" bestFit="1" customWidth="1"/>
    <col min="5894" max="5894" width="13.28515625" style="599" bestFit="1" customWidth="1"/>
    <col min="5895" max="6144" width="9.28515625" style="599"/>
    <col min="6145" max="6145" width="7.28515625" style="599" customWidth="1"/>
    <col min="6146" max="6146" width="12.7109375" style="599" customWidth="1"/>
    <col min="6147" max="6147" width="30.7109375" style="599" customWidth="1"/>
    <col min="6148" max="6148" width="24" style="599" customWidth="1"/>
    <col min="6149" max="6149" width="10.7109375" style="599" bestFit="1" customWidth="1"/>
    <col min="6150" max="6150" width="13.28515625" style="599" bestFit="1" customWidth="1"/>
    <col min="6151" max="6400" width="9.28515625" style="599"/>
    <col min="6401" max="6401" width="7.28515625" style="599" customWidth="1"/>
    <col min="6402" max="6402" width="12.7109375" style="599" customWidth="1"/>
    <col min="6403" max="6403" width="30.7109375" style="599" customWidth="1"/>
    <col min="6404" max="6404" width="24" style="599" customWidth="1"/>
    <col min="6405" max="6405" width="10.7109375" style="599" bestFit="1" customWidth="1"/>
    <col min="6406" max="6406" width="13.28515625" style="599" bestFit="1" customWidth="1"/>
    <col min="6407" max="6656" width="9.28515625" style="599"/>
    <col min="6657" max="6657" width="7.28515625" style="599" customWidth="1"/>
    <col min="6658" max="6658" width="12.7109375" style="599" customWidth="1"/>
    <col min="6659" max="6659" width="30.7109375" style="599" customWidth="1"/>
    <col min="6660" max="6660" width="24" style="599" customWidth="1"/>
    <col min="6661" max="6661" width="10.7109375" style="599" bestFit="1" customWidth="1"/>
    <col min="6662" max="6662" width="13.28515625" style="599" bestFit="1" customWidth="1"/>
    <col min="6663" max="6912" width="9.28515625" style="599"/>
    <col min="6913" max="6913" width="7.28515625" style="599" customWidth="1"/>
    <col min="6914" max="6914" width="12.7109375" style="599" customWidth="1"/>
    <col min="6915" max="6915" width="30.7109375" style="599" customWidth="1"/>
    <col min="6916" max="6916" width="24" style="599" customWidth="1"/>
    <col min="6917" max="6917" width="10.7109375" style="599" bestFit="1" customWidth="1"/>
    <col min="6918" max="6918" width="13.28515625" style="599" bestFit="1" customWidth="1"/>
    <col min="6919" max="7168" width="9.28515625" style="599"/>
    <col min="7169" max="7169" width="7.28515625" style="599" customWidth="1"/>
    <col min="7170" max="7170" width="12.7109375" style="599" customWidth="1"/>
    <col min="7171" max="7171" width="30.7109375" style="599" customWidth="1"/>
    <col min="7172" max="7172" width="24" style="599" customWidth="1"/>
    <col min="7173" max="7173" width="10.7109375" style="599" bestFit="1" customWidth="1"/>
    <col min="7174" max="7174" width="13.28515625" style="599" bestFit="1" customWidth="1"/>
    <col min="7175" max="7424" width="9.28515625" style="599"/>
    <col min="7425" max="7425" width="7.28515625" style="599" customWidth="1"/>
    <col min="7426" max="7426" width="12.7109375" style="599" customWidth="1"/>
    <col min="7427" max="7427" width="30.7109375" style="599" customWidth="1"/>
    <col min="7428" max="7428" width="24" style="599" customWidth="1"/>
    <col min="7429" max="7429" width="10.7109375" style="599" bestFit="1" customWidth="1"/>
    <col min="7430" max="7430" width="13.28515625" style="599" bestFit="1" customWidth="1"/>
    <col min="7431" max="7680" width="9.28515625" style="599"/>
    <col min="7681" max="7681" width="7.28515625" style="599" customWidth="1"/>
    <col min="7682" max="7682" width="12.7109375" style="599" customWidth="1"/>
    <col min="7683" max="7683" width="30.7109375" style="599" customWidth="1"/>
    <col min="7684" max="7684" width="24" style="599" customWidth="1"/>
    <col min="7685" max="7685" width="10.7109375" style="599" bestFit="1" customWidth="1"/>
    <col min="7686" max="7686" width="13.28515625" style="599" bestFit="1" customWidth="1"/>
    <col min="7687" max="7936" width="9.28515625" style="599"/>
    <col min="7937" max="7937" width="7.28515625" style="599" customWidth="1"/>
    <col min="7938" max="7938" width="12.7109375" style="599" customWidth="1"/>
    <col min="7939" max="7939" width="30.7109375" style="599" customWidth="1"/>
    <col min="7940" max="7940" width="24" style="599" customWidth="1"/>
    <col min="7941" max="7941" width="10.7109375" style="599" bestFit="1" customWidth="1"/>
    <col min="7942" max="7942" width="13.28515625" style="599" bestFit="1" customWidth="1"/>
    <col min="7943" max="8192" width="9.28515625" style="599"/>
    <col min="8193" max="8193" width="7.28515625" style="599" customWidth="1"/>
    <col min="8194" max="8194" width="12.7109375" style="599" customWidth="1"/>
    <col min="8195" max="8195" width="30.7109375" style="599" customWidth="1"/>
    <col min="8196" max="8196" width="24" style="599" customWidth="1"/>
    <col min="8197" max="8197" width="10.7109375" style="599" bestFit="1" customWidth="1"/>
    <col min="8198" max="8198" width="13.28515625" style="599" bestFit="1" customWidth="1"/>
    <col min="8199" max="8448" width="9.28515625" style="599"/>
    <col min="8449" max="8449" width="7.28515625" style="599" customWidth="1"/>
    <col min="8450" max="8450" width="12.7109375" style="599" customWidth="1"/>
    <col min="8451" max="8451" width="30.7109375" style="599" customWidth="1"/>
    <col min="8452" max="8452" width="24" style="599" customWidth="1"/>
    <col min="8453" max="8453" width="10.7109375" style="599" bestFit="1" customWidth="1"/>
    <col min="8454" max="8454" width="13.28515625" style="599" bestFit="1" customWidth="1"/>
    <col min="8455" max="8704" width="9.28515625" style="599"/>
    <col min="8705" max="8705" width="7.28515625" style="599" customWidth="1"/>
    <col min="8706" max="8706" width="12.7109375" style="599" customWidth="1"/>
    <col min="8707" max="8707" width="30.7109375" style="599" customWidth="1"/>
    <col min="8708" max="8708" width="24" style="599" customWidth="1"/>
    <col min="8709" max="8709" width="10.7109375" style="599" bestFit="1" customWidth="1"/>
    <col min="8710" max="8710" width="13.28515625" style="599" bestFit="1" customWidth="1"/>
    <col min="8711" max="8960" width="9.28515625" style="599"/>
    <col min="8961" max="8961" width="7.28515625" style="599" customWidth="1"/>
    <col min="8962" max="8962" width="12.7109375" style="599" customWidth="1"/>
    <col min="8963" max="8963" width="30.7109375" style="599" customWidth="1"/>
    <col min="8964" max="8964" width="24" style="599" customWidth="1"/>
    <col min="8965" max="8965" width="10.7109375" style="599" bestFit="1" customWidth="1"/>
    <col min="8966" max="8966" width="13.28515625" style="599" bestFit="1" customWidth="1"/>
    <col min="8967" max="9216" width="9.28515625" style="599"/>
    <col min="9217" max="9217" width="7.28515625" style="599" customWidth="1"/>
    <col min="9218" max="9218" width="12.7109375" style="599" customWidth="1"/>
    <col min="9219" max="9219" width="30.7109375" style="599" customWidth="1"/>
    <col min="9220" max="9220" width="24" style="599" customWidth="1"/>
    <col min="9221" max="9221" width="10.7109375" style="599" bestFit="1" customWidth="1"/>
    <col min="9222" max="9222" width="13.28515625" style="599" bestFit="1" customWidth="1"/>
    <col min="9223" max="9472" width="9.28515625" style="599"/>
    <col min="9473" max="9473" width="7.28515625" style="599" customWidth="1"/>
    <col min="9474" max="9474" width="12.7109375" style="599" customWidth="1"/>
    <col min="9475" max="9475" width="30.7109375" style="599" customWidth="1"/>
    <col min="9476" max="9476" width="24" style="599" customWidth="1"/>
    <col min="9477" max="9477" width="10.7109375" style="599" bestFit="1" customWidth="1"/>
    <col min="9478" max="9478" width="13.28515625" style="599" bestFit="1" customWidth="1"/>
    <col min="9479" max="9728" width="9.28515625" style="599"/>
    <col min="9729" max="9729" width="7.28515625" style="599" customWidth="1"/>
    <col min="9730" max="9730" width="12.7109375" style="599" customWidth="1"/>
    <col min="9731" max="9731" width="30.7109375" style="599" customWidth="1"/>
    <col min="9732" max="9732" width="24" style="599" customWidth="1"/>
    <col min="9733" max="9733" width="10.7109375" style="599" bestFit="1" customWidth="1"/>
    <col min="9734" max="9734" width="13.28515625" style="599" bestFit="1" customWidth="1"/>
    <col min="9735" max="9984" width="9.28515625" style="599"/>
    <col min="9985" max="9985" width="7.28515625" style="599" customWidth="1"/>
    <col min="9986" max="9986" width="12.7109375" style="599" customWidth="1"/>
    <col min="9987" max="9987" width="30.7109375" style="599" customWidth="1"/>
    <col min="9988" max="9988" width="24" style="599" customWidth="1"/>
    <col min="9989" max="9989" width="10.7109375" style="599" bestFit="1" customWidth="1"/>
    <col min="9990" max="9990" width="13.28515625" style="599" bestFit="1" customWidth="1"/>
    <col min="9991" max="10240" width="9.28515625" style="599"/>
    <col min="10241" max="10241" width="7.28515625" style="599" customWidth="1"/>
    <col min="10242" max="10242" width="12.7109375" style="599" customWidth="1"/>
    <col min="10243" max="10243" width="30.7109375" style="599" customWidth="1"/>
    <col min="10244" max="10244" width="24" style="599" customWidth="1"/>
    <col min="10245" max="10245" width="10.7109375" style="599" bestFit="1" customWidth="1"/>
    <col min="10246" max="10246" width="13.28515625" style="599" bestFit="1" customWidth="1"/>
    <col min="10247" max="10496" width="9.28515625" style="599"/>
    <col min="10497" max="10497" width="7.28515625" style="599" customWidth="1"/>
    <col min="10498" max="10498" width="12.7109375" style="599" customWidth="1"/>
    <col min="10499" max="10499" width="30.7109375" style="599" customWidth="1"/>
    <col min="10500" max="10500" width="24" style="599" customWidth="1"/>
    <col min="10501" max="10501" width="10.7109375" style="599" bestFit="1" customWidth="1"/>
    <col min="10502" max="10502" width="13.28515625" style="599" bestFit="1" customWidth="1"/>
    <col min="10503" max="10752" width="9.28515625" style="599"/>
    <col min="10753" max="10753" width="7.28515625" style="599" customWidth="1"/>
    <col min="10754" max="10754" width="12.7109375" style="599" customWidth="1"/>
    <col min="10755" max="10755" width="30.7109375" style="599" customWidth="1"/>
    <col min="10756" max="10756" width="24" style="599" customWidth="1"/>
    <col min="10757" max="10757" width="10.7109375" style="599" bestFit="1" customWidth="1"/>
    <col min="10758" max="10758" width="13.28515625" style="599" bestFit="1" customWidth="1"/>
    <col min="10759" max="11008" width="9.28515625" style="599"/>
    <col min="11009" max="11009" width="7.28515625" style="599" customWidth="1"/>
    <col min="11010" max="11010" width="12.7109375" style="599" customWidth="1"/>
    <col min="11011" max="11011" width="30.7109375" style="599" customWidth="1"/>
    <col min="11012" max="11012" width="24" style="599" customWidth="1"/>
    <col min="11013" max="11013" width="10.7109375" style="599" bestFit="1" customWidth="1"/>
    <col min="11014" max="11014" width="13.28515625" style="599" bestFit="1" customWidth="1"/>
    <col min="11015" max="11264" width="9.28515625" style="599"/>
    <col min="11265" max="11265" width="7.28515625" style="599" customWidth="1"/>
    <col min="11266" max="11266" width="12.7109375" style="599" customWidth="1"/>
    <col min="11267" max="11267" width="30.7109375" style="599" customWidth="1"/>
    <col min="11268" max="11268" width="24" style="599" customWidth="1"/>
    <col min="11269" max="11269" width="10.7109375" style="599" bestFit="1" customWidth="1"/>
    <col min="11270" max="11270" width="13.28515625" style="599" bestFit="1" customWidth="1"/>
    <col min="11271" max="11520" width="9.28515625" style="599"/>
    <col min="11521" max="11521" width="7.28515625" style="599" customWidth="1"/>
    <col min="11522" max="11522" width="12.7109375" style="599" customWidth="1"/>
    <col min="11523" max="11523" width="30.7109375" style="599" customWidth="1"/>
    <col min="11524" max="11524" width="24" style="599" customWidth="1"/>
    <col min="11525" max="11525" width="10.7109375" style="599" bestFit="1" customWidth="1"/>
    <col min="11526" max="11526" width="13.28515625" style="599" bestFit="1" customWidth="1"/>
    <col min="11527" max="11776" width="9.28515625" style="599"/>
    <col min="11777" max="11777" width="7.28515625" style="599" customWidth="1"/>
    <col min="11778" max="11778" width="12.7109375" style="599" customWidth="1"/>
    <col min="11779" max="11779" width="30.7109375" style="599" customWidth="1"/>
    <col min="11780" max="11780" width="24" style="599" customWidth="1"/>
    <col min="11781" max="11781" width="10.7109375" style="599" bestFit="1" customWidth="1"/>
    <col min="11782" max="11782" width="13.28515625" style="599" bestFit="1" customWidth="1"/>
    <col min="11783" max="12032" width="9.28515625" style="599"/>
    <col min="12033" max="12033" width="7.28515625" style="599" customWidth="1"/>
    <col min="12034" max="12034" width="12.7109375" style="599" customWidth="1"/>
    <col min="12035" max="12035" width="30.7109375" style="599" customWidth="1"/>
    <col min="12036" max="12036" width="24" style="599" customWidth="1"/>
    <col min="12037" max="12037" width="10.7109375" style="599" bestFit="1" customWidth="1"/>
    <col min="12038" max="12038" width="13.28515625" style="599" bestFit="1" customWidth="1"/>
    <col min="12039" max="12288" width="9.28515625" style="599"/>
    <col min="12289" max="12289" width="7.28515625" style="599" customWidth="1"/>
    <col min="12290" max="12290" width="12.7109375" style="599" customWidth="1"/>
    <col min="12291" max="12291" width="30.7109375" style="599" customWidth="1"/>
    <col min="12292" max="12292" width="24" style="599" customWidth="1"/>
    <col min="12293" max="12293" width="10.7109375" style="599" bestFit="1" customWidth="1"/>
    <col min="12294" max="12294" width="13.28515625" style="599" bestFit="1" customWidth="1"/>
    <col min="12295" max="12544" width="9.28515625" style="599"/>
    <col min="12545" max="12545" width="7.28515625" style="599" customWidth="1"/>
    <col min="12546" max="12546" width="12.7109375" style="599" customWidth="1"/>
    <col min="12547" max="12547" width="30.7109375" style="599" customWidth="1"/>
    <col min="12548" max="12548" width="24" style="599" customWidth="1"/>
    <col min="12549" max="12549" width="10.7109375" style="599" bestFit="1" customWidth="1"/>
    <col min="12550" max="12550" width="13.28515625" style="599" bestFit="1" customWidth="1"/>
    <col min="12551" max="12800" width="9.28515625" style="599"/>
    <col min="12801" max="12801" width="7.28515625" style="599" customWidth="1"/>
    <col min="12802" max="12802" width="12.7109375" style="599" customWidth="1"/>
    <col min="12803" max="12803" width="30.7109375" style="599" customWidth="1"/>
    <col min="12804" max="12804" width="24" style="599" customWidth="1"/>
    <col min="12805" max="12805" width="10.7109375" style="599" bestFit="1" customWidth="1"/>
    <col min="12806" max="12806" width="13.28515625" style="599" bestFit="1" customWidth="1"/>
    <col min="12807" max="13056" width="9.28515625" style="599"/>
    <col min="13057" max="13057" width="7.28515625" style="599" customWidth="1"/>
    <col min="13058" max="13058" width="12.7109375" style="599" customWidth="1"/>
    <col min="13059" max="13059" width="30.7109375" style="599" customWidth="1"/>
    <col min="13060" max="13060" width="24" style="599" customWidth="1"/>
    <col min="13061" max="13061" width="10.7109375" style="599" bestFit="1" customWidth="1"/>
    <col min="13062" max="13062" width="13.28515625" style="599" bestFit="1" customWidth="1"/>
    <col min="13063" max="13312" width="9.28515625" style="599"/>
    <col min="13313" max="13313" width="7.28515625" style="599" customWidth="1"/>
    <col min="13314" max="13314" width="12.7109375" style="599" customWidth="1"/>
    <col min="13315" max="13315" width="30.7109375" style="599" customWidth="1"/>
    <col min="13316" max="13316" width="24" style="599" customWidth="1"/>
    <col min="13317" max="13317" width="10.7109375" style="599" bestFit="1" customWidth="1"/>
    <col min="13318" max="13318" width="13.28515625" style="599" bestFit="1" customWidth="1"/>
    <col min="13319" max="13568" width="9.28515625" style="599"/>
    <col min="13569" max="13569" width="7.28515625" style="599" customWidth="1"/>
    <col min="13570" max="13570" width="12.7109375" style="599" customWidth="1"/>
    <col min="13571" max="13571" width="30.7109375" style="599" customWidth="1"/>
    <col min="13572" max="13572" width="24" style="599" customWidth="1"/>
    <col min="13573" max="13573" width="10.7109375" style="599" bestFit="1" customWidth="1"/>
    <col min="13574" max="13574" width="13.28515625" style="599" bestFit="1" customWidth="1"/>
    <col min="13575" max="13824" width="9.28515625" style="599"/>
    <col min="13825" max="13825" width="7.28515625" style="599" customWidth="1"/>
    <col min="13826" max="13826" width="12.7109375" style="599" customWidth="1"/>
    <col min="13827" max="13827" width="30.7109375" style="599" customWidth="1"/>
    <col min="13828" max="13828" width="24" style="599" customWidth="1"/>
    <col min="13829" max="13829" width="10.7109375" style="599" bestFit="1" customWidth="1"/>
    <col min="13830" max="13830" width="13.28515625" style="599" bestFit="1" customWidth="1"/>
    <col min="13831" max="14080" width="9.28515625" style="599"/>
    <col min="14081" max="14081" width="7.28515625" style="599" customWidth="1"/>
    <col min="14082" max="14082" width="12.7109375" style="599" customWidth="1"/>
    <col min="14083" max="14083" width="30.7109375" style="599" customWidth="1"/>
    <col min="14084" max="14084" width="24" style="599" customWidth="1"/>
    <col min="14085" max="14085" width="10.7109375" style="599" bestFit="1" customWidth="1"/>
    <col min="14086" max="14086" width="13.28515625" style="599" bestFit="1" customWidth="1"/>
    <col min="14087" max="14336" width="9.28515625" style="599"/>
    <col min="14337" max="14337" width="7.28515625" style="599" customWidth="1"/>
    <col min="14338" max="14338" width="12.7109375" style="599" customWidth="1"/>
    <col min="14339" max="14339" width="30.7109375" style="599" customWidth="1"/>
    <col min="14340" max="14340" width="24" style="599" customWidth="1"/>
    <col min="14341" max="14341" width="10.7109375" style="599" bestFit="1" customWidth="1"/>
    <col min="14342" max="14342" width="13.28515625" style="599" bestFit="1" customWidth="1"/>
    <col min="14343" max="14592" width="9.28515625" style="599"/>
    <col min="14593" max="14593" width="7.28515625" style="599" customWidth="1"/>
    <col min="14594" max="14594" width="12.7109375" style="599" customWidth="1"/>
    <col min="14595" max="14595" width="30.7109375" style="599" customWidth="1"/>
    <col min="14596" max="14596" width="24" style="599" customWidth="1"/>
    <col min="14597" max="14597" width="10.7109375" style="599" bestFit="1" customWidth="1"/>
    <col min="14598" max="14598" width="13.28515625" style="599" bestFit="1" customWidth="1"/>
    <col min="14599" max="14848" width="9.28515625" style="599"/>
    <col min="14849" max="14849" width="7.28515625" style="599" customWidth="1"/>
    <col min="14850" max="14850" width="12.7109375" style="599" customWidth="1"/>
    <col min="14851" max="14851" width="30.7109375" style="599" customWidth="1"/>
    <col min="14852" max="14852" width="24" style="599" customWidth="1"/>
    <col min="14853" max="14853" width="10.7109375" style="599" bestFit="1" customWidth="1"/>
    <col min="14854" max="14854" width="13.28515625" style="599" bestFit="1" customWidth="1"/>
    <col min="14855" max="15104" width="9.28515625" style="599"/>
    <col min="15105" max="15105" width="7.28515625" style="599" customWidth="1"/>
    <col min="15106" max="15106" width="12.7109375" style="599" customWidth="1"/>
    <col min="15107" max="15107" width="30.7109375" style="599" customWidth="1"/>
    <col min="15108" max="15108" width="24" style="599" customWidth="1"/>
    <col min="15109" max="15109" width="10.7109375" style="599" bestFit="1" customWidth="1"/>
    <col min="15110" max="15110" width="13.28515625" style="599" bestFit="1" customWidth="1"/>
    <col min="15111" max="15360" width="9.28515625" style="599"/>
    <col min="15361" max="15361" width="7.28515625" style="599" customWidth="1"/>
    <col min="15362" max="15362" width="12.7109375" style="599" customWidth="1"/>
    <col min="15363" max="15363" width="30.7109375" style="599" customWidth="1"/>
    <col min="15364" max="15364" width="24" style="599" customWidth="1"/>
    <col min="15365" max="15365" width="10.7109375" style="599" bestFit="1" customWidth="1"/>
    <col min="15366" max="15366" width="13.28515625" style="599" bestFit="1" customWidth="1"/>
    <col min="15367" max="15616" width="9.28515625" style="599"/>
    <col min="15617" max="15617" width="7.28515625" style="599" customWidth="1"/>
    <col min="15618" max="15618" width="12.7109375" style="599" customWidth="1"/>
    <col min="15619" max="15619" width="30.7109375" style="599" customWidth="1"/>
    <col min="15620" max="15620" width="24" style="599" customWidth="1"/>
    <col min="15621" max="15621" width="10.7109375" style="599" bestFit="1" customWidth="1"/>
    <col min="15622" max="15622" width="13.28515625" style="599" bestFit="1" customWidth="1"/>
    <col min="15623" max="15872" width="9.28515625" style="599"/>
    <col min="15873" max="15873" width="7.28515625" style="599" customWidth="1"/>
    <col min="15874" max="15874" width="12.7109375" style="599" customWidth="1"/>
    <col min="15875" max="15875" width="30.7109375" style="599" customWidth="1"/>
    <col min="15876" max="15876" width="24" style="599" customWidth="1"/>
    <col min="15877" max="15877" width="10.7109375" style="599" bestFit="1" customWidth="1"/>
    <col min="15878" max="15878" width="13.28515625" style="599" bestFit="1" customWidth="1"/>
    <col min="15879" max="16128" width="9.28515625" style="599"/>
    <col min="16129" max="16129" width="7.28515625" style="599" customWidth="1"/>
    <col min="16130" max="16130" width="12.7109375" style="599" customWidth="1"/>
    <col min="16131" max="16131" width="30.7109375" style="599" customWidth="1"/>
    <col min="16132" max="16132" width="24" style="599" customWidth="1"/>
    <col min="16133" max="16133" width="10.7109375" style="599" bestFit="1" customWidth="1"/>
    <col min="16134" max="16134" width="13.28515625" style="599" bestFit="1" customWidth="1"/>
    <col min="16135" max="16384" width="9.28515625" style="599"/>
  </cols>
  <sheetData>
    <row r="2" spans="1:5" ht="20.25" x14ac:dyDescent="0.3">
      <c r="A2" s="598" t="s">
        <v>808</v>
      </c>
      <c r="B2" s="780" t="s">
        <v>890</v>
      </c>
      <c r="C2" s="780"/>
      <c r="D2" s="780"/>
      <c r="E2" s="599" t="s">
        <v>928</v>
      </c>
    </row>
    <row r="3" spans="1:5" ht="19.5" customHeight="1" x14ac:dyDescent="0.2">
      <c r="A3" s="600"/>
      <c r="B3" s="781" t="s">
        <v>891</v>
      </c>
      <c r="C3" s="781"/>
      <c r="D3" s="781"/>
    </row>
    <row r="4" spans="1:5" ht="15.75" thickBot="1" x14ac:dyDescent="0.3">
      <c r="A4" s="600"/>
      <c r="B4" s="601"/>
      <c r="C4" s="602"/>
      <c r="D4" s="603" t="s">
        <v>369</v>
      </c>
    </row>
    <row r="5" spans="1:5" ht="25.5" customHeight="1" thickBot="1" x14ac:dyDescent="0.25">
      <c r="A5" s="600"/>
      <c r="B5" s="604" t="s">
        <v>892</v>
      </c>
      <c r="C5" s="605" t="s">
        <v>893</v>
      </c>
      <c r="D5" s="606" t="s">
        <v>894</v>
      </c>
    </row>
    <row r="6" spans="1:5" x14ac:dyDescent="0.2">
      <c r="A6" s="600"/>
      <c r="B6" s="607"/>
      <c r="C6" s="608" t="s">
        <v>895</v>
      </c>
      <c r="D6" s="609">
        <v>17450</v>
      </c>
    </row>
    <row r="7" spans="1:5" x14ac:dyDescent="0.2">
      <c r="A7" s="600"/>
      <c r="B7" s="610"/>
      <c r="C7" s="611" t="s">
        <v>896</v>
      </c>
      <c r="D7" s="612">
        <v>1000</v>
      </c>
    </row>
    <row r="8" spans="1:5" x14ac:dyDescent="0.2">
      <c r="A8" s="600"/>
      <c r="B8" s="610"/>
      <c r="C8" s="611" t="s">
        <v>897</v>
      </c>
      <c r="D8" s="612">
        <v>1000</v>
      </c>
    </row>
    <row r="9" spans="1:5" x14ac:dyDescent="0.2">
      <c r="A9" s="600"/>
      <c r="B9" s="610"/>
      <c r="C9" s="611"/>
      <c r="D9" s="612"/>
    </row>
    <row r="10" spans="1:5" x14ac:dyDescent="0.2">
      <c r="A10" s="600"/>
      <c r="B10" s="610"/>
      <c r="C10" s="611"/>
      <c r="D10" s="612"/>
    </row>
    <row r="11" spans="1:5" x14ac:dyDescent="0.2">
      <c r="A11" s="600"/>
      <c r="B11" s="613"/>
      <c r="C11" s="614"/>
      <c r="D11" s="615"/>
    </row>
    <row r="12" spans="1:5" ht="15.75" thickBot="1" x14ac:dyDescent="0.25">
      <c r="A12" s="600"/>
      <c r="B12" s="616"/>
      <c r="C12" s="614"/>
      <c r="D12" s="615"/>
    </row>
    <row r="13" spans="1:5" ht="21" customHeight="1" thickBot="1" x14ac:dyDescent="0.25">
      <c r="A13" s="617"/>
      <c r="B13" s="782" t="s">
        <v>356</v>
      </c>
      <c r="C13" s="783"/>
      <c r="D13" s="618">
        <f>SUM(D6:D12)</f>
        <v>19450</v>
      </c>
    </row>
    <row r="14" spans="1:5" ht="24" customHeight="1" x14ac:dyDescent="0.2">
      <c r="A14" s="600"/>
      <c r="B14" s="779" t="s">
        <v>898</v>
      </c>
      <c r="C14" s="779"/>
      <c r="D14" s="779"/>
    </row>
    <row r="15" spans="1:5" ht="13.5" customHeight="1" thickBot="1" x14ac:dyDescent="0.25">
      <c r="A15" s="600"/>
      <c r="B15" s="619"/>
      <c r="C15" s="620"/>
      <c r="D15" s="603" t="s">
        <v>369</v>
      </c>
    </row>
    <row r="16" spans="1:5" ht="25.5" customHeight="1" thickBot="1" x14ac:dyDescent="0.25">
      <c r="A16" s="600"/>
      <c r="B16" s="621" t="s">
        <v>892</v>
      </c>
      <c r="C16" s="622" t="s">
        <v>893</v>
      </c>
      <c r="D16" s="606" t="s">
        <v>894</v>
      </c>
    </row>
    <row r="17" spans="1:4" ht="13.5" customHeight="1" x14ac:dyDescent="0.2">
      <c r="A17" s="600"/>
      <c r="B17" s="623"/>
      <c r="C17" s="624" t="s">
        <v>899</v>
      </c>
      <c r="D17" s="609">
        <v>22500</v>
      </c>
    </row>
    <row r="18" spans="1:4" x14ac:dyDescent="0.2">
      <c r="A18" s="600"/>
      <c r="B18" s="610"/>
      <c r="C18" s="611" t="s">
        <v>900</v>
      </c>
      <c r="D18" s="612">
        <v>25050</v>
      </c>
    </row>
    <row r="19" spans="1:4" x14ac:dyDescent="0.2">
      <c r="A19" s="600"/>
      <c r="B19" s="610"/>
      <c r="C19" s="625"/>
      <c r="D19" s="612"/>
    </row>
    <row r="20" spans="1:4" ht="21" customHeight="1" thickBot="1" x14ac:dyDescent="0.25">
      <c r="A20" s="600"/>
      <c r="B20" s="610"/>
      <c r="C20" s="625"/>
      <c r="D20" s="612"/>
    </row>
    <row r="21" spans="1:4" ht="21" customHeight="1" thickBot="1" x14ac:dyDescent="0.25">
      <c r="A21" s="600"/>
      <c r="B21" s="782" t="s">
        <v>356</v>
      </c>
      <c r="C21" s="783"/>
      <c r="D21" s="618">
        <f>SUM(D17:D20)</f>
        <v>47550</v>
      </c>
    </row>
    <row r="22" spans="1:4" ht="21" customHeight="1" x14ac:dyDescent="0.2">
      <c r="A22" s="600"/>
      <c r="B22" s="620"/>
      <c r="C22" s="620"/>
      <c r="D22" s="626"/>
    </row>
    <row r="23" spans="1:4" ht="21" customHeight="1" x14ac:dyDescent="0.2">
      <c r="A23" s="600"/>
      <c r="B23" s="779" t="s">
        <v>898</v>
      </c>
      <c r="C23" s="779"/>
      <c r="D23" s="779"/>
    </row>
    <row r="24" spans="1:4" ht="12.75" customHeight="1" thickBot="1" x14ac:dyDescent="0.25">
      <c r="B24" s="619"/>
      <c r="C24" s="620"/>
      <c r="D24" s="603" t="s">
        <v>369</v>
      </c>
    </row>
    <row r="25" spans="1:4" ht="13.5" thickBot="1" x14ac:dyDescent="0.25">
      <c r="B25" s="621" t="s">
        <v>892</v>
      </c>
      <c r="C25" s="622" t="s">
        <v>977</v>
      </c>
      <c r="D25" s="606" t="s">
        <v>894</v>
      </c>
    </row>
    <row r="26" spans="1:4" ht="12.75" customHeight="1" thickBot="1" x14ac:dyDescent="0.25">
      <c r="B26" s="623"/>
      <c r="C26" s="627"/>
      <c r="D26" s="609">
        <v>5000</v>
      </c>
    </row>
    <row r="27" spans="1:4" ht="13.5" thickBot="1" x14ac:dyDescent="0.25">
      <c r="B27" s="782" t="s">
        <v>356</v>
      </c>
      <c r="C27" s="783"/>
      <c r="D27" s="618">
        <f>SUM(D26:D26)</f>
        <v>5000</v>
      </c>
    </row>
    <row r="28" spans="1:4" x14ac:dyDescent="0.2">
      <c r="B28" s="620"/>
      <c r="C28" s="620"/>
      <c r="D28" s="626"/>
    </row>
    <row r="29" spans="1:4" x14ac:dyDescent="0.2">
      <c r="B29" s="779" t="s">
        <v>901</v>
      </c>
      <c r="C29" s="779"/>
      <c r="D29" s="779"/>
    </row>
    <row r="30" spans="1:4" ht="13.5" thickBot="1" x14ac:dyDescent="0.25">
      <c r="B30" s="619"/>
      <c r="C30" s="620"/>
      <c r="D30" s="603" t="s">
        <v>369</v>
      </c>
    </row>
    <row r="31" spans="1:4" ht="13.5" thickBot="1" x14ac:dyDescent="0.25">
      <c r="B31" s="621" t="s">
        <v>892</v>
      </c>
      <c r="C31" s="622" t="s">
        <v>977</v>
      </c>
      <c r="D31" s="606" t="s">
        <v>894</v>
      </c>
    </row>
    <row r="32" spans="1:4" ht="13.5" thickBot="1" x14ac:dyDescent="0.25">
      <c r="B32" s="623"/>
      <c r="C32" s="627"/>
      <c r="D32" s="609">
        <v>5000</v>
      </c>
    </row>
    <row r="33" spans="1:9" ht="13.5" thickBot="1" x14ac:dyDescent="0.25">
      <c r="B33" s="782" t="s">
        <v>356</v>
      </c>
      <c r="C33" s="783"/>
      <c r="D33" s="618">
        <f>SUM(D32:D32)</f>
        <v>5000</v>
      </c>
    </row>
    <row r="35" spans="1:9" s="631" customFormat="1" x14ac:dyDescent="0.2">
      <c r="A35" s="599"/>
      <c r="B35" s="628" t="s">
        <v>902</v>
      </c>
      <c r="C35" s="629"/>
      <c r="D35" s="630">
        <f>D13+D21+D27+D33</f>
        <v>77000</v>
      </c>
      <c r="E35" s="599"/>
      <c r="G35" s="599"/>
      <c r="H35" s="599"/>
      <c r="I35" s="599"/>
    </row>
    <row r="37" spans="1:9" s="631" customFormat="1" x14ac:dyDescent="0.2">
      <c r="A37" s="599"/>
      <c r="B37" s="786" t="s">
        <v>903</v>
      </c>
      <c r="C37" s="787"/>
      <c r="D37" s="787"/>
      <c r="E37" s="599"/>
      <c r="G37" s="599"/>
      <c r="H37" s="599"/>
      <c r="I37" s="599"/>
    </row>
    <row r="38" spans="1:9" s="631" customFormat="1" x14ac:dyDescent="0.2">
      <c r="A38" s="599"/>
      <c r="B38" s="786" t="s">
        <v>904</v>
      </c>
      <c r="C38" s="787"/>
      <c r="D38" s="787"/>
      <c r="E38" s="599"/>
      <c r="G38" s="599"/>
      <c r="H38" s="599"/>
      <c r="I38" s="599"/>
    </row>
    <row r="39" spans="1:9" s="631" customFormat="1" x14ac:dyDescent="0.2">
      <c r="A39" s="599"/>
      <c r="B39" s="629"/>
      <c r="C39" s="629"/>
      <c r="D39" s="632"/>
      <c r="E39" s="599"/>
      <c r="G39" s="599"/>
      <c r="H39" s="599"/>
      <c r="I39" s="599"/>
    </row>
    <row r="40" spans="1:9" s="631" customFormat="1" ht="20.25" x14ac:dyDescent="0.3">
      <c r="A40" s="598" t="s">
        <v>861</v>
      </c>
      <c r="B40" s="788" t="s">
        <v>905</v>
      </c>
      <c r="C40" s="789"/>
      <c r="D40" s="789"/>
      <c r="E40" s="789"/>
      <c r="G40" s="599"/>
      <c r="H40" s="599"/>
      <c r="I40" s="599"/>
    </row>
    <row r="41" spans="1:9" s="631" customFormat="1" ht="13.5" thickBot="1" x14ac:dyDescent="0.25">
      <c r="A41" s="599"/>
      <c r="B41" s="633"/>
      <c r="C41" s="634"/>
      <c r="D41" s="634"/>
      <c r="E41" s="603" t="s">
        <v>369</v>
      </c>
      <c r="G41" s="599"/>
      <c r="H41" s="599"/>
      <c r="I41" s="599"/>
    </row>
    <row r="42" spans="1:9" s="631" customFormat="1" ht="13.5" thickBot="1" x14ac:dyDescent="0.25">
      <c r="A42" s="599"/>
      <c r="B42" s="635" t="s">
        <v>892</v>
      </c>
      <c r="C42" s="636" t="s">
        <v>893</v>
      </c>
      <c r="D42" s="637"/>
      <c r="E42" s="638" t="s">
        <v>906</v>
      </c>
      <c r="G42" s="599"/>
      <c r="H42" s="599"/>
      <c r="I42" s="599"/>
    </row>
    <row r="43" spans="1:9" s="631" customFormat="1" x14ac:dyDescent="0.2">
      <c r="A43" s="599"/>
      <c r="B43" s="639">
        <v>810000</v>
      </c>
      <c r="C43" s="640" t="s">
        <v>907</v>
      </c>
      <c r="D43" s="641" t="s">
        <v>908</v>
      </c>
      <c r="E43" s="642">
        <v>60000</v>
      </c>
      <c r="G43" s="599"/>
      <c r="H43" s="599"/>
      <c r="I43" s="599"/>
    </row>
    <row r="44" spans="1:9" s="631" customFormat="1" ht="13.5" thickBot="1" x14ac:dyDescent="0.25">
      <c r="A44" s="599"/>
      <c r="B44" s="643">
        <v>818260</v>
      </c>
      <c r="C44" s="644" t="s">
        <v>909</v>
      </c>
      <c r="D44" s="645" t="s">
        <v>908</v>
      </c>
      <c r="E44" s="646">
        <v>1000</v>
      </c>
      <c r="G44" s="599"/>
      <c r="H44" s="599"/>
      <c r="I44" s="599"/>
    </row>
    <row r="45" spans="1:9" s="631" customFormat="1" ht="13.5" thickBot="1" x14ac:dyDescent="0.25">
      <c r="A45" s="599"/>
      <c r="B45" s="784" t="s">
        <v>356</v>
      </c>
      <c r="C45" s="785"/>
      <c r="D45" s="647"/>
      <c r="E45" s="648">
        <f>SUM(E43:E44)</f>
        <v>61000</v>
      </c>
      <c r="G45" s="599"/>
      <c r="H45" s="599"/>
      <c r="I45" s="599"/>
    </row>
    <row r="46" spans="1:9" s="631" customFormat="1" ht="13.5" thickBot="1" x14ac:dyDescent="0.25">
      <c r="A46" s="599"/>
      <c r="B46" s="649"/>
      <c r="C46" s="649"/>
      <c r="D46" s="649"/>
      <c r="E46" s="650"/>
      <c r="G46" s="599"/>
      <c r="H46" s="599"/>
      <c r="I46" s="599"/>
    </row>
    <row r="47" spans="1:9" s="631" customFormat="1" ht="15" x14ac:dyDescent="0.25">
      <c r="A47" s="599"/>
      <c r="B47" s="639">
        <v>810000</v>
      </c>
      <c r="C47" s="651" t="s">
        <v>910</v>
      </c>
      <c r="D47" s="652"/>
      <c r="E47" s="653"/>
      <c r="G47" s="599"/>
      <c r="H47" s="599"/>
      <c r="I47" s="599"/>
    </row>
    <row r="48" spans="1:9" s="631" customFormat="1" ht="15.75" thickBot="1" x14ac:dyDescent="0.3">
      <c r="A48" s="599"/>
      <c r="B48" s="654">
        <v>818260</v>
      </c>
      <c r="C48" s="655" t="s">
        <v>911</v>
      </c>
      <c r="D48" s="656"/>
      <c r="E48" s="657"/>
      <c r="G48" s="599"/>
      <c r="H48" s="599"/>
      <c r="I48" s="599"/>
    </row>
    <row r="50" spans="1:9" x14ac:dyDescent="0.2">
      <c r="A50" s="746" t="s">
        <v>922</v>
      </c>
      <c r="B50" s="746"/>
      <c r="C50" s="746"/>
      <c r="D50" s="746"/>
      <c r="E50" s="746"/>
      <c r="F50" s="682"/>
      <c r="G50" s="682"/>
      <c r="H50" s="682"/>
      <c r="I50" s="682"/>
    </row>
  </sheetData>
  <mergeCells count="14">
    <mergeCell ref="B45:C45"/>
    <mergeCell ref="A50:E50"/>
    <mergeCell ref="B27:C27"/>
    <mergeCell ref="B29:D29"/>
    <mergeCell ref="B33:C33"/>
    <mergeCell ref="B37:D37"/>
    <mergeCell ref="B38:D38"/>
    <mergeCell ref="B40:E40"/>
    <mergeCell ref="B23:D23"/>
    <mergeCell ref="B2:D2"/>
    <mergeCell ref="B3:D3"/>
    <mergeCell ref="B13:C13"/>
    <mergeCell ref="B14:D14"/>
    <mergeCell ref="B21:C21"/>
  </mergeCells>
  <pageMargins left="0.78740157499999996" right="0.78740157499999996" top="0.984251969" bottom="0.984251969" header="0.4921259845" footer="0.4921259845"/>
  <pageSetup paperSize="9" scale="97" orientation="portrait" r:id="rId1"/>
  <headerFooter alignWithMargins="0"/>
  <rowBreaks count="1" manualBreakCount="1">
    <brk id="50" max="4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AA78"/>
  <sheetViews>
    <sheetView view="pageBreakPreview" zoomScale="60" zoomScaleNormal="60" workbookViewId="0">
      <selection activeCell="D48" sqref="D48"/>
    </sheetView>
  </sheetViews>
  <sheetFormatPr defaultRowHeight="12.75" x14ac:dyDescent="0.2"/>
  <cols>
    <col min="1" max="1" width="58.7109375" style="454" customWidth="1"/>
    <col min="2" max="2" width="11.7109375" style="455" customWidth="1"/>
    <col min="3" max="3" width="11.28515625" style="455" customWidth="1"/>
    <col min="4" max="4" width="12.28515625" style="455" customWidth="1"/>
    <col min="5" max="5" width="14.28515625" style="455" customWidth="1"/>
    <col min="6" max="6" width="11.7109375" style="455" customWidth="1"/>
    <col min="7" max="7" width="12.28515625" style="455" customWidth="1"/>
    <col min="8" max="8" width="12.7109375" style="455" customWidth="1"/>
    <col min="9" max="10" width="11.28515625" style="455" customWidth="1"/>
    <col min="11" max="11" width="14.28515625" style="658" customWidth="1"/>
    <col min="12" max="12" width="13.28515625" style="455" customWidth="1"/>
    <col min="13" max="13" width="12" style="455" customWidth="1"/>
    <col min="14" max="14" width="15.42578125" style="455" customWidth="1"/>
    <col min="15" max="17" width="11.28515625" style="455" customWidth="1"/>
    <col min="18" max="18" width="11" style="455" customWidth="1"/>
    <col min="19" max="19" width="10.5703125" style="455" customWidth="1"/>
    <col min="20" max="24" width="11.28515625" style="455" customWidth="1"/>
    <col min="25" max="25" width="14.28515625" style="455" customWidth="1"/>
    <col min="26" max="256" width="9.140625" style="660"/>
    <col min="257" max="257" width="58.7109375" style="660" customWidth="1"/>
    <col min="258" max="258" width="11.7109375" style="660" customWidth="1"/>
    <col min="259" max="259" width="11.28515625" style="660" customWidth="1"/>
    <col min="260" max="260" width="12.28515625" style="660" customWidth="1"/>
    <col min="261" max="261" width="14.28515625" style="660" customWidth="1"/>
    <col min="262" max="262" width="11.7109375" style="660" customWidth="1"/>
    <col min="263" max="263" width="12.28515625" style="660" customWidth="1"/>
    <col min="264" max="264" width="12.7109375" style="660" customWidth="1"/>
    <col min="265" max="266" width="11.28515625" style="660" customWidth="1"/>
    <col min="267" max="267" width="14.28515625" style="660" customWidth="1"/>
    <col min="268" max="268" width="13.28515625" style="660" customWidth="1"/>
    <col min="269" max="269" width="12" style="660" customWidth="1"/>
    <col min="270" max="270" width="15.42578125" style="660" customWidth="1"/>
    <col min="271" max="273" width="11.28515625" style="660" customWidth="1"/>
    <col min="274" max="274" width="11" style="660" customWidth="1"/>
    <col min="275" max="275" width="10.5703125" style="660" customWidth="1"/>
    <col min="276" max="280" width="11.28515625" style="660" customWidth="1"/>
    <col min="281" max="281" width="14.28515625" style="660" customWidth="1"/>
    <col min="282" max="512" width="9.140625" style="660"/>
    <col min="513" max="513" width="58.7109375" style="660" customWidth="1"/>
    <col min="514" max="514" width="11.7109375" style="660" customWidth="1"/>
    <col min="515" max="515" width="11.28515625" style="660" customWidth="1"/>
    <col min="516" max="516" width="12.28515625" style="660" customWidth="1"/>
    <col min="517" max="517" width="14.28515625" style="660" customWidth="1"/>
    <col min="518" max="518" width="11.7109375" style="660" customWidth="1"/>
    <col min="519" max="519" width="12.28515625" style="660" customWidth="1"/>
    <col min="520" max="520" width="12.7109375" style="660" customWidth="1"/>
    <col min="521" max="522" width="11.28515625" style="660" customWidth="1"/>
    <col min="523" max="523" width="14.28515625" style="660" customWidth="1"/>
    <col min="524" max="524" width="13.28515625" style="660" customWidth="1"/>
    <col min="525" max="525" width="12" style="660" customWidth="1"/>
    <col min="526" max="526" width="15.42578125" style="660" customWidth="1"/>
    <col min="527" max="529" width="11.28515625" style="660" customWidth="1"/>
    <col min="530" max="530" width="11" style="660" customWidth="1"/>
    <col min="531" max="531" width="10.5703125" style="660" customWidth="1"/>
    <col min="532" max="536" width="11.28515625" style="660" customWidth="1"/>
    <col min="537" max="537" width="14.28515625" style="660" customWidth="1"/>
    <col min="538" max="768" width="9.140625" style="660"/>
    <col min="769" max="769" width="58.7109375" style="660" customWidth="1"/>
    <col min="770" max="770" width="11.7109375" style="660" customWidth="1"/>
    <col min="771" max="771" width="11.28515625" style="660" customWidth="1"/>
    <col min="772" max="772" width="12.28515625" style="660" customWidth="1"/>
    <col min="773" max="773" width="14.28515625" style="660" customWidth="1"/>
    <col min="774" max="774" width="11.7109375" style="660" customWidth="1"/>
    <col min="775" max="775" width="12.28515625" style="660" customWidth="1"/>
    <col min="776" max="776" width="12.7109375" style="660" customWidth="1"/>
    <col min="777" max="778" width="11.28515625" style="660" customWidth="1"/>
    <col min="779" max="779" width="14.28515625" style="660" customWidth="1"/>
    <col min="780" max="780" width="13.28515625" style="660" customWidth="1"/>
    <col min="781" max="781" width="12" style="660" customWidth="1"/>
    <col min="782" max="782" width="15.42578125" style="660" customWidth="1"/>
    <col min="783" max="785" width="11.28515625" style="660" customWidth="1"/>
    <col min="786" max="786" width="11" style="660" customWidth="1"/>
    <col min="787" max="787" width="10.5703125" style="660" customWidth="1"/>
    <col min="788" max="792" width="11.28515625" style="660" customWidth="1"/>
    <col min="793" max="793" width="14.28515625" style="660" customWidth="1"/>
    <col min="794" max="1024" width="9.140625" style="660"/>
    <col min="1025" max="1025" width="58.7109375" style="660" customWidth="1"/>
    <col min="1026" max="1026" width="11.7109375" style="660" customWidth="1"/>
    <col min="1027" max="1027" width="11.28515625" style="660" customWidth="1"/>
    <col min="1028" max="1028" width="12.28515625" style="660" customWidth="1"/>
    <col min="1029" max="1029" width="14.28515625" style="660" customWidth="1"/>
    <col min="1030" max="1030" width="11.7109375" style="660" customWidth="1"/>
    <col min="1031" max="1031" width="12.28515625" style="660" customWidth="1"/>
    <col min="1032" max="1032" width="12.7109375" style="660" customWidth="1"/>
    <col min="1033" max="1034" width="11.28515625" style="660" customWidth="1"/>
    <col min="1035" max="1035" width="14.28515625" style="660" customWidth="1"/>
    <col min="1036" max="1036" width="13.28515625" style="660" customWidth="1"/>
    <col min="1037" max="1037" width="12" style="660" customWidth="1"/>
    <col min="1038" max="1038" width="15.42578125" style="660" customWidth="1"/>
    <col min="1039" max="1041" width="11.28515625" style="660" customWidth="1"/>
    <col min="1042" max="1042" width="11" style="660" customWidth="1"/>
    <col min="1043" max="1043" width="10.5703125" style="660" customWidth="1"/>
    <col min="1044" max="1048" width="11.28515625" style="660" customWidth="1"/>
    <col min="1049" max="1049" width="14.28515625" style="660" customWidth="1"/>
    <col min="1050" max="1280" width="9.140625" style="660"/>
    <col min="1281" max="1281" width="58.7109375" style="660" customWidth="1"/>
    <col min="1282" max="1282" width="11.7109375" style="660" customWidth="1"/>
    <col min="1283" max="1283" width="11.28515625" style="660" customWidth="1"/>
    <col min="1284" max="1284" width="12.28515625" style="660" customWidth="1"/>
    <col min="1285" max="1285" width="14.28515625" style="660" customWidth="1"/>
    <col min="1286" max="1286" width="11.7109375" style="660" customWidth="1"/>
    <col min="1287" max="1287" width="12.28515625" style="660" customWidth="1"/>
    <col min="1288" max="1288" width="12.7109375" style="660" customWidth="1"/>
    <col min="1289" max="1290" width="11.28515625" style="660" customWidth="1"/>
    <col min="1291" max="1291" width="14.28515625" style="660" customWidth="1"/>
    <col min="1292" max="1292" width="13.28515625" style="660" customWidth="1"/>
    <col min="1293" max="1293" width="12" style="660" customWidth="1"/>
    <col min="1294" max="1294" width="15.42578125" style="660" customWidth="1"/>
    <col min="1295" max="1297" width="11.28515625" style="660" customWidth="1"/>
    <col min="1298" max="1298" width="11" style="660" customWidth="1"/>
    <col min="1299" max="1299" width="10.5703125" style="660" customWidth="1"/>
    <col min="1300" max="1304" width="11.28515625" style="660" customWidth="1"/>
    <col min="1305" max="1305" width="14.28515625" style="660" customWidth="1"/>
    <col min="1306" max="1536" width="9.140625" style="660"/>
    <col min="1537" max="1537" width="58.7109375" style="660" customWidth="1"/>
    <col min="1538" max="1538" width="11.7109375" style="660" customWidth="1"/>
    <col min="1539" max="1539" width="11.28515625" style="660" customWidth="1"/>
    <col min="1540" max="1540" width="12.28515625" style="660" customWidth="1"/>
    <col min="1541" max="1541" width="14.28515625" style="660" customWidth="1"/>
    <col min="1542" max="1542" width="11.7109375" style="660" customWidth="1"/>
    <col min="1543" max="1543" width="12.28515625" style="660" customWidth="1"/>
    <col min="1544" max="1544" width="12.7109375" style="660" customWidth="1"/>
    <col min="1545" max="1546" width="11.28515625" style="660" customWidth="1"/>
    <col min="1547" max="1547" width="14.28515625" style="660" customWidth="1"/>
    <col min="1548" max="1548" width="13.28515625" style="660" customWidth="1"/>
    <col min="1549" max="1549" width="12" style="660" customWidth="1"/>
    <col min="1550" max="1550" width="15.42578125" style="660" customWidth="1"/>
    <col min="1551" max="1553" width="11.28515625" style="660" customWidth="1"/>
    <col min="1554" max="1554" width="11" style="660" customWidth="1"/>
    <col min="1555" max="1555" width="10.5703125" style="660" customWidth="1"/>
    <col min="1556" max="1560" width="11.28515625" style="660" customWidth="1"/>
    <col min="1561" max="1561" width="14.28515625" style="660" customWidth="1"/>
    <col min="1562" max="1792" width="9.140625" style="660"/>
    <col min="1793" max="1793" width="58.7109375" style="660" customWidth="1"/>
    <col min="1794" max="1794" width="11.7109375" style="660" customWidth="1"/>
    <col min="1795" max="1795" width="11.28515625" style="660" customWidth="1"/>
    <col min="1796" max="1796" width="12.28515625" style="660" customWidth="1"/>
    <col min="1797" max="1797" width="14.28515625" style="660" customWidth="1"/>
    <col min="1798" max="1798" width="11.7109375" style="660" customWidth="1"/>
    <col min="1799" max="1799" width="12.28515625" style="660" customWidth="1"/>
    <col min="1800" max="1800" width="12.7109375" style="660" customWidth="1"/>
    <col min="1801" max="1802" width="11.28515625" style="660" customWidth="1"/>
    <col min="1803" max="1803" width="14.28515625" style="660" customWidth="1"/>
    <col min="1804" max="1804" width="13.28515625" style="660" customWidth="1"/>
    <col min="1805" max="1805" width="12" style="660" customWidth="1"/>
    <col min="1806" max="1806" width="15.42578125" style="660" customWidth="1"/>
    <col min="1807" max="1809" width="11.28515625" style="660" customWidth="1"/>
    <col min="1810" max="1810" width="11" style="660" customWidth="1"/>
    <col min="1811" max="1811" width="10.5703125" style="660" customWidth="1"/>
    <col min="1812" max="1816" width="11.28515625" style="660" customWidth="1"/>
    <col min="1817" max="1817" width="14.28515625" style="660" customWidth="1"/>
    <col min="1818" max="2048" width="9.140625" style="660"/>
    <col min="2049" max="2049" width="58.7109375" style="660" customWidth="1"/>
    <col min="2050" max="2050" width="11.7109375" style="660" customWidth="1"/>
    <col min="2051" max="2051" width="11.28515625" style="660" customWidth="1"/>
    <col min="2052" max="2052" width="12.28515625" style="660" customWidth="1"/>
    <col min="2053" max="2053" width="14.28515625" style="660" customWidth="1"/>
    <col min="2054" max="2054" width="11.7109375" style="660" customWidth="1"/>
    <col min="2055" max="2055" width="12.28515625" style="660" customWidth="1"/>
    <col min="2056" max="2056" width="12.7109375" style="660" customWidth="1"/>
    <col min="2057" max="2058" width="11.28515625" style="660" customWidth="1"/>
    <col min="2059" max="2059" width="14.28515625" style="660" customWidth="1"/>
    <col min="2060" max="2060" width="13.28515625" style="660" customWidth="1"/>
    <col min="2061" max="2061" width="12" style="660" customWidth="1"/>
    <col min="2062" max="2062" width="15.42578125" style="660" customWidth="1"/>
    <col min="2063" max="2065" width="11.28515625" style="660" customWidth="1"/>
    <col min="2066" max="2066" width="11" style="660" customWidth="1"/>
    <col min="2067" max="2067" width="10.5703125" style="660" customWidth="1"/>
    <col min="2068" max="2072" width="11.28515625" style="660" customWidth="1"/>
    <col min="2073" max="2073" width="14.28515625" style="660" customWidth="1"/>
    <col min="2074" max="2304" width="9.140625" style="660"/>
    <col min="2305" max="2305" width="58.7109375" style="660" customWidth="1"/>
    <col min="2306" max="2306" width="11.7109375" style="660" customWidth="1"/>
    <col min="2307" max="2307" width="11.28515625" style="660" customWidth="1"/>
    <col min="2308" max="2308" width="12.28515625" style="660" customWidth="1"/>
    <col min="2309" max="2309" width="14.28515625" style="660" customWidth="1"/>
    <col min="2310" max="2310" width="11.7109375" style="660" customWidth="1"/>
    <col min="2311" max="2311" width="12.28515625" style="660" customWidth="1"/>
    <col min="2312" max="2312" width="12.7109375" style="660" customWidth="1"/>
    <col min="2313" max="2314" width="11.28515625" style="660" customWidth="1"/>
    <col min="2315" max="2315" width="14.28515625" style="660" customWidth="1"/>
    <col min="2316" max="2316" width="13.28515625" style="660" customWidth="1"/>
    <col min="2317" max="2317" width="12" style="660" customWidth="1"/>
    <col min="2318" max="2318" width="15.42578125" style="660" customWidth="1"/>
    <col min="2319" max="2321" width="11.28515625" style="660" customWidth="1"/>
    <col min="2322" max="2322" width="11" style="660" customWidth="1"/>
    <col min="2323" max="2323" width="10.5703125" style="660" customWidth="1"/>
    <col min="2324" max="2328" width="11.28515625" style="660" customWidth="1"/>
    <col min="2329" max="2329" width="14.28515625" style="660" customWidth="1"/>
    <col min="2330" max="2560" width="9.140625" style="660"/>
    <col min="2561" max="2561" width="58.7109375" style="660" customWidth="1"/>
    <col min="2562" max="2562" width="11.7109375" style="660" customWidth="1"/>
    <col min="2563" max="2563" width="11.28515625" style="660" customWidth="1"/>
    <col min="2564" max="2564" width="12.28515625" style="660" customWidth="1"/>
    <col min="2565" max="2565" width="14.28515625" style="660" customWidth="1"/>
    <col min="2566" max="2566" width="11.7109375" style="660" customWidth="1"/>
    <col min="2567" max="2567" width="12.28515625" style="660" customWidth="1"/>
    <col min="2568" max="2568" width="12.7109375" style="660" customWidth="1"/>
    <col min="2569" max="2570" width="11.28515625" style="660" customWidth="1"/>
    <col min="2571" max="2571" width="14.28515625" style="660" customWidth="1"/>
    <col min="2572" max="2572" width="13.28515625" style="660" customWidth="1"/>
    <col min="2573" max="2573" width="12" style="660" customWidth="1"/>
    <col min="2574" max="2574" width="15.42578125" style="660" customWidth="1"/>
    <col min="2575" max="2577" width="11.28515625" style="660" customWidth="1"/>
    <col min="2578" max="2578" width="11" style="660" customWidth="1"/>
    <col min="2579" max="2579" width="10.5703125" style="660" customWidth="1"/>
    <col min="2580" max="2584" width="11.28515625" style="660" customWidth="1"/>
    <col min="2585" max="2585" width="14.28515625" style="660" customWidth="1"/>
    <col min="2586" max="2816" width="9.140625" style="660"/>
    <col min="2817" max="2817" width="58.7109375" style="660" customWidth="1"/>
    <col min="2818" max="2818" width="11.7109375" style="660" customWidth="1"/>
    <col min="2819" max="2819" width="11.28515625" style="660" customWidth="1"/>
    <col min="2820" max="2820" width="12.28515625" style="660" customWidth="1"/>
    <col min="2821" max="2821" width="14.28515625" style="660" customWidth="1"/>
    <col min="2822" max="2822" width="11.7109375" style="660" customWidth="1"/>
    <col min="2823" max="2823" width="12.28515625" style="660" customWidth="1"/>
    <col min="2824" max="2824" width="12.7109375" style="660" customWidth="1"/>
    <col min="2825" max="2826" width="11.28515625" style="660" customWidth="1"/>
    <col min="2827" max="2827" width="14.28515625" style="660" customWidth="1"/>
    <col min="2828" max="2828" width="13.28515625" style="660" customWidth="1"/>
    <col min="2829" max="2829" width="12" style="660" customWidth="1"/>
    <col min="2830" max="2830" width="15.42578125" style="660" customWidth="1"/>
    <col min="2831" max="2833" width="11.28515625" style="660" customWidth="1"/>
    <col min="2834" max="2834" width="11" style="660" customWidth="1"/>
    <col min="2835" max="2835" width="10.5703125" style="660" customWidth="1"/>
    <col min="2836" max="2840" width="11.28515625" style="660" customWidth="1"/>
    <col min="2841" max="2841" width="14.28515625" style="660" customWidth="1"/>
    <col min="2842" max="3072" width="9.140625" style="660"/>
    <col min="3073" max="3073" width="58.7109375" style="660" customWidth="1"/>
    <col min="3074" max="3074" width="11.7109375" style="660" customWidth="1"/>
    <col min="3075" max="3075" width="11.28515625" style="660" customWidth="1"/>
    <col min="3076" max="3076" width="12.28515625" style="660" customWidth="1"/>
    <col min="3077" max="3077" width="14.28515625" style="660" customWidth="1"/>
    <col min="3078" max="3078" width="11.7109375" style="660" customWidth="1"/>
    <col min="3079" max="3079" width="12.28515625" style="660" customWidth="1"/>
    <col min="3080" max="3080" width="12.7109375" style="660" customWidth="1"/>
    <col min="3081" max="3082" width="11.28515625" style="660" customWidth="1"/>
    <col min="3083" max="3083" width="14.28515625" style="660" customWidth="1"/>
    <col min="3084" max="3084" width="13.28515625" style="660" customWidth="1"/>
    <col min="3085" max="3085" width="12" style="660" customWidth="1"/>
    <col min="3086" max="3086" width="15.42578125" style="660" customWidth="1"/>
    <col min="3087" max="3089" width="11.28515625" style="660" customWidth="1"/>
    <col min="3090" max="3090" width="11" style="660" customWidth="1"/>
    <col min="3091" max="3091" width="10.5703125" style="660" customWidth="1"/>
    <col min="3092" max="3096" width="11.28515625" style="660" customWidth="1"/>
    <col min="3097" max="3097" width="14.28515625" style="660" customWidth="1"/>
    <col min="3098" max="3328" width="9.140625" style="660"/>
    <col min="3329" max="3329" width="58.7109375" style="660" customWidth="1"/>
    <col min="3330" max="3330" width="11.7109375" style="660" customWidth="1"/>
    <col min="3331" max="3331" width="11.28515625" style="660" customWidth="1"/>
    <col min="3332" max="3332" width="12.28515625" style="660" customWidth="1"/>
    <col min="3333" max="3333" width="14.28515625" style="660" customWidth="1"/>
    <col min="3334" max="3334" width="11.7109375" style="660" customWidth="1"/>
    <col min="3335" max="3335" width="12.28515625" style="660" customWidth="1"/>
    <col min="3336" max="3336" width="12.7109375" style="660" customWidth="1"/>
    <col min="3337" max="3338" width="11.28515625" style="660" customWidth="1"/>
    <col min="3339" max="3339" width="14.28515625" style="660" customWidth="1"/>
    <col min="3340" max="3340" width="13.28515625" style="660" customWidth="1"/>
    <col min="3341" max="3341" width="12" style="660" customWidth="1"/>
    <col min="3342" max="3342" width="15.42578125" style="660" customWidth="1"/>
    <col min="3343" max="3345" width="11.28515625" style="660" customWidth="1"/>
    <col min="3346" max="3346" width="11" style="660" customWidth="1"/>
    <col min="3347" max="3347" width="10.5703125" style="660" customWidth="1"/>
    <col min="3348" max="3352" width="11.28515625" style="660" customWidth="1"/>
    <col min="3353" max="3353" width="14.28515625" style="660" customWidth="1"/>
    <col min="3354" max="3584" width="9.140625" style="660"/>
    <col min="3585" max="3585" width="58.7109375" style="660" customWidth="1"/>
    <col min="3586" max="3586" width="11.7109375" style="660" customWidth="1"/>
    <col min="3587" max="3587" width="11.28515625" style="660" customWidth="1"/>
    <col min="3588" max="3588" width="12.28515625" style="660" customWidth="1"/>
    <col min="3589" max="3589" width="14.28515625" style="660" customWidth="1"/>
    <col min="3590" max="3590" width="11.7109375" style="660" customWidth="1"/>
    <col min="3591" max="3591" width="12.28515625" style="660" customWidth="1"/>
    <col min="3592" max="3592" width="12.7109375" style="660" customWidth="1"/>
    <col min="3593" max="3594" width="11.28515625" style="660" customWidth="1"/>
    <col min="3595" max="3595" width="14.28515625" style="660" customWidth="1"/>
    <col min="3596" max="3596" width="13.28515625" style="660" customWidth="1"/>
    <col min="3597" max="3597" width="12" style="660" customWidth="1"/>
    <col min="3598" max="3598" width="15.42578125" style="660" customWidth="1"/>
    <col min="3599" max="3601" width="11.28515625" style="660" customWidth="1"/>
    <col min="3602" max="3602" width="11" style="660" customWidth="1"/>
    <col min="3603" max="3603" width="10.5703125" style="660" customWidth="1"/>
    <col min="3604" max="3608" width="11.28515625" style="660" customWidth="1"/>
    <col min="3609" max="3609" width="14.28515625" style="660" customWidth="1"/>
    <col min="3610" max="3840" width="9.140625" style="660"/>
    <col min="3841" max="3841" width="58.7109375" style="660" customWidth="1"/>
    <col min="3842" max="3842" width="11.7109375" style="660" customWidth="1"/>
    <col min="3843" max="3843" width="11.28515625" style="660" customWidth="1"/>
    <col min="3844" max="3844" width="12.28515625" style="660" customWidth="1"/>
    <col min="3845" max="3845" width="14.28515625" style="660" customWidth="1"/>
    <col min="3846" max="3846" width="11.7109375" style="660" customWidth="1"/>
    <col min="3847" max="3847" width="12.28515625" style="660" customWidth="1"/>
    <col min="3848" max="3848" width="12.7109375" style="660" customWidth="1"/>
    <col min="3849" max="3850" width="11.28515625" style="660" customWidth="1"/>
    <col min="3851" max="3851" width="14.28515625" style="660" customWidth="1"/>
    <col min="3852" max="3852" width="13.28515625" style="660" customWidth="1"/>
    <col min="3853" max="3853" width="12" style="660" customWidth="1"/>
    <col min="3854" max="3854" width="15.42578125" style="660" customWidth="1"/>
    <col min="3855" max="3857" width="11.28515625" style="660" customWidth="1"/>
    <col min="3858" max="3858" width="11" style="660" customWidth="1"/>
    <col min="3859" max="3859" width="10.5703125" style="660" customWidth="1"/>
    <col min="3860" max="3864" width="11.28515625" style="660" customWidth="1"/>
    <col min="3865" max="3865" width="14.28515625" style="660" customWidth="1"/>
    <col min="3866" max="4096" width="9.140625" style="660"/>
    <col min="4097" max="4097" width="58.7109375" style="660" customWidth="1"/>
    <col min="4098" max="4098" width="11.7109375" style="660" customWidth="1"/>
    <col min="4099" max="4099" width="11.28515625" style="660" customWidth="1"/>
    <col min="4100" max="4100" width="12.28515625" style="660" customWidth="1"/>
    <col min="4101" max="4101" width="14.28515625" style="660" customWidth="1"/>
    <col min="4102" max="4102" width="11.7109375" style="660" customWidth="1"/>
    <col min="4103" max="4103" width="12.28515625" style="660" customWidth="1"/>
    <col min="4104" max="4104" width="12.7109375" style="660" customWidth="1"/>
    <col min="4105" max="4106" width="11.28515625" style="660" customWidth="1"/>
    <col min="4107" max="4107" width="14.28515625" style="660" customWidth="1"/>
    <col min="4108" max="4108" width="13.28515625" style="660" customWidth="1"/>
    <col min="4109" max="4109" width="12" style="660" customWidth="1"/>
    <col min="4110" max="4110" width="15.42578125" style="660" customWidth="1"/>
    <col min="4111" max="4113" width="11.28515625" style="660" customWidth="1"/>
    <col min="4114" max="4114" width="11" style="660" customWidth="1"/>
    <col min="4115" max="4115" width="10.5703125" style="660" customWidth="1"/>
    <col min="4116" max="4120" width="11.28515625" style="660" customWidth="1"/>
    <col min="4121" max="4121" width="14.28515625" style="660" customWidth="1"/>
    <col min="4122" max="4352" width="9.140625" style="660"/>
    <col min="4353" max="4353" width="58.7109375" style="660" customWidth="1"/>
    <col min="4354" max="4354" width="11.7109375" style="660" customWidth="1"/>
    <col min="4355" max="4355" width="11.28515625" style="660" customWidth="1"/>
    <col min="4356" max="4356" width="12.28515625" style="660" customWidth="1"/>
    <col min="4357" max="4357" width="14.28515625" style="660" customWidth="1"/>
    <col min="4358" max="4358" width="11.7109375" style="660" customWidth="1"/>
    <col min="4359" max="4359" width="12.28515625" style="660" customWidth="1"/>
    <col min="4360" max="4360" width="12.7109375" style="660" customWidth="1"/>
    <col min="4361" max="4362" width="11.28515625" style="660" customWidth="1"/>
    <col min="4363" max="4363" width="14.28515625" style="660" customWidth="1"/>
    <col min="4364" max="4364" width="13.28515625" style="660" customWidth="1"/>
    <col min="4365" max="4365" width="12" style="660" customWidth="1"/>
    <col min="4366" max="4366" width="15.42578125" style="660" customWidth="1"/>
    <col min="4367" max="4369" width="11.28515625" style="660" customWidth="1"/>
    <col min="4370" max="4370" width="11" style="660" customWidth="1"/>
    <col min="4371" max="4371" width="10.5703125" style="660" customWidth="1"/>
    <col min="4372" max="4376" width="11.28515625" style="660" customWidth="1"/>
    <col min="4377" max="4377" width="14.28515625" style="660" customWidth="1"/>
    <col min="4378" max="4608" width="9.140625" style="660"/>
    <col min="4609" max="4609" width="58.7109375" style="660" customWidth="1"/>
    <col min="4610" max="4610" width="11.7109375" style="660" customWidth="1"/>
    <col min="4611" max="4611" width="11.28515625" style="660" customWidth="1"/>
    <col min="4612" max="4612" width="12.28515625" style="660" customWidth="1"/>
    <col min="4613" max="4613" width="14.28515625" style="660" customWidth="1"/>
    <col min="4614" max="4614" width="11.7109375" style="660" customWidth="1"/>
    <col min="4615" max="4615" width="12.28515625" style="660" customWidth="1"/>
    <col min="4616" max="4616" width="12.7109375" style="660" customWidth="1"/>
    <col min="4617" max="4618" width="11.28515625" style="660" customWidth="1"/>
    <col min="4619" max="4619" width="14.28515625" style="660" customWidth="1"/>
    <col min="4620" max="4620" width="13.28515625" style="660" customWidth="1"/>
    <col min="4621" max="4621" width="12" style="660" customWidth="1"/>
    <col min="4622" max="4622" width="15.42578125" style="660" customWidth="1"/>
    <col min="4623" max="4625" width="11.28515625" style="660" customWidth="1"/>
    <col min="4626" max="4626" width="11" style="660" customWidth="1"/>
    <col min="4627" max="4627" width="10.5703125" style="660" customWidth="1"/>
    <col min="4628" max="4632" width="11.28515625" style="660" customWidth="1"/>
    <col min="4633" max="4633" width="14.28515625" style="660" customWidth="1"/>
    <col min="4634" max="4864" width="9.140625" style="660"/>
    <col min="4865" max="4865" width="58.7109375" style="660" customWidth="1"/>
    <col min="4866" max="4866" width="11.7109375" style="660" customWidth="1"/>
    <col min="4867" max="4867" width="11.28515625" style="660" customWidth="1"/>
    <col min="4868" max="4868" width="12.28515625" style="660" customWidth="1"/>
    <col min="4869" max="4869" width="14.28515625" style="660" customWidth="1"/>
    <col min="4870" max="4870" width="11.7109375" style="660" customWidth="1"/>
    <col min="4871" max="4871" width="12.28515625" style="660" customWidth="1"/>
    <col min="4872" max="4872" width="12.7109375" style="660" customWidth="1"/>
    <col min="4873" max="4874" width="11.28515625" style="660" customWidth="1"/>
    <col min="4875" max="4875" width="14.28515625" style="660" customWidth="1"/>
    <col min="4876" max="4876" width="13.28515625" style="660" customWidth="1"/>
    <col min="4877" max="4877" width="12" style="660" customWidth="1"/>
    <col min="4878" max="4878" width="15.42578125" style="660" customWidth="1"/>
    <col min="4879" max="4881" width="11.28515625" style="660" customWidth="1"/>
    <col min="4882" max="4882" width="11" style="660" customWidth="1"/>
    <col min="4883" max="4883" width="10.5703125" style="660" customWidth="1"/>
    <col min="4884" max="4888" width="11.28515625" style="660" customWidth="1"/>
    <col min="4889" max="4889" width="14.28515625" style="660" customWidth="1"/>
    <col min="4890" max="5120" width="9.140625" style="660"/>
    <col min="5121" max="5121" width="58.7109375" style="660" customWidth="1"/>
    <col min="5122" max="5122" width="11.7109375" style="660" customWidth="1"/>
    <col min="5123" max="5123" width="11.28515625" style="660" customWidth="1"/>
    <col min="5124" max="5124" width="12.28515625" style="660" customWidth="1"/>
    <col min="5125" max="5125" width="14.28515625" style="660" customWidth="1"/>
    <col min="5126" max="5126" width="11.7109375" style="660" customWidth="1"/>
    <col min="5127" max="5127" width="12.28515625" style="660" customWidth="1"/>
    <col min="5128" max="5128" width="12.7109375" style="660" customWidth="1"/>
    <col min="5129" max="5130" width="11.28515625" style="660" customWidth="1"/>
    <col min="5131" max="5131" width="14.28515625" style="660" customWidth="1"/>
    <col min="5132" max="5132" width="13.28515625" style="660" customWidth="1"/>
    <col min="5133" max="5133" width="12" style="660" customWidth="1"/>
    <col min="5134" max="5134" width="15.42578125" style="660" customWidth="1"/>
    <col min="5135" max="5137" width="11.28515625" style="660" customWidth="1"/>
    <col min="5138" max="5138" width="11" style="660" customWidth="1"/>
    <col min="5139" max="5139" width="10.5703125" style="660" customWidth="1"/>
    <col min="5140" max="5144" width="11.28515625" style="660" customWidth="1"/>
    <col min="5145" max="5145" width="14.28515625" style="660" customWidth="1"/>
    <col min="5146" max="5376" width="9.140625" style="660"/>
    <col min="5377" max="5377" width="58.7109375" style="660" customWidth="1"/>
    <col min="5378" max="5378" width="11.7109375" style="660" customWidth="1"/>
    <col min="5379" max="5379" width="11.28515625" style="660" customWidth="1"/>
    <col min="5380" max="5380" width="12.28515625" style="660" customWidth="1"/>
    <col min="5381" max="5381" width="14.28515625" style="660" customWidth="1"/>
    <col min="5382" max="5382" width="11.7109375" style="660" customWidth="1"/>
    <col min="5383" max="5383" width="12.28515625" style="660" customWidth="1"/>
    <col min="5384" max="5384" width="12.7109375" style="660" customWidth="1"/>
    <col min="5385" max="5386" width="11.28515625" style="660" customWidth="1"/>
    <col min="5387" max="5387" width="14.28515625" style="660" customWidth="1"/>
    <col min="5388" max="5388" width="13.28515625" style="660" customWidth="1"/>
    <col min="5389" max="5389" width="12" style="660" customWidth="1"/>
    <col min="5390" max="5390" width="15.42578125" style="660" customWidth="1"/>
    <col min="5391" max="5393" width="11.28515625" style="660" customWidth="1"/>
    <col min="5394" max="5394" width="11" style="660" customWidth="1"/>
    <col min="5395" max="5395" width="10.5703125" style="660" customWidth="1"/>
    <col min="5396" max="5400" width="11.28515625" style="660" customWidth="1"/>
    <col min="5401" max="5401" width="14.28515625" style="660" customWidth="1"/>
    <col min="5402" max="5632" width="9.140625" style="660"/>
    <col min="5633" max="5633" width="58.7109375" style="660" customWidth="1"/>
    <col min="5634" max="5634" width="11.7109375" style="660" customWidth="1"/>
    <col min="5635" max="5635" width="11.28515625" style="660" customWidth="1"/>
    <col min="5636" max="5636" width="12.28515625" style="660" customWidth="1"/>
    <col min="5637" max="5637" width="14.28515625" style="660" customWidth="1"/>
    <col min="5638" max="5638" width="11.7109375" style="660" customWidth="1"/>
    <col min="5639" max="5639" width="12.28515625" style="660" customWidth="1"/>
    <col min="5640" max="5640" width="12.7109375" style="660" customWidth="1"/>
    <col min="5641" max="5642" width="11.28515625" style="660" customWidth="1"/>
    <col min="5643" max="5643" width="14.28515625" style="660" customWidth="1"/>
    <col min="5644" max="5644" width="13.28515625" style="660" customWidth="1"/>
    <col min="5645" max="5645" width="12" style="660" customWidth="1"/>
    <col min="5646" max="5646" width="15.42578125" style="660" customWidth="1"/>
    <col min="5647" max="5649" width="11.28515625" style="660" customWidth="1"/>
    <col min="5650" max="5650" width="11" style="660" customWidth="1"/>
    <col min="5651" max="5651" width="10.5703125" style="660" customWidth="1"/>
    <col min="5652" max="5656" width="11.28515625" style="660" customWidth="1"/>
    <col min="5657" max="5657" width="14.28515625" style="660" customWidth="1"/>
    <col min="5658" max="5888" width="9.140625" style="660"/>
    <col min="5889" max="5889" width="58.7109375" style="660" customWidth="1"/>
    <col min="5890" max="5890" width="11.7109375" style="660" customWidth="1"/>
    <col min="5891" max="5891" width="11.28515625" style="660" customWidth="1"/>
    <col min="5892" max="5892" width="12.28515625" style="660" customWidth="1"/>
    <col min="5893" max="5893" width="14.28515625" style="660" customWidth="1"/>
    <col min="5894" max="5894" width="11.7109375" style="660" customWidth="1"/>
    <col min="5895" max="5895" width="12.28515625" style="660" customWidth="1"/>
    <col min="5896" max="5896" width="12.7109375" style="660" customWidth="1"/>
    <col min="5897" max="5898" width="11.28515625" style="660" customWidth="1"/>
    <col min="5899" max="5899" width="14.28515625" style="660" customWidth="1"/>
    <col min="5900" max="5900" width="13.28515625" style="660" customWidth="1"/>
    <col min="5901" max="5901" width="12" style="660" customWidth="1"/>
    <col min="5902" max="5902" width="15.42578125" style="660" customWidth="1"/>
    <col min="5903" max="5905" width="11.28515625" style="660" customWidth="1"/>
    <col min="5906" max="5906" width="11" style="660" customWidth="1"/>
    <col min="5907" max="5907" width="10.5703125" style="660" customWidth="1"/>
    <col min="5908" max="5912" width="11.28515625" style="660" customWidth="1"/>
    <col min="5913" max="5913" width="14.28515625" style="660" customWidth="1"/>
    <col min="5914" max="6144" width="9.140625" style="660"/>
    <col min="6145" max="6145" width="58.7109375" style="660" customWidth="1"/>
    <col min="6146" max="6146" width="11.7109375" style="660" customWidth="1"/>
    <col min="6147" max="6147" width="11.28515625" style="660" customWidth="1"/>
    <col min="6148" max="6148" width="12.28515625" style="660" customWidth="1"/>
    <col min="6149" max="6149" width="14.28515625" style="660" customWidth="1"/>
    <col min="6150" max="6150" width="11.7109375" style="660" customWidth="1"/>
    <col min="6151" max="6151" width="12.28515625" style="660" customWidth="1"/>
    <col min="6152" max="6152" width="12.7109375" style="660" customWidth="1"/>
    <col min="6153" max="6154" width="11.28515625" style="660" customWidth="1"/>
    <col min="6155" max="6155" width="14.28515625" style="660" customWidth="1"/>
    <col min="6156" max="6156" width="13.28515625" style="660" customWidth="1"/>
    <col min="6157" max="6157" width="12" style="660" customWidth="1"/>
    <col min="6158" max="6158" width="15.42578125" style="660" customWidth="1"/>
    <col min="6159" max="6161" width="11.28515625" style="660" customWidth="1"/>
    <col min="6162" max="6162" width="11" style="660" customWidth="1"/>
    <col min="6163" max="6163" width="10.5703125" style="660" customWidth="1"/>
    <col min="6164" max="6168" width="11.28515625" style="660" customWidth="1"/>
    <col min="6169" max="6169" width="14.28515625" style="660" customWidth="1"/>
    <col min="6170" max="6400" width="9.140625" style="660"/>
    <col min="6401" max="6401" width="58.7109375" style="660" customWidth="1"/>
    <col min="6402" max="6402" width="11.7109375" style="660" customWidth="1"/>
    <col min="6403" max="6403" width="11.28515625" style="660" customWidth="1"/>
    <col min="6404" max="6404" width="12.28515625" style="660" customWidth="1"/>
    <col min="6405" max="6405" width="14.28515625" style="660" customWidth="1"/>
    <col min="6406" max="6406" width="11.7109375" style="660" customWidth="1"/>
    <col min="6407" max="6407" width="12.28515625" style="660" customWidth="1"/>
    <col min="6408" max="6408" width="12.7109375" style="660" customWidth="1"/>
    <col min="6409" max="6410" width="11.28515625" style="660" customWidth="1"/>
    <col min="6411" max="6411" width="14.28515625" style="660" customWidth="1"/>
    <col min="6412" max="6412" width="13.28515625" style="660" customWidth="1"/>
    <col min="6413" max="6413" width="12" style="660" customWidth="1"/>
    <col min="6414" max="6414" width="15.42578125" style="660" customWidth="1"/>
    <col min="6415" max="6417" width="11.28515625" style="660" customWidth="1"/>
    <col min="6418" max="6418" width="11" style="660" customWidth="1"/>
    <col min="6419" max="6419" width="10.5703125" style="660" customWidth="1"/>
    <col min="6420" max="6424" width="11.28515625" style="660" customWidth="1"/>
    <col min="6425" max="6425" width="14.28515625" style="660" customWidth="1"/>
    <col min="6426" max="6656" width="9.140625" style="660"/>
    <col min="6657" max="6657" width="58.7109375" style="660" customWidth="1"/>
    <col min="6658" max="6658" width="11.7109375" style="660" customWidth="1"/>
    <col min="6659" max="6659" width="11.28515625" style="660" customWidth="1"/>
    <col min="6660" max="6660" width="12.28515625" style="660" customWidth="1"/>
    <col min="6661" max="6661" width="14.28515625" style="660" customWidth="1"/>
    <col min="6662" max="6662" width="11.7109375" style="660" customWidth="1"/>
    <col min="6663" max="6663" width="12.28515625" style="660" customWidth="1"/>
    <col min="6664" max="6664" width="12.7109375" style="660" customWidth="1"/>
    <col min="6665" max="6666" width="11.28515625" style="660" customWidth="1"/>
    <col min="6667" max="6667" width="14.28515625" style="660" customWidth="1"/>
    <col min="6668" max="6668" width="13.28515625" style="660" customWidth="1"/>
    <col min="6669" max="6669" width="12" style="660" customWidth="1"/>
    <col min="6670" max="6670" width="15.42578125" style="660" customWidth="1"/>
    <col min="6671" max="6673" width="11.28515625" style="660" customWidth="1"/>
    <col min="6674" max="6674" width="11" style="660" customWidth="1"/>
    <col min="6675" max="6675" width="10.5703125" style="660" customWidth="1"/>
    <col min="6676" max="6680" width="11.28515625" style="660" customWidth="1"/>
    <col min="6681" max="6681" width="14.28515625" style="660" customWidth="1"/>
    <col min="6682" max="6912" width="9.140625" style="660"/>
    <col min="6913" max="6913" width="58.7109375" style="660" customWidth="1"/>
    <col min="6914" max="6914" width="11.7109375" style="660" customWidth="1"/>
    <col min="6915" max="6915" width="11.28515625" style="660" customWidth="1"/>
    <col min="6916" max="6916" width="12.28515625" style="660" customWidth="1"/>
    <col min="6917" max="6917" width="14.28515625" style="660" customWidth="1"/>
    <col min="6918" max="6918" width="11.7109375" style="660" customWidth="1"/>
    <col min="6919" max="6919" width="12.28515625" style="660" customWidth="1"/>
    <col min="6920" max="6920" width="12.7109375" style="660" customWidth="1"/>
    <col min="6921" max="6922" width="11.28515625" style="660" customWidth="1"/>
    <col min="6923" max="6923" width="14.28515625" style="660" customWidth="1"/>
    <col min="6924" max="6924" width="13.28515625" style="660" customWidth="1"/>
    <col min="6925" max="6925" width="12" style="660" customWidth="1"/>
    <col min="6926" max="6926" width="15.42578125" style="660" customWidth="1"/>
    <col min="6927" max="6929" width="11.28515625" style="660" customWidth="1"/>
    <col min="6930" max="6930" width="11" style="660" customWidth="1"/>
    <col min="6931" max="6931" width="10.5703125" style="660" customWidth="1"/>
    <col min="6932" max="6936" width="11.28515625" style="660" customWidth="1"/>
    <col min="6937" max="6937" width="14.28515625" style="660" customWidth="1"/>
    <col min="6938" max="7168" width="9.140625" style="660"/>
    <col min="7169" max="7169" width="58.7109375" style="660" customWidth="1"/>
    <col min="7170" max="7170" width="11.7109375" style="660" customWidth="1"/>
    <col min="7171" max="7171" width="11.28515625" style="660" customWidth="1"/>
    <col min="7172" max="7172" width="12.28515625" style="660" customWidth="1"/>
    <col min="7173" max="7173" width="14.28515625" style="660" customWidth="1"/>
    <col min="7174" max="7174" width="11.7109375" style="660" customWidth="1"/>
    <col min="7175" max="7175" width="12.28515625" style="660" customWidth="1"/>
    <col min="7176" max="7176" width="12.7109375" style="660" customWidth="1"/>
    <col min="7177" max="7178" width="11.28515625" style="660" customWidth="1"/>
    <col min="7179" max="7179" width="14.28515625" style="660" customWidth="1"/>
    <col min="7180" max="7180" width="13.28515625" style="660" customWidth="1"/>
    <col min="7181" max="7181" width="12" style="660" customWidth="1"/>
    <col min="7182" max="7182" width="15.42578125" style="660" customWidth="1"/>
    <col min="7183" max="7185" width="11.28515625" style="660" customWidth="1"/>
    <col min="7186" max="7186" width="11" style="660" customWidth="1"/>
    <col min="7187" max="7187" width="10.5703125" style="660" customWidth="1"/>
    <col min="7188" max="7192" width="11.28515625" style="660" customWidth="1"/>
    <col min="7193" max="7193" width="14.28515625" style="660" customWidth="1"/>
    <col min="7194" max="7424" width="9.140625" style="660"/>
    <col min="7425" max="7425" width="58.7109375" style="660" customWidth="1"/>
    <col min="7426" max="7426" width="11.7109375" style="660" customWidth="1"/>
    <col min="7427" max="7427" width="11.28515625" style="660" customWidth="1"/>
    <col min="7428" max="7428" width="12.28515625" style="660" customWidth="1"/>
    <col min="7429" max="7429" width="14.28515625" style="660" customWidth="1"/>
    <col min="7430" max="7430" width="11.7109375" style="660" customWidth="1"/>
    <col min="7431" max="7431" width="12.28515625" style="660" customWidth="1"/>
    <col min="7432" max="7432" width="12.7109375" style="660" customWidth="1"/>
    <col min="7433" max="7434" width="11.28515625" style="660" customWidth="1"/>
    <col min="7435" max="7435" width="14.28515625" style="660" customWidth="1"/>
    <col min="7436" max="7436" width="13.28515625" style="660" customWidth="1"/>
    <col min="7437" max="7437" width="12" style="660" customWidth="1"/>
    <col min="7438" max="7438" width="15.42578125" style="660" customWidth="1"/>
    <col min="7439" max="7441" width="11.28515625" style="660" customWidth="1"/>
    <col min="7442" max="7442" width="11" style="660" customWidth="1"/>
    <col min="7443" max="7443" width="10.5703125" style="660" customWidth="1"/>
    <col min="7444" max="7448" width="11.28515625" style="660" customWidth="1"/>
    <col min="7449" max="7449" width="14.28515625" style="660" customWidth="1"/>
    <col min="7450" max="7680" width="9.140625" style="660"/>
    <col min="7681" max="7681" width="58.7109375" style="660" customWidth="1"/>
    <col min="7682" max="7682" width="11.7109375" style="660" customWidth="1"/>
    <col min="7683" max="7683" width="11.28515625" style="660" customWidth="1"/>
    <col min="7684" max="7684" width="12.28515625" style="660" customWidth="1"/>
    <col min="7685" max="7685" width="14.28515625" style="660" customWidth="1"/>
    <col min="7686" max="7686" width="11.7109375" style="660" customWidth="1"/>
    <col min="7687" max="7687" width="12.28515625" style="660" customWidth="1"/>
    <col min="7688" max="7688" width="12.7109375" style="660" customWidth="1"/>
    <col min="7689" max="7690" width="11.28515625" style="660" customWidth="1"/>
    <col min="7691" max="7691" width="14.28515625" style="660" customWidth="1"/>
    <col min="7692" max="7692" width="13.28515625" style="660" customWidth="1"/>
    <col min="7693" max="7693" width="12" style="660" customWidth="1"/>
    <col min="7694" max="7694" width="15.42578125" style="660" customWidth="1"/>
    <col min="7695" max="7697" width="11.28515625" style="660" customWidth="1"/>
    <col min="7698" max="7698" width="11" style="660" customWidth="1"/>
    <col min="7699" max="7699" width="10.5703125" style="660" customWidth="1"/>
    <col min="7700" max="7704" width="11.28515625" style="660" customWidth="1"/>
    <col min="7705" max="7705" width="14.28515625" style="660" customWidth="1"/>
    <col min="7706" max="7936" width="9.140625" style="660"/>
    <col min="7937" max="7937" width="58.7109375" style="660" customWidth="1"/>
    <col min="7938" max="7938" width="11.7109375" style="660" customWidth="1"/>
    <col min="7939" max="7939" width="11.28515625" style="660" customWidth="1"/>
    <col min="7940" max="7940" width="12.28515625" style="660" customWidth="1"/>
    <col min="7941" max="7941" width="14.28515625" style="660" customWidth="1"/>
    <col min="7942" max="7942" width="11.7109375" style="660" customWidth="1"/>
    <col min="7943" max="7943" width="12.28515625" style="660" customWidth="1"/>
    <col min="7944" max="7944" width="12.7109375" style="660" customWidth="1"/>
    <col min="7945" max="7946" width="11.28515625" style="660" customWidth="1"/>
    <col min="7947" max="7947" width="14.28515625" style="660" customWidth="1"/>
    <col min="7948" max="7948" width="13.28515625" style="660" customWidth="1"/>
    <col min="7949" max="7949" width="12" style="660" customWidth="1"/>
    <col min="7950" max="7950" width="15.42578125" style="660" customWidth="1"/>
    <col min="7951" max="7953" width="11.28515625" style="660" customWidth="1"/>
    <col min="7954" max="7954" width="11" style="660" customWidth="1"/>
    <col min="7955" max="7955" width="10.5703125" style="660" customWidth="1"/>
    <col min="7956" max="7960" width="11.28515625" style="660" customWidth="1"/>
    <col min="7961" max="7961" width="14.28515625" style="660" customWidth="1"/>
    <col min="7962" max="8192" width="9.140625" style="660"/>
    <col min="8193" max="8193" width="58.7109375" style="660" customWidth="1"/>
    <col min="8194" max="8194" width="11.7109375" style="660" customWidth="1"/>
    <col min="8195" max="8195" width="11.28515625" style="660" customWidth="1"/>
    <col min="8196" max="8196" width="12.28515625" style="660" customWidth="1"/>
    <col min="8197" max="8197" width="14.28515625" style="660" customWidth="1"/>
    <col min="8198" max="8198" width="11.7109375" style="660" customWidth="1"/>
    <col min="8199" max="8199" width="12.28515625" style="660" customWidth="1"/>
    <col min="8200" max="8200" width="12.7109375" style="660" customWidth="1"/>
    <col min="8201" max="8202" width="11.28515625" style="660" customWidth="1"/>
    <col min="8203" max="8203" width="14.28515625" style="660" customWidth="1"/>
    <col min="8204" max="8204" width="13.28515625" style="660" customWidth="1"/>
    <col min="8205" max="8205" width="12" style="660" customWidth="1"/>
    <col min="8206" max="8206" width="15.42578125" style="660" customWidth="1"/>
    <col min="8207" max="8209" width="11.28515625" style="660" customWidth="1"/>
    <col min="8210" max="8210" width="11" style="660" customWidth="1"/>
    <col min="8211" max="8211" width="10.5703125" style="660" customWidth="1"/>
    <col min="8212" max="8216" width="11.28515625" style="660" customWidth="1"/>
    <col min="8217" max="8217" width="14.28515625" style="660" customWidth="1"/>
    <col min="8218" max="8448" width="9.140625" style="660"/>
    <col min="8449" max="8449" width="58.7109375" style="660" customWidth="1"/>
    <col min="8450" max="8450" width="11.7109375" style="660" customWidth="1"/>
    <col min="8451" max="8451" width="11.28515625" style="660" customWidth="1"/>
    <col min="8452" max="8452" width="12.28515625" style="660" customWidth="1"/>
    <col min="8453" max="8453" width="14.28515625" style="660" customWidth="1"/>
    <col min="8454" max="8454" width="11.7109375" style="660" customWidth="1"/>
    <col min="8455" max="8455" width="12.28515625" style="660" customWidth="1"/>
    <col min="8456" max="8456" width="12.7109375" style="660" customWidth="1"/>
    <col min="8457" max="8458" width="11.28515625" style="660" customWidth="1"/>
    <col min="8459" max="8459" width="14.28515625" style="660" customWidth="1"/>
    <col min="8460" max="8460" width="13.28515625" style="660" customWidth="1"/>
    <col min="8461" max="8461" width="12" style="660" customWidth="1"/>
    <col min="8462" max="8462" width="15.42578125" style="660" customWidth="1"/>
    <col min="8463" max="8465" width="11.28515625" style="660" customWidth="1"/>
    <col min="8466" max="8466" width="11" style="660" customWidth="1"/>
    <col min="8467" max="8467" width="10.5703125" style="660" customWidth="1"/>
    <col min="8468" max="8472" width="11.28515625" style="660" customWidth="1"/>
    <col min="8473" max="8473" width="14.28515625" style="660" customWidth="1"/>
    <col min="8474" max="8704" width="9.140625" style="660"/>
    <col min="8705" max="8705" width="58.7109375" style="660" customWidth="1"/>
    <col min="8706" max="8706" width="11.7109375" style="660" customWidth="1"/>
    <col min="8707" max="8707" width="11.28515625" style="660" customWidth="1"/>
    <col min="8708" max="8708" width="12.28515625" style="660" customWidth="1"/>
    <col min="8709" max="8709" width="14.28515625" style="660" customWidth="1"/>
    <col min="8710" max="8710" width="11.7109375" style="660" customWidth="1"/>
    <col min="8711" max="8711" width="12.28515625" style="660" customWidth="1"/>
    <col min="8712" max="8712" width="12.7109375" style="660" customWidth="1"/>
    <col min="8713" max="8714" width="11.28515625" style="660" customWidth="1"/>
    <col min="8715" max="8715" width="14.28515625" style="660" customWidth="1"/>
    <col min="8716" max="8716" width="13.28515625" style="660" customWidth="1"/>
    <col min="8717" max="8717" width="12" style="660" customWidth="1"/>
    <col min="8718" max="8718" width="15.42578125" style="660" customWidth="1"/>
    <col min="8719" max="8721" width="11.28515625" style="660" customWidth="1"/>
    <col min="8722" max="8722" width="11" style="660" customWidth="1"/>
    <col min="8723" max="8723" width="10.5703125" style="660" customWidth="1"/>
    <col min="8724" max="8728" width="11.28515625" style="660" customWidth="1"/>
    <col min="8729" max="8729" width="14.28515625" style="660" customWidth="1"/>
    <col min="8730" max="8960" width="9.140625" style="660"/>
    <col min="8961" max="8961" width="58.7109375" style="660" customWidth="1"/>
    <col min="8962" max="8962" width="11.7109375" style="660" customWidth="1"/>
    <col min="8963" max="8963" width="11.28515625" style="660" customWidth="1"/>
    <col min="8964" max="8964" width="12.28515625" style="660" customWidth="1"/>
    <col min="8965" max="8965" width="14.28515625" style="660" customWidth="1"/>
    <col min="8966" max="8966" width="11.7109375" style="660" customWidth="1"/>
    <col min="8967" max="8967" width="12.28515625" style="660" customWidth="1"/>
    <col min="8968" max="8968" width="12.7109375" style="660" customWidth="1"/>
    <col min="8969" max="8970" width="11.28515625" style="660" customWidth="1"/>
    <col min="8971" max="8971" width="14.28515625" style="660" customWidth="1"/>
    <col min="8972" max="8972" width="13.28515625" style="660" customWidth="1"/>
    <col min="8973" max="8973" width="12" style="660" customWidth="1"/>
    <col min="8974" max="8974" width="15.42578125" style="660" customWidth="1"/>
    <col min="8975" max="8977" width="11.28515625" style="660" customWidth="1"/>
    <col min="8978" max="8978" width="11" style="660" customWidth="1"/>
    <col min="8979" max="8979" width="10.5703125" style="660" customWidth="1"/>
    <col min="8980" max="8984" width="11.28515625" style="660" customWidth="1"/>
    <col min="8985" max="8985" width="14.28515625" style="660" customWidth="1"/>
    <col min="8986" max="9216" width="9.140625" style="660"/>
    <col min="9217" max="9217" width="58.7109375" style="660" customWidth="1"/>
    <col min="9218" max="9218" width="11.7109375" style="660" customWidth="1"/>
    <col min="9219" max="9219" width="11.28515625" style="660" customWidth="1"/>
    <col min="9220" max="9220" width="12.28515625" style="660" customWidth="1"/>
    <col min="9221" max="9221" width="14.28515625" style="660" customWidth="1"/>
    <col min="9222" max="9222" width="11.7109375" style="660" customWidth="1"/>
    <col min="9223" max="9223" width="12.28515625" style="660" customWidth="1"/>
    <col min="9224" max="9224" width="12.7109375" style="660" customWidth="1"/>
    <col min="9225" max="9226" width="11.28515625" style="660" customWidth="1"/>
    <col min="9227" max="9227" width="14.28515625" style="660" customWidth="1"/>
    <col min="9228" max="9228" width="13.28515625" style="660" customWidth="1"/>
    <col min="9229" max="9229" width="12" style="660" customWidth="1"/>
    <col min="9230" max="9230" width="15.42578125" style="660" customWidth="1"/>
    <col min="9231" max="9233" width="11.28515625" style="660" customWidth="1"/>
    <col min="9234" max="9234" width="11" style="660" customWidth="1"/>
    <col min="9235" max="9235" width="10.5703125" style="660" customWidth="1"/>
    <col min="9236" max="9240" width="11.28515625" style="660" customWidth="1"/>
    <col min="9241" max="9241" width="14.28515625" style="660" customWidth="1"/>
    <col min="9242" max="9472" width="9.140625" style="660"/>
    <col min="9473" max="9473" width="58.7109375" style="660" customWidth="1"/>
    <col min="9474" max="9474" width="11.7109375" style="660" customWidth="1"/>
    <col min="9475" max="9475" width="11.28515625" style="660" customWidth="1"/>
    <col min="9476" max="9476" width="12.28515625" style="660" customWidth="1"/>
    <col min="9477" max="9477" width="14.28515625" style="660" customWidth="1"/>
    <col min="9478" max="9478" width="11.7109375" style="660" customWidth="1"/>
    <col min="9479" max="9479" width="12.28515625" style="660" customWidth="1"/>
    <col min="9480" max="9480" width="12.7109375" style="660" customWidth="1"/>
    <col min="9481" max="9482" width="11.28515625" style="660" customWidth="1"/>
    <col min="9483" max="9483" width="14.28515625" style="660" customWidth="1"/>
    <col min="9484" max="9484" width="13.28515625" style="660" customWidth="1"/>
    <col min="9485" max="9485" width="12" style="660" customWidth="1"/>
    <col min="9486" max="9486" width="15.42578125" style="660" customWidth="1"/>
    <col min="9487" max="9489" width="11.28515625" style="660" customWidth="1"/>
    <col min="9490" max="9490" width="11" style="660" customWidth="1"/>
    <col min="9491" max="9491" width="10.5703125" style="660" customWidth="1"/>
    <col min="9492" max="9496" width="11.28515625" style="660" customWidth="1"/>
    <col min="9497" max="9497" width="14.28515625" style="660" customWidth="1"/>
    <col min="9498" max="9728" width="9.140625" style="660"/>
    <col min="9729" max="9729" width="58.7109375" style="660" customWidth="1"/>
    <col min="9730" max="9730" width="11.7109375" style="660" customWidth="1"/>
    <col min="9731" max="9731" width="11.28515625" style="660" customWidth="1"/>
    <col min="9732" max="9732" width="12.28515625" style="660" customWidth="1"/>
    <col min="9733" max="9733" width="14.28515625" style="660" customWidth="1"/>
    <col min="9734" max="9734" width="11.7109375" style="660" customWidth="1"/>
    <col min="9735" max="9735" width="12.28515625" style="660" customWidth="1"/>
    <col min="9736" max="9736" width="12.7109375" style="660" customWidth="1"/>
    <col min="9737" max="9738" width="11.28515625" style="660" customWidth="1"/>
    <col min="9739" max="9739" width="14.28515625" style="660" customWidth="1"/>
    <col min="9740" max="9740" width="13.28515625" style="660" customWidth="1"/>
    <col min="9741" max="9741" width="12" style="660" customWidth="1"/>
    <col min="9742" max="9742" width="15.42578125" style="660" customWidth="1"/>
    <col min="9743" max="9745" width="11.28515625" style="660" customWidth="1"/>
    <col min="9746" max="9746" width="11" style="660" customWidth="1"/>
    <col min="9747" max="9747" width="10.5703125" style="660" customWidth="1"/>
    <col min="9748" max="9752" width="11.28515625" style="660" customWidth="1"/>
    <col min="9753" max="9753" width="14.28515625" style="660" customWidth="1"/>
    <col min="9754" max="9984" width="9.140625" style="660"/>
    <col min="9985" max="9985" width="58.7109375" style="660" customWidth="1"/>
    <col min="9986" max="9986" width="11.7109375" style="660" customWidth="1"/>
    <col min="9987" max="9987" width="11.28515625" style="660" customWidth="1"/>
    <col min="9988" max="9988" width="12.28515625" style="660" customWidth="1"/>
    <col min="9989" max="9989" width="14.28515625" style="660" customWidth="1"/>
    <col min="9990" max="9990" width="11.7109375" style="660" customWidth="1"/>
    <col min="9991" max="9991" width="12.28515625" style="660" customWidth="1"/>
    <col min="9992" max="9992" width="12.7109375" style="660" customWidth="1"/>
    <col min="9993" max="9994" width="11.28515625" style="660" customWidth="1"/>
    <col min="9995" max="9995" width="14.28515625" style="660" customWidth="1"/>
    <col min="9996" max="9996" width="13.28515625" style="660" customWidth="1"/>
    <col min="9997" max="9997" width="12" style="660" customWidth="1"/>
    <col min="9998" max="9998" width="15.42578125" style="660" customWidth="1"/>
    <col min="9999" max="10001" width="11.28515625" style="660" customWidth="1"/>
    <col min="10002" max="10002" width="11" style="660" customWidth="1"/>
    <col min="10003" max="10003" width="10.5703125" style="660" customWidth="1"/>
    <col min="10004" max="10008" width="11.28515625" style="660" customWidth="1"/>
    <col min="10009" max="10009" width="14.28515625" style="660" customWidth="1"/>
    <col min="10010" max="10240" width="9.140625" style="660"/>
    <col min="10241" max="10241" width="58.7109375" style="660" customWidth="1"/>
    <col min="10242" max="10242" width="11.7109375" style="660" customWidth="1"/>
    <col min="10243" max="10243" width="11.28515625" style="660" customWidth="1"/>
    <col min="10244" max="10244" width="12.28515625" style="660" customWidth="1"/>
    <col min="10245" max="10245" width="14.28515625" style="660" customWidth="1"/>
    <col min="10246" max="10246" width="11.7109375" style="660" customWidth="1"/>
    <col min="10247" max="10247" width="12.28515625" style="660" customWidth="1"/>
    <col min="10248" max="10248" width="12.7109375" style="660" customWidth="1"/>
    <col min="10249" max="10250" width="11.28515625" style="660" customWidth="1"/>
    <col min="10251" max="10251" width="14.28515625" style="660" customWidth="1"/>
    <col min="10252" max="10252" width="13.28515625" style="660" customWidth="1"/>
    <col min="10253" max="10253" width="12" style="660" customWidth="1"/>
    <col min="10254" max="10254" width="15.42578125" style="660" customWidth="1"/>
    <col min="10255" max="10257" width="11.28515625" style="660" customWidth="1"/>
    <col min="10258" max="10258" width="11" style="660" customWidth="1"/>
    <col min="10259" max="10259" width="10.5703125" style="660" customWidth="1"/>
    <col min="10260" max="10264" width="11.28515625" style="660" customWidth="1"/>
    <col min="10265" max="10265" width="14.28515625" style="660" customWidth="1"/>
    <col min="10266" max="10496" width="9.140625" style="660"/>
    <col min="10497" max="10497" width="58.7109375" style="660" customWidth="1"/>
    <col min="10498" max="10498" width="11.7109375" style="660" customWidth="1"/>
    <col min="10499" max="10499" width="11.28515625" style="660" customWidth="1"/>
    <col min="10500" max="10500" width="12.28515625" style="660" customWidth="1"/>
    <col min="10501" max="10501" width="14.28515625" style="660" customWidth="1"/>
    <col min="10502" max="10502" width="11.7109375" style="660" customWidth="1"/>
    <col min="10503" max="10503" width="12.28515625" style="660" customWidth="1"/>
    <col min="10504" max="10504" width="12.7109375" style="660" customWidth="1"/>
    <col min="10505" max="10506" width="11.28515625" style="660" customWidth="1"/>
    <col min="10507" max="10507" width="14.28515625" style="660" customWidth="1"/>
    <col min="10508" max="10508" width="13.28515625" style="660" customWidth="1"/>
    <col min="10509" max="10509" width="12" style="660" customWidth="1"/>
    <col min="10510" max="10510" width="15.42578125" style="660" customWidth="1"/>
    <col min="10511" max="10513" width="11.28515625" style="660" customWidth="1"/>
    <col min="10514" max="10514" width="11" style="660" customWidth="1"/>
    <col min="10515" max="10515" width="10.5703125" style="660" customWidth="1"/>
    <col min="10516" max="10520" width="11.28515625" style="660" customWidth="1"/>
    <col min="10521" max="10521" width="14.28515625" style="660" customWidth="1"/>
    <col min="10522" max="10752" width="9.140625" style="660"/>
    <col min="10753" max="10753" width="58.7109375" style="660" customWidth="1"/>
    <col min="10754" max="10754" width="11.7109375" style="660" customWidth="1"/>
    <col min="10755" max="10755" width="11.28515625" style="660" customWidth="1"/>
    <col min="10756" max="10756" width="12.28515625" style="660" customWidth="1"/>
    <col min="10757" max="10757" width="14.28515625" style="660" customWidth="1"/>
    <col min="10758" max="10758" width="11.7109375" style="660" customWidth="1"/>
    <col min="10759" max="10759" width="12.28515625" style="660" customWidth="1"/>
    <col min="10760" max="10760" width="12.7109375" style="660" customWidth="1"/>
    <col min="10761" max="10762" width="11.28515625" style="660" customWidth="1"/>
    <col min="10763" max="10763" width="14.28515625" style="660" customWidth="1"/>
    <col min="10764" max="10764" width="13.28515625" style="660" customWidth="1"/>
    <col min="10765" max="10765" width="12" style="660" customWidth="1"/>
    <col min="10766" max="10766" width="15.42578125" style="660" customWidth="1"/>
    <col min="10767" max="10769" width="11.28515625" style="660" customWidth="1"/>
    <col min="10770" max="10770" width="11" style="660" customWidth="1"/>
    <col min="10771" max="10771" width="10.5703125" style="660" customWidth="1"/>
    <col min="10772" max="10776" width="11.28515625" style="660" customWidth="1"/>
    <col min="10777" max="10777" width="14.28515625" style="660" customWidth="1"/>
    <col min="10778" max="11008" width="9.140625" style="660"/>
    <col min="11009" max="11009" width="58.7109375" style="660" customWidth="1"/>
    <col min="11010" max="11010" width="11.7109375" style="660" customWidth="1"/>
    <col min="11011" max="11011" width="11.28515625" style="660" customWidth="1"/>
    <col min="11012" max="11012" width="12.28515625" style="660" customWidth="1"/>
    <col min="11013" max="11013" width="14.28515625" style="660" customWidth="1"/>
    <col min="11014" max="11014" width="11.7109375" style="660" customWidth="1"/>
    <col min="11015" max="11015" width="12.28515625" style="660" customWidth="1"/>
    <col min="11016" max="11016" width="12.7109375" style="660" customWidth="1"/>
    <col min="11017" max="11018" width="11.28515625" style="660" customWidth="1"/>
    <col min="11019" max="11019" width="14.28515625" style="660" customWidth="1"/>
    <col min="11020" max="11020" width="13.28515625" style="660" customWidth="1"/>
    <col min="11021" max="11021" width="12" style="660" customWidth="1"/>
    <col min="11022" max="11022" width="15.42578125" style="660" customWidth="1"/>
    <col min="11023" max="11025" width="11.28515625" style="660" customWidth="1"/>
    <col min="11026" max="11026" width="11" style="660" customWidth="1"/>
    <col min="11027" max="11027" width="10.5703125" style="660" customWidth="1"/>
    <col min="11028" max="11032" width="11.28515625" style="660" customWidth="1"/>
    <col min="11033" max="11033" width="14.28515625" style="660" customWidth="1"/>
    <col min="11034" max="11264" width="9.140625" style="660"/>
    <col min="11265" max="11265" width="58.7109375" style="660" customWidth="1"/>
    <col min="11266" max="11266" width="11.7109375" style="660" customWidth="1"/>
    <col min="11267" max="11267" width="11.28515625" style="660" customWidth="1"/>
    <col min="11268" max="11268" width="12.28515625" style="660" customWidth="1"/>
    <col min="11269" max="11269" width="14.28515625" style="660" customWidth="1"/>
    <col min="11270" max="11270" width="11.7109375" style="660" customWidth="1"/>
    <col min="11271" max="11271" width="12.28515625" style="660" customWidth="1"/>
    <col min="11272" max="11272" width="12.7109375" style="660" customWidth="1"/>
    <col min="11273" max="11274" width="11.28515625" style="660" customWidth="1"/>
    <col min="11275" max="11275" width="14.28515625" style="660" customWidth="1"/>
    <col min="11276" max="11276" width="13.28515625" style="660" customWidth="1"/>
    <col min="11277" max="11277" width="12" style="660" customWidth="1"/>
    <col min="11278" max="11278" width="15.42578125" style="660" customWidth="1"/>
    <col min="11279" max="11281" width="11.28515625" style="660" customWidth="1"/>
    <col min="11282" max="11282" width="11" style="660" customWidth="1"/>
    <col min="11283" max="11283" width="10.5703125" style="660" customWidth="1"/>
    <col min="11284" max="11288" width="11.28515625" style="660" customWidth="1"/>
    <col min="11289" max="11289" width="14.28515625" style="660" customWidth="1"/>
    <col min="11290" max="11520" width="9.140625" style="660"/>
    <col min="11521" max="11521" width="58.7109375" style="660" customWidth="1"/>
    <col min="11522" max="11522" width="11.7109375" style="660" customWidth="1"/>
    <col min="11523" max="11523" width="11.28515625" style="660" customWidth="1"/>
    <col min="11524" max="11524" width="12.28515625" style="660" customWidth="1"/>
    <col min="11525" max="11525" width="14.28515625" style="660" customWidth="1"/>
    <col min="11526" max="11526" width="11.7109375" style="660" customWidth="1"/>
    <col min="11527" max="11527" width="12.28515625" style="660" customWidth="1"/>
    <col min="11528" max="11528" width="12.7109375" style="660" customWidth="1"/>
    <col min="11529" max="11530" width="11.28515625" style="660" customWidth="1"/>
    <col min="11531" max="11531" width="14.28515625" style="660" customWidth="1"/>
    <col min="11532" max="11532" width="13.28515625" style="660" customWidth="1"/>
    <col min="11533" max="11533" width="12" style="660" customWidth="1"/>
    <col min="11534" max="11534" width="15.42578125" style="660" customWidth="1"/>
    <col min="11535" max="11537" width="11.28515625" style="660" customWidth="1"/>
    <col min="11538" max="11538" width="11" style="660" customWidth="1"/>
    <col min="11539" max="11539" width="10.5703125" style="660" customWidth="1"/>
    <col min="11540" max="11544" width="11.28515625" style="660" customWidth="1"/>
    <col min="11545" max="11545" width="14.28515625" style="660" customWidth="1"/>
    <col min="11546" max="11776" width="9.140625" style="660"/>
    <col min="11777" max="11777" width="58.7109375" style="660" customWidth="1"/>
    <col min="11778" max="11778" width="11.7109375" style="660" customWidth="1"/>
    <col min="11779" max="11779" width="11.28515625" style="660" customWidth="1"/>
    <col min="11780" max="11780" width="12.28515625" style="660" customWidth="1"/>
    <col min="11781" max="11781" width="14.28515625" style="660" customWidth="1"/>
    <col min="11782" max="11782" width="11.7109375" style="660" customWidth="1"/>
    <col min="11783" max="11783" width="12.28515625" style="660" customWidth="1"/>
    <col min="11784" max="11784" width="12.7109375" style="660" customWidth="1"/>
    <col min="11785" max="11786" width="11.28515625" style="660" customWidth="1"/>
    <col min="11787" max="11787" width="14.28515625" style="660" customWidth="1"/>
    <col min="11788" max="11788" width="13.28515625" style="660" customWidth="1"/>
    <col min="11789" max="11789" width="12" style="660" customWidth="1"/>
    <col min="11790" max="11790" width="15.42578125" style="660" customWidth="1"/>
    <col min="11791" max="11793" width="11.28515625" style="660" customWidth="1"/>
    <col min="11794" max="11794" width="11" style="660" customWidth="1"/>
    <col min="11795" max="11795" width="10.5703125" style="660" customWidth="1"/>
    <col min="11796" max="11800" width="11.28515625" style="660" customWidth="1"/>
    <col min="11801" max="11801" width="14.28515625" style="660" customWidth="1"/>
    <col min="11802" max="12032" width="9.140625" style="660"/>
    <col min="12033" max="12033" width="58.7109375" style="660" customWidth="1"/>
    <col min="12034" max="12034" width="11.7109375" style="660" customWidth="1"/>
    <col min="12035" max="12035" width="11.28515625" style="660" customWidth="1"/>
    <col min="12036" max="12036" width="12.28515625" style="660" customWidth="1"/>
    <col min="12037" max="12037" width="14.28515625" style="660" customWidth="1"/>
    <col min="12038" max="12038" width="11.7109375" style="660" customWidth="1"/>
    <col min="12039" max="12039" width="12.28515625" style="660" customWidth="1"/>
    <col min="12040" max="12040" width="12.7109375" style="660" customWidth="1"/>
    <col min="12041" max="12042" width="11.28515625" style="660" customWidth="1"/>
    <col min="12043" max="12043" width="14.28515625" style="660" customWidth="1"/>
    <col min="12044" max="12044" width="13.28515625" style="660" customWidth="1"/>
    <col min="12045" max="12045" width="12" style="660" customWidth="1"/>
    <col min="12046" max="12046" width="15.42578125" style="660" customWidth="1"/>
    <col min="12047" max="12049" width="11.28515625" style="660" customWidth="1"/>
    <col min="12050" max="12050" width="11" style="660" customWidth="1"/>
    <col min="12051" max="12051" width="10.5703125" style="660" customWidth="1"/>
    <col min="12052" max="12056" width="11.28515625" style="660" customWidth="1"/>
    <col min="12057" max="12057" width="14.28515625" style="660" customWidth="1"/>
    <col min="12058" max="12288" width="9.140625" style="660"/>
    <col min="12289" max="12289" width="58.7109375" style="660" customWidth="1"/>
    <col min="12290" max="12290" width="11.7109375" style="660" customWidth="1"/>
    <col min="12291" max="12291" width="11.28515625" style="660" customWidth="1"/>
    <col min="12292" max="12292" width="12.28515625" style="660" customWidth="1"/>
    <col min="12293" max="12293" width="14.28515625" style="660" customWidth="1"/>
    <col min="12294" max="12294" width="11.7109375" style="660" customWidth="1"/>
    <col min="12295" max="12295" width="12.28515625" style="660" customWidth="1"/>
    <col min="12296" max="12296" width="12.7109375" style="660" customWidth="1"/>
    <col min="12297" max="12298" width="11.28515625" style="660" customWidth="1"/>
    <col min="12299" max="12299" width="14.28515625" style="660" customWidth="1"/>
    <col min="12300" max="12300" width="13.28515625" style="660" customWidth="1"/>
    <col min="12301" max="12301" width="12" style="660" customWidth="1"/>
    <col min="12302" max="12302" width="15.42578125" style="660" customWidth="1"/>
    <col min="12303" max="12305" width="11.28515625" style="660" customWidth="1"/>
    <col min="12306" max="12306" width="11" style="660" customWidth="1"/>
    <col min="12307" max="12307" width="10.5703125" style="660" customWidth="1"/>
    <col min="12308" max="12312" width="11.28515625" style="660" customWidth="1"/>
    <col min="12313" max="12313" width="14.28515625" style="660" customWidth="1"/>
    <col min="12314" max="12544" width="9.140625" style="660"/>
    <col min="12545" max="12545" width="58.7109375" style="660" customWidth="1"/>
    <col min="12546" max="12546" width="11.7109375" style="660" customWidth="1"/>
    <col min="12547" max="12547" width="11.28515625" style="660" customWidth="1"/>
    <col min="12548" max="12548" width="12.28515625" style="660" customWidth="1"/>
    <col min="12549" max="12549" width="14.28515625" style="660" customWidth="1"/>
    <col min="12550" max="12550" width="11.7109375" style="660" customWidth="1"/>
    <col min="12551" max="12551" width="12.28515625" style="660" customWidth="1"/>
    <col min="12552" max="12552" width="12.7109375" style="660" customWidth="1"/>
    <col min="12553" max="12554" width="11.28515625" style="660" customWidth="1"/>
    <col min="12555" max="12555" width="14.28515625" style="660" customWidth="1"/>
    <col min="12556" max="12556" width="13.28515625" style="660" customWidth="1"/>
    <col min="12557" max="12557" width="12" style="660" customWidth="1"/>
    <col min="12558" max="12558" width="15.42578125" style="660" customWidth="1"/>
    <col min="12559" max="12561" width="11.28515625" style="660" customWidth="1"/>
    <col min="12562" max="12562" width="11" style="660" customWidth="1"/>
    <col min="12563" max="12563" width="10.5703125" style="660" customWidth="1"/>
    <col min="12564" max="12568" width="11.28515625" style="660" customWidth="1"/>
    <col min="12569" max="12569" width="14.28515625" style="660" customWidth="1"/>
    <col min="12570" max="12800" width="9.140625" style="660"/>
    <col min="12801" max="12801" width="58.7109375" style="660" customWidth="1"/>
    <col min="12802" max="12802" width="11.7109375" style="660" customWidth="1"/>
    <col min="12803" max="12803" width="11.28515625" style="660" customWidth="1"/>
    <col min="12804" max="12804" width="12.28515625" style="660" customWidth="1"/>
    <col min="12805" max="12805" width="14.28515625" style="660" customWidth="1"/>
    <col min="12806" max="12806" width="11.7109375" style="660" customWidth="1"/>
    <col min="12807" max="12807" width="12.28515625" style="660" customWidth="1"/>
    <col min="12808" max="12808" width="12.7109375" style="660" customWidth="1"/>
    <col min="12809" max="12810" width="11.28515625" style="660" customWidth="1"/>
    <col min="12811" max="12811" width="14.28515625" style="660" customWidth="1"/>
    <col min="12812" max="12812" width="13.28515625" style="660" customWidth="1"/>
    <col min="12813" max="12813" width="12" style="660" customWidth="1"/>
    <col min="12814" max="12814" width="15.42578125" style="660" customWidth="1"/>
    <col min="12815" max="12817" width="11.28515625" style="660" customWidth="1"/>
    <col min="12818" max="12818" width="11" style="660" customWidth="1"/>
    <col min="12819" max="12819" width="10.5703125" style="660" customWidth="1"/>
    <col min="12820" max="12824" width="11.28515625" style="660" customWidth="1"/>
    <col min="12825" max="12825" width="14.28515625" style="660" customWidth="1"/>
    <col min="12826" max="13056" width="9.140625" style="660"/>
    <col min="13057" max="13057" width="58.7109375" style="660" customWidth="1"/>
    <col min="13058" max="13058" width="11.7109375" style="660" customWidth="1"/>
    <col min="13059" max="13059" width="11.28515625" style="660" customWidth="1"/>
    <col min="13060" max="13060" width="12.28515625" style="660" customWidth="1"/>
    <col min="13061" max="13061" width="14.28515625" style="660" customWidth="1"/>
    <col min="13062" max="13062" width="11.7109375" style="660" customWidth="1"/>
    <col min="13063" max="13063" width="12.28515625" style="660" customWidth="1"/>
    <col min="13064" max="13064" width="12.7109375" style="660" customWidth="1"/>
    <col min="13065" max="13066" width="11.28515625" style="660" customWidth="1"/>
    <col min="13067" max="13067" width="14.28515625" style="660" customWidth="1"/>
    <col min="13068" max="13068" width="13.28515625" style="660" customWidth="1"/>
    <col min="13069" max="13069" width="12" style="660" customWidth="1"/>
    <col min="13070" max="13070" width="15.42578125" style="660" customWidth="1"/>
    <col min="13071" max="13073" width="11.28515625" style="660" customWidth="1"/>
    <col min="13074" max="13074" width="11" style="660" customWidth="1"/>
    <col min="13075" max="13075" width="10.5703125" style="660" customWidth="1"/>
    <col min="13076" max="13080" width="11.28515625" style="660" customWidth="1"/>
    <col min="13081" max="13081" width="14.28515625" style="660" customWidth="1"/>
    <col min="13082" max="13312" width="9.140625" style="660"/>
    <col min="13313" max="13313" width="58.7109375" style="660" customWidth="1"/>
    <col min="13314" max="13314" width="11.7109375" style="660" customWidth="1"/>
    <col min="13315" max="13315" width="11.28515625" style="660" customWidth="1"/>
    <col min="13316" max="13316" width="12.28515625" style="660" customWidth="1"/>
    <col min="13317" max="13317" width="14.28515625" style="660" customWidth="1"/>
    <col min="13318" max="13318" width="11.7109375" style="660" customWidth="1"/>
    <col min="13319" max="13319" width="12.28515625" style="660" customWidth="1"/>
    <col min="13320" max="13320" width="12.7109375" style="660" customWidth="1"/>
    <col min="13321" max="13322" width="11.28515625" style="660" customWidth="1"/>
    <col min="13323" max="13323" width="14.28515625" style="660" customWidth="1"/>
    <col min="13324" max="13324" width="13.28515625" style="660" customWidth="1"/>
    <col min="13325" max="13325" width="12" style="660" customWidth="1"/>
    <col min="13326" max="13326" width="15.42578125" style="660" customWidth="1"/>
    <col min="13327" max="13329" width="11.28515625" style="660" customWidth="1"/>
    <col min="13330" max="13330" width="11" style="660" customWidth="1"/>
    <col min="13331" max="13331" width="10.5703125" style="660" customWidth="1"/>
    <col min="13332" max="13336" width="11.28515625" style="660" customWidth="1"/>
    <col min="13337" max="13337" width="14.28515625" style="660" customWidth="1"/>
    <col min="13338" max="13568" width="9.140625" style="660"/>
    <col min="13569" max="13569" width="58.7109375" style="660" customWidth="1"/>
    <col min="13570" max="13570" width="11.7109375" style="660" customWidth="1"/>
    <col min="13571" max="13571" width="11.28515625" style="660" customWidth="1"/>
    <col min="13572" max="13572" width="12.28515625" style="660" customWidth="1"/>
    <col min="13573" max="13573" width="14.28515625" style="660" customWidth="1"/>
    <col min="13574" max="13574" width="11.7109375" style="660" customWidth="1"/>
    <col min="13575" max="13575" width="12.28515625" style="660" customWidth="1"/>
    <col min="13576" max="13576" width="12.7109375" style="660" customWidth="1"/>
    <col min="13577" max="13578" width="11.28515625" style="660" customWidth="1"/>
    <col min="13579" max="13579" width="14.28515625" style="660" customWidth="1"/>
    <col min="13580" max="13580" width="13.28515625" style="660" customWidth="1"/>
    <col min="13581" max="13581" width="12" style="660" customWidth="1"/>
    <col min="13582" max="13582" width="15.42578125" style="660" customWidth="1"/>
    <col min="13583" max="13585" width="11.28515625" style="660" customWidth="1"/>
    <col min="13586" max="13586" width="11" style="660" customWidth="1"/>
    <col min="13587" max="13587" width="10.5703125" style="660" customWidth="1"/>
    <col min="13588" max="13592" width="11.28515625" style="660" customWidth="1"/>
    <col min="13593" max="13593" width="14.28515625" style="660" customWidth="1"/>
    <col min="13594" max="13824" width="9.140625" style="660"/>
    <col min="13825" max="13825" width="58.7109375" style="660" customWidth="1"/>
    <col min="13826" max="13826" width="11.7109375" style="660" customWidth="1"/>
    <col min="13827" max="13827" width="11.28515625" style="660" customWidth="1"/>
    <col min="13828" max="13828" width="12.28515625" style="660" customWidth="1"/>
    <col min="13829" max="13829" width="14.28515625" style="660" customWidth="1"/>
    <col min="13830" max="13830" width="11.7109375" style="660" customWidth="1"/>
    <col min="13831" max="13831" width="12.28515625" style="660" customWidth="1"/>
    <col min="13832" max="13832" width="12.7109375" style="660" customWidth="1"/>
    <col min="13833" max="13834" width="11.28515625" style="660" customWidth="1"/>
    <col min="13835" max="13835" width="14.28515625" style="660" customWidth="1"/>
    <col min="13836" max="13836" width="13.28515625" style="660" customWidth="1"/>
    <col min="13837" max="13837" width="12" style="660" customWidth="1"/>
    <col min="13838" max="13838" width="15.42578125" style="660" customWidth="1"/>
    <col min="13839" max="13841" width="11.28515625" style="660" customWidth="1"/>
    <col min="13842" max="13842" width="11" style="660" customWidth="1"/>
    <col min="13843" max="13843" width="10.5703125" style="660" customWidth="1"/>
    <col min="13844" max="13848" width="11.28515625" style="660" customWidth="1"/>
    <col min="13849" max="13849" width="14.28515625" style="660" customWidth="1"/>
    <col min="13850" max="14080" width="9.140625" style="660"/>
    <col min="14081" max="14081" width="58.7109375" style="660" customWidth="1"/>
    <col min="14082" max="14082" width="11.7109375" style="660" customWidth="1"/>
    <col min="14083" max="14083" width="11.28515625" style="660" customWidth="1"/>
    <col min="14084" max="14084" width="12.28515625" style="660" customWidth="1"/>
    <col min="14085" max="14085" width="14.28515625" style="660" customWidth="1"/>
    <col min="14086" max="14086" width="11.7109375" style="660" customWidth="1"/>
    <col min="14087" max="14087" width="12.28515625" style="660" customWidth="1"/>
    <col min="14088" max="14088" width="12.7109375" style="660" customWidth="1"/>
    <col min="14089" max="14090" width="11.28515625" style="660" customWidth="1"/>
    <col min="14091" max="14091" width="14.28515625" style="660" customWidth="1"/>
    <col min="14092" max="14092" width="13.28515625" style="660" customWidth="1"/>
    <col min="14093" max="14093" width="12" style="660" customWidth="1"/>
    <col min="14094" max="14094" width="15.42578125" style="660" customWidth="1"/>
    <col min="14095" max="14097" width="11.28515625" style="660" customWidth="1"/>
    <col min="14098" max="14098" width="11" style="660" customWidth="1"/>
    <col min="14099" max="14099" width="10.5703125" style="660" customWidth="1"/>
    <col min="14100" max="14104" width="11.28515625" style="660" customWidth="1"/>
    <col min="14105" max="14105" width="14.28515625" style="660" customWidth="1"/>
    <col min="14106" max="14336" width="9.140625" style="660"/>
    <col min="14337" max="14337" width="58.7109375" style="660" customWidth="1"/>
    <col min="14338" max="14338" width="11.7109375" style="660" customWidth="1"/>
    <col min="14339" max="14339" width="11.28515625" style="660" customWidth="1"/>
    <col min="14340" max="14340" width="12.28515625" style="660" customWidth="1"/>
    <col min="14341" max="14341" width="14.28515625" style="660" customWidth="1"/>
    <col min="14342" max="14342" width="11.7109375" style="660" customWidth="1"/>
    <col min="14343" max="14343" width="12.28515625" style="660" customWidth="1"/>
    <col min="14344" max="14344" width="12.7109375" style="660" customWidth="1"/>
    <col min="14345" max="14346" width="11.28515625" style="660" customWidth="1"/>
    <col min="14347" max="14347" width="14.28515625" style="660" customWidth="1"/>
    <col min="14348" max="14348" width="13.28515625" style="660" customWidth="1"/>
    <col min="14349" max="14349" width="12" style="660" customWidth="1"/>
    <col min="14350" max="14350" width="15.42578125" style="660" customWidth="1"/>
    <col min="14351" max="14353" width="11.28515625" style="660" customWidth="1"/>
    <col min="14354" max="14354" width="11" style="660" customWidth="1"/>
    <col min="14355" max="14355" width="10.5703125" style="660" customWidth="1"/>
    <col min="14356" max="14360" width="11.28515625" style="660" customWidth="1"/>
    <col min="14361" max="14361" width="14.28515625" style="660" customWidth="1"/>
    <col min="14362" max="14592" width="9.140625" style="660"/>
    <col min="14593" max="14593" width="58.7109375" style="660" customWidth="1"/>
    <col min="14594" max="14594" width="11.7109375" style="660" customWidth="1"/>
    <col min="14595" max="14595" width="11.28515625" style="660" customWidth="1"/>
    <col min="14596" max="14596" width="12.28515625" style="660" customWidth="1"/>
    <col min="14597" max="14597" width="14.28515625" style="660" customWidth="1"/>
    <col min="14598" max="14598" width="11.7109375" style="660" customWidth="1"/>
    <col min="14599" max="14599" width="12.28515625" style="660" customWidth="1"/>
    <col min="14600" max="14600" width="12.7109375" style="660" customWidth="1"/>
    <col min="14601" max="14602" width="11.28515625" style="660" customWidth="1"/>
    <col min="14603" max="14603" width="14.28515625" style="660" customWidth="1"/>
    <col min="14604" max="14604" width="13.28515625" style="660" customWidth="1"/>
    <col min="14605" max="14605" width="12" style="660" customWidth="1"/>
    <col min="14606" max="14606" width="15.42578125" style="660" customWidth="1"/>
    <col min="14607" max="14609" width="11.28515625" style="660" customWidth="1"/>
    <col min="14610" max="14610" width="11" style="660" customWidth="1"/>
    <col min="14611" max="14611" width="10.5703125" style="660" customWidth="1"/>
    <col min="14612" max="14616" width="11.28515625" style="660" customWidth="1"/>
    <col min="14617" max="14617" width="14.28515625" style="660" customWidth="1"/>
    <col min="14618" max="14848" width="9.140625" style="660"/>
    <col min="14849" max="14849" width="58.7109375" style="660" customWidth="1"/>
    <col min="14850" max="14850" width="11.7109375" style="660" customWidth="1"/>
    <col min="14851" max="14851" width="11.28515625" style="660" customWidth="1"/>
    <col min="14852" max="14852" width="12.28515625" style="660" customWidth="1"/>
    <col min="14853" max="14853" width="14.28515625" style="660" customWidth="1"/>
    <col min="14854" max="14854" width="11.7109375" style="660" customWidth="1"/>
    <col min="14855" max="14855" width="12.28515625" style="660" customWidth="1"/>
    <col min="14856" max="14856" width="12.7109375" style="660" customWidth="1"/>
    <col min="14857" max="14858" width="11.28515625" style="660" customWidth="1"/>
    <col min="14859" max="14859" width="14.28515625" style="660" customWidth="1"/>
    <col min="14860" max="14860" width="13.28515625" style="660" customWidth="1"/>
    <col min="14861" max="14861" width="12" style="660" customWidth="1"/>
    <col min="14862" max="14862" width="15.42578125" style="660" customWidth="1"/>
    <col min="14863" max="14865" width="11.28515625" style="660" customWidth="1"/>
    <col min="14866" max="14866" width="11" style="660" customWidth="1"/>
    <col min="14867" max="14867" width="10.5703125" style="660" customWidth="1"/>
    <col min="14868" max="14872" width="11.28515625" style="660" customWidth="1"/>
    <col min="14873" max="14873" width="14.28515625" style="660" customWidth="1"/>
    <col min="14874" max="15104" width="9.140625" style="660"/>
    <col min="15105" max="15105" width="58.7109375" style="660" customWidth="1"/>
    <col min="15106" max="15106" width="11.7109375" style="660" customWidth="1"/>
    <col min="15107" max="15107" width="11.28515625" style="660" customWidth="1"/>
    <col min="15108" max="15108" width="12.28515625" style="660" customWidth="1"/>
    <col min="15109" max="15109" width="14.28515625" style="660" customWidth="1"/>
    <col min="15110" max="15110" width="11.7109375" style="660" customWidth="1"/>
    <col min="15111" max="15111" width="12.28515625" style="660" customWidth="1"/>
    <col min="15112" max="15112" width="12.7109375" style="660" customWidth="1"/>
    <col min="15113" max="15114" width="11.28515625" style="660" customWidth="1"/>
    <col min="15115" max="15115" width="14.28515625" style="660" customWidth="1"/>
    <col min="15116" max="15116" width="13.28515625" style="660" customWidth="1"/>
    <col min="15117" max="15117" width="12" style="660" customWidth="1"/>
    <col min="15118" max="15118" width="15.42578125" style="660" customWidth="1"/>
    <col min="15119" max="15121" width="11.28515625" style="660" customWidth="1"/>
    <col min="15122" max="15122" width="11" style="660" customWidth="1"/>
    <col min="15123" max="15123" width="10.5703125" style="660" customWidth="1"/>
    <col min="15124" max="15128" width="11.28515625" style="660" customWidth="1"/>
    <col min="15129" max="15129" width="14.28515625" style="660" customWidth="1"/>
    <col min="15130" max="15360" width="9.140625" style="660"/>
    <col min="15361" max="15361" width="58.7109375" style="660" customWidth="1"/>
    <col min="15362" max="15362" width="11.7109375" style="660" customWidth="1"/>
    <col min="15363" max="15363" width="11.28515625" style="660" customWidth="1"/>
    <col min="15364" max="15364" width="12.28515625" style="660" customWidth="1"/>
    <col min="15365" max="15365" width="14.28515625" style="660" customWidth="1"/>
    <col min="15366" max="15366" width="11.7109375" style="660" customWidth="1"/>
    <col min="15367" max="15367" width="12.28515625" style="660" customWidth="1"/>
    <col min="15368" max="15368" width="12.7109375" style="660" customWidth="1"/>
    <col min="15369" max="15370" width="11.28515625" style="660" customWidth="1"/>
    <col min="15371" max="15371" width="14.28515625" style="660" customWidth="1"/>
    <col min="15372" max="15372" width="13.28515625" style="660" customWidth="1"/>
    <col min="15373" max="15373" width="12" style="660" customWidth="1"/>
    <col min="15374" max="15374" width="15.42578125" style="660" customWidth="1"/>
    <col min="15375" max="15377" width="11.28515625" style="660" customWidth="1"/>
    <col min="15378" max="15378" width="11" style="660" customWidth="1"/>
    <col min="15379" max="15379" width="10.5703125" style="660" customWidth="1"/>
    <col min="15380" max="15384" width="11.28515625" style="660" customWidth="1"/>
    <col min="15385" max="15385" width="14.28515625" style="660" customWidth="1"/>
    <col min="15386" max="15616" width="9.140625" style="660"/>
    <col min="15617" max="15617" width="58.7109375" style="660" customWidth="1"/>
    <col min="15618" max="15618" width="11.7109375" style="660" customWidth="1"/>
    <col min="15619" max="15619" width="11.28515625" style="660" customWidth="1"/>
    <col min="15620" max="15620" width="12.28515625" style="660" customWidth="1"/>
    <col min="15621" max="15621" width="14.28515625" style="660" customWidth="1"/>
    <col min="15622" max="15622" width="11.7109375" style="660" customWidth="1"/>
    <col min="15623" max="15623" width="12.28515625" style="660" customWidth="1"/>
    <col min="15624" max="15624" width="12.7109375" style="660" customWidth="1"/>
    <col min="15625" max="15626" width="11.28515625" style="660" customWidth="1"/>
    <col min="15627" max="15627" width="14.28515625" style="660" customWidth="1"/>
    <col min="15628" max="15628" width="13.28515625" style="660" customWidth="1"/>
    <col min="15629" max="15629" width="12" style="660" customWidth="1"/>
    <col min="15630" max="15630" width="15.42578125" style="660" customWidth="1"/>
    <col min="15631" max="15633" width="11.28515625" style="660" customWidth="1"/>
    <col min="15634" max="15634" width="11" style="660" customWidth="1"/>
    <col min="15635" max="15635" width="10.5703125" style="660" customWidth="1"/>
    <col min="15636" max="15640" width="11.28515625" style="660" customWidth="1"/>
    <col min="15641" max="15641" width="14.28515625" style="660" customWidth="1"/>
    <col min="15642" max="15872" width="9.140625" style="660"/>
    <col min="15873" max="15873" width="58.7109375" style="660" customWidth="1"/>
    <col min="15874" max="15874" width="11.7109375" style="660" customWidth="1"/>
    <col min="15875" max="15875" width="11.28515625" style="660" customWidth="1"/>
    <col min="15876" max="15876" width="12.28515625" style="660" customWidth="1"/>
    <col min="15877" max="15877" width="14.28515625" style="660" customWidth="1"/>
    <col min="15878" max="15878" width="11.7109375" style="660" customWidth="1"/>
    <col min="15879" max="15879" width="12.28515625" style="660" customWidth="1"/>
    <col min="15880" max="15880" width="12.7109375" style="660" customWidth="1"/>
    <col min="15881" max="15882" width="11.28515625" style="660" customWidth="1"/>
    <col min="15883" max="15883" width="14.28515625" style="660" customWidth="1"/>
    <col min="15884" max="15884" width="13.28515625" style="660" customWidth="1"/>
    <col min="15885" max="15885" width="12" style="660" customWidth="1"/>
    <col min="15886" max="15886" width="15.42578125" style="660" customWidth="1"/>
    <col min="15887" max="15889" width="11.28515625" style="660" customWidth="1"/>
    <col min="15890" max="15890" width="11" style="660" customWidth="1"/>
    <col min="15891" max="15891" width="10.5703125" style="660" customWidth="1"/>
    <col min="15892" max="15896" width="11.28515625" style="660" customWidth="1"/>
    <col min="15897" max="15897" width="14.28515625" style="660" customWidth="1"/>
    <col min="15898" max="16128" width="9.140625" style="660"/>
    <col min="16129" max="16129" width="58.7109375" style="660" customWidth="1"/>
    <col min="16130" max="16130" width="11.7109375" style="660" customWidth="1"/>
    <col min="16131" max="16131" width="11.28515625" style="660" customWidth="1"/>
    <col min="16132" max="16132" width="12.28515625" style="660" customWidth="1"/>
    <col min="16133" max="16133" width="14.28515625" style="660" customWidth="1"/>
    <col min="16134" max="16134" width="11.7109375" style="660" customWidth="1"/>
    <col min="16135" max="16135" width="12.28515625" style="660" customWidth="1"/>
    <col min="16136" max="16136" width="12.7109375" style="660" customWidth="1"/>
    <col min="16137" max="16138" width="11.28515625" style="660" customWidth="1"/>
    <col min="16139" max="16139" width="14.28515625" style="660" customWidth="1"/>
    <col min="16140" max="16140" width="13.28515625" style="660" customWidth="1"/>
    <col min="16141" max="16141" width="12" style="660" customWidth="1"/>
    <col min="16142" max="16142" width="15.42578125" style="660" customWidth="1"/>
    <col min="16143" max="16145" width="11.28515625" style="660" customWidth="1"/>
    <col min="16146" max="16146" width="11" style="660" customWidth="1"/>
    <col min="16147" max="16147" width="10.5703125" style="660" customWidth="1"/>
    <col min="16148" max="16152" width="11.28515625" style="660" customWidth="1"/>
    <col min="16153" max="16153" width="14.28515625" style="660" customWidth="1"/>
    <col min="16154" max="16384" width="9.140625" style="660"/>
  </cols>
  <sheetData>
    <row r="1" spans="1:27" x14ac:dyDescent="0.2">
      <c r="Y1" s="455" t="s">
        <v>960</v>
      </c>
    </row>
    <row r="2" spans="1:27" ht="24" thickBot="1" x14ac:dyDescent="0.4">
      <c r="Y2" s="659" t="s">
        <v>369</v>
      </c>
    </row>
    <row r="3" spans="1:27" ht="24" thickBot="1" x14ac:dyDescent="0.25">
      <c r="A3" s="790" t="s">
        <v>912</v>
      </c>
      <c r="B3" s="791"/>
      <c r="C3" s="792"/>
      <c r="D3" s="792"/>
      <c r="E3" s="792"/>
      <c r="F3" s="792"/>
      <c r="G3" s="792"/>
      <c r="H3" s="792"/>
      <c r="I3" s="792"/>
      <c r="J3" s="792"/>
      <c r="K3" s="792"/>
      <c r="L3" s="792"/>
      <c r="M3" s="792"/>
      <c r="N3" s="792"/>
      <c r="O3" s="792"/>
      <c r="P3" s="792"/>
      <c r="Q3" s="792"/>
      <c r="R3" s="792"/>
      <c r="S3" s="792"/>
      <c r="T3" s="792"/>
      <c r="U3" s="792"/>
      <c r="V3" s="792"/>
      <c r="W3" s="792"/>
      <c r="X3" s="792"/>
      <c r="Y3" s="793"/>
    </row>
    <row r="4" spans="1:27" ht="18.75" x14ac:dyDescent="0.2">
      <c r="A4" s="661"/>
      <c r="B4" s="794" t="s">
        <v>808</v>
      </c>
      <c r="C4" s="795"/>
      <c r="D4" s="795"/>
      <c r="E4" s="795"/>
      <c r="F4" s="795"/>
      <c r="G4" s="795"/>
      <c r="H4" s="795"/>
      <c r="I4" s="662"/>
      <c r="J4" s="663"/>
      <c r="K4" s="796" t="s">
        <v>913</v>
      </c>
      <c r="L4" s="797"/>
      <c r="M4" s="797"/>
      <c r="N4" s="797"/>
      <c r="O4" s="797"/>
      <c r="P4" s="664"/>
      <c r="Q4" s="665" t="s">
        <v>872</v>
      </c>
      <c r="R4" s="665" t="s">
        <v>873</v>
      </c>
      <c r="S4" s="798" t="s">
        <v>874</v>
      </c>
      <c r="T4" s="799"/>
      <c r="U4" s="799"/>
      <c r="V4" s="800"/>
      <c r="W4" s="666" t="s">
        <v>875</v>
      </c>
      <c r="X4" s="666" t="s">
        <v>876</v>
      </c>
      <c r="Y4" s="771" t="s">
        <v>809</v>
      </c>
    </row>
    <row r="5" spans="1:27" s="669" customFormat="1" ht="51" x14ac:dyDescent="0.2">
      <c r="A5" s="463" t="s">
        <v>810</v>
      </c>
      <c r="B5" s="464" t="s">
        <v>811</v>
      </c>
      <c r="C5" s="464" t="s">
        <v>812</v>
      </c>
      <c r="D5" s="464" t="s">
        <v>813</v>
      </c>
      <c r="E5" s="464" t="s">
        <v>814</v>
      </c>
      <c r="F5" s="464" t="s">
        <v>815</v>
      </c>
      <c r="G5" s="464" t="s">
        <v>816</v>
      </c>
      <c r="H5" s="464" t="s">
        <v>817</v>
      </c>
      <c r="I5" s="465">
        <v>8282</v>
      </c>
      <c r="J5" s="466" t="s">
        <v>914</v>
      </c>
      <c r="K5" s="667" t="s">
        <v>915</v>
      </c>
      <c r="L5" s="668" t="s">
        <v>862</v>
      </c>
      <c r="M5" s="668" t="s">
        <v>863</v>
      </c>
      <c r="N5" s="668" t="s">
        <v>864</v>
      </c>
      <c r="O5" s="668" t="s">
        <v>865</v>
      </c>
      <c r="P5" s="668" t="s">
        <v>916</v>
      </c>
      <c r="Q5" s="466" t="s">
        <v>877</v>
      </c>
      <c r="R5" s="466" t="s">
        <v>917</v>
      </c>
      <c r="S5" s="466" t="s">
        <v>879</v>
      </c>
      <c r="T5" s="466" t="s">
        <v>880</v>
      </c>
      <c r="U5" s="466" t="s">
        <v>918</v>
      </c>
      <c r="V5" s="550" t="s">
        <v>882</v>
      </c>
      <c r="W5" s="466" t="s">
        <v>883</v>
      </c>
      <c r="X5" s="518" t="s">
        <v>884</v>
      </c>
      <c r="Y5" s="772"/>
    </row>
    <row r="6" spans="1:27" ht="16.5" x14ac:dyDescent="0.2">
      <c r="A6" s="467" t="s">
        <v>819</v>
      </c>
      <c r="B6" s="468">
        <f>SUM('ZČ-OMP '!B6)</f>
        <v>0</v>
      </c>
      <c r="C6" s="468">
        <f>SUM('ZČ-OMP '!C6)</f>
        <v>0</v>
      </c>
      <c r="D6" s="468">
        <f>SUM('ZČ-OMP '!D6)</f>
        <v>0</v>
      </c>
      <c r="E6" s="468">
        <f>SUM('ZČ-OMP '!E6)</f>
        <v>0</v>
      </c>
      <c r="F6" s="468">
        <f>SUM('ZČ-OMP '!F6)</f>
        <v>0</v>
      </c>
      <c r="G6" s="468">
        <f>SUM('ZČ-OMP '!G6)</f>
        <v>0</v>
      </c>
      <c r="H6" s="468">
        <f>SUM('ZČ-OMP '!H6)</f>
        <v>0</v>
      </c>
      <c r="I6" s="468">
        <f>SUM('ZČ-OMP '!I6)</f>
        <v>0</v>
      </c>
      <c r="J6" s="468">
        <f>SUM('ZČ-OMP '!J6)</f>
        <v>0</v>
      </c>
      <c r="K6" s="667">
        <f>SUM('ZČ-OBN'!K7)</f>
        <v>0</v>
      </c>
      <c r="L6" s="667">
        <f>SUM('ZČ-OBN'!B7)</f>
        <v>0</v>
      </c>
      <c r="M6" s="667">
        <f>SUM('ZČ-OBN'!C7)</f>
        <v>0</v>
      </c>
      <c r="N6" s="667">
        <f>SUM('ZČ-OBN'!D7)</f>
        <v>0</v>
      </c>
      <c r="O6" s="667">
        <f>SUM('ZČ-OBN'!E7)</f>
        <v>0</v>
      </c>
      <c r="P6" s="667">
        <f>SUM('ZČ-OBN'!F7)</f>
        <v>0</v>
      </c>
      <c r="Q6" s="468">
        <f>SUM('ZČ-ostatní odbory'!B6)</f>
        <v>0</v>
      </c>
      <c r="R6" s="468">
        <f>SUM('ZČ-ostatní odbory'!C6)</f>
        <v>0</v>
      </c>
      <c r="S6" s="468">
        <f>SUM('ZČ-ostatní odbory'!D6)</f>
        <v>0</v>
      </c>
      <c r="T6" s="468">
        <f>SUM('ZČ-ostatní odbory'!E6)</f>
        <v>0</v>
      </c>
      <c r="U6" s="468">
        <f>SUM('ZČ-ostatní odbory'!F6)</f>
        <v>80</v>
      </c>
      <c r="V6" s="468">
        <f>SUM('ZČ-ostatní odbory'!G6)</f>
        <v>0</v>
      </c>
      <c r="W6" s="468">
        <f>SUM('ZČ-ostatní odbory'!H6)</f>
        <v>0</v>
      </c>
      <c r="X6" s="468">
        <f>SUM('ZČ-ostatní odbory'!I6)</f>
        <v>0</v>
      </c>
      <c r="Y6" s="470">
        <f t="shared" ref="Y6:Y18" si="0">SUM(B6:W6)</f>
        <v>80</v>
      </c>
    </row>
    <row r="7" spans="1:27" ht="16.5" x14ac:dyDescent="0.2">
      <c r="A7" s="467" t="s">
        <v>820</v>
      </c>
      <c r="B7" s="468">
        <f>SUM('ZČ-OMP '!B7)</f>
        <v>0</v>
      </c>
      <c r="C7" s="468">
        <f>SUM('ZČ-OMP '!C7)</f>
        <v>0</v>
      </c>
      <c r="D7" s="468">
        <f>SUM('ZČ-OMP '!D7)</f>
        <v>0</v>
      </c>
      <c r="E7" s="468">
        <f>SUM('ZČ-OMP '!E7)</f>
        <v>0</v>
      </c>
      <c r="F7" s="468">
        <f>SUM('ZČ-OMP '!F7)</f>
        <v>0</v>
      </c>
      <c r="G7" s="468">
        <f>SUM('ZČ-OMP '!G7)</f>
        <v>0</v>
      </c>
      <c r="H7" s="468">
        <f>SUM('ZČ-OMP '!H7)</f>
        <v>0</v>
      </c>
      <c r="I7" s="468">
        <f>SUM('ZČ-OMP '!I7)</f>
        <v>0</v>
      </c>
      <c r="J7" s="468">
        <f>SUM('ZČ-OMP '!J7)</f>
        <v>200</v>
      </c>
      <c r="K7" s="667">
        <f>SUM('ZČ-OBN'!K8)</f>
        <v>4173</v>
      </c>
      <c r="L7" s="667">
        <f>SUM('ZČ-OBN'!B8)</f>
        <v>0</v>
      </c>
      <c r="M7" s="667">
        <f>SUM('ZČ-OBN'!C8)</f>
        <v>0</v>
      </c>
      <c r="N7" s="667">
        <f>SUM('ZČ-OBN'!D8)</f>
        <v>0</v>
      </c>
      <c r="O7" s="667">
        <f>SUM('ZČ-OBN'!E8)</f>
        <v>0</v>
      </c>
      <c r="P7" s="667">
        <f>SUM('ZČ-OBN'!F8)</f>
        <v>0</v>
      </c>
      <c r="Q7" s="468">
        <f>SUM('ZČ-ostatní odbory'!B7)</f>
        <v>0</v>
      </c>
      <c r="R7" s="468">
        <f>SUM('ZČ-ostatní odbory'!C7)</f>
        <v>0</v>
      </c>
      <c r="S7" s="468">
        <f>SUM('ZČ-ostatní odbory'!D7)</f>
        <v>0</v>
      </c>
      <c r="T7" s="468">
        <f>SUM('ZČ-ostatní odbory'!E7)</f>
        <v>0</v>
      </c>
      <c r="U7" s="468">
        <f>SUM('ZČ-ostatní odbory'!F7)</f>
        <v>1265</v>
      </c>
      <c r="V7" s="468">
        <f>SUM('ZČ-ostatní odbory'!G7)</f>
        <v>0</v>
      </c>
      <c r="W7" s="468">
        <f>SUM('ZČ-ostatní odbory'!H7)</f>
        <v>0</v>
      </c>
      <c r="X7" s="468">
        <f>SUM('ZČ-ostatní odbory'!I7)</f>
        <v>0</v>
      </c>
      <c r="Y7" s="470">
        <f t="shared" si="0"/>
        <v>5638</v>
      </c>
    </row>
    <row r="8" spans="1:27" ht="17.25" thickBot="1" x14ac:dyDescent="0.25">
      <c r="A8" s="472" t="s">
        <v>821</v>
      </c>
      <c r="B8" s="468">
        <f>SUM('ZČ-OMP '!B8)</f>
        <v>0</v>
      </c>
      <c r="C8" s="468">
        <f>SUM('ZČ-OMP '!C8)</f>
        <v>0</v>
      </c>
      <c r="D8" s="468">
        <f>SUM('ZČ-OMP '!D8)</f>
        <v>0</v>
      </c>
      <c r="E8" s="468">
        <f>SUM('ZČ-OMP '!E8)</f>
        <v>0</v>
      </c>
      <c r="F8" s="468">
        <f>SUM('ZČ-OMP '!F8)</f>
        <v>0</v>
      </c>
      <c r="G8" s="468">
        <f>SUM('ZČ-OMP '!G8)</f>
        <v>0</v>
      </c>
      <c r="H8" s="468">
        <f>SUM('ZČ-OMP '!H8)</f>
        <v>0</v>
      </c>
      <c r="I8" s="468">
        <f>SUM('ZČ-OMP '!I8)</f>
        <v>0</v>
      </c>
      <c r="J8" s="468">
        <f>SUM('ZČ-OMP '!J8)</f>
        <v>10</v>
      </c>
      <c r="K8" s="667">
        <f>SUM('ZČ-OBN'!K9)</f>
        <v>2341</v>
      </c>
      <c r="L8" s="667">
        <f>SUM('ZČ-OBN'!B9)</f>
        <v>100</v>
      </c>
      <c r="M8" s="667">
        <f>SUM('ZČ-OBN'!C9)</f>
        <v>0</v>
      </c>
      <c r="N8" s="667">
        <f>SUM('ZČ-OBN'!D9)</f>
        <v>0</v>
      </c>
      <c r="O8" s="667">
        <f>SUM('ZČ-OBN'!E9)</f>
        <v>0</v>
      </c>
      <c r="P8" s="667">
        <f>SUM('ZČ-OBN'!F9)</f>
        <v>0</v>
      </c>
      <c r="Q8" s="468">
        <f>SUM('ZČ-ostatní odbory'!B8)</f>
        <v>0</v>
      </c>
      <c r="R8" s="468">
        <f>SUM('ZČ-ostatní odbory'!C8)</f>
        <v>0</v>
      </c>
      <c r="S8" s="468">
        <f>SUM('ZČ-ostatní odbory'!D8)</f>
        <v>0</v>
      </c>
      <c r="T8" s="468">
        <f>SUM('ZČ-ostatní odbory'!E8)</f>
        <v>0</v>
      </c>
      <c r="U8" s="468">
        <f>SUM('ZČ-ostatní odbory'!F8)</f>
        <v>185</v>
      </c>
      <c r="V8" s="468">
        <f>SUM('ZČ-ostatní odbory'!G8)</f>
        <v>0</v>
      </c>
      <c r="W8" s="468">
        <f>SUM('ZČ-ostatní odbory'!H8)</f>
        <v>0</v>
      </c>
      <c r="X8" s="468">
        <f>SUM('ZČ-ostatní odbory'!I8)</f>
        <v>0</v>
      </c>
      <c r="Y8" s="470">
        <f t="shared" si="0"/>
        <v>2636</v>
      </c>
    </row>
    <row r="9" spans="1:27" ht="17.25" thickBot="1" x14ac:dyDescent="0.25">
      <c r="A9" s="476" t="s">
        <v>809</v>
      </c>
      <c r="B9" s="477">
        <f t="shared" ref="B9:X9" si="1">SUM(B6:B8)</f>
        <v>0</v>
      </c>
      <c r="C9" s="477">
        <f t="shared" si="1"/>
        <v>0</v>
      </c>
      <c r="D9" s="477">
        <f t="shared" si="1"/>
        <v>0</v>
      </c>
      <c r="E9" s="477">
        <f t="shared" si="1"/>
        <v>0</v>
      </c>
      <c r="F9" s="477">
        <f t="shared" si="1"/>
        <v>0</v>
      </c>
      <c r="G9" s="477">
        <f t="shared" si="1"/>
        <v>0</v>
      </c>
      <c r="H9" s="477">
        <f t="shared" si="1"/>
        <v>0</v>
      </c>
      <c r="I9" s="477">
        <f t="shared" si="1"/>
        <v>0</v>
      </c>
      <c r="J9" s="477">
        <f t="shared" si="1"/>
        <v>210</v>
      </c>
      <c r="K9" s="670">
        <f t="shared" si="1"/>
        <v>6514</v>
      </c>
      <c r="L9" s="477">
        <f t="shared" si="1"/>
        <v>100</v>
      </c>
      <c r="M9" s="477">
        <f t="shared" si="1"/>
        <v>0</v>
      </c>
      <c r="N9" s="477">
        <f t="shared" si="1"/>
        <v>0</v>
      </c>
      <c r="O9" s="477">
        <f t="shared" si="1"/>
        <v>0</v>
      </c>
      <c r="P9" s="477">
        <f t="shared" si="1"/>
        <v>0</v>
      </c>
      <c r="Q9" s="477">
        <f t="shared" si="1"/>
        <v>0</v>
      </c>
      <c r="R9" s="477">
        <f t="shared" si="1"/>
        <v>0</v>
      </c>
      <c r="S9" s="477">
        <f t="shared" si="1"/>
        <v>0</v>
      </c>
      <c r="T9" s="477">
        <f t="shared" si="1"/>
        <v>0</v>
      </c>
      <c r="U9" s="477">
        <f t="shared" si="1"/>
        <v>1530</v>
      </c>
      <c r="V9" s="477">
        <f t="shared" si="1"/>
        <v>0</v>
      </c>
      <c r="W9" s="477">
        <f t="shared" si="1"/>
        <v>0</v>
      </c>
      <c r="X9" s="477">
        <f t="shared" si="1"/>
        <v>0</v>
      </c>
      <c r="Y9" s="478">
        <f t="shared" si="0"/>
        <v>8354</v>
      </c>
      <c r="AA9" s="671"/>
    </row>
    <row r="10" spans="1:27" ht="16.5" x14ac:dyDescent="0.2">
      <c r="A10" s="479" t="s">
        <v>822</v>
      </c>
      <c r="B10" s="468">
        <f>SUM('ZČ-OMP '!B10)</f>
        <v>0</v>
      </c>
      <c r="C10" s="468">
        <f>SUM('ZČ-OMP '!C10)</f>
        <v>150</v>
      </c>
      <c r="D10" s="468">
        <f>SUM('ZČ-OMP '!D10)</f>
        <v>0</v>
      </c>
      <c r="E10" s="468">
        <f>SUM('ZČ-OMP '!E10)</f>
        <v>0</v>
      </c>
      <c r="F10" s="468">
        <f>SUM('ZČ-OMP '!F10)</f>
        <v>0</v>
      </c>
      <c r="G10" s="468">
        <f>SUM('ZČ-OMP '!G10)</f>
        <v>0</v>
      </c>
      <c r="H10" s="468">
        <f>SUM('ZČ-OMP '!H10)</f>
        <v>500</v>
      </c>
      <c r="I10" s="468">
        <f>SUM('ZČ-OMP '!I10)</f>
        <v>0</v>
      </c>
      <c r="J10" s="468">
        <f>SUM('ZČ-OMP '!J10)</f>
        <v>5000</v>
      </c>
      <c r="K10" s="667">
        <f>SUM('ZČ-OBN'!K11)</f>
        <v>22800</v>
      </c>
      <c r="L10" s="667">
        <f>SUM('ZČ-OBN'!B11)</f>
        <v>0</v>
      </c>
      <c r="M10" s="667">
        <f>SUM('ZČ-OBN'!C11)</f>
        <v>0</v>
      </c>
      <c r="N10" s="667">
        <f>SUM('ZČ-OBN'!D11)</f>
        <v>0</v>
      </c>
      <c r="O10" s="667">
        <f>SUM('ZČ-OBN'!E11)</f>
        <v>0</v>
      </c>
      <c r="P10" s="667">
        <f>SUM('ZČ-OBN'!F11)</f>
        <v>0</v>
      </c>
      <c r="Q10" s="468">
        <f>SUM('ZČ-ostatní odbory'!B10)</f>
        <v>0</v>
      </c>
      <c r="R10" s="468">
        <f>SUM('ZČ-ostatní odbory'!C10)</f>
        <v>0</v>
      </c>
      <c r="S10" s="468">
        <f>SUM('ZČ-ostatní odbory'!D10)</f>
        <v>0</v>
      </c>
      <c r="T10" s="468">
        <f>SUM('ZČ-ostatní odbory'!E10)</f>
        <v>0</v>
      </c>
      <c r="U10" s="468">
        <f>SUM('ZČ-ostatní odbory'!F10)</f>
        <v>380</v>
      </c>
      <c r="V10" s="468">
        <f>SUM('ZČ-ostatní odbory'!G10)</f>
        <v>0</v>
      </c>
      <c r="W10" s="468">
        <f>SUM('ZČ-ostatní odbory'!H10)</f>
        <v>0</v>
      </c>
      <c r="X10" s="468">
        <f>SUM('ZČ-ostatní odbory'!I10)</f>
        <v>0</v>
      </c>
      <c r="Y10" s="483">
        <f t="shared" si="0"/>
        <v>28830</v>
      </c>
    </row>
    <row r="11" spans="1:27" ht="16.5" x14ac:dyDescent="0.2">
      <c r="A11" s="484" t="s">
        <v>823</v>
      </c>
      <c r="B11" s="468">
        <f>SUM('ZČ-OMP '!B11)</f>
        <v>0</v>
      </c>
      <c r="C11" s="468">
        <f>SUM('ZČ-OMP '!C11)</f>
        <v>0</v>
      </c>
      <c r="D11" s="468">
        <f>SUM('ZČ-OMP '!D11)</f>
        <v>0</v>
      </c>
      <c r="E11" s="468">
        <f>SUM('ZČ-OMP '!E11)</f>
        <v>0</v>
      </c>
      <c r="F11" s="468">
        <f>SUM('ZČ-OMP '!F11)</f>
        <v>0</v>
      </c>
      <c r="G11" s="468">
        <f>SUM('ZČ-OMP '!G11)</f>
        <v>19450</v>
      </c>
      <c r="H11" s="468">
        <f>SUM('ZČ-OMP '!H11)</f>
        <v>47550</v>
      </c>
      <c r="I11" s="468">
        <f>SUM('ZČ-OMP '!I11)</f>
        <v>0</v>
      </c>
      <c r="J11" s="468">
        <f>SUM('ZČ-OMP '!J11)</f>
        <v>1500</v>
      </c>
      <c r="K11" s="667">
        <f>SUM('ZČ-OBN'!K12)</f>
        <v>1000</v>
      </c>
      <c r="L11" s="667">
        <f>SUM('ZČ-OBN'!B12)</f>
        <v>60000</v>
      </c>
      <c r="M11" s="667">
        <f>SUM('ZČ-OBN'!C12)</f>
        <v>0</v>
      </c>
      <c r="N11" s="667">
        <f>SUM('ZČ-OBN'!D12)</f>
        <v>0</v>
      </c>
      <c r="O11" s="667">
        <f>SUM('ZČ-OBN'!E12)</f>
        <v>0</v>
      </c>
      <c r="P11" s="667">
        <f>SUM('ZČ-OBN'!F12)</f>
        <v>0</v>
      </c>
      <c r="Q11" s="468">
        <f>SUM('ZČ-ostatní odbory'!B11)</f>
        <v>0</v>
      </c>
      <c r="R11" s="468">
        <f>SUM('ZČ-ostatní odbory'!C11)</f>
        <v>0</v>
      </c>
      <c r="S11" s="468">
        <f>SUM('ZČ-ostatní odbory'!D11)</f>
        <v>0</v>
      </c>
      <c r="T11" s="468">
        <f>SUM('ZČ-ostatní odbory'!E11)</f>
        <v>0</v>
      </c>
      <c r="U11" s="468">
        <f>SUM('ZČ-ostatní odbory'!F11)</f>
        <v>460</v>
      </c>
      <c r="V11" s="468">
        <f>SUM('ZČ-ostatní odbory'!G11)</f>
        <v>0</v>
      </c>
      <c r="W11" s="468">
        <f>SUM('ZČ-ostatní odbory'!H11)</f>
        <v>0</v>
      </c>
      <c r="X11" s="468">
        <f>SUM('ZČ-ostatní odbory'!I11)</f>
        <v>0</v>
      </c>
      <c r="Y11" s="470">
        <f t="shared" si="0"/>
        <v>129960</v>
      </c>
    </row>
    <row r="12" spans="1:27" ht="16.5" x14ac:dyDescent="0.2">
      <c r="A12" s="488" t="s">
        <v>824</v>
      </c>
      <c r="B12" s="468">
        <f>SUM('ZČ-OMP '!B12)</f>
        <v>0</v>
      </c>
      <c r="C12" s="468">
        <f>SUM('ZČ-OMP '!C12)</f>
        <v>0</v>
      </c>
      <c r="D12" s="468">
        <f>SUM('ZČ-OMP '!D12)</f>
        <v>0</v>
      </c>
      <c r="E12" s="468">
        <f>SUM('ZČ-OMP '!E12)</f>
        <v>0</v>
      </c>
      <c r="F12" s="468">
        <f>SUM('ZČ-OMP '!F12)</f>
        <v>0</v>
      </c>
      <c r="G12" s="468">
        <f>SUM('ZČ-OMP '!G12)</f>
        <v>0</v>
      </c>
      <c r="H12" s="468">
        <f>SUM('ZČ-OMP '!H12)</f>
        <v>0</v>
      </c>
      <c r="I12" s="468">
        <f>SUM('ZČ-OMP '!I12)</f>
        <v>0</v>
      </c>
      <c r="J12" s="468">
        <f>SUM('ZČ-OMP '!J12)</f>
        <v>0</v>
      </c>
      <c r="K12" s="667">
        <f>SUM('ZČ-OBN'!K13)</f>
        <v>0</v>
      </c>
      <c r="L12" s="667">
        <f>SUM('ZČ-OBN'!B13)</f>
        <v>0</v>
      </c>
      <c r="M12" s="667">
        <f>SUM('ZČ-OBN'!C13)</f>
        <v>0</v>
      </c>
      <c r="N12" s="667">
        <f>SUM('ZČ-OBN'!D13)</f>
        <v>500</v>
      </c>
      <c r="O12" s="667">
        <f>SUM('ZČ-OBN'!E13)</f>
        <v>0</v>
      </c>
      <c r="P12" s="667">
        <f>SUM('ZČ-OBN'!F13)</f>
        <v>0</v>
      </c>
      <c r="Q12" s="468">
        <f>SUM('ZČ-ostatní odbory'!B12)</f>
        <v>0</v>
      </c>
      <c r="R12" s="468">
        <f>SUM('ZČ-ostatní odbory'!C12)</f>
        <v>0</v>
      </c>
      <c r="S12" s="468">
        <f>SUM('ZČ-ostatní odbory'!D12)</f>
        <v>0</v>
      </c>
      <c r="T12" s="468">
        <f>SUM('ZČ-ostatní odbory'!E12)</f>
        <v>0</v>
      </c>
      <c r="U12" s="468">
        <f>SUM('ZČ-ostatní odbory'!F12)</f>
        <v>0</v>
      </c>
      <c r="V12" s="468">
        <f>SUM('ZČ-ostatní odbory'!G12)</f>
        <v>0</v>
      </c>
      <c r="W12" s="468">
        <f>SUM('ZČ-ostatní odbory'!H12)</f>
        <v>0</v>
      </c>
      <c r="X12" s="468">
        <f>SUM('ZČ-ostatní odbory'!I12)</f>
        <v>0</v>
      </c>
      <c r="Y12" s="470">
        <f t="shared" si="0"/>
        <v>500</v>
      </c>
    </row>
    <row r="13" spans="1:27" ht="16.5" x14ac:dyDescent="0.2">
      <c r="A13" s="488" t="s">
        <v>825</v>
      </c>
      <c r="B13" s="468">
        <f>SUM('ZČ-OMP '!B13)</f>
        <v>0</v>
      </c>
      <c r="C13" s="468">
        <f>SUM('ZČ-OMP '!C13)</f>
        <v>50</v>
      </c>
      <c r="D13" s="468">
        <f>SUM('ZČ-OMP '!D13)</f>
        <v>0</v>
      </c>
      <c r="E13" s="468">
        <f>SUM('ZČ-OMP '!E13)</f>
        <v>0</v>
      </c>
      <c r="F13" s="468">
        <f>SUM('ZČ-OMP '!F13)</f>
        <v>0</v>
      </c>
      <c r="G13" s="468">
        <f>SUM('ZČ-OMP '!G13)</f>
        <v>5000</v>
      </c>
      <c r="H13" s="468">
        <f>SUM('ZČ-OMP '!H13)</f>
        <v>5000</v>
      </c>
      <c r="I13" s="468">
        <f>SUM('ZČ-OMP '!I13)</f>
        <v>0</v>
      </c>
      <c r="J13" s="468">
        <f>SUM('ZČ-OMP '!J13)</f>
        <v>2000</v>
      </c>
      <c r="K13" s="667">
        <f>SUM('ZČ-OBN'!K14)</f>
        <v>4000</v>
      </c>
      <c r="L13" s="667">
        <f>SUM('ZČ-OBN'!B14)</f>
        <v>0</v>
      </c>
      <c r="M13" s="667">
        <f>SUM('ZČ-OBN'!C14)</f>
        <v>0</v>
      </c>
      <c r="N13" s="667">
        <f>SUM('ZČ-OBN'!D14)</f>
        <v>1000</v>
      </c>
      <c r="O13" s="667">
        <f>SUM('ZČ-OBN'!E14)</f>
        <v>500</v>
      </c>
      <c r="P13" s="667">
        <f>SUM('ZČ-OBN'!F14)</f>
        <v>0</v>
      </c>
      <c r="Q13" s="468">
        <f>SUM('ZČ-ostatní odbory'!B13)</f>
        <v>0</v>
      </c>
      <c r="R13" s="468">
        <f>SUM('ZČ-ostatní odbory'!C13)</f>
        <v>0</v>
      </c>
      <c r="S13" s="468">
        <f>SUM('ZČ-ostatní odbory'!D13)</f>
        <v>0</v>
      </c>
      <c r="T13" s="468">
        <f>SUM('ZČ-ostatní odbory'!E13)</f>
        <v>0</v>
      </c>
      <c r="U13" s="468">
        <f>SUM('ZČ-ostatní odbory'!F13)</f>
        <v>240</v>
      </c>
      <c r="V13" s="468">
        <f>SUM('ZČ-ostatní odbory'!G13)</f>
        <v>0</v>
      </c>
      <c r="W13" s="468">
        <f>SUM('ZČ-ostatní odbory'!H13)</f>
        <v>0</v>
      </c>
      <c r="X13" s="468">
        <f>SUM('ZČ-ostatní odbory'!I13)</f>
        <v>0</v>
      </c>
      <c r="Y13" s="470">
        <f t="shared" si="0"/>
        <v>17790</v>
      </c>
    </row>
    <row r="14" spans="1:27" ht="16.5" x14ac:dyDescent="0.2">
      <c r="A14" s="490" t="s">
        <v>826</v>
      </c>
      <c r="B14" s="468">
        <f>SUM('ZČ-OMP '!B14)</f>
        <v>0</v>
      </c>
      <c r="C14" s="468">
        <f>SUM('ZČ-OMP '!C14)</f>
        <v>0</v>
      </c>
      <c r="D14" s="468">
        <f>SUM('ZČ-OMP '!D14)</f>
        <v>0</v>
      </c>
      <c r="E14" s="468">
        <f>SUM('ZČ-OMP '!E14)</f>
        <v>0</v>
      </c>
      <c r="F14" s="468">
        <f>SUM('ZČ-OMP '!F14)</f>
        <v>0</v>
      </c>
      <c r="G14" s="468">
        <f>SUM('ZČ-OMP '!G14)</f>
        <v>0</v>
      </c>
      <c r="H14" s="468">
        <f>SUM('ZČ-OMP '!H14)</f>
        <v>0</v>
      </c>
      <c r="I14" s="468">
        <f>SUM('ZČ-OMP '!I14)</f>
        <v>0</v>
      </c>
      <c r="J14" s="468">
        <f>SUM('ZČ-OMP '!J14)</f>
        <v>0</v>
      </c>
      <c r="K14" s="667">
        <f>SUM('ZČ-OBN'!K15)</f>
        <v>0</v>
      </c>
      <c r="L14" s="667">
        <f>SUM('ZČ-OBN'!B15)</f>
        <v>0</v>
      </c>
      <c r="M14" s="667">
        <f>SUM('ZČ-OBN'!C15)</f>
        <v>0</v>
      </c>
      <c r="N14" s="667">
        <f>SUM('ZČ-OBN'!D15)</f>
        <v>0</v>
      </c>
      <c r="O14" s="667">
        <f>SUM('ZČ-OBN'!E15)</f>
        <v>0</v>
      </c>
      <c r="P14" s="667">
        <f>SUM('ZČ-OBN'!F15)</f>
        <v>0</v>
      </c>
      <c r="Q14" s="468">
        <f>SUM('ZČ-ostatní odbory'!B14)</f>
        <v>0</v>
      </c>
      <c r="R14" s="468">
        <f>SUM('ZČ-ostatní odbory'!C14)</f>
        <v>0</v>
      </c>
      <c r="S14" s="468">
        <f>SUM('ZČ-ostatní odbory'!D14)</f>
        <v>0</v>
      </c>
      <c r="T14" s="468">
        <f>SUM('ZČ-ostatní odbory'!E14)</f>
        <v>0</v>
      </c>
      <c r="U14" s="468">
        <f>SUM('ZČ-ostatní odbory'!F14)</f>
        <v>0</v>
      </c>
      <c r="V14" s="468">
        <f>SUM('ZČ-ostatní odbory'!G14)</f>
        <v>0</v>
      </c>
      <c r="W14" s="468">
        <f>SUM('ZČ-ostatní odbory'!H14)</f>
        <v>0</v>
      </c>
      <c r="X14" s="468">
        <f>SUM('ZČ-ostatní odbory'!I14)</f>
        <v>0</v>
      </c>
      <c r="Y14" s="475">
        <f t="shared" si="0"/>
        <v>0</v>
      </c>
    </row>
    <row r="15" spans="1:27" ht="17.25" thickBot="1" x14ac:dyDescent="0.25">
      <c r="A15" s="490" t="s">
        <v>827</v>
      </c>
      <c r="B15" s="468">
        <f>SUM('ZČ-OMP '!B15)</f>
        <v>0</v>
      </c>
      <c r="C15" s="468">
        <f>SUM('ZČ-OMP '!C15)</f>
        <v>0</v>
      </c>
      <c r="D15" s="468">
        <f>SUM('ZČ-OMP '!D15)</f>
        <v>0</v>
      </c>
      <c r="E15" s="468">
        <f>SUM('ZČ-OMP '!E15)</f>
        <v>0</v>
      </c>
      <c r="F15" s="468">
        <f>SUM('ZČ-OMP '!F15)</f>
        <v>0</v>
      </c>
      <c r="G15" s="468">
        <f>SUM('ZČ-OMP '!G15)</f>
        <v>0</v>
      </c>
      <c r="H15" s="468">
        <f>SUM('ZČ-OMP '!H15)</f>
        <v>0</v>
      </c>
      <c r="I15" s="468">
        <f>SUM('ZČ-OMP '!I15)</f>
        <v>0</v>
      </c>
      <c r="J15" s="468">
        <f>SUM('ZČ-OMP '!J15)</f>
        <v>500</v>
      </c>
      <c r="K15" s="667">
        <f>SUM('ZČ-OBN'!K16)</f>
        <v>0</v>
      </c>
      <c r="L15" s="667">
        <f>SUM('ZČ-OBN'!B16)</f>
        <v>0</v>
      </c>
      <c r="M15" s="667">
        <f>SUM('ZČ-OBN'!C16)</f>
        <v>0</v>
      </c>
      <c r="N15" s="667">
        <f>SUM('ZČ-OBN'!D16)</f>
        <v>0</v>
      </c>
      <c r="O15" s="667">
        <f>SUM('ZČ-OBN'!E16)</f>
        <v>0</v>
      </c>
      <c r="P15" s="667">
        <f>SUM('ZČ-OBN'!F16)</f>
        <v>14000</v>
      </c>
      <c r="Q15" s="468">
        <f>SUM('ZČ-ostatní odbory'!B15)</f>
        <v>0</v>
      </c>
      <c r="R15" s="468">
        <f>SUM('ZČ-ostatní odbory'!C15)</f>
        <v>0</v>
      </c>
      <c r="S15" s="468">
        <f>SUM('ZČ-ostatní odbory'!D15)</f>
        <v>0</v>
      </c>
      <c r="T15" s="468">
        <f>SUM('ZČ-ostatní odbory'!E15)</f>
        <v>0</v>
      </c>
      <c r="U15" s="468">
        <f>SUM('ZČ-ostatní odbory'!F15)</f>
        <v>50</v>
      </c>
      <c r="V15" s="468">
        <f>SUM('ZČ-ostatní odbory'!G15)</f>
        <v>0</v>
      </c>
      <c r="W15" s="468">
        <f>SUM('ZČ-ostatní odbory'!H15)</f>
        <v>0</v>
      </c>
      <c r="X15" s="468">
        <f>SUM('ZČ-ostatní odbory'!I15)</f>
        <v>0</v>
      </c>
      <c r="Y15" s="672">
        <f t="shared" si="0"/>
        <v>14550</v>
      </c>
    </row>
    <row r="16" spans="1:27" ht="17.25" thickBot="1" x14ac:dyDescent="0.25">
      <c r="A16" s="493" t="s">
        <v>828</v>
      </c>
      <c r="B16" s="477">
        <f t="shared" ref="B16:V16" si="2">B15+B14+B13+B12+B11+B10</f>
        <v>0</v>
      </c>
      <c r="C16" s="477">
        <f t="shared" si="2"/>
        <v>200</v>
      </c>
      <c r="D16" s="477">
        <f t="shared" si="2"/>
        <v>0</v>
      </c>
      <c r="E16" s="477">
        <f t="shared" si="2"/>
        <v>0</v>
      </c>
      <c r="F16" s="477">
        <f t="shared" si="2"/>
        <v>0</v>
      </c>
      <c r="G16" s="477">
        <f t="shared" si="2"/>
        <v>24450</v>
      </c>
      <c r="H16" s="477">
        <f t="shared" si="2"/>
        <v>53050</v>
      </c>
      <c r="I16" s="477">
        <f t="shared" si="2"/>
        <v>0</v>
      </c>
      <c r="J16" s="477">
        <f>J15+J14+J13+J12+J11+J10</f>
        <v>9000</v>
      </c>
      <c r="K16" s="670">
        <f>K15+K14+K13+K12+K11+K10</f>
        <v>27800</v>
      </c>
      <c r="L16" s="477">
        <f t="shared" si="2"/>
        <v>60000</v>
      </c>
      <c r="M16" s="477">
        <f t="shared" si="2"/>
        <v>0</v>
      </c>
      <c r="N16" s="477">
        <f t="shared" si="2"/>
        <v>1500</v>
      </c>
      <c r="O16" s="477">
        <f t="shared" si="2"/>
        <v>500</v>
      </c>
      <c r="P16" s="477">
        <f t="shared" si="2"/>
        <v>14000</v>
      </c>
      <c r="Q16" s="477">
        <f t="shared" si="2"/>
        <v>0</v>
      </c>
      <c r="R16" s="477">
        <f t="shared" si="2"/>
        <v>0</v>
      </c>
      <c r="S16" s="477">
        <f t="shared" si="2"/>
        <v>0</v>
      </c>
      <c r="T16" s="477">
        <f t="shared" si="2"/>
        <v>0</v>
      </c>
      <c r="U16" s="477">
        <f t="shared" si="2"/>
        <v>1130</v>
      </c>
      <c r="V16" s="477">
        <f t="shared" si="2"/>
        <v>0</v>
      </c>
      <c r="W16" s="477">
        <f>W15+W14+W13+W12+W11+W10</f>
        <v>0</v>
      </c>
      <c r="X16" s="477">
        <f>X15+X14+X13+X12+X11+X10</f>
        <v>0</v>
      </c>
      <c r="Y16" s="673">
        <f t="shared" si="0"/>
        <v>191630</v>
      </c>
    </row>
    <row r="17" spans="1:25" ht="16.5" x14ac:dyDescent="0.2">
      <c r="A17" s="488" t="s">
        <v>829</v>
      </c>
      <c r="B17" s="468">
        <f>SUM('ZČ-OMP '!B17)</f>
        <v>0</v>
      </c>
      <c r="C17" s="468">
        <f>SUM('ZČ-OMP '!C17)</f>
        <v>0</v>
      </c>
      <c r="D17" s="468">
        <f>SUM('ZČ-OMP '!D17)</f>
        <v>0</v>
      </c>
      <c r="E17" s="468">
        <f>SUM('ZČ-OMP '!E17)</f>
        <v>0</v>
      </c>
      <c r="F17" s="468">
        <f>SUM('ZČ-OMP '!F17)</f>
        <v>0</v>
      </c>
      <c r="G17" s="468">
        <f>SUM('ZČ-OMP '!G17)</f>
        <v>0</v>
      </c>
      <c r="H17" s="468">
        <f>SUM('ZČ-OMP '!H17)</f>
        <v>3100</v>
      </c>
      <c r="I17" s="468">
        <f>SUM('ZČ-OMP '!I17)</f>
        <v>0</v>
      </c>
      <c r="J17" s="468">
        <f>SUM('ZČ-OMP '!J17)</f>
        <v>0</v>
      </c>
      <c r="K17" s="667">
        <f>SUM('ZČ-OBN'!K18)</f>
        <v>8020</v>
      </c>
      <c r="L17" s="667">
        <f>SUM('ZČ-OBN'!B18)</f>
        <v>15000</v>
      </c>
      <c r="M17" s="667">
        <f>SUM('ZČ-OBN'!C18)</f>
        <v>0</v>
      </c>
      <c r="N17" s="667">
        <f>SUM('ZČ-OBN'!D18)</f>
        <v>0</v>
      </c>
      <c r="O17" s="667">
        <f>SUM('ZČ-OBN'!E18)</f>
        <v>0</v>
      </c>
      <c r="P17" s="667">
        <f>SUM('ZČ-OBN'!F18)</f>
        <v>0</v>
      </c>
      <c r="Q17" s="468">
        <f>SUM('ZČ-ostatní odbory'!B17)</f>
        <v>0</v>
      </c>
      <c r="R17" s="468">
        <f>SUM('ZČ-ostatní odbory'!C17)</f>
        <v>0</v>
      </c>
      <c r="S17" s="468">
        <f>SUM('ZČ-ostatní odbory'!D17)</f>
        <v>0</v>
      </c>
      <c r="T17" s="468">
        <f>SUM('ZČ-ostatní odbory'!E17)</f>
        <v>0</v>
      </c>
      <c r="U17" s="468">
        <f>SUM('ZČ-ostatní odbory'!F17)</f>
        <v>990</v>
      </c>
      <c r="V17" s="468">
        <f>SUM('ZČ-ostatní odbory'!G17)</f>
        <v>0</v>
      </c>
      <c r="W17" s="468">
        <f>SUM('ZČ-ostatní odbory'!H17)</f>
        <v>0</v>
      </c>
      <c r="X17" s="468">
        <f>SUM('ZČ-ostatní odbory'!I17)</f>
        <v>0</v>
      </c>
      <c r="Y17" s="483">
        <f t="shared" si="0"/>
        <v>27110</v>
      </c>
    </row>
    <row r="18" spans="1:25" ht="16.5" x14ac:dyDescent="0.2">
      <c r="A18" s="488" t="s">
        <v>830</v>
      </c>
      <c r="B18" s="468">
        <f>SUM('ZČ-OMP '!B18)</f>
        <v>0</v>
      </c>
      <c r="C18" s="468">
        <f>SUM('ZČ-OMP '!C18)</f>
        <v>0</v>
      </c>
      <c r="D18" s="468">
        <f>SUM('ZČ-OMP '!D18)</f>
        <v>0</v>
      </c>
      <c r="E18" s="468">
        <f>SUM('ZČ-OMP '!E18)</f>
        <v>0</v>
      </c>
      <c r="F18" s="468">
        <f>SUM('ZČ-OMP '!F18)</f>
        <v>0</v>
      </c>
      <c r="G18" s="468">
        <f>SUM('ZČ-OMP '!G18)</f>
        <v>4000</v>
      </c>
      <c r="H18" s="468">
        <f>SUM('ZČ-OMP '!H18)</f>
        <v>4000</v>
      </c>
      <c r="I18" s="468">
        <f>SUM('ZČ-OMP '!I18)</f>
        <v>0</v>
      </c>
      <c r="J18" s="468">
        <f>SUM('ZČ-OMP '!J18)</f>
        <v>2000</v>
      </c>
      <c r="K18" s="667">
        <f>SUM('ZČ-OBN'!K19)</f>
        <v>1653</v>
      </c>
      <c r="L18" s="667">
        <f>SUM('ZČ-OBN'!B19)</f>
        <v>4000</v>
      </c>
      <c r="M18" s="667">
        <f>SUM('ZČ-OBN'!C19)</f>
        <v>0</v>
      </c>
      <c r="N18" s="667">
        <f>SUM('ZČ-OBN'!D19)</f>
        <v>0</v>
      </c>
      <c r="O18" s="667">
        <f>SUM('ZČ-OBN'!E19)</f>
        <v>0</v>
      </c>
      <c r="P18" s="667">
        <f>SUM('ZČ-OBN'!F19)</f>
        <v>0</v>
      </c>
      <c r="Q18" s="468">
        <f>SUM('ZČ-ostatní odbory'!B18)</f>
        <v>0</v>
      </c>
      <c r="R18" s="468">
        <f>SUM('ZČ-ostatní odbory'!C18)</f>
        <v>0</v>
      </c>
      <c r="S18" s="468">
        <f>SUM('ZČ-ostatní odbory'!D18)</f>
        <v>0</v>
      </c>
      <c r="T18" s="468">
        <f>SUM('ZČ-ostatní odbory'!E18)</f>
        <v>0</v>
      </c>
      <c r="U18" s="468">
        <f>SUM('ZČ-ostatní odbory'!F18)</f>
        <v>170</v>
      </c>
      <c r="V18" s="468">
        <f>SUM('ZČ-ostatní odbory'!G18)</f>
        <v>0</v>
      </c>
      <c r="W18" s="468">
        <f>SUM('ZČ-ostatní odbory'!H18)</f>
        <v>0</v>
      </c>
      <c r="X18" s="468">
        <f>SUM('ZČ-ostatní odbory'!I18)</f>
        <v>0</v>
      </c>
      <c r="Y18" s="483">
        <f t="shared" si="0"/>
        <v>15823</v>
      </c>
    </row>
    <row r="19" spans="1:25" ht="16.5" x14ac:dyDescent="0.2">
      <c r="A19" s="488" t="s">
        <v>831</v>
      </c>
      <c r="B19" s="468">
        <f>SUM('ZČ-OMP '!B19)</f>
        <v>0</v>
      </c>
      <c r="C19" s="468">
        <f>SUM('ZČ-OMP '!C19)</f>
        <v>0</v>
      </c>
      <c r="D19" s="468">
        <f>SUM('ZČ-OMP '!D19)</f>
        <v>0</v>
      </c>
      <c r="E19" s="468">
        <f>SUM('ZČ-OMP '!E19)</f>
        <v>0</v>
      </c>
      <c r="F19" s="468">
        <f>SUM('ZČ-OMP '!F19)</f>
        <v>0</v>
      </c>
      <c r="G19" s="468">
        <f>SUM('ZČ-OMP '!G19)</f>
        <v>1500</v>
      </c>
      <c r="H19" s="468">
        <f>SUM('ZČ-OMP '!H19)</f>
        <v>1500</v>
      </c>
      <c r="I19" s="468">
        <f>SUM('ZČ-OMP '!I19)</f>
        <v>0</v>
      </c>
      <c r="J19" s="468">
        <f>SUM('ZČ-OMP '!J19)</f>
        <v>0</v>
      </c>
      <c r="K19" s="667">
        <f>SUM('ZČ-OBN'!K20)</f>
        <v>0</v>
      </c>
      <c r="L19" s="667">
        <v>0</v>
      </c>
      <c r="M19" s="667">
        <f>SUM('ZČ-OBN'!C20)</f>
        <v>0</v>
      </c>
      <c r="N19" s="667">
        <f>SUM('ZČ-OBN'!D20)</f>
        <v>0</v>
      </c>
      <c r="O19" s="667">
        <f>SUM('ZČ-OBN'!E20)</f>
        <v>0</v>
      </c>
      <c r="P19" s="667">
        <f>SUM('ZČ-OBN'!F20)</f>
        <v>0</v>
      </c>
      <c r="Q19" s="468">
        <f>SUM('ZČ-ostatní odbory'!B19)</f>
        <v>0</v>
      </c>
      <c r="R19" s="468">
        <f>SUM('ZČ-ostatní odbory'!C19)</f>
        <v>0</v>
      </c>
      <c r="S19" s="468">
        <f>SUM('ZČ-ostatní odbory'!D19)</f>
        <v>0</v>
      </c>
      <c r="T19" s="468">
        <f>SUM('ZČ-ostatní odbory'!E19)</f>
        <v>0</v>
      </c>
      <c r="U19" s="468">
        <f>SUM('ZČ-ostatní odbory'!F19)</f>
        <v>0</v>
      </c>
      <c r="V19" s="468">
        <f>SUM('ZČ-ostatní odbory'!G19)</f>
        <v>0</v>
      </c>
      <c r="W19" s="468">
        <f>SUM('ZČ-ostatní odbory'!H19)</f>
        <v>0</v>
      </c>
      <c r="X19" s="468">
        <f>SUM('ZČ-ostatní odbory'!I19)</f>
        <v>0</v>
      </c>
      <c r="Y19" s="483"/>
    </row>
    <row r="20" spans="1:25" ht="16.5" x14ac:dyDescent="0.2">
      <c r="A20" s="488" t="s">
        <v>832</v>
      </c>
      <c r="B20" s="468">
        <f>SUM('ZČ-OMP '!B20)</f>
        <v>0</v>
      </c>
      <c r="C20" s="468">
        <f>SUM('ZČ-OMP '!C20)</f>
        <v>0</v>
      </c>
      <c r="D20" s="468">
        <f>SUM('ZČ-OMP '!D20)</f>
        <v>0</v>
      </c>
      <c r="E20" s="468">
        <f>SUM('ZČ-OMP '!E20)</f>
        <v>0</v>
      </c>
      <c r="F20" s="468">
        <f>SUM('ZČ-OMP '!F20)</f>
        <v>0</v>
      </c>
      <c r="G20" s="468">
        <f>SUM('ZČ-OMP '!G20)</f>
        <v>0</v>
      </c>
      <c r="H20" s="468">
        <f>SUM('ZČ-OMP '!H20)</f>
        <v>0</v>
      </c>
      <c r="I20" s="468">
        <f>SUM('ZČ-OMP '!I20)</f>
        <v>2200</v>
      </c>
      <c r="J20" s="468">
        <f>SUM('ZČ-OMP '!J20)</f>
        <v>0</v>
      </c>
      <c r="K20" s="667">
        <f>SUM('ZČ-OBN'!K21)</f>
        <v>0</v>
      </c>
      <c r="L20" s="667">
        <f>SUM('ZČ-OBN'!B20)</f>
        <v>3500</v>
      </c>
      <c r="M20" s="667">
        <f>SUM('ZČ-OBN'!C21)</f>
        <v>0</v>
      </c>
      <c r="N20" s="667">
        <f>SUM('ZČ-OBN'!D21)</f>
        <v>0</v>
      </c>
      <c r="O20" s="667">
        <f>SUM('ZČ-OBN'!E21)</f>
        <v>0</v>
      </c>
      <c r="P20" s="667">
        <f>SUM('ZČ-OBN'!F21)</f>
        <v>0</v>
      </c>
      <c r="Q20" s="468">
        <f>SUM('ZČ-ostatní odbory'!B20)</f>
        <v>0</v>
      </c>
      <c r="R20" s="468">
        <f>SUM('ZČ-ostatní odbory'!C20)</f>
        <v>0</v>
      </c>
      <c r="S20" s="468">
        <f>SUM('ZČ-ostatní odbory'!D20)</f>
        <v>0</v>
      </c>
      <c r="T20" s="468">
        <f>SUM('ZČ-ostatní odbory'!E20)</f>
        <v>0</v>
      </c>
      <c r="U20" s="468">
        <f>SUM('ZČ-ostatní odbory'!F20)</f>
        <v>0</v>
      </c>
      <c r="V20" s="468">
        <f>SUM('ZČ-ostatní odbory'!G20)</f>
        <v>0</v>
      </c>
      <c r="W20" s="468">
        <f>SUM('ZČ-ostatní odbory'!H20)</f>
        <v>0</v>
      </c>
      <c r="X20" s="468">
        <f>SUM('ZČ-ostatní odbory'!I20)</f>
        <v>0</v>
      </c>
      <c r="Y20" s="483">
        <f t="shared" ref="Y20:Y30" si="3">SUM(B20:W20)</f>
        <v>5700</v>
      </c>
    </row>
    <row r="21" spans="1:25" ht="16.5" x14ac:dyDescent="0.2">
      <c r="A21" s="488" t="s">
        <v>833</v>
      </c>
      <c r="B21" s="468">
        <f>SUM('ZČ-OMP '!B21)</f>
        <v>0</v>
      </c>
      <c r="C21" s="468">
        <f>SUM('ZČ-OMP '!C21)</f>
        <v>0</v>
      </c>
      <c r="D21" s="468">
        <f>SUM('ZČ-OMP '!D21)</f>
        <v>0</v>
      </c>
      <c r="E21" s="468">
        <f>SUM('ZČ-OMP '!E21)</f>
        <v>0</v>
      </c>
      <c r="F21" s="468">
        <f>SUM('ZČ-OMP '!F21)</f>
        <v>0</v>
      </c>
      <c r="G21" s="468">
        <f>SUM('ZČ-OMP '!G21)</f>
        <v>0</v>
      </c>
      <c r="H21" s="468">
        <f>SUM('ZČ-OMP '!H21)</f>
        <v>0</v>
      </c>
      <c r="I21" s="468">
        <f>SUM('ZČ-OMP '!I21)</f>
        <v>0</v>
      </c>
      <c r="J21" s="468">
        <f>SUM('ZČ-OMP '!J21)</f>
        <v>0</v>
      </c>
      <c r="K21" s="667">
        <f>SUM('ZČ-OBN'!K22)</f>
        <v>0</v>
      </c>
      <c r="L21" s="667">
        <f>SUM('ZČ-OBN'!B21)</f>
        <v>0</v>
      </c>
      <c r="M21" s="667">
        <f>SUM('ZČ-OBN'!C22)</f>
        <v>0</v>
      </c>
      <c r="N21" s="667">
        <f>SUM('ZČ-OBN'!D22)</f>
        <v>0</v>
      </c>
      <c r="O21" s="667">
        <f>SUM('ZČ-OBN'!E22)</f>
        <v>0</v>
      </c>
      <c r="P21" s="667">
        <f>SUM('ZČ-OBN'!F22)</f>
        <v>0</v>
      </c>
      <c r="Q21" s="468">
        <f>SUM('ZČ-ostatní odbory'!B21)</f>
        <v>0</v>
      </c>
      <c r="R21" s="468">
        <f>SUM('ZČ-ostatní odbory'!C21)</f>
        <v>0</v>
      </c>
      <c r="S21" s="468">
        <f>SUM('ZČ-ostatní odbory'!D21)</f>
        <v>0</v>
      </c>
      <c r="T21" s="468">
        <f>SUM('ZČ-ostatní odbory'!E21)</f>
        <v>0</v>
      </c>
      <c r="U21" s="468">
        <f>SUM('ZČ-ostatní odbory'!F21)</f>
        <v>0</v>
      </c>
      <c r="V21" s="468">
        <f>SUM('ZČ-ostatní odbory'!G21)</f>
        <v>0</v>
      </c>
      <c r="W21" s="468">
        <f>SUM('ZČ-ostatní odbory'!H21)</f>
        <v>0</v>
      </c>
      <c r="X21" s="468">
        <f>SUM('ZČ-ostatní odbory'!I21)</f>
        <v>0</v>
      </c>
      <c r="Y21" s="483">
        <f t="shared" si="3"/>
        <v>0</v>
      </c>
    </row>
    <row r="22" spans="1:25" ht="16.5" x14ac:dyDescent="0.2">
      <c r="A22" s="488" t="s">
        <v>834</v>
      </c>
      <c r="B22" s="468">
        <f>SUM('ZČ-OMP '!B22)</f>
        <v>0</v>
      </c>
      <c r="C22" s="468">
        <f>SUM('ZČ-OMP '!C22)</f>
        <v>0</v>
      </c>
      <c r="D22" s="468">
        <f>SUM('ZČ-OMP '!D22)</f>
        <v>0</v>
      </c>
      <c r="E22" s="468">
        <f>SUM('ZČ-OMP '!E22)</f>
        <v>0</v>
      </c>
      <c r="F22" s="468">
        <f>SUM('ZČ-OMP '!F22)</f>
        <v>0</v>
      </c>
      <c r="G22" s="468">
        <f>SUM('ZČ-OMP '!G22)</f>
        <v>0</v>
      </c>
      <c r="H22" s="468">
        <f>SUM('ZČ-OMP '!H22)</f>
        <v>0</v>
      </c>
      <c r="I22" s="468">
        <f>SUM('ZČ-OMP '!I22)</f>
        <v>1000</v>
      </c>
      <c r="J22" s="468">
        <f>SUM('ZČ-OMP '!J22)</f>
        <v>0</v>
      </c>
      <c r="K22" s="667">
        <f>SUM('ZČ-OBN'!K23)</f>
        <v>0</v>
      </c>
      <c r="L22" s="667">
        <f>SUM('ZČ-OBN'!B22)</f>
        <v>500</v>
      </c>
      <c r="M22" s="667">
        <f>SUM('ZČ-OBN'!C23)</f>
        <v>0</v>
      </c>
      <c r="N22" s="667">
        <f>SUM('ZČ-OBN'!D23)</f>
        <v>0</v>
      </c>
      <c r="O22" s="667">
        <f>SUM('ZČ-OBN'!E23)</f>
        <v>0</v>
      </c>
      <c r="P22" s="667">
        <f>SUM('ZČ-OBN'!F23)</f>
        <v>0</v>
      </c>
      <c r="Q22" s="468">
        <f>SUM('ZČ-ostatní odbory'!B22)</f>
        <v>0</v>
      </c>
      <c r="R22" s="468">
        <f>SUM('ZČ-ostatní odbory'!C22)</f>
        <v>0</v>
      </c>
      <c r="S22" s="468">
        <f>SUM('ZČ-ostatní odbory'!D22)</f>
        <v>0</v>
      </c>
      <c r="T22" s="468">
        <f>SUM('ZČ-ostatní odbory'!E22)</f>
        <v>0</v>
      </c>
      <c r="U22" s="468">
        <f>SUM('ZČ-ostatní odbory'!F22)</f>
        <v>0</v>
      </c>
      <c r="V22" s="468">
        <f>SUM('ZČ-ostatní odbory'!G22)</f>
        <v>0</v>
      </c>
      <c r="W22" s="468">
        <f>SUM('ZČ-ostatní odbory'!H22)</f>
        <v>0</v>
      </c>
      <c r="X22" s="468">
        <f>SUM('ZČ-ostatní odbory'!I22)</f>
        <v>0</v>
      </c>
      <c r="Y22" s="483">
        <f t="shared" si="3"/>
        <v>1500</v>
      </c>
    </row>
    <row r="23" spans="1:25" ht="16.5" x14ac:dyDescent="0.2">
      <c r="A23" s="488" t="s">
        <v>835</v>
      </c>
      <c r="B23" s="468">
        <f>SUM('ZČ-OMP '!B23)</f>
        <v>0</v>
      </c>
      <c r="C23" s="468">
        <f>SUM('ZČ-OMP '!C23)</f>
        <v>0</v>
      </c>
      <c r="D23" s="468">
        <f>SUM('ZČ-OMP '!D23)</f>
        <v>0</v>
      </c>
      <c r="E23" s="468">
        <f>SUM('ZČ-OMP '!E23)</f>
        <v>0</v>
      </c>
      <c r="F23" s="468">
        <f>SUM('ZČ-OMP '!F23)</f>
        <v>0</v>
      </c>
      <c r="G23" s="468">
        <f>SUM('ZČ-OMP '!G23)</f>
        <v>0</v>
      </c>
      <c r="H23" s="468">
        <f>SUM('ZČ-OMP '!H23)</f>
        <v>0</v>
      </c>
      <c r="I23" s="468">
        <f>SUM('ZČ-OMP '!I23)</f>
        <v>0</v>
      </c>
      <c r="J23" s="468">
        <f>SUM('ZČ-OMP '!J23)</f>
        <v>0</v>
      </c>
      <c r="K23" s="667">
        <f>SUM('ZČ-OBN'!K24)</f>
        <v>0</v>
      </c>
      <c r="L23" s="667">
        <f>SUM('ZČ-OBN'!B23)</f>
        <v>0</v>
      </c>
      <c r="M23" s="667">
        <f>SUM('ZČ-OBN'!C24)</f>
        <v>0</v>
      </c>
      <c r="N23" s="667">
        <f>SUM('ZČ-OBN'!D23)</f>
        <v>0</v>
      </c>
      <c r="O23" s="667">
        <f>SUM('ZČ-OBN'!E24)</f>
        <v>0</v>
      </c>
      <c r="P23" s="667">
        <f>SUM('ZČ-OBN'!F24)</f>
        <v>0</v>
      </c>
      <c r="Q23" s="468">
        <f>SUM('ZČ-ostatní odbory'!B23)</f>
        <v>0</v>
      </c>
      <c r="R23" s="468">
        <f>SUM('ZČ-ostatní odbory'!C23)</f>
        <v>0</v>
      </c>
      <c r="S23" s="468">
        <f>SUM('ZČ-ostatní odbory'!D23)</f>
        <v>0</v>
      </c>
      <c r="T23" s="468">
        <f>SUM('ZČ-ostatní odbory'!E23)</f>
        <v>0</v>
      </c>
      <c r="U23" s="468">
        <f>SUM('ZČ-ostatní odbory'!F23)</f>
        <v>0</v>
      </c>
      <c r="V23" s="468">
        <f>SUM('ZČ-ostatní odbory'!G23)</f>
        <v>0</v>
      </c>
      <c r="W23" s="468">
        <f>SUM('ZČ-ostatní odbory'!H23)</f>
        <v>0</v>
      </c>
      <c r="X23" s="468">
        <f>SUM('ZČ-ostatní odbory'!I23)</f>
        <v>0</v>
      </c>
      <c r="Y23" s="483">
        <f t="shared" si="3"/>
        <v>0</v>
      </c>
    </row>
    <row r="24" spans="1:25" ht="16.5" x14ac:dyDescent="0.2">
      <c r="A24" s="488" t="s">
        <v>836</v>
      </c>
      <c r="B24" s="468">
        <f>SUM('ZČ-OMP '!B24)</f>
        <v>7375</v>
      </c>
      <c r="C24" s="468">
        <f>SUM('ZČ-OMP '!C24)</f>
        <v>0</v>
      </c>
      <c r="D24" s="468">
        <f>SUM('ZČ-OMP '!D24)</f>
        <v>0</v>
      </c>
      <c r="E24" s="468">
        <f>SUM('ZČ-OMP '!E24)</f>
        <v>15625</v>
      </c>
      <c r="F24" s="468">
        <f>SUM('ZČ-OMP '!F24)</f>
        <v>1250</v>
      </c>
      <c r="G24" s="468">
        <f>SUM('ZČ-OMP '!G24)</f>
        <v>0</v>
      </c>
      <c r="H24" s="468">
        <f>SUM('ZČ-OMP '!H24)</f>
        <v>0</v>
      </c>
      <c r="I24" s="468">
        <f>SUM('ZČ-OMP '!I24)</f>
        <v>0</v>
      </c>
      <c r="J24" s="468">
        <f>SUM('ZČ-OMP '!J24)</f>
        <v>0</v>
      </c>
      <c r="K24" s="667">
        <f>SUM('ZČ-OBN'!K25)</f>
        <v>0</v>
      </c>
      <c r="L24" s="667">
        <f>SUM('ZČ-OBN'!B24)</f>
        <v>0</v>
      </c>
      <c r="M24" s="667">
        <f>SUM('ZČ-OBN'!C25)</f>
        <v>0</v>
      </c>
      <c r="N24" s="667">
        <f>SUM('ZČ-OBN'!D24)</f>
        <v>3300</v>
      </c>
      <c r="O24" s="667">
        <f>SUM('ZČ-OBN'!E25)</f>
        <v>0</v>
      </c>
      <c r="P24" s="667">
        <f>SUM('ZČ-OBN'!F25)</f>
        <v>0</v>
      </c>
      <c r="Q24" s="468">
        <f>SUM('ZČ-ostatní odbory'!B24)</f>
        <v>0</v>
      </c>
      <c r="R24" s="468">
        <f>SUM('ZČ-ostatní odbory'!C24)</f>
        <v>0</v>
      </c>
      <c r="S24" s="468">
        <f>SUM('ZČ-ostatní odbory'!D24)</f>
        <v>0</v>
      </c>
      <c r="T24" s="468">
        <f>SUM('ZČ-ostatní odbory'!E24)</f>
        <v>0</v>
      </c>
      <c r="U24" s="468">
        <f>SUM('ZČ-ostatní odbory'!F24)</f>
        <v>0</v>
      </c>
      <c r="V24" s="468">
        <f>SUM('ZČ-ostatní odbory'!G24)</f>
        <v>0</v>
      </c>
      <c r="W24" s="468">
        <f>SUM('ZČ-ostatní odbory'!H24)</f>
        <v>0</v>
      </c>
      <c r="X24" s="468">
        <f>SUM('ZČ-ostatní odbory'!I24)</f>
        <v>0</v>
      </c>
      <c r="Y24" s="483">
        <f t="shared" si="3"/>
        <v>27550</v>
      </c>
    </row>
    <row r="25" spans="1:25" ht="16.5" x14ac:dyDescent="0.2">
      <c r="A25" s="488" t="s">
        <v>837</v>
      </c>
      <c r="B25" s="468">
        <f>SUM('ZČ-OMP '!B25)</f>
        <v>0</v>
      </c>
      <c r="C25" s="468">
        <f>SUM('ZČ-OMP '!C25)</f>
        <v>0</v>
      </c>
      <c r="D25" s="468">
        <f>SUM('ZČ-OMP '!D25)</f>
        <v>0</v>
      </c>
      <c r="E25" s="468">
        <f>SUM('ZČ-OMP '!E25)</f>
        <v>2112</v>
      </c>
      <c r="F25" s="468">
        <f>SUM('ZČ-OMP '!F25)</f>
        <v>0</v>
      </c>
      <c r="G25" s="468">
        <f>SUM('ZČ-OMP '!G25)</f>
        <v>0</v>
      </c>
      <c r="H25" s="468">
        <f>SUM('ZČ-OMP '!H25)</f>
        <v>0</v>
      </c>
      <c r="I25" s="468">
        <f>SUM('ZČ-OMP '!I25)</f>
        <v>0</v>
      </c>
      <c r="J25" s="468">
        <f>SUM('ZČ-OMP '!J25)</f>
        <v>0</v>
      </c>
      <c r="K25" s="667">
        <f>SUM('ZČ-OBN'!K26)</f>
        <v>0</v>
      </c>
      <c r="L25" s="667">
        <f>SUM('ZČ-OBN'!B26)</f>
        <v>0</v>
      </c>
      <c r="M25" s="667">
        <f>SUM('ZČ-OBN'!C26)</f>
        <v>0</v>
      </c>
      <c r="N25" s="667">
        <f>SUM('ZČ-OBN'!D26)</f>
        <v>0</v>
      </c>
      <c r="O25" s="667">
        <f>SUM('ZČ-OBN'!E26)</f>
        <v>0</v>
      </c>
      <c r="P25" s="667">
        <f>SUM('ZČ-OBN'!F26)</f>
        <v>0</v>
      </c>
      <c r="Q25" s="468">
        <f>SUM('ZČ-ostatní odbory'!B25)</f>
        <v>0</v>
      </c>
      <c r="R25" s="468">
        <f>SUM('ZČ-ostatní odbory'!C25)</f>
        <v>0</v>
      </c>
      <c r="S25" s="468">
        <f>SUM('ZČ-ostatní odbory'!D25)</f>
        <v>0</v>
      </c>
      <c r="T25" s="468">
        <f>SUM('ZČ-ostatní odbory'!E25)</f>
        <v>0</v>
      </c>
      <c r="U25" s="468">
        <f>SUM('ZČ-ostatní odbory'!F25)</f>
        <v>0</v>
      </c>
      <c r="V25" s="468">
        <f>SUM('ZČ-ostatní odbory'!G25)</f>
        <v>0</v>
      </c>
      <c r="W25" s="468">
        <f>SUM('ZČ-ostatní odbory'!H25)</f>
        <v>0</v>
      </c>
      <c r="X25" s="468">
        <f>SUM('ZČ-ostatní odbory'!I25)</f>
        <v>0</v>
      </c>
      <c r="Y25" s="483">
        <f t="shared" si="3"/>
        <v>2112</v>
      </c>
    </row>
    <row r="26" spans="1:25" ht="16.5" x14ac:dyDescent="0.2">
      <c r="A26" s="488" t="s">
        <v>838</v>
      </c>
      <c r="B26" s="468">
        <f>SUM('ZČ-OMP '!B26)</f>
        <v>0</v>
      </c>
      <c r="C26" s="468">
        <f>SUM('ZČ-OMP '!C26)</f>
        <v>0</v>
      </c>
      <c r="D26" s="468">
        <f>SUM('ZČ-OMP '!D26)</f>
        <v>0</v>
      </c>
      <c r="E26" s="468">
        <f>SUM('ZČ-OMP '!E26)</f>
        <v>0</v>
      </c>
      <c r="F26" s="468">
        <f>SUM('ZČ-OMP '!F26)</f>
        <v>0</v>
      </c>
      <c r="G26" s="468">
        <f>SUM('ZČ-OMP '!G26)</f>
        <v>0</v>
      </c>
      <c r="H26" s="468">
        <f>SUM('ZČ-OMP '!H26)</f>
        <v>0</v>
      </c>
      <c r="I26" s="468">
        <f>SUM('ZČ-OMP '!I26)</f>
        <v>0</v>
      </c>
      <c r="J26" s="468">
        <f>SUM('ZČ-OMP '!J26)</f>
        <v>0</v>
      </c>
      <c r="K26" s="667">
        <f>SUM('ZČ-OBN'!K26)</f>
        <v>0</v>
      </c>
      <c r="L26" s="667">
        <f>SUM('ZČ-OBN'!B27)</f>
        <v>0</v>
      </c>
      <c r="M26" s="667">
        <f>SUM('ZČ-OBN'!C27)</f>
        <v>0</v>
      </c>
      <c r="N26" s="667">
        <f>SUM('ZČ-OBN'!D27)</f>
        <v>0</v>
      </c>
      <c r="O26" s="667">
        <f>SUM('ZČ-OBN'!E27)</f>
        <v>0</v>
      </c>
      <c r="P26" s="667">
        <f>SUM('ZČ-OBN'!F27)</f>
        <v>0</v>
      </c>
      <c r="Q26" s="468">
        <f>SUM('ZČ-ostatní odbory'!B26)</f>
        <v>0</v>
      </c>
      <c r="R26" s="468">
        <f>SUM('ZČ-ostatní odbory'!C26)</f>
        <v>0</v>
      </c>
      <c r="S26" s="468">
        <f>SUM('ZČ-ostatní odbory'!D26)</f>
        <v>0</v>
      </c>
      <c r="T26" s="468">
        <f>SUM('ZČ-ostatní odbory'!E26)</f>
        <v>0</v>
      </c>
      <c r="U26" s="468">
        <f>SUM('ZČ-ostatní odbory'!F26)</f>
        <v>0</v>
      </c>
      <c r="V26" s="468">
        <f>SUM('ZČ-ostatní odbory'!G26)</f>
        <v>0</v>
      </c>
      <c r="W26" s="468">
        <f>SUM('ZČ-ostatní odbory'!H26)</f>
        <v>0</v>
      </c>
      <c r="X26" s="468">
        <f>SUM('ZČ-ostatní odbory'!I26)</f>
        <v>0</v>
      </c>
      <c r="Y26" s="483">
        <f t="shared" si="3"/>
        <v>0</v>
      </c>
    </row>
    <row r="27" spans="1:25" ht="16.5" x14ac:dyDescent="0.2">
      <c r="A27" s="488" t="s">
        <v>839</v>
      </c>
      <c r="B27" s="468">
        <f>SUM('ZČ-OMP '!B27)</f>
        <v>0</v>
      </c>
      <c r="C27" s="468">
        <f>SUM('ZČ-OMP '!C27)</f>
        <v>0</v>
      </c>
      <c r="D27" s="468">
        <f>SUM('ZČ-OMP '!D27)</f>
        <v>0</v>
      </c>
      <c r="E27" s="468">
        <f>SUM('ZČ-OMP '!E27)</f>
        <v>0</v>
      </c>
      <c r="F27" s="468">
        <f>SUM('ZČ-OMP '!F27)</f>
        <v>0</v>
      </c>
      <c r="G27" s="468">
        <f>SUM('ZČ-OMP '!G27)</f>
        <v>0</v>
      </c>
      <c r="H27" s="468">
        <f>SUM('ZČ-OMP '!H27)</f>
        <v>0</v>
      </c>
      <c r="I27" s="468">
        <f>SUM('ZČ-OMP '!I27)</f>
        <v>0</v>
      </c>
      <c r="J27" s="468">
        <f>SUM('ZČ-OMP '!J27)</f>
        <v>0</v>
      </c>
      <c r="K27" s="667">
        <f>SUM('ZČ-OBN'!K27)</f>
        <v>1400</v>
      </c>
      <c r="L27" s="667">
        <f>SUM('ZČ-OBN'!B28)</f>
        <v>0</v>
      </c>
      <c r="M27" s="667">
        <f>SUM('ZČ-OBN'!C28)</f>
        <v>0</v>
      </c>
      <c r="N27" s="667">
        <f>SUM('ZČ-OBN'!D28)</f>
        <v>0</v>
      </c>
      <c r="O27" s="667">
        <f>SUM('ZČ-OBN'!E28)</f>
        <v>0</v>
      </c>
      <c r="P27" s="667">
        <f>SUM('ZČ-OBN'!F28)</f>
        <v>0</v>
      </c>
      <c r="Q27" s="468">
        <f>SUM('ZČ-ostatní odbory'!B27)</f>
        <v>0</v>
      </c>
      <c r="R27" s="468">
        <f>SUM('ZČ-ostatní odbory'!C27)</f>
        <v>0</v>
      </c>
      <c r="S27" s="468">
        <f>SUM('ZČ-ostatní odbory'!D26)</f>
        <v>0</v>
      </c>
      <c r="T27" s="468">
        <f>SUM('ZČ-ostatní odbory'!E26)</f>
        <v>0</v>
      </c>
      <c r="U27" s="468">
        <f>SUM('ZČ-ostatní odbory'!F26)</f>
        <v>0</v>
      </c>
      <c r="V27" s="468">
        <f>SUM('ZČ-ostatní odbory'!G26)</f>
        <v>0</v>
      </c>
      <c r="W27" s="468">
        <f>SUM('ZČ-ostatní odbory'!H26)</f>
        <v>0</v>
      </c>
      <c r="X27" s="468">
        <f>SUM('ZČ-ostatní odbory'!I27)</f>
        <v>0</v>
      </c>
      <c r="Y27" s="483">
        <f t="shared" si="3"/>
        <v>1400</v>
      </c>
    </row>
    <row r="28" spans="1:25" ht="16.5" x14ac:dyDescent="0.2">
      <c r="A28" s="488" t="s">
        <v>840</v>
      </c>
      <c r="B28" s="468">
        <f>SUM('ZČ-OMP '!B28)</f>
        <v>0</v>
      </c>
      <c r="C28" s="468">
        <f>SUM('ZČ-OMP '!C28)</f>
        <v>0</v>
      </c>
      <c r="D28" s="468">
        <f>SUM('ZČ-OMP '!D28)</f>
        <v>200</v>
      </c>
      <c r="E28" s="468">
        <f>SUM('ZČ-OMP '!E28)</f>
        <v>300</v>
      </c>
      <c r="F28" s="468">
        <f>SUM('ZČ-OMP '!F28)</f>
        <v>300</v>
      </c>
      <c r="G28" s="468">
        <f>SUM('ZČ-OMP '!G28)</f>
        <v>500</v>
      </c>
      <c r="H28" s="468">
        <f>SUM('ZČ-OMP '!H28)</f>
        <v>1500</v>
      </c>
      <c r="I28" s="468">
        <f>SUM('ZČ-OMP '!I28)</f>
        <v>1500</v>
      </c>
      <c r="J28" s="468">
        <f>SUM('ZČ-OMP '!J28)</f>
        <v>600</v>
      </c>
      <c r="K28" s="667">
        <f>SUM('ZČ-OBN'!K28)</f>
        <v>6100</v>
      </c>
      <c r="L28" s="667">
        <f>SUM('ZČ-OBN'!B28)</f>
        <v>0</v>
      </c>
      <c r="M28" s="667">
        <f>SUM('ZČ-OBN'!C28)</f>
        <v>0</v>
      </c>
      <c r="N28" s="667">
        <f>SUM('ZČ-OBN'!D28)</f>
        <v>0</v>
      </c>
      <c r="O28" s="667">
        <f>SUM('ZČ-OBN'!E28)</f>
        <v>0</v>
      </c>
      <c r="P28" s="667">
        <f>SUM('ZČ-OBN'!F28)</f>
        <v>0</v>
      </c>
      <c r="Q28" s="468">
        <f>SUM('ZČ-ostatní odbory'!B28)</f>
        <v>0</v>
      </c>
      <c r="R28" s="468">
        <f>SUM('ZČ-ostatní odbory'!C28)</f>
        <v>0</v>
      </c>
      <c r="S28" s="468">
        <f>SUM('ZČ-ostatní odbory'!D27)</f>
        <v>1200</v>
      </c>
      <c r="T28" s="468">
        <f>SUM('ZČ-ostatní odbory'!E27)</f>
        <v>690</v>
      </c>
      <c r="U28" s="468">
        <f>SUM('ZČ-ostatní odbory'!F27)</f>
        <v>1350</v>
      </c>
      <c r="V28" s="468">
        <f>SUM('ZČ-ostatní odbory'!G27)</f>
        <v>0</v>
      </c>
      <c r="W28" s="468">
        <f>SUM('ZČ-ostatní odbory'!H27)</f>
        <v>50</v>
      </c>
      <c r="X28" s="468">
        <f>SUM('ZČ-ostatní odbory'!I27)</f>
        <v>0</v>
      </c>
      <c r="Y28" s="483">
        <f t="shared" si="3"/>
        <v>14290</v>
      </c>
    </row>
    <row r="29" spans="1:25" s="669" customFormat="1" ht="16.5" x14ac:dyDescent="0.2">
      <c r="A29" s="484" t="s">
        <v>841</v>
      </c>
      <c r="B29" s="468">
        <f>SUM('ZČ-OMP '!B29)</f>
        <v>0</v>
      </c>
      <c r="C29" s="468">
        <f>SUM('ZČ-OMP '!C29)</f>
        <v>0</v>
      </c>
      <c r="D29" s="468">
        <f>SUM('ZČ-OMP '!D29)</f>
        <v>0</v>
      </c>
      <c r="E29" s="468">
        <f>SUM('ZČ-OMP '!E29)</f>
        <v>0</v>
      </c>
      <c r="F29" s="468">
        <f>SUM('ZČ-OMP '!F29)</f>
        <v>0</v>
      </c>
      <c r="G29" s="468">
        <f>SUM('ZČ-OMP '!G29)</f>
        <v>0</v>
      </c>
      <c r="H29" s="468">
        <f>SUM('ZČ-OMP '!H29)</f>
        <v>0</v>
      </c>
      <c r="I29" s="468">
        <f>SUM('ZČ-OMP '!I29)</f>
        <v>0</v>
      </c>
      <c r="J29" s="468">
        <f>SUM('ZČ-OMP '!J29)</f>
        <v>0</v>
      </c>
      <c r="K29" s="667">
        <f>SUM('ZČ-OBN'!K29)</f>
        <v>0</v>
      </c>
      <c r="L29" s="667">
        <f>SUM('ZČ-OBN'!B29)</f>
        <v>0</v>
      </c>
      <c r="M29" s="667">
        <f>SUM('ZČ-OBN'!C29)</f>
        <v>0</v>
      </c>
      <c r="N29" s="667">
        <f>SUM('ZČ-OBN'!D29)</f>
        <v>0</v>
      </c>
      <c r="O29" s="667">
        <f>SUM('ZČ-OBN'!E29)</f>
        <v>0</v>
      </c>
      <c r="P29" s="667">
        <f>SUM('ZČ-OBN'!F29)</f>
        <v>0</v>
      </c>
      <c r="Q29" s="468">
        <f>SUM('ZČ-ostatní odbory'!B29)</f>
        <v>0</v>
      </c>
      <c r="R29" s="468">
        <f>SUM('ZČ-ostatní odbory'!C29)</f>
        <v>0</v>
      </c>
      <c r="S29" s="468">
        <f>SUM('ZČ-ostatní odbory'!D28)</f>
        <v>0</v>
      </c>
      <c r="T29" s="468">
        <f>SUM('ZČ-ostatní odbory'!E29)</f>
        <v>0</v>
      </c>
      <c r="U29" s="468">
        <f>SUM('ZČ-ostatní odbory'!F29)</f>
        <v>0</v>
      </c>
      <c r="V29" s="468">
        <f>SUM('ZČ-ostatní odbory'!G29)</f>
        <v>0</v>
      </c>
      <c r="W29" s="468">
        <f>SUM('ZČ-ostatní odbory'!H28)</f>
        <v>0</v>
      </c>
      <c r="X29" s="468">
        <f>SUM('ZČ-ostatní odbory'!I28)</f>
        <v>0</v>
      </c>
      <c r="Y29" s="483">
        <f t="shared" si="3"/>
        <v>0</v>
      </c>
    </row>
    <row r="30" spans="1:25" s="669" customFormat="1" ht="16.5" x14ac:dyDescent="0.2">
      <c r="A30" s="484" t="s">
        <v>842</v>
      </c>
      <c r="B30" s="468">
        <f>SUM('ZČ-OMP '!B30)</f>
        <v>0</v>
      </c>
      <c r="C30" s="468">
        <f>SUM('ZČ-OMP '!C30)</f>
        <v>0</v>
      </c>
      <c r="D30" s="468">
        <f>SUM('ZČ-OMP '!D30)</f>
        <v>0</v>
      </c>
      <c r="E30" s="468">
        <f>SUM('ZČ-OMP '!E30)</f>
        <v>0</v>
      </c>
      <c r="F30" s="468">
        <f>SUM('ZČ-OMP '!F30)</f>
        <v>0</v>
      </c>
      <c r="G30" s="468">
        <f>SUM('ZČ-OMP '!G30)</f>
        <v>0</v>
      </c>
      <c r="H30" s="468">
        <f>SUM('ZČ-OMP '!H30)</f>
        <v>0</v>
      </c>
      <c r="I30" s="468">
        <f>SUM('ZČ-OMP '!I30)</f>
        <v>0</v>
      </c>
      <c r="J30" s="468">
        <f>SUM('ZČ-OMP '!J30)</f>
        <v>0</v>
      </c>
      <c r="K30" s="667">
        <f>SUM('ZČ-OBN'!K30)</f>
        <v>0</v>
      </c>
      <c r="L30" s="667">
        <f>SUM('ZČ-OBN'!B30)</f>
        <v>0</v>
      </c>
      <c r="M30" s="667">
        <f>SUM('ZČ-OBN'!C30)</f>
        <v>0</v>
      </c>
      <c r="N30" s="667">
        <f>SUM('ZČ-OBN'!D30)</f>
        <v>0</v>
      </c>
      <c r="O30" s="667">
        <f>SUM('ZČ-OBN'!E30)</f>
        <v>0</v>
      </c>
      <c r="P30" s="667">
        <f>SUM('ZČ-OBN'!F30)</f>
        <v>0</v>
      </c>
      <c r="Q30" s="468">
        <f>SUM('ZČ-ostatní odbory'!B30)</f>
        <v>0</v>
      </c>
      <c r="R30" s="468">
        <f>SUM('ZČ-ostatní odbory'!C30)</f>
        <v>0</v>
      </c>
      <c r="S30" s="468">
        <f>SUM('ZČ-ostatní odbory'!D29)</f>
        <v>67500</v>
      </c>
      <c r="T30" s="468">
        <f>SUM('ZČ-ostatní odbory'!E30)</f>
        <v>0</v>
      </c>
      <c r="U30" s="468">
        <f>SUM('ZČ-ostatní odbory'!F29)</f>
        <v>0</v>
      </c>
      <c r="V30" s="468">
        <f>SUM('ZČ-ostatní odbory'!G30)</f>
        <v>0</v>
      </c>
      <c r="W30" s="468">
        <f>SUM('ZČ-ostatní odbory'!H29)</f>
        <v>0</v>
      </c>
      <c r="X30" s="468">
        <f>SUM('ZČ-ostatní odbory'!I29)</f>
        <v>0</v>
      </c>
      <c r="Y30" s="483">
        <f t="shared" si="3"/>
        <v>67500</v>
      </c>
    </row>
    <row r="31" spans="1:25" ht="16.5" x14ac:dyDescent="0.2">
      <c r="A31" s="488" t="s">
        <v>843</v>
      </c>
      <c r="B31" s="468">
        <f>SUM('ZČ-OMP '!B31)</f>
        <v>0</v>
      </c>
      <c r="C31" s="468">
        <f>SUM('ZČ-OMP '!C31)</f>
        <v>200</v>
      </c>
      <c r="D31" s="468">
        <f>SUM('ZČ-OMP '!D31)</f>
        <v>200</v>
      </c>
      <c r="E31" s="468">
        <f>SUM('ZČ-OMP '!E31)</f>
        <v>200</v>
      </c>
      <c r="F31" s="468">
        <f>SUM('ZČ-OMP '!F31)</f>
        <v>200</v>
      </c>
      <c r="G31" s="468">
        <f>SUM('ZČ-OMP '!G31)</f>
        <v>200</v>
      </c>
      <c r="H31" s="468">
        <f>SUM('ZČ-OMP '!H31)</f>
        <v>200</v>
      </c>
      <c r="I31" s="468">
        <f>SUM('ZČ-OMP '!I31)</f>
        <v>200</v>
      </c>
      <c r="J31" s="468">
        <f>SUM('ZČ-OMP '!J31)</f>
        <v>150</v>
      </c>
      <c r="K31" s="667">
        <f>SUM('ZČ-OBN'!K31)</f>
        <v>1900</v>
      </c>
      <c r="L31" s="667">
        <f>SUM('ZČ-OBN'!B31)</f>
        <v>1000</v>
      </c>
      <c r="M31" s="667">
        <f>SUM('ZČ-OBN'!C31)</f>
        <v>0</v>
      </c>
      <c r="N31" s="667">
        <f>SUM('ZČ-OBN'!D31)</f>
        <v>0</v>
      </c>
      <c r="O31" s="667">
        <f>SUM('ZČ-OBN'!E31)</f>
        <v>0</v>
      </c>
      <c r="P31" s="667">
        <f>SUM('ZČ-OBN'!F31)</f>
        <v>100</v>
      </c>
      <c r="Q31" s="468">
        <f>SUM('ZČ-ostatní odbory'!B31)</f>
        <v>0</v>
      </c>
      <c r="R31" s="468">
        <f>SUM('ZČ-ostatní odbory'!C31)</f>
        <v>0</v>
      </c>
      <c r="S31" s="468">
        <f>SUM('ZČ-ostatní odbory'!D30)</f>
        <v>13900</v>
      </c>
      <c r="T31" s="468">
        <f>SUM('ZČ-ostatní odbory'!E31)</f>
        <v>0</v>
      </c>
      <c r="U31" s="468">
        <f>SUM('ZČ-ostatní odbory'!F30)</f>
        <v>10</v>
      </c>
      <c r="V31" s="468">
        <f>SUM('ZČ-ostatní odbory'!G30)</f>
        <v>0</v>
      </c>
      <c r="W31" s="468">
        <f>SUM('ZČ-ostatní odbory'!H31)</f>
        <v>0</v>
      </c>
      <c r="X31" s="468">
        <f>SUM('ZČ-ostatní odbory'!I30)</f>
        <v>2309</v>
      </c>
      <c r="Y31" s="475">
        <f>SUM(B31:X31)</f>
        <v>20769</v>
      </c>
    </row>
    <row r="32" spans="1:25" ht="17.25" thickBot="1" x14ac:dyDescent="0.25">
      <c r="A32" s="674" t="s">
        <v>887</v>
      </c>
      <c r="B32" s="675">
        <v>0</v>
      </c>
      <c r="C32" s="675">
        <v>0</v>
      </c>
      <c r="D32" s="675">
        <v>0</v>
      </c>
      <c r="E32" s="675">
        <v>0</v>
      </c>
      <c r="F32" s="675">
        <v>0</v>
      </c>
      <c r="G32" s="675">
        <v>0</v>
      </c>
      <c r="H32" s="675">
        <v>0</v>
      </c>
      <c r="I32" s="675">
        <v>0</v>
      </c>
      <c r="J32" s="675">
        <v>0</v>
      </c>
      <c r="K32" s="676">
        <v>0</v>
      </c>
      <c r="L32" s="676">
        <v>0</v>
      </c>
      <c r="M32" s="676">
        <v>0</v>
      </c>
      <c r="N32" s="676">
        <v>0</v>
      </c>
      <c r="O32" s="676">
        <v>0</v>
      </c>
      <c r="P32" s="676">
        <v>0</v>
      </c>
      <c r="Q32" s="675">
        <v>0</v>
      </c>
      <c r="R32" s="675">
        <v>0</v>
      </c>
      <c r="S32" s="675">
        <v>0</v>
      </c>
      <c r="T32" s="675">
        <v>0</v>
      </c>
      <c r="U32" s="675">
        <v>0</v>
      </c>
      <c r="V32" s="468">
        <f>SUM('ZČ-ostatní odbory'!G31)</f>
        <v>11000</v>
      </c>
      <c r="W32" s="675">
        <v>0</v>
      </c>
      <c r="X32" s="675">
        <v>0</v>
      </c>
      <c r="Y32" s="475">
        <f>SUM(B32:X32)</f>
        <v>11000</v>
      </c>
    </row>
    <row r="33" spans="1:25" ht="17.25" thickBot="1" x14ac:dyDescent="0.25">
      <c r="A33" s="497" t="s">
        <v>844</v>
      </c>
      <c r="B33" s="477">
        <f t="shared" ref="B33:X33" si="4">SUM(B17:B31)+B16+B9</f>
        <v>7375</v>
      </c>
      <c r="C33" s="477">
        <f t="shared" si="4"/>
        <v>400</v>
      </c>
      <c r="D33" s="477">
        <f t="shared" si="4"/>
        <v>400</v>
      </c>
      <c r="E33" s="477">
        <f t="shared" si="4"/>
        <v>18237</v>
      </c>
      <c r="F33" s="477">
        <f t="shared" si="4"/>
        <v>1750</v>
      </c>
      <c r="G33" s="477">
        <f t="shared" si="4"/>
        <v>30650</v>
      </c>
      <c r="H33" s="477">
        <f t="shared" si="4"/>
        <v>63350</v>
      </c>
      <c r="I33" s="477">
        <f t="shared" si="4"/>
        <v>4900</v>
      </c>
      <c r="J33" s="477">
        <f>SUM(J17:J31)+J16+J9</f>
        <v>11960</v>
      </c>
      <c r="K33" s="477">
        <f t="shared" si="4"/>
        <v>53387</v>
      </c>
      <c r="L33" s="477">
        <f t="shared" si="4"/>
        <v>84100</v>
      </c>
      <c r="M33" s="477">
        <f t="shared" si="4"/>
        <v>0</v>
      </c>
      <c r="N33" s="477">
        <f t="shared" si="4"/>
        <v>4800</v>
      </c>
      <c r="O33" s="477">
        <f t="shared" si="4"/>
        <v>500</v>
      </c>
      <c r="P33" s="477">
        <f t="shared" si="4"/>
        <v>14100</v>
      </c>
      <c r="Q33" s="477">
        <f t="shared" si="4"/>
        <v>0</v>
      </c>
      <c r="R33" s="477">
        <f t="shared" si="4"/>
        <v>0</v>
      </c>
      <c r="S33" s="477">
        <f t="shared" si="4"/>
        <v>82600</v>
      </c>
      <c r="T33" s="477">
        <f t="shared" si="4"/>
        <v>690</v>
      </c>
      <c r="U33" s="477">
        <f t="shared" si="4"/>
        <v>5180</v>
      </c>
      <c r="V33" s="477">
        <f>SUM(V17:V32)+V16+V9</f>
        <v>11000</v>
      </c>
      <c r="W33" s="477">
        <f t="shared" si="4"/>
        <v>50</v>
      </c>
      <c r="X33" s="477">
        <f t="shared" si="4"/>
        <v>2309</v>
      </c>
      <c r="Y33" s="478">
        <f>SUM(B33:X33)</f>
        <v>397738</v>
      </c>
    </row>
    <row r="34" spans="1:25" ht="16.5" x14ac:dyDescent="0.2">
      <c r="A34" s="499" t="s">
        <v>845</v>
      </c>
      <c r="B34" s="468">
        <f>SUM('ZČ-OMP '!B33)</f>
        <v>0</v>
      </c>
      <c r="C34" s="468">
        <f>SUM('ZČ-OMP '!C33)</f>
        <v>0</v>
      </c>
      <c r="D34" s="468">
        <f>SUM('ZČ-OMP '!D33)</f>
        <v>700</v>
      </c>
      <c r="E34" s="468">
        <f>SUM('ZČ-OMP '!E33)</f>
        <v>0</v>
      </c>
      <c r="F34" s="468">
        <f>SUM('ZČ-OMP '!F33)</f>
        <v>0</v>
      </c>
      <c r="G34" s="468">
        <f>SUM('ZČ-OMP '!G33)</f>
        <v>0</v>
      </c>
      <c r="H34" s="468">
        <f>SUM('ZČ-OMP '!H33)</f>
        <v>0</v>
      </c>
      <c r="I34" s="468">
        <f>SUM('ZČ-OMP '!I33)</f>
        <v>0</v>
      </c>
      <c r="J34" s="468">
        <f>SUM('ZČ-OMP '!J33)</f>
        <v>0</v>
      </c>
      <c r="K34" s="667">
        <f>SUM('ZČ-OBN'!K33)</f>
        <v>141</v>
      </c>
      <c r="L34" s="667">
        <f>SUM('ZČ-OBN'!B33)</f>
        <v>0</v>
      </c>
      <c r="M34" s="667">
        <f>SUM('ZČ-OBN'!C33)</f>
        <v>0</v>
      </c>
      <c r="N34" s="667">
        <f>SUM('ZČ-OBN'!D33)</f>
        <v>0</v>
      </c>
      <c r="O34" s="667">
        <f>SUM('ZČ-OBN'!E33)</f>
        <v>0</v>
      </c>
      <c r="P34" s="667">
        <f>SUM('ZČ-OBN'!F33)</f>
        <v>0</v>
      </c>
      <c r="Q34" s="468">
        <f>SUM('ZČ-ostatní odbory'!B33)</f>
        <v>0</v>
      </c>
      <c r="R34" s="468">
        <f>SUM('ZČ-ostatní odbory'!C33)</f>
        <v>1000</v>
      </c>
      <c r="S34" s="468">
        <f>SUM('ZČ-ostatní odbory'!D33)</f>
        <v>0</v>
      </c>
      <c r="T34" s="468">
        <f>SUM('ZČ-ostatní odbory'!E33)</f>
        <v>0</v>
      </c>
      <c r="U34" s="468">
        <f>SUM('ZČ-ostatní odbory'!F33)</f>
        <v>425</v>
      </c>
      <c r="V34" s="468">
        <f>SUM('ZČ-ostatní odbory'!G33)</f>
        <v>0</v>
      </c>
      <c r="W34" s="468">
        <f>SUM('ZČ-ostatní odbory'!H33)</f>
        <v>0</v>
      </c>
      <c r="X34" s="468">
        <f>SUM('ZČ-ostatní odbory'!I33)</f>
        <v>385</v>
      </c>
      <c r="Y34" s="504">
        <f>SUM(B34:X34)</f>
        <v>2651</v>
      </c>
    </row>
    <row r="35" spans="1:25" ht="16.5" x14ac:dyDescent="0.2">
      <c r="A35" s="500" t="s">
        <v>846</v>
      </c>
      <c r="B35" s="468">
        <f>SUM('ZČ-OMP '!B34)</f>
        <v>0</v>
      </c>
      <c r="C35" s="468">
        <f>SUM('ZČ-OMP '!C34)</f>
        <v>2400</v>
      </c>
      <c r="D35" s="468">
        <f>SUM('ZČ-OMP '!D34)</f>
        <v>5800</v>
      </c>
      <c r="E35" s="468">
        <f>SUM('ZČ-OMP '!E34)</f>
        <v>0</v>
      </c>
      <c r="F35" s="468">
        <f>SUM('ZČ-OMP '!F34)</f>
        <v>0</v>
      </c>
      <c r="G35" s="468">
        <f>SUM('ZČ-OMP '!G34)</f>
        <v>0</v>
      </c>
      <c r="H35" s="468">
        <f>SUM('ZČ-OMP '!H34)</f>
        <v>0</v>
      </c>
      <c r="I35" s="468">
        <f>SUM('ZČ-OMP '!I34)</f>
        <v>0</v>
      </c>
      <c r="J35" s="468">
        <f>SUM('ZČ-OMP '!J34)</f>
        <v>0</v>
      </c>
      <c r="K35" s="667">
        <f>SUM('ZČ-OBN'!K34)</f>
        <v>0</v>
      </c>
      <c r="L35" s="667">
        <f>SUM('ZČ-OBN'!B34)</f>
        <v>0</v>
      </c>
      <c r="M35" s="667">
        <f>SUM('ZČ-OBN'!C34)</f>
        <v>0</v>
      </c>
      <c r="N35" s="667">
        <f>SUM('ZČ-OBN'!D34)</f>
        <v>0</v>
      </c>
      <c r="O35" s="667">
        <f>SUM('ZČ-OBN'!E34)</f>
        <v>0</v>
      </c>
      <c r="P35" s="667">
        <f>SUM('ZČ-OBN'!F34)</f>
        <v>0</v>
      </c>
      <c r="Q35" s="468">
        <f>SUM('ZČ-ostatní odbory'!B34)</f>
        <v>0</v>
      </c>
      <c r="R35" s="468">
        <f>SUM('ZČ-ostatní odbory'!C34)</f>
        <v>0</v>
      </c>
      <c r="S35" s="468">
        <f>SUM('ZČ-ostatní odbory'!D34)</f>
        <v>0</v>
      </c>
      <c r="T35" s="468">
        <f>SUM('ZČ-ostatní odbory'!E34)</f>
        <v>0</v>
      </c>
      <c r="U35" s="468">
        <f>SUM('ZČ-ostatní odbory'!F34)</f>
        <v>0</v>
      </c>
      <c r="V35" s="468">
        <f>SUM('ZČ-ostatní odbory'!G34)</f>
        <v>0</v>
      </c>
      <c r="W35" s="468">
        <f>SUM('ZČ-ostatní odbory'!H34)</f>
        <v>0</v>
      </c>
      <c r="X35" s="468">
        <f>SUM('ZČ-ostatní odbory'!I34)</f>
        <v>0</v>
      </c>
      <c r="Y35" s="470">
        <f>SUM(B35:W35)</f>
        <v>8200</v>
      </c>
    </row>
    <row r="36" spans="1:25" ht="16.5" x14ac:dyDescent="0.2">
      <c r="A36" s="488" t="s">
        <v>847</v>
      </c>
      <c r="B36" s="468">
        <f>SUM('ZČ-OMP '!B35)</f>
        <v>0</v>
      </c>
      <c r="C36" s="468">
        <f>SUM('ZČ-OMP '!C35)</f>
        <v>0</v>
      </c>
      <c r="D36" s="468">
        <f>SUM('ZČ-OMP '!D35)</f>
        <v>0</v>
      </c>
      <c r="E36" s="468">
        <f>SUM('ZČ-OMP '!E35)</f>
        <v>0</v>
      </c>
      <c r="F36" s="468">
        <f>SUM('ZČ-OMP '!F35)</f>
        <v>0</v>
      </c>
      <c r="G36" s="468">
        <f>SUM('ZČ-OMP '!G35)</f>
        <v>0</v>
      </c>
      <c r="H36" s="468">
        <f>SUM('ZČ-OMP '!H35)</f>
        <v>0</v>
      </c>
      <c r="I36" s="468">
        <f>SUM('ZČ-OMP '!I35)</f>
        <v>0</v>
      </c>
      <c r="J36" s="468">
        <f>SUM('ZČ-OMP '!J35)</f>
        <v>3600</v>
      </c>
      <c r="K36" s="667">
        <f>SUM('ZČ-OBN'!K35)</f>
        <v>241540</v>
      </c>
      <c r="L36" s="667">
        <f>SUM('ZČ-OBN'!B35)</f>
        <v>2000</v>
      </c>
      <c r="M36" s="667">
        <f>SUM('ZČ-OBN'!C35)</f>
        <v>0</v>
      </c>
      <c r="N36" s="667">
        <f>SUM('ZČ-OBN'!D35)</f>
        <v>0</v>
      </c>
      <c r="O36" s="667">
        <f>SUM('ZČ-OBN'!E35)</f>
        <v>0</v>
      </c>
      <c r="P36" s="667">
        <f>SUM('ZČ-OBN'!F35)</f>
        <v>0</v>
      </c>
      <c r="Q36" s="468">
        <f>SUM('ZČ-ostatní odbory'!B35)</f>
        <v>0</v>
      </c>
      <c r="R36" s="468">
        <f>SUM('ZČ-ostatní odbory'!C35)</f>
        <v>0</v>
      </c>
      <c r="S36" s="468">
        <f>SUM('ZČ-ostatní odbory'!D35)</f>
        <v>0</v>
      </c>
      <c r="T36" s="468">
        <f>SUM('ZČ-ostatní odbory'!E35)</f>
        <v>0</v>
      </c>
      <c r="U36" s="468">
        <f>SUM('ZČ-ostatní odbory'!F35)</f>
        <v>0</v>
      </c>
      <c r="V36" s="468">
        <f>SUM('ZČ-ostatní odbory'!G35)</f>
        <v>0</v>
      </c>
      <c r="W36" s="468">
        <f>SUM('ZČ-ostatní odbory'!H35)</f>
        <v>0</v>
      </c>
      <c r="X36" s="468">
        <f>SUM('ZČ-ostatní odbory'!I35)</f>
        <v>0</v>
      </c>
      <c r="Y36" s="483">
        <f>SUM(B36:W36)</f>
        <v>247140</v>
      </c>
    </row>
    <row r="37" spans="1:25" ht="16.5" x14ac:dyDescent="0.2">
      <c r="A37" s="488" t="s">
        <v>848</v>
      </c>
      <c r="B37" s="468">
        <f>SUM('ZČ-OMP '!B36)</f>
        <v>0</v>
      </c>
      <c r="C37" s="468">
        <f>SUM('ZČ-OMP '!C36)</f>
        <v>0</v>
      </c>
      <c r="D37" s="468">
        <f>SUM('ZČ-OMP '!D36)</f>
        <v>0</v>
      </c>
      <c r="E37" s="468">
        <f>SUM('ZČ-OMP '!E36)</f>
        <v>0</v>
      </c>
      <c r="F37" s="468">
        <f>SUM('ZČ-OMP '!F36)</f>
        <v>0</v>
      </c>
      <c r="G37" s="468">
        <f>SUM('ZČ-OMP '!G36)</f>
        <v>0</v>
      </c>
      <c r="H37" s="468">
        <f>SUM('ZČ-OMP '!H36)</f>
        <v>0</v>
      </c>
      <c r="I37" s="468">
        <f>SUM('ZČ-OMP '!I36)</f>
        <v>0</v>
      </c>
      <c r="J37" s="468">
        <f>SUM('ZČ-OMP '!J36)</f>
        <v>3100</v>
      </c>
      <c r="K37" s="667">
        <f>SUM('ZČ-OBN'!K36)</f>
        <v>25700</v>
      </c>
      <c r="L37" s="667">
        <f>SUM('ZČ-OBN'!B36)</f>
        <v>5000</v>
      </c>
      <c r="M37" s="667">
        <f>SUM('ZČ-OBN'!C36)</f>
        <v>0</v>
      </c>
      <c r="N37" s="667">
        <f>SUM('ZČ-OBN'!D36)</f>
        <v>8060</v>
      </c>
      <c r="O37" s="667">
        <f>SUM('ZČ-OBN'!E36)</f>
        <v>2500</v>
      </c>
      <c r="P37" s="667">
        <f>SUM('ZČ-OBN'!F36)</f>
        <v>0</v>
      </c>
      <c r="Q37" s="468">
        <f>SUM('ZČ-ostatní odbory'!B36)</f>
        <v>8433.6</v>
      </c>
      <c r="R37" s="468">
        <f>SUM('ZČ-ostatní odbory'!C36)</f>
        <v>0</v>
      </c>
      <c r="S37" s="468">
        <f>SUM('ZČ-ostatní odbory'!D36)</f>
        <v>10</v>
      </c>
      <c r="T37" s="468">
        <f>SUM('ZČ-ostatní odbory'!E36)</f>
        <v>0</v>
      </c>
      <c r="U37" s="468">
        <f>SUM('ZČ-ostatní odbory'!F36)</f>
        <v>5825</v>
      </c>
      <c r="V37" s="468">
        <f>SUM('ZČ-ostatní odbory'!G36)</f>
        <v>0</v>
      </c>
      <c r="W37" s="468">
        <f>SUM('ZČ-ostatní odbory'!H36)</f>
        <v>0</v>
      </c>
      <c r="X37" s="468">
        <f>SUM('ZČ-ostatní odbory'!I36)</f>
        <v>0</v>
      </c>
      <c r="Y37" s="483">
        <f>SUM(B37:W37)</f>
        <v>58628.6</v>
      </c>
    </row>
    <row r="38" spans="1:25" ht="16.5" x14ac:dyDescent="0.2">
      <c r="A38" s="500" t="s">
        <v>849</v>
      </c>
      <c r="B38" s="468">
        <f>SUM('ZČ-OMP '!B37)</f>
        <v>0</v>
      </c>
      <c r="C38" s="468">
        <f>SUM('ZČ-OMP '!C37)</f>
        <v>0</v>
      </c>
      <c r="D38" s="468">
        <f>SUM('ZČ-OMP '!D37)</f>
        <v>0</v>
      </c>
      <c r="E38" s="468">
        <f>SUM('ZČ-OMP '!E37)</f>
        <v>0</v>
      </c>
      <c r="F38" s="468">
        <f>SUM('ZČ-OMP '!F37)</f>
        <v>0</v>
      </c>
      <c r="G38" s="468">
        <f>SUM('ZČ-OMP '!G37)</f>
        <v>0</v>
      </c>
      <c r="H38" s="468">
        <f>SUM('ZČ-OMP '!H37)</f>
        <v>0</v>
      </c>
      <c r="I38" s="468">
        <f>SUM('ZČ-OMP '!I37)</f>
        <v>0</v>
      </c>
      <c r="J38" s="468">
        <f>SUM('ZČ-OMP '!J37)</f>
        <v>0</v>
      </c>
      <c r="K38" s="667">
        <f>SUM('ZČ-OBN'!K37)</f>
        <v>0</v>
      </c>
      <c r="L38" s="667">
        <f>SUM('ZČ-OBN'!B37)</f>
        <v>0</v>
      </c>
      <c r="M38" s="667">
        <f>SUM('ZČ-OBN'!C37)</f>
        <v>0</v>
      </c>
      <c r="N38" s="667">
        <f>SUM('ZČ-OBN'!D37)</f>
        <v>0</v>
      </c>
      <c r="O38" s="667">
        <f>SUM('ZČ-OBN'!E37)</f>
        <v>0</v>
      </c>
      <c r="P38" s="667">
        <f>SUM('ZČ-OBN'!F37)</f>
        <v>0</v>
      </c>
      <c r="Q38" s="468">
        <f>SUM('ZČ-ostatní odbory'!B37)</f>
        <v>0</v>
      </c>
      <c r="R38" s="468">
        <f>SUM('ZČ-ostatní odbory'!C37)</f>
        <v>0</v>
      </c>
      <c r="S38" s="468">
        <f>SUM('ZČ-ostatní odbory'!D37)</f>
        <v>0</v>
      </c>
      <c r="T38" s="468">
        <f>SUM('ZČ-ostatní odbory'!E37)</f>
        <v>0</v>
      </c>
      <c r="U38" s="468">
        <f>SUM('ZČ-ostatní odbory'!F37)</f>
        <v>0</v>
      </c>
      <c r="V38" s="468">
        <f>SUM('ZČ-ostatní odbory'!G37)</f>
        <v>0</v>
      </c>
      <c r="W38" s="468">
        <f>SUM('ZČ-ostatní odbory'!H37)</f>
        <v>0</v>
      </c>
      <c r="X38" s="468">
        <f>SUM('ZČ-ostatní odbory'!I37)</f>
        <v>0</v>
      </c>
      <c r="Y38" s="483">
        <f>SUM(B38:W38)</f>
        <v>0</v>
      </c>
    </row>
    <row r="39" spans="1:25" ht="17.25" thickBot="1" x14ac:dyDescent="0.25">
      <c r="A39" s="472" t="s">
        <v>850</v>
      </c>
      <c r="B39" s="468">
        <f>SUM('ZČ-OMP '!B38)</f>
        <v>0</v>
      </c>
      <c r="C39" s="468">
        <f>SUM('ZČ-OMP '!C38)</f>
        <v>0</v>
      </c>
      <c r="D39" s="468">
        <f>SUM('ZČ-OMP '!D38)</f>
        <v>7</v>
      </c>
      <c r="E39" s="468">
        <f>SUM('ZČ-OMP '!E38)</f>
        <v>0</v>
      </c>
      <c r="F39" s="468">
        <f>SUM('ZČ-OMP '!F38)</f>
        <v>0</v>
      </c>
      <c r="G39" s="468">
        <f>SUM('ZČ-OMP '!G38)</f>
        <v>0</v>
      </c>
      <c r="H39" s="468">
        <f>SUM('ZČ-OMP '!H38)</f>
        <v>0</v>
      </c>
      <c r="I39" s="468">
        <f>SUM('ZČ-OMP '!I38)</f>
        <v>0</v>
      </c>
      <c r="J39" s="468">
        <f>SUM('ZČ-OMP '!J38)</f>
        <v>0</v>
      </c>
      <c r="K39" s="667">
        <f>SUM('ZČ-OBN'!K38)</f>
        <v>1000</v>
      </c>
      <c r="L39" s="667">
        <f>SUM('ZČ-OBN'!B38)</f>
        <v>650</v>
      </c>
      <c r="M39" s="667">
        <f>SUM('ZČ-OBN'!C38)</f>
        <v>150</v>
      </c>
      <c r="N39" s="667">
        <f>SUM('ZČ-OBN'!D38)</f>
        <v>0</v>
      </c>
      <c r="O39" s="667">
        <f>SUM('ZČ-OBN'!E38)</f>
        <v>0</v>
      </c>
      <c r="P39" s="667">
        <f>SUM('ZČ-OBN'!F38)</f>
        <v>0</v>
      </c>
      <c r="Q39" s="468">
        <f>SUM('ZČ-ostatní odbory'!B38)</f>
        <v>0</v>
      </c>
      <c r="R39" s="468">
        <f>SUM('ZČ-ostatní odbory'!C38)</f>
        <v>300</v>
      </c>
      <c r="S39" s="468">
        <f>SUM('ZČ-ostatní odbory'!D38)</f>
        <v>20</v>
      </c>
      <c r="T39" s="468">
        <f>SUM('ZČ-ostatní odbory'!E38)</f>
        <v>0</v>
      </c>
      <c r="U39" s="468">
        <f>SUM('ZČ-ostatní odbory'!F38)</f>
        <v>0</v>
      </c>
      <c r="V39" s="468">
        <f>SUM('ZČ-ostatní odbory'!G38)</f>
        <v>0</v>
      </c>
      <c r="W39" s="468">
        <f>SUM('ZČ-ostatní odbory'!H38)</f>
        <v>0</v>
      </c>
      <c r="X39" s="468">
        <f>SUM('ZČ-ostatní odbory'!I38)</f>
        <v>0</v>
      </c>
      <c r="Y39" s="677">
        <f>SUM(B39:W39)</f>
        <v>2127</v>
      </c>
    </row>
    <row r="40" spans="1:25" ht="17.25" thickBot="1" x14ac:dyDescent="0.25">
      <c r="A40" s="493" t="s">
        <v>851</v>
      </c>
      <c r="B40" s="477">
        <f t="shared" ref="B40:X40" si="5">B39+B38+B37+B36+B35</f>
        <v>0</v>
      </c>
      <c r="C40" s="477">
        <f t="shared" si="5"/>
        <v>2400</v>
      </c>
      <c r="D40" s="477">
        <f t="shared" si="5"/>
        <v>5807</v>
      </c>
      <c r="E40" s="477">
        <f t="shared" si="5"/>
        <v>0</v>
      </c>
      <c r="F40" s="477">
        <f t="shared" si="5"/>
        <v>0</v>
      </c>
      <c r="G40" s="477">
        <f t="shared" si="5"/>
        <v>0</v>
      </c>
      <c r="H40" s="477">
        <f t="shared" si="5"/>
        <v>0</v>
      </c>
      <c r="I40" s="477">
        <f t="shared" si="5"/>
        <v>0</v>
      </c>
      <c r="J40" s="477">
        <f>J39+J38+J37+J36+J35</f>
        <v>6700</v>
      </c>
      <c r="K40" s="670">
        <f>K39+K38+K37+K36</f>
        <v>268240</v>
      </c>
      <c r="L40" s="477">
        <f t="shared" si="5"/>
        <v>7650</v>
      </c>
      <c r="M40" s="477">
        <f t="shared" si="5"/>
        <v>150</v>
      </c>
      <c r="N40" s="477">
        <f t="shared" si="5"/>
        <v>8060</v>
      </c>
      <c r="O40" s="477">
        <f t="shared" si="5"/>
        <v>2500</v>
      </c>
      <c r="P40" s="477">
        <f t="shared" si="5"/>
        <v>0</v>
      </c>
      <c r="Q40" s="477">
        <f t="shared" si="5"/>
        <v>8433.6</v>
      </c>
      <c r="R40" s="477">
        <f t="shared" si="5"/>
        <v>300</v>
      </c>
      <c r="S40" s="477">
        <f t="shared" si="5"/>
        <v>30</v>
      </c>
      <c r="T40" s="477">
        <f t="shared" si="5"/>
        <v>0</v>
      </c>
      <c r="U40" s="477">
        <f t="shared" si="5"/>
        <v>5825</v>
      </c>
      <c r="V40" s="477">
        <f t="shared" si="5"/>
        <v>0</v>
      </c>
      <c r="W40" s="477">
        <f t="shared" si="5"/>
        <v>0</v>
      </c>
      <c r="X40" s="477">
        <f t="shared" si="5"/>
        <v>0</v>
      </c>
      <c r="Y40" s="478">
        <f>SUM(B40:X40)</f>
        <v>316095.59999999998</v>
      </c>
    </row>
    <row r="41" spans="1:25" ht="16.5" x14ac:dyDescent="0.2">
      <c r="A41" s="479" t="s">
        <v>852</v>
      </c>
      <c r="B41" s="468">
        <f>SUM('ZČ-OMP '!B40)</f>
        <v>0</v>
      </c>
      <c r="C41" s="468">
        <f>SUM('ZČ-OMP '!C40)</f>
        <v>50</v>
      </c>
      <c r="D41" s="468">
        <f>SUM('ZČ-OMP '!D40)</f>
        <v>20</v>
      </c>
      <c r="E41" s="468">
        <f>SUM('ZČ-OMP '!E40)</f>
        <v>0</v>
      </c>
      <c r="F41" s="468">
        <f>SUM('ZČ-OMP '!F40)</f>
        <v>0</v>
      </c>
      <c r="G41" s="468">
        <f>SUM('ZČ-OMP '!G40)</f>
        <v>0</v>
      </c>
      <c r="H41" s="468">
        <f>SUM('ZČ-OMP '!H40)</f>
        <v>0</v>
      </c>
      <c r="I41" s="468">
        <f>SUM('ZČ-OMP '!I40)</f>
        <v>0</v>
      </c>
      <c r="J41" s="468">
        <f>SUM('ZČ-OMP '!J40)</f>
        <v>0</v>
      </c>
      <c r="K41" s="667">
        <f>SUM('ZČ-OBN'!K40)</f>
        <v>2560</v>
      </c>
      <c r="L41" s="667">
        <f>SUM('ZČ-OBN'!B40)</f>
        <v>10</v>
      </c>
      <c r="M41" s="667">
        <f>SUM('ZČ-OBN'!C40)</f>
        <v>0</v>
      </c>
      <c r="N41" s="667">
        <f>SUM('ZČ-OBN'!D40)</f>
        <v>0</v>
      </c>
      <c r="O41" s="667">
        <f>SUM('ZČ-OBN'!E40)</f>
        <v>0</v>
      </c>
      <c r="P41" s="667">
        <f>SUM('ZČ-OBN'!F40)</f>
        <v>0</v>
      </c>
      <c r="Q41" s="468">
        <f>SUM('ZČ-ostatní odbory'!B40)</f>
        <v>0</v>
      </c>
      <c r="R41" s="468">
        <f>SUM('ZČ-ostatní odbory'!C40)</f>
        <v>0</v>
      </c>
      <c r="S41" s="468">
        <f>SUM('ZČ-ostatní odbory'!D40)</f>
        <v>0</v>
      </c>
      <c r="T41" s="468">
        <f>SUM('ZČ-ostatní odbory'!E40)</f>
        <v>0</v>
      </c>
      <c r="U41" s="468">
        <f>SUM('ZČ-ostatní odbory'!F40)</f>
        <v>0</v>
      </c>
      <c r="V41" s="468">
        <f>SUM('ZČ-ostatní odbory'!G40)</f>
        <v>0</v>
      </c>
      <c r="W41" s="468">
        <f>SUM('ZČ-ostatní odbory'!H40)</f>
        <v>0</v>
      </c>
      <c r="X41" s="468">
        <f>SUM('ZČ-ostatní odbory'!I40)</f>
        <v>0</v>
      </c>
      <c r="Y41" s="483">
        <f t="shared" ref="Y41:Y46" si="6">SUM(B41:W41)</f>
        <v>2640</v>
      </c>
    </row>
    <row r="42" spans="1:25" ht="16.5" x14ac:dyDescent="0.2">
      <c r="A42" s="479" t="s">
        <v>853</v>
      </c>
      <c r="B42" s="468">
        <f>SUM('ZČ-OMP '!B41)</f>
        <v>0</v>
      </c>
      <c r="C42" s="468">
        <f>SUM('ZČ-OMP '!C41)</f>
        <v>3</v>
      </c>
      <c r="D42" s="468">
        <f>SUM('ZČ-OMP '!D41)</f>
        <v>5</v>
      </c>
      <c r="E42" s="468">
        <f>SUM('ZČ-OMP '!E41)</f>
        <v>0</v>
      </c>
      <c r="F42" s="468">
        <f>SUM('ZČ-OMP '!F41)</f>
        <v>0</v>
      </c>
      <c r="G42" s="468">
        <f>SUM('ZČ-OMP '!G41)</f>
        <v>0</v>
      </c>
      <c r="H42" s="468">
        <f>SUM('ZČ-OMP '!H41)</f>
        <v>0</v>
      </c>
      <c r="I42" s="468">
        <f>SUM('ZČ-OMP '!I41)</f>
        <v>0</v>
      </c>
      <c r="J42" s="468">
        <f>SUM('ZČ-OMP '!J41)</f>
        <v>0</v>
      </c>
      <c r="K42" s="667">
        <f>SUM('ZČ-OBN'!K41)</f>
        <v>908</v>
      </c>
      <c r="L42" s="667">
        <f>SUM('ZČ-OBN'!B41)</f>
        <v>30</v>
      </c>
      <c r="M42" s="667">
        <f>SUM('ZČ-OBN'!C41)</f>
        <v>0</v>
      </c>
      <c r="N42" s="667">
        <f>SUM('ZČ-OBN'!D41)</f>
        <v>0</v>
      </c>
      <c r="O42" s="667">
        <f>SUM('ZČ-OBN'!E41)</f>
        <v>0</v>
      </c>
      <c r="P42" s="667">
        <f>SUM('ZČ-OBN'!F41)</f>
        <v>0</v>
      </c>
      <c r="Q42" s="468">
        <f>SUM('ZČ-ostatní odbory'!B41)</f>
        <v>0</v>
      </c>
      <c r="R42" s="468">
        <f>SUM('ZČ-ostatní odbory'!C41)</f>
        <v>0</v>
      </c>
      <c r="S42" s="468">
        <f>SUM('ZČ-ostatní odbory'!D41)</f>
        <v>0</v>
      </c>
      <c r="T42" s="468">
        <f>SUM('ZČ-ostatní odbory'!E41)</f>
        <v>0</v>
      </c>
      <c r="U42" s="468">
        <f>SUM('ZČ-ostatní odbory'!F41)</f>
        <v>0</v>
      </c>
      <c r="V42" s="468">
        <f>SUM('ZČ-ostatní odbory'!G41)</f>
        <v>0</v>
      </c>
      <c r="W42" s="468">
        <f>SUM('ZČ-ostatní odbory'!H41)</f>
        <v>0</v>
      </c>
      <c r="X42" s="468">
        <f>SUM('ZČ-ostatní odbory'!I41)</f>
        <v>0</v>
      </c>
      <c r="Y42" s="483">
        <f t="shared" si="6"/>
        <v>946</v>
      </c>
    </row>
    <row r="43" spans="1:25" ht="16.5" x14ac:dyDescent="0.2">
      <c r="A43" s="488" t="s">
        <v>854</v>
      </c>
      <c r="B43" s="468">
        <f>SUM('ZČ-OMP '!B42)</f>
        <v>0</v>
      </c>
      <c r="C43" s="468">
        <f>SUM('ZČ-OMP '!C42)</f>
        <v>0</v>
      </c>
      <c r="D43" s="468">
        <f>SUM('ZČ-OMP '!D42)</f>
        <v>0</v>
      </c>
      <c r="E43" s="468">
        <f>SUM('ZČ-OMP '!E42)</f>
        <v>0</v>
      </c>
      <c r="F43" s="468">
        <f>SUM('ZČ-OMP '!F42)</f>
        <v>0</v>
      </c>
      <c r="G43" s="468">
        <f>SUM('ZČ-OMP '!G42)</f>
        <v>0</v>
      </c>
      <c r="H43" s="468">
        <f>SUM('ZČ-OMP '!H42)</f>
        <v>0</v>
      </c>
      <c r="I43" s="468">
        <f>SUM('ZČ-OMP '!I42)</f>
        <v>0</v>
      </c>
      <c r="J43" s="468">
        <f>SUM('ZČ-OMP '!J42)</f>
        <v>0</v>
      </c>
      <c r="K43" s="667">
        <f>SUM('ZČ-OBN'!K42)</f>
        <v>0</v>
      </c>
      <c r="L43" s="667">
        <f>SUM('ZČ-OBN'!B42)</f>
        <v>0</v>
      </c>
      <c r="M43" s="667">
        <f>SUM('ZČ-OBN'!C42)</f>
        <v>0</v>
      </c>
      <c r="N43" s="667">
        <f>SUM('ZČ-OBN'!D42)</f>
        <v>0</v>
      </c>
      <c r="O43" s="667">
        <f>SUM('ZČ-OBN'!E42)</f>
        <v>0</v>
      </c>
      <c r="P43" s="667">
        <f>SUM('ZČ-OBN'!F42)</f>
        <v>0</v>
      </c>
      <c r="Q43" s="468">
        <f>SUM('ZČ-ostatní odbory'!B42)</f>
        <v>0</v>
      </c>
      <c r="R43" s="468">
        <f>SUM('ZČ-ostatní odbory'!C42)</f>
        <v>0</v>
      </c>
      <c r="S43" s="468">
        <f>SUM('ZČ-ostatní odbory'!D42)</f>
        <v>0</v>
      </c>
      <c r="T43" s="468">
        <f>SUM('ZČ-ostatní odbory'!E42)</f>
        <v>0</v>
      </c>
      <c r="U43" s="468">
        <f>SUM('ZČ-ostatní odbory'!F42)</f>
        <v>10</v>
      </c>
      <c r="V43" s="468">
        <f>SUM('ZČ-ostatní odbory'!G42)</f>
        <v>0</v>
      </c>
      <c r="W43" s="468">
        <f>SUM('ZČ-ostatní odbory'!H42)</f>
        <v>100</v>
      </c>
      <c r="X43" s="468">
        <f>SUM('ZČ-ostatní odbory'!I42)</f>
        <v>0</v>
      </c>
      <c r="Y43" s="483">
        <f t="shared" si="6"/>
        <v>110</v>
      </c>
    </row>
    <row r="44" spans="1:25" ht="16.5" x14ac:dyDescent="0.2">
      <c r="A44" s="488" t="s">
        <v>855</v>
      </c>
      <c r="B44" s="468">
        <f>SUM('ZČ-OMP '!B43)</f>
        <v>29500</v>
      </c>
      <c r="C44" s="468">
        <f>SUM('ZČ-OMP '!C43)</f>
        <v>0</v>
      </c>
      <c r="D44" s="468">
        <f>SUM('ZČ-OMP '!D43)</f>
        <v>0</v>
      </c>
      <c r="E44" s="468">
        <f>SUM('ZČ-OMP '!E43)</f>
        <v>62500</v>
      </c>
      <c r="F44" s="468">
        <f>SUM('ZČ-OMP '!F43)</f>
        <v>5000</v>
      </c>
      <c r="G44" s="468">
        <f>SUM('ZČ-OMP '!G43)</f>
        <v>0</v>
      </c>
      <c r="H44" s="468">
        <f>SUM('ZČ-OMP '!H43)</f>
        <v>0</v>
      </c>
      <c r="I44" s="468">
        <f>SUM('ZČ-OMP '!I43)</f>
        <v>0</v>
      </c>
      <c r="J44" s="468">
        <f>SUM('ZČ-OMP '!J43)</f>
        <v>0</v>
      </c>
      <c r="K44" s="667">
        <f>SUM('ZČ-OBN'!K43)</f>
        <v>0</v>
      </c>
      <c r="L44" s="667">
        <f>SUM('ZČ-OBN'!B43)</f>
        <v>0</v>
      </c>
      <c r="M44" s="667">
        <f>SUM('ZČ-OBN'!C43)</f>
        <v>0</v>
      </c>
      <c r="N44" s="667">
        <f>SUM('ZČ-OBN'!D43)</f>
        <v>10000</v>
      </c>
      <c r="O44" s="667">
        <f>SUM('ZČ-OBN'!E43)</f>
        <v>0</v>
      </c>
      <c r="P44" s="667">
        <f>SUM('ZČ-OBN'!F43)</f>
        <v>0</v>
      </c>
      <c r="Q44" s="468">
        <f>SUM('ZČ-ostatní odbory'!B43)</f>
        <v>0</v>
      </c>
      <c r="R44" s="468">
        <f>SUM('ZČ-ostatní odbory'!C43)</f>
        <v>0</v>
      </c>
      <c r="S44" s="468">
        <f>SUM('ZČ-ostatní odbory'!D43)</f>
        <v>0</v>
      </c>
      <c r="T44" s="468">
        <f>SUM('ZČ-ostatní odbory'!E43)</f>
        <v>0</v>
      </c>
      <c r="U44" s="468">
        <f>SUM('ZČ-ostatní odbory'!F43)</f>
        <v>0</v>
      </c>
      <c r="V44" s="468">
        <f>SUM('ZČ-ostatní odbory'!G43)</f>
        <v>0</v>
      </c>
      <c r="W44" s="468">
        <f>SUM('ZČ-ostatní odbory'!H43)</f>
        <v>0</v>
      </c>
      <c r="X44" s="468">
        <f>SUM('ZČ-ostatní odbory'!I43)</f>
        <v>0</v>
      </c>
      <c r="Y44" s="483">
        <f t="shared" si="6"/>
        <v>107000</v>
      </c>
    </row>
    <row r="45" spans="1:25" ht="16.5" x14ac:dyDescent="0.2">
      <c r="A45" s="488" t="s">
        <v>856</v>
      </c>
      <c r="B45" s="468">
        <f>SUM('ZČ-OMP '!B44)</f>
        <v>0</v>
      </c>
      <c r="C45" s="468">
        <f>SUM('ZČ-OMP '!C44)</f>
        <v>0</v>
      </c>
      <c r="D45" s="468">
        <f>SUM('ZČ-OMP '!D44)</f>
        <v>0</v>
      </c>
      <c r="E45" s="468">
        <f>SUM('ZČ-OMP '!E44)</f>
        <v>0</v>
      </c>
      <c r="F45" s="468">
        <f>SUM('ZČ-OMP '!F44)</f>
        <v>0</v>
      </c>
      <c r="G45" s="468">
        <f>SUM('ZČ-OMP '!G44)</f>
        <v>0</v>
      </c>
      <c r="H45" s="468">
        <f>SUM('ZČ-OMP '!H44)</f>
        <v>0</v>
      </c>
      <c r="I45" s="468">
        <f>SUM('ZČ-OMP '!I44)</f>
        <v>0</v>
      </c>
      <c r="J45" s="468">
        <f>SUM('ZČ-OMP '!J44)</f>
        <v>0</v>
      </c>
      <c r="K45" s="667">
        <f>SUM('ZČ-OBN'!K44)</f>
        <v>0</v>
      </c>
      <c r="L45" s="667">
        <f>SUM('ZČ-OBN'!B44)</f>
        <v>0</v>
      </c>
      <c r="M45" s="667">
        <f>SUM('ZČ-OBN'!C44)</f>
        <v>0</v>
      </c>
      <c r="N45" s="667">
        <f>SUM('ZČ-OBN'!D44)</f>
        <v>0</v>
      </c>
      <c r="O45" s="667">
        <f>SUM('ZČ-OBN'!E44)</f>
        <v>0</v>
      </c>
      <c r="P45" s="667">
        <f>SUM('ZČ-OBN'!F44)</f>
        <v>0</v>
      </c>
      <c r="Q45" s="468">
        <f>SUM('ZČ-ostatní odbory'!B44)</f>
        <v>0</v>
      </c>
      <c r="R45" s="468">
        <f>SUM('ZČ-ostatní odbory'!C44)</f>
        <v>0</v>
      </c>
      <c r="S45" s="468">
        <f>SUM('ZČ-ostatní odbory'!D44)</f>
        <v>0</v>
      </c>
      <c r="T45" s="468">
        <f>SUM('ZČ-ostatní odbory'!E44)</f>
        <v>0</v>
      </c>
      <c r="U45" s="468">
        <f>SUM('ZČ-ostatní odbory'!F44)</f>
        <v>0</v>
      </c>
      <c r="V45" s="468">
        <f>SUM('ZČ-ostatní odbory'!G44)</f>
        <v>0</v>
      </c>
      <c r="W45" s="468">
        <f>SUM('ZČ-ostatní odbory'!H44)</f>
        <v>0</v>
      </c>
      <c r="X45" s="468">
        <f>SUM('ZČ-ostatní odbory'!I44)</f>
        <v>0</v>
      </c>
      <c r="Y45" s="483">
        <f t="shared" si="6"/>
        <v>0</v>
      </c>
    </row>
    <row r="46" spans="1:25" ht="17.25" thickBot="1" x14ac:dyDescent="0.25">
      <c r="A46" s="490" t="s">
        <v>857</v>
      </c>
      <c r="B46" s="468">
        <f>SUM('ZČ-OMP '!B45)</f>
        <v>0</v>
      </c>
      <c r="C46" s="468">
        <f>SUM('ZČ-OMP '!C45)</f>
        <v>0</v>
      </c>
      <c r="D46" s="468">
        <f>SUM('ZČ-OMP '!D45)</f>
        <v>0</v>
      </c>
      <c r="E46" s="468">
        <f>SUM('ZČ-OMP '!E45)</f>
        <v>0</v>
      </c>
      <c r="F46" s="468">
        <f>SUM('ZČ-OMP '!F45)</f>
        <v>0</v>
      </c>
      <c r="G46" s="468">
        <f>SUM('ZČ-OMP '!G45)</f>
        <v>0</v>
      </c>
      <c r="H46" s="468">
        <f>SUM('ZČ-OMP '!H45)</f>
        <v>0</v>
      </c>
      <c r="I46" s="468">
        <f>SUM('ZČ-OMP '!I45)</f>
        <v>0</v>
      </c>
      <c r="J46" s="468">
        <f>SUM('ZČ-OMP '!J45)</f>
        <v>200</v>
      </c>
      <c r="K46" s="667">
        <f>SUM('ZČ-OBN'!K45)</f>
        <v>2280</v>
      </c>
      <c r="L46" s="667">
        <f>SUM('ZČ-OBN'!B45)</f>
        <v>100</v>
      </c>
      <c r="M46" s="667">
        <f>SUM('ZČ-OBN'!C45)</f>
        <v>0</v>
      </c>
      <c r="N46" s="667">
        <f>SUM('ZČ-OBN'!D45)</f>
        <v>0</v>
      </c>
      <c r="O46" s="667">
        <f>SUM('ZČ-OBN'!E45)</f>
        <v>0</v>
      </c>
      <c r="P46" s="667">
        <f>SUM('ZČ-OBN'!F45)</f>
        <v>0</v>
      </c>
      <c r="Q46" s="468">
        <f>SUM('ZČ-ostatní odbory'!B45)</f>
        <v>0</v>
      </c>
      <c r="R46" s="468">
        <f>SUM('ZČ-ostatní odbory'!C45)</f>
        <v>0</v>
      </c>
      <c r="S46" s="468">
        <f>SUM('ZČ-ostatní odbory'!D45)</f>
        <v>0</v>
      </c>
      <c r="T46" s="468">
        <f>SUM('ZČ-ostatní odbory'!E45)</f>
        <v>0</v>
      </c>
      <c r="U46" s="468">
        <f>SUM('ZČ-ostatní odbory'!F45)</f>
        <v>0</v>
      </c>
      <c r="V46" s="468">
        <f>SUM('ZČ-ostatní odbory'!G45)</f>
        <v>0</v>
      </c>
      <c r="W46" s="468">
        <f>SUM('ZČ-ostatní odbory'!H45)</f>
        <v>0</v>
      </c>
      <c r="X46" s="468">
        <f>SUM('ZČ-ostatní odbory'!I45)</f>
        <v>0</v>
      </c>
      <c r="Y46" s="475">
        <f t="shared" si="6"/>
        <v>2580</v>
      </c>
    </row>
    <row r="47" spans="1:25" s="669" customFormat="1" ht="21" customHeight="1" thickBot="1" x14ac:dyDescent="0.25">
      <c r="A47" s="505" t="s">
        <v>858</v>
      </c>
      <c r="B47" s="477">
        <f t="shared" ref="B47:I47" si="7">B46+B45+B44+B43+B42+B41+B40+B34</f>
        <v>29500</v>
      </c>
      <c r="C47" s="477">
        <f t="shared" si="7"/>
        <v>2453</v>
      </c>
      <c r="D47" s="477">
        <f t="shared" si="7"/>
        <v>6532</v>
      </c>
      <c r="E47" s="477">
        <f t="shared" si="7"/>
        <v>62500</v>
      </c>
      <c r="F47" s="477">
        <f t="shared" si="7"/>
        <v>5000</v>
      </c>
      <c r="G47" s="477">
        <f t="shared" si="7"/>
        <v>0</v>
      </c>
      <c r="H47" s="477">
        <f t="shared" si="7"/>
        <v>0</v>
      </c>
      <c r="I47" s="477">
        <f t="shared" si="7"/>
        <v>0</v>
      </c>
      <c r="J47" s="477">
        <f>J46+J45+J44+J43+J41+J40+J34</f>
        <v>6900</v>
      </c>
      <c r="K47" s="670">
        <f>K46+K45+K44+K43+K42+K41+K40+K34</f>
        <v>274129</v>
      </c>
      <c r="L47" s="670">
        <f>L46+L45+L44+L43+L42+L41+L40+L34</f>
        <v>7790</v>
      </c>
      <c r="M47" s="477">
        <f t="shared" ref="M47:X47" si="8">M46+M45+M44+M43+M41+M40+M34</f>
        <v>150</v>
      </c>
      <c r="N47" s="477">
        <f t="shared" si="8"/>
        <v>18060</v>
      </c>
      <c r="O47" s="477">
        <f t="shared" si="8"/>
        <v>2500</v>
      </c>
      <c r="P47" s="477">
        <f>P46+P45+P44+P43+P41+P40+P34</f>
        <v>0</v>
      </c>
      <c r="Q47" s="477">
        <f>Q46+Q45+Q44+Q43+Q41+Q40+Q34</f>
        <v>8433.6</v>
      </c>
      <c r="R47" s="477">
        <f t="shared" si="8"/>
        <v>1300</v>
      </c>
      <c r="S47" s="477">
        <f t="shared" si="8"/>
        <v>30</v>
      </c>
      <c r="T47" s="477">
        <f t="shared" si="8"/>
        <v>0</v>
      </c>
      <c r="U47" s="477">
        <f t="shared" si="8"/>
        <v>6260</v>
      </c>
      <c r="V47" s="477">
        <f>V46+V45+V44+V43+V41+V40+V34</f>
        <v>0</v>
      </c>
      <c r="W47" s="477">
        <f t="shared" si="8"/>
        <v>100</v>
      </c>
      <c r="X47" s="477">
        <f t="shared" si="8"/>
        <v>385</v>
      </c>
      <c r="Y47" s="478">
        <f>SUM(B47:X47)</f>
        <v>432022.6</v>
      </c>
    </row>
    <row r="48" spans="1:25" s="669" customFormat="1" ht="24.75" customHeight="1" thickBot="1" x14ac:dyDescent="0.25">
      <c r="A48" s="538" t="s">
        <v>859</v>
      </c>
      <c r="B48" s="539">
        <f t="shared" ref="B48:X48" si="9">B47-B33</f>
        <v>22125</v>
      </c>
      <c r="C48" s="539">
        <f t="shared" si="9"/>
        <v>2053</v>
      </c>
      <c r="D48" s="539">
        <f t="shared" si="9"/>
        <v>6132</v>
      </c>
      <c r="E48" s="539">
        <f t="shared" si="9"/>
        <v>44263</v>
      </c>
      <c r="F48" s="539">
        <f t="shared" si="9"/>
        <v>3250</v>
      </c>
      <c r="G48" s="539">
        <f t="shared" si="9"/>
        <v>-30650</v>
      </c>
      <c r="H48" s="539">
        <f t="shared" si="9"/>
        <v>-63350</v>
      </c>
      <c r="I48" s="539">
        <f t="shared" si="9"/>
        <v>-4900</v>
      </c>
      <c r="J48" s="539">
        <f>J47-J33</f>
        <v>-5060</v>
      </c>
      <c r="K48" s="678">
        <f t="shared" si="9"/>
        <v>220742</v>
      </c>
      <c r="L48" s="539">
        <f t="shared" si="9"/>
        <v>-76310</v>
      </c>
      <c r="M48" s="539">
        <f t="shared" si="9"/>
        <v>150</v>
      </c>
      <c r="N48" s="539">
        <f t="shared" si="9"/>
        <v>13260</v>
      </c>
      <c r="O48" s="539">
        <f t="shared" si="9"/>
        <v>2000</v>
      </c>
      <c r="P48" s="539">
        <f>P47-P33</f>
        <v>-14100</v>
      </c>
      <c r="Q48" s="539">
        <f>Q47-Q33</f>
        <v>8433.6</v>
      </c>
      <c r="R48" s="539">
        <f t="shared" si="9"/>
        <v>1300</v>
      </c>
      <c r="S48" s="539">
        <f t="shared" si="9"/>
        <v>-82570</v>
      </c>
      <c r="T48" s="539">
        <f t="shared" si="9"/>
        <v>-690</v>
      </c>
      <c r="U48" s="539">
        <f t="shared" si="9"/>
        <v>1080</v>
      </c>
      <c r="V48" s="539">
        <f>V47-V33</f>
        <v>-11000</v>
      </c>
      <c r="W48" s="539">
        <f t="shared" si="9"/>
        <v>50</v>
      </c>
      <c r="X48" s="539">
        <f t="shared" si="9"/>
        <v>-1924</v>
      </c>
      <c r="Y48" s="508">
        <f>SUM(B48:X48)</f>
        <v>34284.600000000006</v>
      </c>
    </row>
    <row r="50" spans="1:27" s="455" customFormat="1" x14ac:dyDescent="0.2">
      <c r="A50" s="454"/>
      <c r="K50" s="658"/>
      <c r="Z50" s="660"/>
      <c r="AA50" s="660"/>
    </row>
    <row r="51" spans="1:27" s="455" customFormat="1" ht="18.75" x14ac:dyDescent="0.3">
      <c r="A51" s="456"/>
      <c r="B51" s="457"/>
      <c r="D51" s="458"/>
      <c r="E51" s="458"/>
      <c r="F51" s="458"/>
      <c r="G51" s="458"/>
      <c r="H51" s="458"/>
      <c r="I51" s="458"/>
      <c r="J51" s="458"/>
      <c r="K51" s="680"/>
      <c r="M51" s="537"/>
      <c r="P51" s="679"/>
      <c r="Z51" s="660"/>
      <c r="AA51" s="660"/>
    </row>
    <row r="52" spans="1:27" s="455" customFormat="1" x14ac:dyDescent="0.2">
      <c r="A52" s="454"/>
      <c r="K52" s="681"/>
      <c r="Z52" s="660"/>
      <c r="AA52" s="660"/>
    </row>
    <row r="53" spans="1:27" s="455" customFormat="1" ht="15.75" x14ac:dyDescent="0.25">
      <c r="A53" s="509"/>
      <c r="B53" s="537"/>
      <c r="F53" s="537"/>
      <c r="K53" s="658"/>
      <c r="Z53" s="660"/>
      <c r="AA53" s="660"/>
    </row>
    <row r="54" spans="1:27" s="455" customFormat="1" x14ac:dyDescent="0.2">
      <c r="A54" s="454"/>
      <c r="H54" s="537"/>
      <c r="I54" s="537"/>
      <c r="J54" s="537"/>
      <c r="K54" s="658"/>
      <c r="T54" s="455" t="s">
        <v>885</v>
      </c>
      <c r="Z54" s="660"/>
      <c r="AA54" s="660"/>
    </row>
    <row r="56" spans="1:27" s="455" customFormat="1" x14ac:dyDescent="0.2">
      <c r="A56" s="454"/>
      <c r="J56" s="537"/>
      <c r="K56" s="658"/>
      <c r="Z56" s="660"/>
      <c r="AA56" s="660"/>
    </row>
    <row r="78" spans="1:25" x14ac:dyDescent="0.2">
      <c r="A78" s="756" t="s">
        <v>923</v>
      </c>
      <c r="B78" s="756"/>
      <c r="C78" s="756"/>
      <c r="D78" s="756"/>
      <c r="E78" s="756"/>
      <c r="F78" s="756"/>
      <c r="G78" s="756"/>
      <c r="H78" s="756"/>
      <c r="I78" s="756"/>
      <c r="J78" s="756"/>
      <c r="K78" s="756"/>
      <c r="L78" s="756"/>
      <c r="M78" s="756"/>
      <c r="N78" s="756"/>
      <c r="O78" s="756"/>
      <c r="P78" s="756"/>
      <c r="Q78" s="756"/>
      <c r="R78" s="756"/>
      <c r="S78" s="756"/>
      <c r="T78" s="756"/>
      <c r="U78" s="756"/>
      <c r="V78" s="756"/>
      <c r="W78" s="756"/>
      <c r="X78" s="756"/>
      <c r="Y78" s="756"/>
    </row>
  </sheetData>
  <mergeCells count="6">
    <mergeCell ref="A78:Y78"/>
    <mergeCell ref="A3:Y3"/>
    <mergeCell ref="B4:H4"/>
    <mergeCell ref="K4:O4"/>
    <mergeCell ref="S4:V4"/>
    <mergeCell ref="Y4:Y5"/>
  </mergeCells>
  <pageMargins left="0.25" right="0.25" top="0.75" bottom="0.75" header="0.3" footer="0.3"/>
  <pageSetup paperSize="9" scale="40" orientation="landscape" horizontalDpi="300" verticalDpi="300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N42"/>
  <sheetViews>
    <sheetView workbookViewId="0">
      <selection activeCell="R31" sqref="R31"/>
    </sheetView>
  </sheetViews>
  <sheetFormatPr defaultRowHeight="15" x14ac:dyDescent="0.25"/>
  <cols>
    <col min="1" max="1" width="49.42578125" customWidth="1"/>
    <col min="4" max="4" width="11.5703125" customWidth="1"/>
    <col min="5" max="5" width="11.7109375" customWidth="1"/>
    <col min="6" max="6" width="11" customWidth="1"/>
    <col min="7" max="7" width="11.85546875" style="328" customWidth="1"/>
    <col min="8" max="8" width="11" customWidth="1"/>
    <col min="9" max="9" width="11.42578125" customWidth="1"/>
    <col min="10" max="10" width="10.85546875" customWidth="1"/>
    <col min="11" max="11" width="11" customWidth="1"/>
    <col min="12" max="12" width="11.140625" customWidth="1"/>
  </cols>
  <sheetData>
    <row r="1" spans="1:14" ht="18.75" x14ac:dyDescent="0.3">
      <c r="A1" s="357"/>
      <c r="B1" s="357"/>
      <c r="C1" s="357"/>
      <c r="D1" s="357"/>
      <c r="E1" s="357"/>
      <c r="F1" s="357"/>
      <c r="G1" s="358"/>
      <c r="H1" s="359"/>
      <c r="I1" s="360"/>
      <c r="J1" s="326"/>
      <c r="K1" s="327"/>
      <c r="L1" s="326" t="s">
        <v>929</v>
      </c>
      <c r="N1" s="328"/>
    </row>
    <row r="2" spans="1:14" ht="18.75" x14ac:dyDescent="0.3">
      <c r="A2" s="361" t="s">
        <v>806</v>
      </c>
      <c r="B2" s="362"/>
      <c r="C2" s="362"/>
      <c r="D2" s="362"/>
      <c r="E2" s="362"/>
      <c r="F2" s="362"/>
      <c r="G2" s="363"/>
      <c r="H2" s="362"/>
      <c r="I2" s="326"/>
      <c r="J2" s="326"/>
      <c r="K2" s="362"/>
      <c r="L2" s="326"/>
    </row>
    <row r="3" spans="1:14" ht="15.75" thickBot="1" x14ac:dyDescent="0.3">
      <c r="A3" s="364"/>
      <c r="B3" s="365"/>
      <c r="C3" s="364"/>
      <c r="D3" s="364"/>
      <c r="E3" s="364"/>
      <c r="F3" s="364"/>
      <c r="G3" s="366"/>
      <c r="H3" s="326"/>
      <c r="I3" s="326"/>
      <c r="J3" s="326"/>
      <c r="K3" s="365" t="s">
        <v>369</v>
      </c>
      <c r="L3" s="326"/>
    </row>
    <row r="4" spans="1:14" ht="27.75" thickBot="1" x14ac:dyDescent="0.3">
      <c r="A4" s="367" t="s">
        <v>687</v>
      </c>
      <c r="B4" s="368" t="s">
        <v>688</v>
      </c>
      <c r="C4" s="369" t="s">
        <v>689</v>
      </c>
      <c r="D4" s="368" t="s">
        <v>690</v>
      </c>
      <c r="E4" s="368" t="s">
        <v>715</v>
      </c>
      <c r="F4" s="369" t="s">
        <v>640</v>
      </c>
      <c r="G4" s="370" t="s">
        <v>485</v>
      </c>
      <c r="H4" s="371" t="s">
        <v>691</v>
      </c>
      <c r="I4" s="372" t="s">
        <v>692</v>
      </c>
      <c r="J4" s="372" t="s">
        <v>693</v>
      </c>
      <c r="K4" s="373" t="s">
        <v>694</v>
      </c>
      <c r="L4" s="374" t="s">
        <v>716</v>
      </c>
    </row>
    <row r="5" spans="1:14" x14ac:dyDescent="0.25">
      <c r="A5" s="375"/>
      <c r="B5" s="376"/>
      <c r="C5" s="377"/>
      <c r="D5" s="376"/>
      <c r="E5" s="376"/>
      <c r="F5" s="377"/>
      <c r="G5" s="378"/>
      <c r="H5" s="379"/>
      <c r="I5" s="380"/>
      <c r="J5" s="380"/>
      <c r="K5" s="377"/>
      <c r="L5" s="332"/>
    </row>
    <row r="6" spans="1:14" x14ac:dyDescent="0.25">
      <c r="A6" s="381" t="s">
        <v>695</v>
      </c>
      <c r="B6" s="382">
        <v>103669</v>
      </c>
      <c r="C6" s="383">
        <v>115329</v>
      </c>
      <c r="D6" s="382">
        <v>103190</v>
      </c>
      <c r="E6" s="382">
        <v>116090</v>
      </c>
      <c r="F6" s="383">
        <v>123814</v>
      </c>
      <c r="G6" s="384">
        <v>172350</v>
      </c>
      <c r="H6" s="385">
        <v>175800</v>
      </c>
      <c r="I6" s="385">
        <v>109400</v>
      </c>
      <c r="J6" s="385">
        <v>111600</v>
      </c>
      <c r="K6" s="386">
        <v>113900</v>
      </c>
      <c r="L6" s="387">
        <v>116200</v>
      </c>
    </row>
    <row r="7" spans="1:14" x14ac:dyDescent="0.25">
      <c r="A7" s="381" t="s">
        <v>696</v>
      </c>
      <c r="B7" s="382">
        <v>9864</v>
      </c>
      <c r="C7" s="383">
        <v>8654</v>
      </c>
      <c r="D7" s="382">
        <v>9149</v>
      </c>
      <c r="E7" s="382">
        <v>31811</v>
      </c>
      <c r="F7" s="383">
        <v>41712</v>
      </c>
      <c r="G7" s="384">
        <v>25270</v>
      </c>
      <c r="H7" s="385">
        <v>25000</v>
      </c>
      <c r="I7" s="385">
        <v>26300</v>
      </c>
      <c r="J7" s="385">
        <v>27700</v>
      </c>
      <c r="K7" s="386">
        <v>29100</v>
      </c>
      <c r="L7" s="387">
        <v>30600</v>
      </c>
    </row>
    <row r="8" spans="1:14" x14ac:dyDescent="0.25">
      <c r="A8" s="388" t="s">
        <v>697</v>
      </c>
      <c r="B8" s="389">
        <v>0</v>
      </c>
      <c r="C8" s="390">
        <v>0</v>
      </c>
      <c r="D8" s="389">
        <v>4529</v>
      </c>
      <c r="E8" s="389">
        <v>0</v>
      </c>
      <c r="F8" s="390">
        <v>2400</v>
      </c>
      <c r="G8" s="384">
        <v>0</v>
      </c>
      <c r="H8" s="385">
        <v>0</v>
      </c>
      <c r="I8" s="389">
        <v>0</v>
      </c>
      <c r="J8" s="389">
        <v>0</v>
      </c>
      <c r="K8" s="383">
        <v>0</v>
      </c>
      <c r="L8" s="387"/>
    </row>
    <row r="9" spans="1:14" ht="15.75" thickBot="1" x14ac:dyDescent="0.3">
      <c r="A9" s="391" t="s">
        <v>698</v>
      </c>
      <c r="B9" s="392">
        <f t="shared" ref="B9:L9" si="0">SUM(B6:B8)</f>
        <v>113533</v>
      </c>
      <c r="C9" s="392">
        <f t="shared" si="0"/>
        <v>123983</v>
      </c>
      <c r="D9" s="392">
        <f t="shared" si="0"/>
        <v>116868</v>
      </c>
      <c r="E9" s="392">
        <f t="shared" si="0"/>
        <v>147901</v>
      </c>
      <c r="F9" s="392">
        <f t="shared" si="0"/>
        <v>167926</v>
      </c>
      <c r="G9" s="393">
        <f t="shared" si="0"/>
        <v>197620</v>
      </c>
      <c r="H9" s="394">
        <f t="shared" si="0"/>
        <v>200800</v>
      </c>
      <c r="I9" s="392">
        <f t="shared" si="0"/>
        <v>135700</v>
      </c>
      <c r="J9" s="392">
        <f t="shared" si="0"/>
        <v>139300</v>
      </c>
      <c r="K9" s="392">
        <f t="shared" si="0"/>
        <v>143000</v>
      </c>
      <c r="L9" s="395">
        <f t="shared" si="0"/>
        <v>146800</v>
      </c>
    </row>
    <row r="10" spans="1:14" x14ac:dyDescent="0.25">
      <c r="A10" s="396"/>
      <c r="B10" s="397"/>
      <c r="C10" s="398"/>
      <c r="D10" s="397"/>
      <c r="E10" s="397"/>
      <c r="F10" s="398"/>
      <c r="G10" s="399"/>
      <c r="H10" s="400"/>
      <c r="I10" s="397"/>
      <c r="J10" s="397"/>
      <c r="K10" s="398"/>
      <c r="L10" s="339"/>
    </row>
    <row r="11" spans="1:14" x14ac:dyDescent="0.25">
      <c r="A11" s="388" t="s">
        <v>699</v>
      </c>
      <c r="B11" s="401">
        <f t="shared" ref="B11:L11" si="1">SUM(B12:B17)</f>
        <v>526590</v>
      </c>
      <c r="C11" s="401">
        <f t="shared" si="1"/>
        <v>664953</v>
      </c>
      <c r="D11" s="401">
        <f t="shared" si="1"/>
        <v>613713</v>
      </c>
      <c r="E11" s="401">
        <f t="shared" si="1"/>
        <v>756635</v>
      </c>
      <c r="F11" s="401">
        <f t="shared" si="1"/>
        <v>497111</v>
      </c>
      <c r="G11" s="402">
        <f t="shared" si="1"/>
        <v>441869</v>
      </c>
      <c r="H11" s="403">
        <f t="shared" si="1"/>
        <v>571700</v>
      </c>
      <c r="I11" s="401">
        <f t="shared" si="1"/>
        <v>602300</v>
      </c>
      <c r="J11" s="401">
        <f t="shared" si="1"/>
        <v>464900</v>
      </c>
      <c r="K11" s="401">
        <f t="shared" si="1"/>
        <v>474300</v>
      </c>
      <c r="L11" s="404">
        <f t="shared" si="1"/>
        <v>483900</v>
      </c>
    </row>
    <row r="12" spans="1:14" x14ac:dyDescent="0.25">
      <c r="A12" s="329" t="s">
        <v>700</v>
      </c>
      <c r="B12" s="405">
        <v>57224</v>
      </c>
      <c r="C12" s="406">
        <v>62066</v>
      </c>
      <c r="D12" s="405">
        <v>65764</v>
      </c>
      <c r="E12" s="405">
        <v>73292</v>
      </c>
      <c r="F12" s="406">
        <v>56916</v>
      </c>
      <c r="G12" s="407">
        <v>79936</v>
      </c>
      <c r="H12" s="408">
        <v>77500</v>
      </c>
      <c r="I12" s="408">
        <v>79100</v>
      </c>
      <c r="J12" s="408">
        <v>80700</v>
      </c>
      <c r="K12" s="409">
        <v>82400</v>
      </c>
      <c r="L12" s="410">
        <v>84100</v>
      </c>
    </row>
    <row r="13" spans="1:14" x14ac:dyDescent="0.25">
      <c r="A13" s="329" t="s">
        <v>701</v>
      </c>
      <c r="B13" s="405">
        <v>327761</v>
      </c>
      <c r="C13" s="406">
        <v>333728</v>
      </c>
      <c r="D13" s="405">
        <v>346125</v>
      </c>
      <c r="E13" s="405">
        <v>354471</v>
      </c>
      <c r="F13" s="406">
        <v>270063</v>
      </c>
      <c r="G13" s="407">
        <v>361933</v>
      </c>
      <c r="H13" s="408">
        <v>369200</v>
      </c>
      <c r="I13" s="408">
        <v>376600</v>
      </c>
      <c r="J13" s="408">
        <v>384200</v>
      </c>
      <c r="K13" s="409">
        <v>391900</v>
      </c>
      <c r="L13" s="410">
        <v>399800</v>
      </c>
    </row>
    <row r="14" spans="1:14" x14ac:dyDescent="0.25">
      <c r="A14" s="329" t="s">
        <v>702</v>
      </c>
      <c r="B14" s="405">
        <v>141605</v>
      </c>
      <c r="C14" s="406">
        <v>269159</v>
      </c>
      <c r="D14" s="405">
        <v>201824</v>
      </c>
      <c r="E14" s="405">
        <v>328872</v>
      </c>
      <c r="F14" s="406">
        <v>135931</v>
      </c>
      <c r="G14" s="411">
        <v>0</v>
      </c>
      <c r="H14" s="412">
        <v>0</v>
      </c>
      <c r="I14" s="405">
        <v>0</v>
      </c>
      <c r="J14" s="405">
        <v>0</v>
      </c>
      <c r="K14" s="406">
        <v>0</v>
      </c>
      <c r="L14" s="413">
        <v>0</v>
      </c>
    </row>
    <row r="15" spans="1:14" x14ac:dyDescent="0.25">
      <c r="A15" s="330" t="s">
        <v>717</v>
      </c>
      <c r="B15" s="405">
        <v>0</v>
      </c>
      <c r="C15" s="406">
        <v>0</v>
      </c>
      <c r="D15" s="405">
        <v>0</v>
      </c>
      <c r="E15" s="405">
        <v>0</v>
      </c>
      <c r="F15" s="406">
        <v>34201</v>
      </c>
      <c r="G15" s="411">
        <v>0</v>
      </c>
      <c r="H15" s="412">
        <v>0</v>
      </c>
      <c r="I15" s="405">
        <v>0</v>
      </c>
      <c r="J15" s="405">
        <v>0</v>
      </c>
      <c r="K15" s="414">
        <v>0</v>
      </c>
      <c r="L15" s="337">
        <v>0</v>
      </c>
    </row>
    <row r="16" spans="1:14" x14ac:dyDescent="0.25">
      <c r="A16" s="330" t="s">
        <v>718</v>
      </c>
      <c r="B16" s="405">
        <v>0</v>
      </c>
      <c r="C16" s="406">
        <v>0</v>
      </c>
      <c r="D16" s="405">
        <v>0</v>
      </c>
      <c r="E16" s="405">
        <v>0</v>
      </c>
      <c r="F16" s="415">
        <v>0</v>
      </c>
      <c r="G16" s="411">
        <v>0</v>
      </c>
      <c r="H16" s="412">
        <v>100000</v>
      </c>
      <c r="I16" s="405">
        <v>119000</v>
      </c>
      <c r="J16" s="405">
        <v>0</v>
      </c>
      <c r="K16" s="414">
        <v>0</v>
      </c>
      <c r="L16" s="337">
        <v>0</v>
      </c>
    </row>
    <row r="17" spans="1:12" x14ac:dyDescent="0.25">
      <c r="A17" s="330" t="s">
        <v>719</v>
      </c>
      <c r="B17" s="405">
        <v>0</v>
      </c>
      <c r="C17" s="406">
        <v>0</v>
      </c>
      <c r="D17" s="405">
        <v>0</v>
      </c>
      <c r="E17" s="405">
        <v>0</v>
      </c>
      <c r="F17" s="415">
        <v>0</v>
      </c>
      <c r="G17" s="411">
        <v>0</v>
      </c>
      <c r="H17" s="412">
        <v>25000</v>
      </c>
      <c r="I17" s="405">
        <v>27600</v>
      </c>
      <c r="J17" s="405">
        <v>0</v>
      </c>
      <c r="K17" s="414">
        <v>0</v>
      </c>
      <c r="L17" s="337">
        <v>0</v>
      </c>
    </row>
    <row r="18" spans="1:12" x14ac:dyDescent="0.25">
      <c r="A18" s="388" t="s">
        <v>703</v>
      </c>
      <c r="B18" s="389">
        <v>240000</v>
      </c>
      <c r="C18" s="390">
        <v>200000</v>
      </c>
      <c r="D18" s="389">
        <v>200000</v>
      </c>
      <c r="E18" s="389">
        <v>0</v>
      </c>
      <c r="F18" s="386">
        <v>0</v>
      </c>
      <c r="G18" s="384">
        <v>145000</v>
      </c>
      <c r="H18" s="385">
        <v>50000</v>
      </c>
      <c r="I18" s="389">
        <v>50000</v>
      </c>
      <c r="J18" s="389">
        <v>50000</v>
      </c>
      <c r="K18" s="390">
        <v>50000</v>
      </c>
      <c r="L18" s="387">
        <v>50000</v>
      </c>
    </row>
    <row r="19" spans="1:12" ht="15.75" thickBot="1" x14ac:dyDescent="0.3">
      <c r="A19" s="391" t="s">
        <v>704</v>
      </c>
      <c r="B19" s="392">
        <f t="shared" ref="B19:L19" si="2">+B11+B18</f>
        <v>766590</v>
      </c>
      <c r="C19" s="392">
        <f t="shared" si="2"/>
        <v>864953</v>
      </c>
      <c r="D19" s="392">
        <f t="shared" si="2"/>
        <v>813713</v>
      </c>
      <c r="E19" s="392">
        <f t="shared" si="2"/>
        <v>756635</v>
      </c>
      <c r="F19" s="392">
        <f t="shared" si="2"/>
        <v>497111</v>
      </c>
      <c r="G19" s="393">
        <f t="shared" si="2"/>
        <v>586869</v>
      </c>
      <c r="H19" s="394">
        <f t="shared" si="2"/>
        <v>621700</v>
      </c>
      <c r="I19" s="392">
        <f t="shared" si="2"/>
        <v>652300</v>
      </c>
      <c r="J19" s="392">
        <f t="shared" si="2"/>
        <v>514900</v>
      </c>
      <c r="K19" s="392">
        <f t="shared" si="2"/>
        <v>524300</v>
      </c>
      <c r="L19" s="395">
        <f t="shared" si="2"/>
        <v>533900</v>
      </c>
    </row>
    <row r="20" spans="1:12" ht="15.75" thickBot="1" x14ac:dyDescent="0.3">
      <c r="A20" s="416" t="s">
        <v>705</v>
      </c>
      <c r="B20" s="417">
        <f>+B19+B9</f>
        <v>880123</v>
      </c>
      <c r="C20" s="417">
        <f>+C19+C9</f>
        <v>988936</v>
      </c>
      <c r="D20" s="417">
        <f>+D19+D9</f>
        <v>930581</v>
      </c>
      <c r="E20" s="417">
        <f>+E19+E9</f>
        <v>904536</v>
      </c>
      <c r="F20" s="417">
        <f>+F19+F9</f>
        <v>665037</v>
      </c>
      <c r="G20" s="418">
        <f>G19+G9</f>
        <v>784489</v>
      </c>
      <c r="H20" s="419">
        <f>+H19+H9</f>
        <v>822500</v>
      </c>
      <c r="I20" s="417">
        <f>+I19+I9</f>
        <v>788000</v>
      </c>
      <c r="J20" s="417">
        <f>+J19+J9</f>
        <v>654200</v>
      </c>
      <c r="K20" s="417">
        <f>+K19+K9</f>
        <v>667300</v>
      </c>
      <c r="L20" s="420">
        <f>+L19+L9</f>
        <v>680700</v>
      </c>
    </row>
    <row r="21" spans="1:12" x14ac:dyDescent="0.25">
      <c r="A21" s="421"/>
      <c r="B21" s="422"/>
      <c r="C21" s="423"/>
      <c r="D21" s="422"/>
      <c r="E21" s="422"/>
      <c r="F21" s="423"/>
      <c r="G21" s="424"/>
      <c r="H21" s="425"/>
      <c r="I21" s="422"/>
      <c r="J21" s="422"/>
      <c r="K21" s="423"/>
      <c r="L21" s="333"/>
    </row>
    <row r="22" spans="1:12" x14ac:dyDescent="0.25">
      <c r="A22" s="426" t="s">
        <v>706</v>
      </c>
      <c r="B22" s="382">
        <v>657628</v>
      </c>
      <c r="C22" s="383">
        <v>711492</v>
      </c>
      <c r="D22" s="382">
        <v>787635</v>
      </c>
      <c r="E22" s="382">
        <v>828712</v>
      </c>
      <c r="F22" s="383">
        <v>519530</v>
      </c>
      <c r="G22" s="384">
        <v>843430</v>
      </c>
      <c r="H22" s="385">
        <v>895100</v>
      </c>
      <c r="I22" s="385">
        <v>904100</v>
      </c>
      <c r="J22" s="385">
        <v>913200</v>
      </c>
      <c r="K22" s="386">
        <v>922400</v>
      </c>
      <c r="L22" s="387">
        <v>931700</v>
      </c>
    </row>
    <row r="23" spans="1:12" x14ac:dyDescent="0.25">
      <c r="A23" s="381" t="s">
        <v>720</v>
      </c>
      <c r="B23" s="389">
        <v>88949</v>
      </c>
      <c r="C23" s="389">
        <v>152736</v>
      </c>
      <c r="D23" s="389">
        <v>225644</v>
      </c>
      <c r="E23" s="389">
        <v>480453</v>
      </c>
      <c r="F23" s="427">
        <v>198087</v>
      </c>
      <c r="G23" s="384">
        <v>285351</v>
      </c>
      <c r="H23" s="385">
        <f>+H24+H25</f>
        <v>655000</v>
      </c>
      <c r="I23" s="385">
        <f>+I24+I25</f>
        <v>545000</v>
      </c>
      <c r="J23" s="385">
        <f>+J24+J25</f>
        <v>240000</v>
      </c>
      <c r="K23" s="385">
        <f>+K24+K25</f>
        <v>185000</v>
      </c>
      <c r="L23" s="428">
        <f>+L24+L25</f>
        <v>155000</v>
      </c>
    </row>
    <row r="24" spans="1:12" x14ac:dyDescent="0.25">
      <c r="A24" s="329" t="s">
        <v>721</v>
      </c>
      <c r="B24" s="405">
        <v>0</v>
      </c>
      <c r="C24" s="406">
        <v>0</v>
      </c>
      <c r="D24" s="405">
        <v>0</v>
      </c>
      <c r="E24" s="405">
        <v>0</v>
      </c>
      <c r="F24" s="406">
        <f>F23-F25</f>
        <v>160728</v>
      </c>
      <c r="G24" s="407">
        <f>G23-G25</f>
        <v>264851</v>
      </c>
      <c r="H24" s="408">
        <v>230000</v>
      </c>
      <c r="I24" s="408">
        <v>170000</v>
      </c>
      <c r="J24" s="408">
        <v>170000</v>
      </c>
      <c r="K24" s="409">
        <v>155000</v>
      </c>
      <c r="L24" s="410">
        <v>155000</v>
      </c>
    </row>
    <row r="25" spans="1:12" x14ac:dyDescent="0.25">
      <c r="A25" s="329" t="s">
        <v>722</v>
      </c>
      <c r="B25" s="405">
        <v>0</v>
      </c>
      <c r="C25" s="406">
        <v>0</v>
      </c>
      <c r="D25" s="405">
        <v>0</v>
      </c>
      <c r="E25" s="405">
        <v>0</v>
      </c>
      <c r="F25" s="406">
        <v>37359</v>
      </c>
      <c r="G25" s="407">
        <v>20500</v>
      </c>
      <c r="H25" s="408">
        <v>425000</v>
      </c>
      <c r="I25" s="408">
        <v>375000</v>
      </c>
      <c r="J25" s="408">
        <v>70000</v>
      </c>
      <c r="K25" s="409">
        <v>30000</v>
      </c>
      <c r="L25" s="410"/>
    </row>
    <row r="26" spans="1:12" ht="15.75" thickBot="1" x14ac:dyDescent="0.3">
      <c r="A26" s="429" t="s">
        <v>707</v>
      </c>
      <c r="B26" s="430">
        <f>+B22+B23</f>
        <v>746577</v>
      </c>
      <c r="C26" s="430">
        <f>+C22+C23</f>
        <v>864228</v>
      </c>
      <c r="D26" s="430">
        <f>+D22+D23</f>
        <v>1013279</v>
      </c>
      <c r="E26" s="430">
        <f>+E22+E23</f>
        <v>1309165</v>
      </c>
      <c r="F26" s="430">
        <f>F22+F23</f>
        <v>717617</v>
      </c>
      <c r="G26" s="431">
        <f>G22+G23</f>
        <v>1128781</v>
      </c>
      <c r="H26" s="432">
        <f>+H22+H23</f>
        <v>1550100</v>
      </c>
      <c r="I26" s="430">
        <f>+I22+I23</f>
        <v>1449100</v>
      </c>
      <c r="J26" s="430">
        <f>+J22+J23</f>
        <v>1153200</v>
      </c>
      <c r="K26" s="430">
        <f>+K22+K23</f>
        <v>1107400</v>
      </c>
      <c r="L26" s="433">
        <f>+L22+L23</f>
        <v>1086700</v>
      </c>
    </row>
    <row r="27" spans="1:12" x14ac:dyDescent="0.25">
      <c r="A27" s="396" t="s">
        <v>708</v>
      </c>
      <c r="B27" s="434">
        <f>+B20-B26</f>
        <v>133546</v>
      </c>
      <c r="C27" s="434">
        <f>+C20-C26</f>
        <v>124708</v>
      </c>
      <c r="D27" s="434">
        <f>+D20-D26</f>
        <v>-82698</v>
      </c>
      <c r="E27" s="434">
        <f>+E20-E26</f>
        <v>-404629</v>
      </c>
      <c r="F27" s="434">
        <f>+F20-F26</f>
        <v>-52580</v>
      </c>
      <c r="G27" s="435">
        <f>G20-G26</f>
        <v>-344292</v>
      </c>
      <c r="H27" s="436">
        <f>+H20-H26</f>
        <v>-727600</v>
      </c>
      <c r="I27" s="434">
        <f>+I20-I26</f>
        <v>-661100</v>
      </c>
      <c r="J27" s="434">
        <f>+J20-J26</f>
        <v>-499000</v>
      </c>
      <c r="K27" s="434">
        <f>+K20-K26</f>
        <v>-440100</v>
      </c>
      <c r="L27" s="437">
        <f>+L20-L26</f>
        <v>-406000</v>
      </c>
    </row>
    <row r="28" spans="1:12" x14ac:dyDescent="0.25">
      <c r="A28" s="381" t="s">
        <v>709</v>
      </c>
      <c r="B28" s="389">
        <v>0</v>
      </c>
      <c r="C28" s="390">
        <v>0</v>
      </c>
      <c r="D28" s="389">
        <v>0</v>
      </c>
      <c r="E28" s="389">
        <v>0</v>
      </c>
      <c r="F28" s="390">
        <v>0</v>
      </c>
      <c r="G28" s="384">
        <v>0</v>
      </c>
      <c r="H28" s="385">
        <v>0</v>
      </c>
      <c r="I28" s="389">
        <v>0</v>
      </c>
      <c r="J28" s="389">
        <v>0</v>
      </c>
      <c r="K28" s="390">
        <v>0</v>
      </c>
      <c r="L28" s="334"/>
    </row>
    <row r="29" spans="1:12" x14ac:dyDescent="0.25">
      <c r="A29" s="381" t="s">
        <v>710</v>
      </c>
      <c r="B29" s="389">
        <v>0</v>
      </c>
      <c r="C29" s="390">
        <v>0</v>
      </c>
      <c r="D29" s="389">
        <v>0</v>
      </c>
      <c r="E29" s="389">
        <v>0</v>
      </c>
      <c r="F29" s="390">
        <v>0</v>
      </c>
      <c r="G29" s="384">
        <v>0</v>
      </c>
      <c r="H29" s="385">
        <v>0</v>
      </c>
      <c r="I29" s="389">
        <v>0</v>
      </c>
      <c r="J29" s="389">
        <v>0</v>
      </c>
      <c r="K29" s="390">
        <v>0</v>
      </c>
      <c r="L29" s="332">
        <v>0</v>
      </c>
    </row>
    <row r="30" spans="1:12" x14ac:dyDescent="0.25">
      <c r="A30" s="438" t="s">
        <v>723</v>
      </c>
      <c r="B30" s="439">
        <v>0</v>
      </c>
      <c r="C30" s="440">
        <v>0</v>
      </c>
      <c r="D30" s="439">
        <v>0</v>
      </c>
      <c r="E30" s="439">
        <v>0</v>
      </c>
      <c r="F30" s="440">
        <v>0</v>
      </c>
      <c r="G30" s="384">
        <v>0</v>
      </c>
      <c r="H30" s="441">
        <v>300000</v>
      </c>
      <c r="I30" s="439">
        <v>200000</v>
      </c>
      <c r="J30" s="439">
        <v>0</v>
      </c>
      <c r="K30" s="440">
        <v>0</v>
      </c>
      <c r="L30" s="335">
        <v>0</v>
      </c>
    </row>
    <row r="31" spans="1:12" x14ac:dyDescent="0.25">
      <c r="A31" s="438" t="s">
        <v>724</v>
      </c>
      <c r="B31" s="439"/>
      <c r="C31" s="440">
        <v>0</v>
      </c>
      <c r="D31" s="439">
        <v>0</v>
      </c>
      <c r="E31" s="439">
        <v>0</v>
      </c>
      <c r="F31" s="440">
        <v>0</v>
      </c>
      <c r="G31" s="384">
        <v>0</v>
      </c>
      <c r="H31" s="441">
        <v>0</v>
      </c>
      <c r="I31" s="439">
        <v>0</v>
      </c>
      <c r="J31" s="439">
        <v>20000</v>
      </c>
      <c r="K31" s="440">
        <v>20000</v>
      </c>
      <c r="L31" s="442">
        <v>20000</v>
      </c>
    </row>
    <row r="32" spans="1:12" x14ac:dyDescent="0.25">
      <c r="A32" s="443" t="s">
        <v>711</v>
      </c>
      <c r="B32" s="389">
        <v>0</v>
      </c>
      <c r="C32" s="390">
        <v>0</v>
      </c>
      <c r="D32" s="389">
        <v>0</v>
      </c>
      <c r="E32" s="389">
        <v>0</v>
      </c>
      <c r="F32" s="390">
        <v>0</v>
      </c>
      <c r="G32" s="384">
        <v>0</v>
      </c>
      <c r="H32" s="385">
        <v>0</v>
      </c>
      <c r="I32" s="389">
        <v>0</v>
      </c>
      <c r="J32" s="389">
        <v>0</v>
      </c>
      <c r="K32" s="390">
        <v>0</v>
      </c>
      <c r="L32" s="332">
        <v>0</v>
      </c>
    </row>
    <row r="33" spans="1:12" ht="15.75" thickBot="1" x14ac:dyDescent="0.3">
      <c r="A33" s="391"/>
      <c r="B33" s="444"/>
      <c r="C33" s="392"/>
      <c r="D33" s="444"/>
      <c r="E33" s="444"/>
      <c r="F33" s="392"/>
      <c r="G33" s="393"/>
      <c r="H33" s="445"/>
      <c r="I33" s="444"/>
      <c r="J33" s="444"/>
      <c r="K33" s="392"/>
      <c r="L33" s="336"/>
    </row>
    <row r="34" spans="1:12" ht="15.75" thickBot="1" x14ac:dyDescent="0.3">
      <c r="A34" s="446" t="s">
        <v>712</v>
      </c>
      <c r="B34" s="447">
        <v>0</v>
      </c>
      <c r="C34" s="448">
        <v>0</v>
      </c>
      <c r="D34" s="447">
        <v>0</v>
      </c>
      <c r="E34" s="447">
        <v>0</v>
      </c>
      <c r="F34" s="448">
        <v>0</v>
      </c>
      <c r="G34" s="449">
        <v>0</v>
      </c>
      <c r="H34" s="450">
        <v>0</v>
      </c>
      <c r="I34" s="447">
        <v>0</v>
      </c>
      <c r="J34" s="447">
        <v>0</v>
      </c>
      <c r="K34" s="448">
        <v>0</v>
      </c>
      <c r="L34" s="338">
        <v>0</v>
      </c>
    </row>
    <row r="35" spans="1:12" x14ac:dyDescent="0.25">
      <c r="A35" s="451"/>
      <c r="B35" s="452"/>
      <c r="C35" s="452"/>
      <c r="D35" s="452"/>
      <c r="E35" s="452"/>
      <c r="F35" s="452"/>
      <c r="G35" s="453"/>
      <c r="H35" s="452"/>
      <c r="I35" s="326"/>
      <c r="J35" s="326"/>
      <c r="K35" s="452"/>
      <c r="L35" s="326"/>
    </row>
    <row r="36" spans="1:12" x14ac:dyDescent="0.25">
      <c r="A36" s="364" t="s">
        <v>713</v>
      </c>
      <c r="B36" s="362"/>
      <c r="C36" s="362"/>
      <c r="D36" s="362"/>
      <c r="E36" s="362"/>
      <c r="F36" s="362"/>
      <c r="G36" s="363"/>
      <c r="H36" s="362"/>
      <c r="I36" s="326"/>
      <c r="J36" s="326"/>
      <c r="K36" s="362"/>
      <c r="L36" s="326"/>
    </row>
    <row r="37" spans="1:12" x14ac:dyDescent="0.25">
      <c r="A37" s="364" t="s">
        <v>725</v>
      </c>
      <c r="B37" s="362"/>
      <c r="C37" s="362"/>
      <c r="D37" s="362"/>
      <c r="E37" s="362"/>
      <c r="F37" s="362"/>
      <c r="G37" s="363"/>
      <c r="H37" s="362"/>
      <c r="I37" s="326"/>
      <c r="J37" s="326"/>
      <c r="K37" s="362"/>
      <c r="L37" s="326"/>
    </row>
    <row r="38" spans="1:12" x14ac:dyDescent="0.25">
      <c r="A38" s="364" t="s">
        <v>726</v>
      </c>
      <c r="B38" s="326"/>
      <c r="C38" s="326"/>
      <c r="D38" s="326"/>
      <c r="E38" s="326"/>
      <c r="F38" s="326"/>
      <c r="G38" s="331"/>
      <c r="H38" s="326"/>
      <c r="I38" s="326"/>
      <c r="J38" s="326"/>
      <c r="K38" s="326"/>
      <c r="L38" s="326"/>
    </row>
    <row r="39" spans="1:12" x14ac:dyDescent="0.25">
      <c r="A39" s="364" t="s">
        <v>714</v>
      </c>
      <c r="B39" s="326"/>
      <c r="C39" s="326"/>
      <c r="D39" s="326"/>
      <c r="E39" s="326"/>
      <c r="F39" s="326"/>
      <c r="G39" s="331"/>
      <c r="H39" s="326"/>
      <c r="I39" s="326"/>
      <c r="J39" s="326"/>
      <c r="K39" s="326"/>
      <c r="L39" s="326"/>
    </row>
    <row r="40" spans="1:12" x14ac:dyDescent="0.25">
      <c r="A40" s="364" t="s">
        <v>727</v>
      </c>
    </row>
    <row r="42" spans="1:12" x14ac:dyDescent="0.25">
      <c r="A42" s="746" t="s">
        <v>959</v>
      </c>
      <c r="B42" s="746"/>
      <c r="C42" s="746"/>
      <c r="D42" s="746"/>
      <c r="E42" s="746"/>
      <c r="F42" s="746"/>
      <c r="G42" s="746"/>
      <c r="H42" s="746"/>
      <c r="I42" s="746"/>
      <c r="J42" s="746"/>
      <c r="K42" s="746"/>
      <c r="L42" s="746"/>
    </row>
  </sheetData>
  <mergeCells count="1">
    <mergeCell ref="A42:L42"/>
  </mergeCells>
  <pageMargins left="0.7" right="0.7" top="0.78740157499999996" bottom="0.78740157499999996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I106"/>
  <sheetViews>
    <sheetView view="pageLayout" topLeftCell="A55" zoomScaleNormal="100" workbookViewId="0">
      <selection activeCell="A101" sqref="A101"/>
    </sheetView>
  </sheetViews>
  <sheetFormatPr defaultRowHeight="15" x14ac:dyDescent="0.25"/>
  <cols>
    <col min="1" max="1" width="39.140625" style="28" customWidth="1"/>
    <col min="2" max="3" width="11.5703125" style="28" customWidth="1"/>
    <col min="4" max="4" width="11.42578125" style="28" customWidth="1"/>
    <col min="5" max="5" width="8.28515625" style="28" customWidth="1"/>
    <col min="6" max="6" width="11.42578125" style="33" customWidth="1"/>
  </cols>
  <sheetData>
    <row r="1" spans="1:8" x14ac:dyDescent="0.25">
      <c r="A1" s="30"/>
      <c r="B1" s="30"/>
      <c r="C1" s="30"/>
      <c r="D1" s="30"/>
      <c r="F1" t="s">
        <v>469</v>
      </c>
      <c r="H1" s="355"/>
    </row>
    <row r="2" spans="1:8" ht="18.75" x14ac:dyDescent="0.3">
      <c r="A2" s="93" t="s">
        <v>437</v>
      </c>
      <c r="B2" s="30"/>
      <c r="C2" s="94"/>
      <c r="D2" s="95"/>
      <c r="E2" s="96"/>
      <c r="F2" s="96"/>
    </row>
    <row r="3" spans="1:8" ht="15.75" thickBot="1" x14ac:dyDescent="0.3">
      <c r="A3" s="32"/>
      <c r="B3" s="30"/>
      <c r="C3" s="30"/>
      <c r="D3" s="40"/>
      <c r="E3" s="31"/>
      <c r="F3" s="40" t="s">
        <v>369</v>
      </c>
    </row>
    <row r="4" spans="1:8" ht="26.25" customHeight="1" thickBot="1" x14ac:dyDescent="0.3">
      <c r="A4" s="273" t="s">
        <v>438</v>
      </c>
      <c r="B4" s="274" t="s">
        <v>293</v>
      </c>
      <c r="C4" s="274" t="s">
        <v>294</v>
      </c>
      <c r="D4" s="275" t="s">
        <v>640</v>
      </c>
      <c r="E4" s="276" t="s">
        <v>295</v>
      </c>
      <c r="F4" s="277" t="s">
        <v>485</v>
      </c>
    </row>
    <row r="5" spans="1:8" ht="15.75" thickBot="1" x14ac:dyDescent="0.3">
      <c r="A5" s="753" t="s">
        <v>288</v>
      </c>
      <c r="B5" s="754"/>
      <c r="C5" s="754"/>
      <c r="D5" s="754"/>
      <c r="E5" s="754"/>
      <c r="F5" s="755"/>
    </row>
    <row r="6" spans="1:8" x14ac:dyDescent="0.25">
      <c r="A6" s="287" t="s">
        <v>439</v>
      </c>
      <c r="B6" s="264">
        <f>'11'!D18</f>
        <v>1150</v>
      </c>
      <c r="C6" s="264">
        <f>'11'!E18</f>
        <v>971</v>
      </c>
      <c r="D6" s="264">
        <f>'11'!F18</f>
        <v>350</v>
      </c>
      <c r="E6" s="265">
        <f>D6/C6*100</f>
        <v>36.045314109165808</v>
      </c>
      <c r="F6" s="278">
        <f>'11'!H18</f>
        <v>1170</v>
      </c>
    </row>
    <row r="7" spans="1:8" ht="15.75" thickBot="1" x14ac:dyDescent="0.3">
      <c r="A7" s="268" t="s">
        <v>440</v>
      </c>
      <c r="B7" s="269">
        <f>'11'!D30</f>
        <v>7320</v>
      </c>
      <c r="C7" s="269">
        <f>'11'!E30</f>
        <v>6720</v>
      </c>
      <c r="D7" s="269">
        <f>'11'!F30</f>
        <v>1467</v>
      </c>
      <c r="E7" s="270">
        <f t="shared" ref="E7:E74" si="0">D7/C7*100</f>
        <v>21.830357142857142</v>
      </c>
      <c r="F7" s="271">
        <f>'11'!H30</f>
        <v>7500</v>
      </c>
    </row>
    <row r="8" spans="1:8" ht="15.75" thickBot="1" x14ac:dyDescent="0.3">
      <c r="A8" s="283" t="s">
        <v>441</v>
      </c>
      <c r="B8" s="284">
        <f>B6+B7</f>
        <v>8470</v>
      </c>
      <c r="C8" s="284">
        <f>C6+C7</f>
        <v>7691</v>
      </c>
      <c r="D8" s="284">
        <f>D6+D7</f>
        <v>1817</v>
      </c>
      <c r="E8" s="285">
        <f t="shared" si="0"/>
        <v>23.625016252762972</v>
      </c>
      <c r="F8" s="286">
        <f>F6+F7</f>
        <v>8670</v>
      </c>
    </row>
    <row r="9" spans="1:8" ht="15.75" thickBot="1" x14ac:dyDescent="0.3">
      <c r="A9" s="753" t="s">
        <v>287</v>
      </c>
      <c r="B9" s="754"/>
      <c r="C9" s="754"/>
      <c r="D9" s="754"/>
      <c r="E9" s="754"/>
      <c r="F9" s="755"/>
    </row>
    <row r="10" spans="1:8" ht="15.75" thickBot="1" x14ac:dyDescent="0.3">
      <c r="A10" s="268" t="s">
        <v>439</v>
      </c>
      <c r="B10" s="269">
        <f>'12'!D10</f>
        <v>150</v>
      </c>
      <c r="C10" s="269">
        <f>'12'!E10</f>
        <v>150</v>
      </c>
      <c r="D10" s="269">
        <f>'12'!F10</f>
        <v>0</v>
      </c>
      <c r="E10" s="270">
        <f t="shared" si="0"/>
        <v>0</v>
      </c>
      <c r="F10" s="271">
        <f>'12'!H10</f>
        <v>150</v>
      </c>
    </row>
    <row r="11" spans="1:8" s="288" customFormat="1" ht="15.75" thickBot="1" x14ac:dyDescent="0.3">
      <c r="A11" s="283" t="s">
        <v>441</v>
      </c>
      <c r="B11" s="284">
        <v>150</v>
      </c>
      <c r="C11" s="284">
        <v>150</v>
      </c>
      <c r="D11" s="284">
        <v>0</v>
      </c>
      <c r="E11" s="285">
        <f t="shared" si="0"/>
        <v>0</v>
      </c>
      <c r="F11" s="286">
        <f>F10</f>
        <v>150</v>
      </c>
    </row>
    <row r="12" spans="1:8" ht="15.75" thickBot="1" x14ac:dyDescent="0.3">
      <c r="A12" s="753" t="s">
        <v>289</v>
      </c>
      <c r="B12" s="754"/>
      <c r="C12" s="754"/>
      <c r="D12" s="754"/>
      <c r="E12" s="754"/>
      <c r="F12" s="755"/>
    </row>
    <row r="13" spans="1:8" x14ac:dyDescent="0.25">
      <c r="A13" s="266" t="s">
        <v>439</v>
      </c>
      <c r="B13" s="115">
        <f>'21'!D45</f>
        <v>86740</v>
      </c>
      <c r="C13" s="115">
        <f>'21'!E45</f>
        <v>93532</v>
      </c>
      <c r="D13" s="115">
        <f>'21'!F45</f>
        <v>52105</v>
      </c>
      <c r="E13" s="262">
        <f t="shared" si="0"/>
        <v>55.70820681691827</v>
      </c>
      <c r="F13" s="267">
        <f>'21'!H45</f>
        <v>113301</v>
      </c>
    </row>
    <row r="14" spans="1:8" ht="15.75" thickBot="1" x14ac:dyDescent="0.3">
      <c r="A14" s="268" t="s">
        <v>440</v>
      </c>
      <c r="B14" s="269">
        <f>'21'!D75</f>
        <v>6350</v>
      </c>
      <c r="C14" s="269">
        <f>'21'!E75</f>
        <v>17837</v>
      </c>
      <c r="D14" s="269">
        <f>'21'!F75</f>
        <v>2848.88</v>
      </c>
      <c r="E14" s="270">
        <f t="shared" si="0"/>
        <v>15.971744127375681</v>
      </c>
      <c r="F14" s="271">
        <f>'21'!H75</f>
        <v>19841</v>
      </c>
    </row>
    <row r="15" spans="1:8" s="288" customFormat="1" ht="15.75" thickBot="1" x14ac:dyDescent="0.3">
      <c r="A15" s="283" t="s">
        <v>441</v>
      </c>
      <c r="B15" s="284">
        <f>B13+B14</f>
        <v>93090</v>
      </c>
      <c r="C15" s="284">
        <f>C13+C14</f>
        <v>111369</v>
      </c>
      <c r="D15" s="284">
        <f>D13+D14</f>
        <v>54953.88</v>
      </c>
      <c r="E15" s="285">
        <f t="shared" si="0"/>
        <v>49.34396465802871</v>
      </c>
      <c r="F15" s="286">
        <f>F13+F14</f>
        <v>133142</v>
      </c>
    </row>
    <row r="16" spans="1:8" ht="15.75" thickBot="1" x14ac:dyDescent="0.3">
      <c r="A16" s="753" t="s">
        <v>442</v>
      </c>
      <c r="B16" s="754"/>
      <c r="C16" s="754"/>
      <c r="D16" s="754"/>
      <c r="E16" s="754"/>
      <c r="F16" s="755"/>
    </row>
    <row r="17" spans="1:7" x14ac:dyDescent="0.25">
      <c r="A17" s="266" t="s">
        <v>439</v>
      </c>
      <c r="B17" s="115">
        <f>'31'!D16</f>
        <v>3350</v>
      </c>
      <c r="C17" s="115">
        <f>'31'!E16</f>
        <v>2350</v>
      </c>
      <c r="D17" s="115">
        <f>'31'!F16</f>
        <v>126</v>
      </c>
      <c r="E17" s="262">
        <f t="shared" si="0"/>
        <v>5.3617021276595747</v>
      </c>
      <c r="F17" s="267">
        <f>'31'!H16</f>
        <v>2000</v>
      </c>
    </row>
    <row r="18" spans="1:7" ht="15.75" thickBot="1" x14ac:dyDescent="0.3">
      <c r="A18" s="268" t="s">
        <v>440</v>
      </c>
      <c r="B18" s="269">
        <f>'31'!D29</f>
        <v>2000</v>
      </c>
      <c r="C18" s="269">
        <f>'31'!E29</f>
        <v>9920</v>
      </c>
      <c r="D18" s="269">
        <f>'31'!F29</f>
        <v>64</v>
      </c>
      <c r="E18" s="270">
        <f t="shared" si="0"/>
        <v>0.64516129032258063</v>
      </c>
      <c r="F18" s="271">
        <f>'31'!H29</f>
        <v>2000</v>
      </c>
    </row>
    <row r="19" spans="1:7" s="288" customFormat="1" ht="15.75" thickBot="1" x14ac:dyDescent="0.3">
      <c r="A19" s="283" t="s">
        <v>441</v>
      </c>
      <c r="B19" s="284">
        <f>B17+B18</f>
        <v>5350</v>
      </c>
      <c r="C19" s="284">
        <f>C17+C18</f>
        <v>12270</v>
      </c>
      <c r="D19" s="284">
        <f>D17+D18</f>
        <v>190</v>
      </c>
      <c r="E19" s="285">
        <f t="shared" si="0"/>
        <v>1.5484922575387123</v>
      </c>
      <c r="F19" s="286">
        <f>F17+F18</f>
        <v>4000</v>
      </c>
    </row>
    <row r="20" spans="1:7" s="148" customFormat="1" ht="15.75" thickBot="1" x14ac:dyDescent="0.3">
      <c r="A20" s="753" t="s">
        <v>296</v>
      </c>
      <c r="B20" s="754"/>
      <c r="C20" s="754"/>
      <c r="D20" s="754"/>
      <c r="E20" s="754"/>
      <c r="F20" s="755"/>
    </row>
    <row r="21" spans="1:7" x14ac:dyDescent="0.25">
      <c r="A21" s="266" t="s">
        <v>439</v>
      </c>
      <c r="B21" s="115">
        <f>'41'!D11+'41'!D15+'41'!D22+'41'!D28+'41'!D35+'41'!D36+'41'!D41+'41'!D43</f>
        <v>3430</v>
      </c>
      <c r="C21" s="115">
        <f>'41'!E11+'41'!E15+'41'!E22+'41'!E28+'41'!E35+'41'!E36+'41'!E41+'41'!E43</f>
        <v>41351</v>
      </c>
      <c r="D21" s="115">
        <f>'41'!F11+'41'!F15+'41'!F22+'41'!F28+'41'!F35+'41'!F36+'41'!F41+'41'!F43</f>
        <v>5145.8320000000003</v>
      </c>
      <c r="E21" s="262">
        <f t="shared" si="0"/>
        <v>12.444274624555634</v>
      </c>
      <c r="F21" s="267">
        <f>'41'!H5+'41'!H6+'41'!H7+'41'!H8+'41'!H9+'41'!H10+'41'!H17+'41'!H18+'41'!H19+'41'!H20+'41'!H21+'41'!H33+'41'!H34+'41'!H36</f>
        <v>4472</v>
      </c>
    </row>
    <row r="22" spans="1:7" x14ac:dyDescent="0.25">
      <c r="A22" s="266" t="s">
        <v>683</v>
      </c>
      <c r="B22" s="115">
        <f>'41'!D12+'41'!D13+'41'!D14+'41'!D23+'41'!D24+'41'!D25+'41'!D26+'41'!D27+'41'!D30+'41'!D31+'41'!D37+'41'!D38</f>
        <v>196574</v>
      </c>
      <c r="C22" s="115">
        <f>'41'!E12+'41'!E13+'41'!E14+'41'!E23+'41'!E24+'41'!E25+'41'!E26+'41'!E27+'41'!E30+'41'!E31+'41'!E37+'41'!E38</f>
        <v>194935</v>
      </c>
      <c r="D22" s="115">
        <f>'41'!F12+'41'!F13+'41'!F14+'41'!F23+'41'!F24+'41'!F25+'41'!F26+'41'!F27+'41'!F30+'41'!F31+'41'!F37+'41'!F38</f>
        <v>138826</v>
      </c>
      <c r="E22" s="262">
        <f t="shared" si="0"/>
        <v>71.216559365942487</v>
      </c>
      <c r="F22" s="267">
        <f>'41'!H12+'41'!H13+'41'!H14+'41'!H23+'41'!H24+'41'!H25+'41'!H26+'41'!H27+'41'!H30+'41'!H31+'41'!H37+'41'!H38</f>
        <v>185084</v>
      </c>
    </row>
    <row r="23" spans="1:7" ht="15.75" thickBot="1" x14ac:dyDescent="0.3">
      <c r="A23" s="268" t="s">
        <v>440</v>
      </c>
      <c r="B23" s="269">
        <f>'41'!D51</f>
        <v>0</v>
      </c>
      <c r="C23" s="269">
        <f>'41'!E51</f>
        <v>5745</v>
      </c>
      <c r="D23" s="269">
        <f>'41'!F51</f>
        <v>16.302420000000001</v>
      </c>
      <c r="E23" s="270">
        <f t="shared" si="0"/>
        <v>0.28376710182767628</v>
      </c>
      <c r="F23" s="271">
        <f>'41'!H51</f>
        <v>0</v>
      </c>
      <c r="G23" s="154"/>
    </row>
    <row r="24" spans="1:7" s="288" customFormat="1" ht="15.75" thickBot="1" x14ac:dyDescent="0.3">
      <c r="A24" s="283" t="s">
        <v>441</v>
      </c>
      <c r="B24" s="284">
        <f>B21+B22+B23</f>
        <v>200004</v>
      </c>
      <c r="C24" s="284">
        <f>C21+C22+C23</f>
        <v>242031</v>
      </c>
      <c r="D24" s="284">
        <f>D21+D22+D23</f>
        <v>143988.13441999999</v>
      </c>
      <c r="E24" s="285">
        <f t="shared" si="0"/>
        <v>59.491608273320352</v>
      </c>
      <c r="F24" s="286">
        <f>F21+F22+F23</f>
        <v>189556</v>
      </c>
    </row>
    <row r="25" spans="1:7" ht="15.75" thickBot="1" x14ac:dyDescent="0.3">
      <c r="A25" s="753" t="s">
        <v>301</v>
      </c>
      <c r="B25" s="754"/>
      <c r="C25" s="754"/>
      <c r="D25" s="754"/>
      <c r="E25" s="754"/>
      <c r="F25" s="755"/>
    </row>
    <row r="26" spans="1:7" x14ac:dyDescent="0.25">
      <c r="A26" s="268" t="s">
        <v>439</v>
      </c>
      <c r="B26" s="269">
        <f>'43'!D14</f>
        <v>0</v>
      </c>
      <c r="C26" s="269">
        <f>'43'!E14</f>
        <v>7031.9</v>
      </c>
      <c r="D26" s="269">
        <f>'43'!F14</f>
        <v>1918</v>
      </c>
      <c r="E26" s="270">
        <f t="shared" si="0"/>
        <v>27.275700735220926</v>
      </c>
      <c r="F26" s="271">
        <v>0</v>
      </c>
    </row>
    <row r="27" spans="1:7" ht="15.75" thickBot="1" x14ac:dyDescent="0.3">
      <c r="A27" s="266" t="s">
        <v>440</v>
      </c>
      <c r="B27" s="115">
        <v>0</v>
      </c>
      <c r="C27" s="115">
        <v>0</v>
      </c>
      <c r="D27" s="115">
        <v>0</v>
      </c>
      <c r="E27" s="262">
        <v>0</v>
      </c>
      <c r="F27" s="267">
        <v>0</v>
      </c>
    </row>
    <row r="28" spans="1:7" s="288" customFormat="1" ht="15.75" thickBot="1" x14ac:dyDescent="0.3">
      <c r="A28" s="283" t="s">
        <v>441</v>
      </c>
      <c r="B28" s="284">
        <v>0</v>
      </c>
      <c r="C28" s="284">
        <f>C26</f>
        <v>7031.9</v>
      </c>
      <c r="D28" s="284">
        <f>D26</f>
        <v>1918</v>
      </c>
      <c r="E28" s="285">
        <f t="shared" si="0"/>
        <v>27.275700735220926</v>
      </c>
      <c r="F28" s="286">
        <v>0</v>
      </c>
    </row>
    <row r="29" spans="1:7" ht="15.75" thickBot="1" x14ac:dyDescent="0.3">
      <c r="A29" s="753" t="s">
        <v>302</v>
      </c>
      <c r="B29" s="754"/>
      <c r="C29" s="754"/>
      <c r="D29" s="754"/>
      <c r="E29" s="754"/>
      <c r="F29" s="755"/>
    </row>
    <row r="30" spans="1:7" x14ac:dyDescent="0.25">
      <c r="A30" s="266" t="s">
        <v>439</v>
      </c>
      <c r="B30" s="115">
        <f>'51'!D6+'51'!D10+'51'!D12+'51'!D14+'51'!D16+'51'!D18+'51'!D21+'51'!D25+'51'!D27+'51'!D32+'51'!D38+'51'!D40+'51'!D43+'51'!D55+'51'!D57+'51'!D60+'51'!D61+'51'!D62+'51'!D65+'51'!D70+'51'!D74+'51'!D76+'51'!D83+'51'!D90+'51'!D94+'51'!D98+'51'!D99+'51'!D100</f>
        <v>11202</v>
      </c>
      <c r="C30" s="115">
        <f>'51'!E6+'51'!E10+'51'!E12+'51'!E14+'51'!E16+'51'!E18+'51'!E21+'51'!E25+'51'!E27+'51'!E32+'51'!E38+'51'!E40+'51'!E43+'51'!E55+'51'!E57+'51'!E60+'51'!E61+'51'!E62+'51'!E65+'51'!E70+'51'!E74+'51'!E76+'51'!E83+'51'!E90+'51'!E94+'51'!E98+'51'!E99+'51'!E100</f>
        <v>68744.600000000006</v>
      </c>
      <c r="D30" s="115">
        <f>'51'!F6+'51'!F10+'51'!F12+'51'!F14+'51'!F16+'51'!F18+'51'!F21+'51'!F25+'51'!F27+'51'!F32+'51'!F38+'51'!F40+'51'!F43+'51'!F55+'51'!F57+'51'!F60+'51'!F61+'51'!F62+'51'!F65+'51'!F70+'51'!F74+'51'!F76+'51'!F83+'51'!F90+'51'!F94+'51'!F98+'51'!F99+'51'!F100</f>
        <v>15764.135</v>
      </c>
      <c r="E30" s="262">
        <f t="shared" si="0"/>
        <v>22.931452070417166</v>
      </c>
      <c r="F30" s="267">
        <f>'51'!H6+'51'!H10+'51'!H12+'51'!H14+'51'!H16+'51'!H18+'51'!H21+'51'!H25+'51'!H27+'51'!H32+'51'!H38+'51'!H40+'51'!H43+'51'!H55+'51'!H57+'51'!H60+'51'!H61+'51'!H62+'51'!H65+'51'!H70+'51'!H74+'51'!H76+'51'!H83+'51'!H90+'51'!H94+'51'!H98+'51'!H99+'51'!H100</f>
        <v>10428</v>
      </c>
    </row>
    <row r="31" spans="1:7" x14ac:dyDescent="0.25">
      <c r="A31" s="266" t="s">
        <v>683</v>
      </c>
      <c r="B31" s="115">
        <f>'51'!D19+'51'!D20+'51'!D58+'51'!D59</f>
        <v>96425</v>
      </c>
      <c r="C31" s="115">
        <f>'51'!E19+'51'!E20+'51'!E58+'51'!E59</f>
        <v>111669</v>
      </c>
      <c r="D31" s="115">
        <f>'51'!F19+'51'!F20+'51'!F58+'51'!F59</f>
        <v>100663</v>
      </c>
      <c r="E31" s="262">
        <f t="shared" si="0"/>
        <v>90.144086541475261</v>
      </c>
      <c r="F31" s="267">
        <f>'51'!H19+'51'!H20+'51'!H58+'51'!H59</f>
        <v>87820</v>
      </c>
    </row>
    <row r="32" spans="1:7" ht="15.75" thickBot="1" x14ac:dyDescent="0.3">
      <c r="A32" s="268" t="s">
        <v>440</v>
      </c>
      <c r="B32" s="269">
        <v>0</v>
      </c>
      <c r="C32" s="269">
        <v>0</v>
      </c>
      <c r="D32" s="269">
        <v>0</v>
      </c>
      <c r="E32" s="270"/>
      <c r="F32" s="271">
        <v>0</v>
      </c>
    </row>
    <row r="33" spans="1:6" s="288" customFormat="1" ht="15.75" thickBot="1" x14ac:dyDescent="0.3">
      <c r="A33" s="283" t="s">
        <v>441</v>
      </c>
      <c r="B33" s="284">
        <f>B30+B31</f>
        <v>107627</v>
      </c>
      <c r="C33" s="284">
        <f>C30+C31</f>
        <v>180413.6</v>
      </c>
      <c r="D33" s="284">
        <f>D30+D31</f>
        <v>116427.13499999999</v>
      </c>
      <c r="E33" s="285">
        <f t="shared" si="0"/>
        <v>64.533458120673828</v>
      </c>
      <c r="F33" s="286">
        <f>F31+F32+F30</f>
        <v>98248</v>
      </c>
    </row>
    <row r="34" spans="1:6" ht="15.75" thickBot="1" x14ac:dyDescent="0.3">
      <c r="A34" s="753" t="s">
        <v>303</v>
      </c>
      <c r="B34" s="754"/>
      <c r="C34" s="754"/>
      <c r="D34" s="754"/>
      <c r="E34" s="754"/>
      <c r="F34" s="755"/>
    </row>
    <row r="35" spans="1:6" x14ac:dyDescent="0.25">
      <c r="A35" s="266" t="s">
        <v>439</v>
      </c>
      <c r="B35" s="115">
        <f>'61'!D50</f>
        <v>9348</v>
      </c>
      <c r="C35" s="115">
        <f>'61'!E50</f>
        <v>7793</v>
      </c>
      <c r="D35" s="115">
        <f>'61'!F50</f>
        <v>3178.7919999999999</v>
      </c>
      <c r="E35" s="262">
        <f t="shared" si="0"/>
        <v>40.790350314384703</v>
      </c>
      <c r="F35" s="267">
        <f>'61'!H50</f>
        <v>7460</v>
      </c>
    </row>
    <row r="36" spans="1:6" x14ac:dyDescent="0.25">
      <c r="A36" s="266" t="s">
        <v>440</v>
      </c>
      <c r="B36" s="115">
        <v>0</v>
      </c>
      <c r="C36" s="115">
        <v>0</v>
      </c>
      <c r="D36" s="115">
        <v>0</v>
      </c>
      <c r="E36" s="262"/>
      <c r="F36" s="267">
        <v>0</v>
      </c>
    </row>
    <row r="37" spans="1:6" ht="15.75" thickBot="1" x14ac:dyDescent="0.3">
      <c r="A37" s="279" t="s">
        <v>441</v>
      </c>
      <c r="B37" s="280">
        <v>9348</v>
      </c>
      <c r="C37" s="280">
        <v>7793</v>
      </c>
      <c r="D37" s="280">
        <v>2288</v>
      </c>
      <c r="E37" s="281">
        <f t="shared" si="0"/>
        <v>29.359681765687156</v>
      </c>
      <c r="F37" s="282">
        <f>F35+F36</f>
        <v>7460</v>
      </c>
    </row>
    <row r="38" spans="1:6" ht="15.75" thickBot="1" x14ac:dyDescent="0.3">
      <c r="A38" s="753" t="s">
        <v>304</v>
      </c>
      <c r="B38" s="754"/>
      <c r="C38" s="754"/>
      <c r="D38" s="754"/>
      <c r="E38" s="754"/>
      <c r="F38" s="755"/>
    </row>
    <row r="39" spans="1:6" x14ac:dyDescent="0.25">
      <c r="A39" s="266" t="s">
        <v>439</v>
      </c>
      <c r="B39" s="115">
        <f>'62'!D27</f>
        <v>2250</v>
      </c>
      <c r="C39" s="115">
        <f>'62'!E27</f>
        <v>1733</v>
      </c>
      <c r="D39" s="115">
        <f>'62'!F27</f>
        <v>635.99800000000005</v>
      </c>
      <c r="E39" s="262">
        <f t="shared" si="0"/>
        <v>36.699249855741492</v>
      </c>
      <c r="F39" s="267">
        <f>'62'!H27</f>
        <v>2480</v>
      </c>
    </row>
    <row r="40" spans="1:6" ht="15.75" thickBot="1" x14ac:dyDescent="0.3">
      <c r="A40" s="268" t="s">
        <v>440</v>
      </c>
      <c r="B40" s="269">
        <v>0</v>
      </c>
      <c r="C40" s="269">
        <v>0</v>
      </c>
      <c r="D40" s="269">
        <v>0</v>
      </c>
      <c r="E40" s="270"/>
      <c r="F40" s="271">
        <v>0</v>
      </c>
    </row>
    <row r="41" spans="1:6" ht="15.75" thickBot="1" x14ac:dyDescent="0.3">
      <c r="A41" s="283" t="s">
        <v>441</v>
      </c>
      <c r="B41" s="284">
        <v>2250</v>
      </c>
      <c r="C41" s="284">
        <v>1733</v>
      </c>
      <c r="D41" s="284">
        <v>110</v>
      </c>
      <c r="E41" s="285">
        <f t="shared" si="0"/>
        <v>6.3473744950952105</v>
      </c>
      <c r="F41" s="286">
        <f>F39+F40</f>
        <v>2480</v>
      </c>
    </row>
    <row r="42" spans="1:6" ht="15.75" thickBot="1" x14ac:dyDescent="0.3">
      <c r="A42" s="753" t="s">
        <v>305</v>
      </c>
      <c r="B42" s="754"/>
      <c r="C42" s="754"/>
      <c r="D42" s="754"/>
      <c r="E42" s="754"/>
      <c r="F42" s="755"/>
    </row>
    <row r="43" spans="1:6" x14ac:dyDescent="0.25">
      <c r="A43" s="266" t="s">
        <v>439</v>
      </c>
      <c r="B43" s="115">
        <f>'63'!D23</f>
        <v>3350</v>
      </c>
      <c r="C43" s="115">
        <f>'63'!E23</f>
        <v>4350</v>
      </c>
      <c r="D43" s="115">
        <f>'63'!F23</f>
        <v>1395</v>
      </c>
      <c r="E43" s="262">
        <f t="shared" si="0"/>
        <v>32.068965517241374</v>
      </c>
      <c r="F43" s="267">
        <f>'63'!H23</f>
        <v>3250</v>
      </c>
    </row>
    <row r="44" spans="1:6" x14ac:dyDescent="0.25">
      <c r="A44" s="266" t="s">
        <v>440</v>
      </c>
      <c r="B44" s="115">
        <v>0</v>
      </c>
      <c r="C44" s="115">
        <v>0</v>
      </c>
      <c r="D44" s="115">
        <v>0</v>
      </c>
      <c r="E44" s="262"/>
      <c r="F44" s="267">
        <v>0</v>
      </c>
    </row>
    <row r="45" spans="1:6" s="288" customFormat="1" ht="15.75" thickBot="1" x14ac:dyDescent="0.3">
      <c r="A45" s="279" t="s">
        <v>441</v>
      </c>
      <c r="B45" s="280">
        <v>3350</v>
      </c>
      <c r="C45" s="280">
        <v>4350</v>
      </c>
      <c r="D45" s="280">
        <v>805</v>
      </c>
      <c r="E45" s="281">
        <f t="shared" si="0"/>
        <v>18.505747126436781</v>
      </c>
      <c r="F45" s="282">
        <f>F43+F44</f>
        <v>3250</v>
      </c>
    </row>
    <row r="46" spans="1:6" ht="15.75" thickBot="1" x14ac:dyDescent="0.3">
      <c r="A46" s="753" t="s">
        <v>306</v>
      </c>
      <c r="B46" s="754"/>
      <c r="C46" s="754"/>
      <c r="D46" s="754"/>
      <c r="E46" s="754"/>
      <c r="F46" s="755"/>
    </row>
    <row r="47" spans="1:6" x14ac:dyDescent="0.25">
      <c r="A47" s="266" t="s">
        <v>439</v>
      </c>
      <c r="B47" s="115">
        <f>'64'!D121</f>
        <v>34084</v>
      </c>
      <c r="C47" s="115">
        <f>'64'!E121</f>
        <v>33335</v>
      </c>
      <c r="D47" s="115">
        <f>'64'!F121</f>
        <v>30516</v>
      </c>
      <c r="E47" s="262">
        <f t="shared" si="0"/>
        <v>91.543422828858553</v>
      </c>
      <c r="F47" s="267">
        <f>'64'!H121</f>
        <v>29765</v>
      </c>
    </row>
    <row r="48" spans="1:6" x14ac:dyDescent="0.25">
      <c r="A48" s="266" t="s">
        <v>440</v>
      </c>
      <c r="B48" s="115">
        <v>0</v>
      </c>
      <c r="C48" s="115">
        <v>0</v>
      </c>
      <c r="D48" s="115">
        <v>0</v>
      </c>
      <c r="E48" s="262"/>
      <c r="F48" s="267">
        <v>0</v>
      </c>
    </row>
    <row r="49" spans="1:9" s="288" customFormat="1" ht="15.75" thickBot="1" x14ac:dyDescent="0.3">
      <c r="A49" s="279" t="s">
        <v>441</v>
      </c>
      <c r="B49" s="280">
        <v>34084</v>
      </c>
      <c r="C49" s="280">
        <v>32334</v>
      </c>
      <c r="D49" s="280">
        <v>3751</v>
      </c>
      <c r="E49" s="281">
        <f t="shared" si="0"/>
        <v>11.600791736252861</v>
      </c>
      <c r="F49" s="282">
        <f>F47+F48</f>
        <v>29765</v>
      </c>
    </row>
    <row r="50" spans="1:9" x14ac:dyDescent="0.25">
      <c r="A50"/>
      <c r="B50"/>
      <c r="C50"/>
      <c r="D50"/>
      <c r="E50"/>
      <c r="F50"/>
    </row>
    <row r="51" spans="1:9" x14ac:dyDescent="0.25">
      <c r="A51"/>
      <c r="B51"/>
      <c r="C51"/>
      <c r="D51"/>
      <c r="E51"/>
      <c r="F51"/>
    </row>
    <row r="52" spans="1:9" ht="15.75" thickBot="1" x14ac:dyDescent="0.3">
      <c r="A52" s="756" t="s">
        <v>596</v>
      </c>
      <c r="B52" s="756"/>
      <c r="C52" s="756"/>
      <c r="D52" s="756"/>
      <c r="E52" s="756"/>
      <c r="F52" s="756"/>
    </row>
    <row r="53" spans="1:9" ht="15.75" thickBot="1" x14ac:dyDescent="0.3">
      <c r="A53" s="753" t="s">
        <v>307</v>
      </c>
      <c r="B53" s="754"/>
      <c r="C53" s="754"/>
      <c r="D53" s="754"/>
      <c r="E53" s="754"/>
      <c r="F53" s="755"/>
    </row>
    <row r="54" spans="1:9" x14ac:dyDescent="0.25">
      <c r="A54" s="266" t="s">
        <v>443</v>
      </c>
      <c r="B54" s="115">
        <f>'65'!D21</f>
        <v>2550</v>
      </c>
      <c r="C54" s="115">
        <f>'65'!E21</f>
        <v>4120</v>
      </c>
      <c r="D54" s="115">
        <f>'65'!F21</f>
        <v>486.26</v>
      </c>
      <c r="E54" s="262">
        <f t="shared" si="0"/>
        <v>11.802427184466019</v>
      </c>
      <c r="F54" s="267">
        <f>'65'!H21</f>
        <v>1700</v>
      </c>
    </row>
    <row r="55" spans="1:9" x14ac:dyDescent="0.25">
      <c r="A55" s="266" t="s">
        <v>440</v>
      </c>
      <c r="B55" s="115">
        <v>0</v>
      </c>
      <c r="C55" s="115">
        <v>0</v>
      </c>
      <c r="D55" s="115">
        <v>0</v>
      </c>
      <c r="E55" s="262"/>
      <c r="F55" s="267">
        <v>0</v>
      </c>
      <c r="I55" s="32"/>
    </row>
    <row r="56" spans="1:9" s="288" customFormat="1" ht="15.75" thickBot="1" x14ac:dyDescent="0.3">
      <c r="A56" s="279" t="s">
        <v>441</v>
      </c>
      <c r="B56" s="280">
        <v>2550</v>
      </c>
      <c r="C56" s="280">
        <v>4120</v>
      </c>
      <c r="D56" s="280">
        <v>407</v>
      </c>
      <c r="E56" s="281">
        <f t="shared" si="0"/>
        <v>9.8786407766990294</v>
      </c>
      <c r="F56" s="282">
        <f>F54+F55</f>
        <v>1700</v>
      </c>
    </row>
    <row r="57" spans="1:9" ht="15.75" thickBot="1" x14ac:dyDescent="0.3">
      <c r="A57" s="753" t="s">
        <v>308</v>
      </c>
      <c r="B57" s="754"/>
      <c r="C57" s="754"/>
      <c r="D57" s="754"/>
      <c r="E57" s="754"/>
      <c r="F57" s="755"/>
    </row>
    <row r="58" spans="1:9" x14ac:dyDescent="0.25">
      <c r="A58" s="266" t="s">
        <v>443</v>
      </c>
      <c r="B58" s="115">
        <f>'81'!D30</f>
        <v>10892</v>
      </c>
      <c r="C58" s="115">
        <f>'81'!E30</f>
        <v>20442</v>
      </c>
      <c r="D58" s="115">
        <f>'81'!F30</f>
        <v>8594.6899999999987</v>
      </c>
      <c r="E58" s="262">
        <f t="shared" si="0"/>
        <v>42.044271597691022</v>
      </c>
      <c r="F58" s="267">
        <f>'81'!H30</f>
        <v>12140</v>
      </c>
    </row>
    <row r="59" spans="1:9" x14ac:dyDescent="0.25">
      <c r="A59" s="266" t="s">
        <v>440</v>
      </c>
      <c r="B59" s="115">
        <f>'81'!D46</f>
        <v>5500</v>
      </c>
      <c r="C59" s="115">
        <f>'81'!E46</f>
        <v>5382</v>
      </c>
      <c r="D59" s="115">
        <f>'81'!F46</f>
        <v>395</v>
      </c>
      <c r="E59" s="262">
        <f t="shared" si="0"/>
        <v>7.3392790784095139</v>
      </c>
      <c r="F59" s="267">
        <f>'81'!H46</f>
        <v>360</v>
      </c>
    </row>
    <row r="60" spans="1:9" s="288" customFormat="1" ht="15.75" thickBot="1" x14ac:dyDescent="0.3">
      <c r="A60" s="279" t="s">
        <v>441</v>
      </c>
      <c r="B60" s="280">
        <f>B58+B59</f>
        <v>16392</v>
      </c>
      <c r="C60" s="280">
        <f t="shared" ref="C60:D60" si="1">C58+C59</f>
        <v>25824</v>
      </c>
      <c r="D60" s="280">
        <f t="shared" si="1"/>
        <v>8989.6899999999987</v>
      </c>
      <c r="E60" s="281">
        <f t="shared" si="0"/>
        <v>34.811377013630732</v>
      </c>
      <c r="F60" s="282">
        <f>F58+F59</f>
        <v>12500</v>
      </c>
    </row>
    <row r="61" spans="1:9" ht="15.75" thickBot="1" x14ac:dyDescent="0.3">
      <c r="A61" s="753" t="s">
        <v>317</v>
      </c>
      <c r="B61" s="754"/>
      <c r="C61" s="754"/>
      <c r="D61" s="754"/>
      <c r="E61" s="754"/>
      <c r="F61" s="755"/>
    </row>
    <row r="62" spans="1:9" x14ac:dyDescent="0.25">
      <c r="A62" s="266" t="s">
        <v>443</v>
      </c>
      <c r="B62" s="115">
        <f>'82'!D60</f>
        <v>20985</v>
      </c>
      <c r="C62" s="115">
        <f>'82'!E60</f>
        <v>24701</v>
      </c>
      <c r="D62" s="115">
        <f>'82'!F60</f>
        <v>11066.565399999999</v>
      </c>
      <c r="E62" s="262">
        <f t="shared" si="0"/>
        <v>44.802094652038377</v>
      </c>
      <c r="F62" s="267">
        <f>'82'!H60</f>
        <v>7400</v>
      </c>
    </row>
    <row r="63" spans="1:9" x14ac:dyDescent="0.25">
      <c r="A63" s="266" t="s">
        <v>440</v>
      </c>
      <c r="B63" s="115">
        <f>'82'!D141</f>
        <v>250912</v>
      </c>
      <c r="C63" s="115">
        <f>'82'!E141</f>
        <v>263947</v>
      </c>
      <c r="D63" s="115">
        <f>'82'!F141</f>
        <v>161074.93333999999</v>
      </c>
      <c r="E63" s="262">
        <f t="shared" si="0"/>
        <v>61.025483653915366</v>
      </c>
      <c r="F63" s="267">
        <f>'82'!H141</f>
        <v>163350</v>
      </c>
    </row>
    <row r="64" spans="1:9" s="288" customFormat="1" ht="15.75" thickBot="1" x14ac:dyDescent="0.3">
      <c r="A64" s="279" t="s">
        <v>441</v>
      </c>
      <c r="B64" s="280">
        <f>B62+B63</f>
        <v>271897</v>
      </c>
      <c r="C64" s="280">
        <f t="shared" ref="C64:F64" si="2">C62+C63</f>
        <v>288648</v>
      </c>
      <c r="D64" s="280">
        <f t="shared" si="2"/>
        <v>172141.49873999998</v>
      </c>
      <c r="E64" s="281">
        <f t="shared" si="0"/>
        <v>59.637170096449644</v>
      </c>
      <c r="F64" s="282">
        <f t="shared" si="2"/>
        <v>170750</v>
      </c>
    </row>
    <row r="65" spans="1:7" ht="15.75" thickBot="1" x14ac:dyDescent="0.3">
      <c r="A65" s="753" t="s">
        <v>319</v>
      </c>
      <c r="B65" s="754"/>
      <c r="C65" s="754"/>
      <c r="D65" s="754"/>
      <c r="E65" s="754"/>
      <c r="F65" s="755"/>
    </row>
    <row r="66" spans="1:7" x14ac:dyDescent="0.25">
      <c r="A66" s="266" t="s">
        <v>443</v>
      </c>
      <c r="B66" s="115">
        <f>'83'!D18</f>
        <v>2100</v>
      </c>
      <c r="C66" s="115">
        <f>'83'!E18</f>
        <v>16890</v>
      </c>
      <c r="D66" s="115">
        <f>'83'!F18</f>
        <v>2875</v>
      </c>
      <c r="E66" s="262">
        <f t="shared" si="0"/>
        <v>17.021906453522796</v>
      </c>
      <c r="F66" s="267">
        <f>'83'!H18</f>
        <v>2000</v>
      </c>
    </row>
    <row r="67" spans="1:7" x14ac:dyDescent="0.25">
      <c r="A67" s="266" t="s">
        <v>440</v>
      </c>
      <c r="B67" s="115">
        <f>'83'!D59</f>
        <v>52900</v>
      </c>
      <c r="C67" s="115">
        <f>'83'!E59</f>
        <v>127510</v>
      </c>
      <c r="D67" s="115">
        <f>'83'!F59</f>
        <v>30332.623599999999</v>
      </c>
      <c r="E67" s="262">
        <f t="shared" si="0"/>
        <v>23.788427260607008</v>
      </c>
      <c r="F67" s="267">
        <f>'83'!H59</f>
        <v>76750</v>
      </c>
    </row>
    <row r="68" spans="1:7" s="288" customFormat="1" ht="15.75" thickBot="1" x14ac:dyDescent="0.3">
      <c r="A68" s="279" t="s">
        <v>441</v>
      </c>
      <c r="B68" s="280">
        <f>B66+B67</f>
        <v>55000</v>
      </c>
      <c r="C68" s="280">
        <f t="shared" ref="C68:D68" si="3">C66+C67</f>
        <v>144400</v>
      </c>
      <c r="D68" s="280">
        <f t="shared" si="3"/>
        <v>33207.623599999999</v>
      </c>
      <c r="E68" s="281">
        <f t="shared" si="0"/>
        <v>22.996969252077562</v>
      </c>
      <c r="F68" s="282">
        <f>F66+F67</f>
        <v>78750</v>
      </c>
    </row>
    <row r="69" spans="1:7" ht="15.75" thickBot="1" x14ac:dyDescent="0.3">
      <c r="A69" s="753" t="s">
        <v>329</v>
      </c>
      <c r="B69" s="754"/>
      <c r="C69" s="754"/>
      <c r="D69" s="754"/>
      <c r="E69" s="754"/>
      <c r="F69" s="755"/>
    </row>
    <row r="70" spans="1:7" x14ac:dyDescent="0.25">
      <c r="A70" s="266" t="s">
        <v>439</v>
      </c>
      <c r="B70" s="115">
        <f>'91'!D119</f>
        <v>231815</v>
      </c>
      <c r="C70" s="115">
        <f>'91'!E119</f>
        <v>237556.5</v>
      </c>
      <c r="D70" s="115">
        <f>'91'!F119</f>
        <v>139372.62747000001</v>
      </c>
      <c r="E70" s="262">
        <f t="shared" si="0"/>
        <v>58.669254459465435</v>
      </c>
      <c r="F70" s="267">
        <f>'91'!H119</f>
        <v>311886</v>
      </c>
    </row>
    <row r="71" spans="1:7" x14ac:dyDescent="0.25">
      <c r="A71" s="266" t="s">
        <v>440</v>
      </c>
      <c r="B71" s="115">
        <f>'91'!D146</f>
        <v>1000</v>
      </c>
      <c r="C71" s="115">
        <f>'91'!E146</f>
        <v>2400</v>
      </c>
      <c r="D71" s="115">
        <f>'91'!F146</f>
        <v>1888</v>
      </c>
      <c r="E71" s="262">
        <f t="shared" si="0"/>
        <v>78.666666666666657</v>
      </c>
      <c r="F71" s="267">
        <f>'91'!H146</f>
        <v>4050</v>
      </c>
    </row>
    <row r="72" spans="1:7" s="288" customFormat="1" ht="15.75" thickBot="1" x14ac:dyDescent="0.3">
      <c r="A72" s="279" t="s">
        <v>441</v>
      </c>
      <c r="B72" s="280">
        <f>B70+B71</f>
        <v>232815</v>
      </c>
      <c r="C72" s="280">
        <f t="shared" ref="C72:F72" si="4">C70+C71</f>
        <v>239956.5</v>
      </c>
      <c r="D72" s="280">
        <f t="shared" si="4"/>
        <v>141260.62747000001</v>
      </c>
      <c r="E72" s="281">
        <f t="shared" si="0"/>
        <v>58.869264833417724</v>
      </c>
      <c r="F72" s="282">
        <f t="shared" si="4"/>
        <v>315936</v>
      </c>
    </row>
    <row r="73" spans="1:7" ht="15.75" thickBot="1" x14ac:dyDescent="0.3">
      <c r="A73" s="753" t="s">
        <v>340</v>
      </c>
      <c r="B73" s="754"/>
      <c r="C73" s="754"/>
      <c r="D73" s="754"/>
      <c r="E73" s="754"/>
      <c r="F73" s="755"/>
    </row>
    <row r="74" spans="1:7" x14ac:dyDescent="0.25">
      <c r="A74" s="266" t="s">
        <v>444</v>
      </c>
      <c r="B74" s="115">
        <f>'10'!E17</f>
        <v>48882</v>
      </c>
      <c r="C74" s="115">
        <f>'10'!G17</f>
        <v>43345</v>
      </c>
      <c r="D74" s="115">
        <f>'10'!I17</f>
        <v>6511</v>
      </c>
      <c r="E74" s="262">
        <f t="shared" si="0"/>
        <v>15.021340408351596</v>
      </c>
      <c r="F74" s="267">
        <f>'10'!K17</f>
        <v>60924</v>
      </c>
    </row>
    <row r="75" spans="1:7" x14ac:dyDescent="0.25">
      <c r="A75" s="266" t="s">
        <v>440</v>
      </c>
      <c r="B75" s="115">
        <f>'10'!E19</f>
        <v>12900</v>
      </c>
      <c r="C75" s="115">
        <f>'10'!G19</f>
        <v>17900</v>
      </c>
      <c r="D75" s="115">
        <f>'10'!I19</f>
        <v>0</v>
      </c>
      <c r="E75" s="262">
        <f t="shared" ref="E75:E79" si="5">D75/C75*100</f>
        <v>0</v>
      </c>
      <c r="F75" s="267">
        <f>'10'!K19</f>
        <v>11500</v>
      </c>
    </row>
    <row r="76" spans="1:7" s="288" customFormat="1" ht="15.75" thickBot="1" x14ac:dyDescent="0.3">
      <c r="A76" s="279" t="s">
        <v>356</v>
      </c>
      <c r="B76" s="280">
        <f>B74+B75</f>
        <v>61782</v>
      </c>
      <c r="C76" s="280">
        <f t="shared" ref="C76:D76" si="6">C74+C75</f>
        <v>61245</v>
      </c>
      <c r="D76" s="280">
        <f t="shared" si="6"/>
        <v>6511</v>
      </c>
      <c r="E76" s="281">
        <f t="shared" si="5"/>
        <v>10.631071924238714</v>
      </c>
      <c r="F76" s="282">
        <f>F74+F75</f>
        <v>72424</v>
      </c>
    </row>
    <row r="77" spans="1:7" ht="15.75" thickBot="1" x14ac:dyDescent="0.3">
      <c r="A77" s="272" t="s">
        <v>439</v>
      </c>
      <c r="B77" s="340">
        <f>B6+B10+B13+B17+B21+B26+B30+B35+B39+B43+B47+B54+B58+B62+B66+B70+B74+B31+B22</f>
        <v>765277</v>
      </c>
      <c r="C77" s="340">
        <f>C6+C10+C13+C17+C21+C26+C30+C35+C39+C43+C47+C54+C58+C62+C66+C70+C74+C31+C22</f>
        <v>915000</v>
      </c>
      <c r="D77" s="340">
        <f>D6+D10+D13+D17+D21+D26+D30+D35+D39+D43+D47+D54+D58+D62+D66+D70+D74+D31+D22</f>
        <v>519529.89987000002</v>
      </c>
      <c r="E77" s="341">
        <f t="shared" si="5"/>
        <v>56.7792240295082</v>
      </c>
      <c r="F77" s="342">
        <f>F6+F10+F13+F17+F21+F26+F30+F35+F39+F43+F47+F54+F58+F62+F66+F70+F74+F31+F22</f>
        <v>843430</v>
      </c>
      <c r="G77" s="154"/>
    </row>
    <row r="78" spans="1:7" ht="15.75" thickBot="1" x14ac:dyDescent="0.3">
      <c r="A78" s="272" t="s">
        <v>440</v>
      </c>
      <c r="B78" s="340">
        <f>B7+B14+B18+B23+B32+B36+B40+B44+B48+B55+B59+B63+B67+B71+B75</f>
        <v>338882</v>
      </c>
      <c r="C78" s="340">
        <f>C7+C14+C18+C23+C32+C36+C40+C44+C48+C55+C59+C63+C67+C71+C75</f>
        <v>457361</v>
      </c>
      <c r="D78" s="340">
        <f>D7+D14+D18+D23+D32+D36+D40+D44+D48+D55+D59+D63+D67+D71+D75</f>
        <v>198086.73935999998</v>
      </c>
      <c r="E78" s="341">
        <f t="shared" si="5"/>
        <v>43.3108068593518</v>
      </c>
      <c r="F78" s="342">
        <f>F7+F14+F18+F23+F32+F36+F40+F44+F48+F55+F59+F63+F67+F71+F75</f>
        <v>285351</v>
      </c>
      <c r="G78" s="154"/>
    </row>
    <row r="79" spans="1:7" ht="15.75" thickBot="1" x14ac:dyDescent="0.3">
      <c r="A79" s="272" t="s">
        <v>445</v>
      </c>
      <c r="B79" s="340">
        <f>B77+B78</f>
        <v>1104159</v>
      </c>
      <c r="C79" s="340">
        <f t="shared" ref="C79:D79" si="7">C77+C78</f>
        <v>1372361</v>
      </c>
      <c r="D79" s="340">
        <f t="shared" si="7"/>
        <v>717616.63922999997</v>
      </c>
      <c r="E79" s="341">
        <f t="shared" si="5"/>
        <v>52.290661074600628</v>
      </c>
      <c r="F79" s="342">
        <f>F77+F78</f>
        <v>1128781</v>
      </c>
      <c r="G79" s="154"/>
    </row>
    <row r="81" spans="1:6" x14ac:dyDescent="0.25">
      <c r="A81" s="230"/>
      <c r="B81" s="230"/>
      <c r="C81" s="230"/>
      <c r="D81" s="230"/>
      <c r="E81" s="230"/>
    </row>
    <row r="96" spans="1:6" x14ac:dyDescent="0.25">
      <c r="F96" s="148"/>
    </row>
    <row r="106" spans="1:6" x14ac:dyDescent="0.25">
      <c r="A106" s="756" t="s">
        <v>597</v>
      </c>
      <c r="B106" s="756"/>
      <c r="C106" s="756"/>
      <c r="D106" s="756"/>
      <c r="E106" s="756"/>
      <c r="F106" s="756"/>
    </row>
  </sheetData>
  <mergeCells count="19">
    <mergeCell ref="A106:F106"/>
    <mergeCell ref="A57:F57"/>
    <mergeCell ref="A61:F61"/>
    <mergeCell ref="A65:F65"/>
    <mergeCell ref="A69:F69"/>
    <mergeCell ref="A73:F73"/>
    <mergeCell ref="A5:F5"/>
    <mergeCell ref="A9:F9"/>
    <mergeCell ref="A12:F12"/>
    <mergeCell ref="A16:F16"/>
    <mergeCell ref="A20:F20"/>
    <mergeCell ref="A46:F46"/>
    <mergeCell ref="A53:F53"/>
    <mergeCell ref="A52:F52"/>
    <mergeCell ref="A25:F25"/>
    <mergeCell ref="A29:F29"/>
    <mergeCell ref="A34:F34"/>
    <mergeCell ref="A38:F38"/>
    <mergeCell ref="A42:F42"/>
  </mergeCells>
  <pageMargins left="0.7" right="0.7" top="0.75" bottom="0.75" header="0.3" footer="0.3"/>
  <pageSetup paperSize="9" scale="92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78"/>
  <sheetViews>
    <sheetView view="pageLayout" topLeftCell="A4" zoomScaleNormal="100" workbookViewId="0">
      <selection activeCell="C14" sqref="C14"/>
    </sheetView>
  </sheetViews>
  <sheetFormatPr defaultColWidth="9.140625" defaultRowHeight="12.75" x14ac:dyDescent="0.2"/>
  <cols>
    <col min="1" max="1" width="9.28515625" style="1" customWidth="1"/>
    <col min="2" max="2" width="6" style="1" customWidth="1"/>
    <col min="3" max="3" width="40.7109375" style="1" customWidth="1"/>
    <col min="4" max="4" width="8.7109375" style="111" bestFit="1" customWidth="1"/>
    <col min="5" max="5" width="8.85546875" style="111" bestFit="1" customWidth="1"/>
    <col min="6" max="6" width="11.28515625" style="111" bestFit="1" customWidth="1"/>
    <col min="7" max="7" width="8.7109375" style="1" bestFit="1" customWidth="1"/>
    <col min="8" max="8" width="11.42578125" style="111" bestFit="1" customWidth="1"/>
    <col min="9" max="16384" width="9.140625" style="1"/>
  </cols>
  <sheetData>
    <row r="1" spans="1:8" ht="18" x14ac:dyDescent="0.2">
      <c r="A1" s="3" t="s">
        <v>288</v>
      </c>
      <c r="H1" s="124" t="s">
        <v>470</v>
      </c>
    </row>
    <row r="2" spans="1:8" x14ac:dyDescent="0.2">
      <c r="H2" s="124"/>
    </row>
    <row r="3" spans="1:8" ht="12" customHeight="1" x14ac:dyDescent="0.2">
      <c r="H3" s="124" t="s">
        <v>369</v>
      </c>
    </row>
    <row r="4" spans="1:8" s="5" customFormat="1" ht="27" customHeight="1" x14ac:dyDescent="0.2">
      <c r="A4" s="13" t="s">
        <v>0</v>
      </c>
      <c r="B4" s="13" t="s">
        <v>1</v>
      </c>
      <c r="C4" s="13" t="s">
        <v>2</v>
      </c>
      <c r="D4" s="113" t="s">
        <v>293</v>
      </c>
      <c r="E4" s="113" t="s">
        <v>294</v>
      </c>
      <c r="F4" s="114" t="s">
        <v>640</v>
      </c>
      <c r="G4" s="14" t="s">
        <v>295</v>
      </c>
      <c r="H4" s="134" t="s">
        <v>485</v>
      </c>
    </row>
    <row r="5" spans="1:8" ht="15" customHeight="1" x14ac:dyDescent="0.2">
      <c r="A5" s="6" t="s">
        <v>3</v>
      </c>
      <c r="B5" s="6" t="s">
        <v>4</v>
      </c>
      <c r="C5" s="6" t="s">
        <v>5</v>
      </c>
      <c r="D5" s="115">
        <v>50</v>
      </c>
      <c r="E5" s="115">
        <v>50</v>
      </c>
      <c r="F5" s="115">
        <v>0</v>
      </c>
      <c r="G5" s="8">
        <f>F5/E5*100</f>
        <v>0</v>
      </c>
      <c r="H5" s="115">
        <v>50</v>
      </c>
    </row>
    <row r="6" spans="1:8" ht="15" customHeight="1" x14ac:dyDescent="0.2">
      <c r="A6" s="6" t="s">
        <v>3</v>
      </c>
      <c r="B6" s="6" t="s">
        <v>6</v>
      </c>
      <c r="C6" s="6" t="s">
        <v>7</v>
      </c>
      <c r="D6" s="115">
        <v>50</v>
      </c>
      <c r="E6" s="115">
        <v>0</v>
      </c>
      <c r="F6" s="115">
        <v>0</v>
      </c>
      <c r="G6" s="8">
        <v>0</v>
      </c>
      <c r="H6" s="115">
        <v>50</v>
      </c>
    </row>
    <row r="7" spans="1:8" s="17" customFormat="1" ht="15" customHeight="1" x14ac:dyDescent="0.2">
      <c r="A7" s="19" t="s">
        <v>3</v>
      </c>
      <c r="B7" s="19" t="s">
        <v>8</v>
      </c>
      <c r="C7" s="19"/>
      <c r="D7" s="168">
        <f t="shared" ref="D7:H7" si="0">SUM(D5:D6)</f>
        <v>100</v>
      </c>
      <c r="E7" s="168">
        <f t="shared" si="0"/>
        <v>50</v>
      </c>
      <c r="F7" s="168">
        <f t="shared" si="0"/>
        <v>0</v>
      </c>
      <c r="G7" s="169">
        <f t="shared" ref="G7:G18" si="1">F7/E7*100</f>
        <v>0</v>
      </c>
      <c r="H7" s="168">
        <f t="shared" si="0"/>
        <v>100</v>
      </c>
    </row>
    <row r="8" spans="1:8" ht="15" customHeight="1" x14ac:dyDescent="0.2">
      <c r="A8" s="6" t="s">
        <v>9</v>
      </c>
      <c r="B8" s="6" t="s">
        <v>4</v>
      </c>
      <c r="C8" s="6" t="s">
        <v>5</v>
      </c>
      <c r="D8" s="115">
        <v>150</v>
      </c>
      <c r="E8" s="115">
        <v>150</v>
      </c>
      <c r="F8" s="115">
        <v>19</v>
      </c>
      <c r="G8" s="8">
        <f t="shared" si="1"/>
        <v>12.666666666666668</v>
      </c>
      <c r="H8" s="115">
        <v>150</v>
      </c>
    </row>
    <row r="9" spans="1:8" ht="15" customHeight="1" x14ac:dyDescent="0.2">
      <c r="A9" s="6" t="s">
        <v>9</v>
      </c>
      <c r="B9" s="6" t="s">
        <v>4</v>
      </c>
      <c r="C9" s="6" t="s">
        <v>487</v>
      </c>
      <c r="D9" s="115">
        <v>25</v>
      </c>
      <c r="E9" s="115">
        <v>1</v>
      </c>
      <c r="F9" s="115">
        <v>0</v>
      </c>
      <c r="G9" s="8">
        <f t="shared" si="1"/>
        <v>0</v>
      </c>
      <c r="H9" s="115">
        <v>0</v>
      </c>
    </row>
    <row r="10" spans="1:8" ht="15" customHeight="1" x14ac:dyDescent="0.2">
      <c r="A10" s="6" t="s">
        <v>9</v>
      </c>
      <c r="B10" s="6" t="s">
        <v>6</v>
      </c>
      <c r="C10" s="6" t="s">
        <v>7</v>
      </c>
      <c r="D10" s="115">
        <v>50</v>
      </c>
      <c r="E10" s="115">
        <v>220</v>
      </c>
      <c r="F10" s="115">
        <v>127</v>
      </c>
      <c r="G10" s="8">
        <f t="shared" si="1"/>
        <v>57.727272727272727</v>
      </c>
      <c r="H10" s="115">
        <v>50</v>
      </c>
    </row>
    <row r="11" spans="1:8" ht="15" customHeight="1" x14ac:dyDescent="0.2">
      <c r="A11" s="6" t="s">
        <v>9</v>
      </c>
      <c r="B11" s="6" t="s">
        <v>6</v>
      </c>
      <c r="C11" s="6" t="s">
        <v>486</v>
      </c>
      <c r="D11" s="115">
        <v>35</v>
      </c>
      <c r="E11" s="115">
        <v>0</v>
      </c>
      <c r="F11" s="115">
        <v>0</v>
      </c>
      <c r="G11" s="8">
        <v>0</v>
      </c>
      <c r="H11" s="115">
        <v>0</v>
      </c>
    </row>
    <row r="12" spans="1:8" ht="15" customHeight="1" x14ac:dyDescent="0.2">
      <c r="A12" s="6" t="s">
        <v>9</v>
      </c>
      <c r="B12" s="6" t="s">
        <v>10</v>
      </c>
      <c r="C12" s="6" t="s">
        <v>11</v>
      </c>
      <c r="D12" s="115">
        <v>500</v>
      </c>
      <c r="E12" s="115">
        <v>280</v>
      </c>
      <c r="F12" s="115">
        <v>166</v>
      </c>
      <c r="G12" s="8">
        <f t="shared" si="1"/>
        <v>59.285714285714285</v>
      </c>
      <c r="H12" s="115">
        <v>400</v>
      </c>
    </row>
    <row r="13" spans="1:8" ht="15" customHeight="1" x14ac:dyDescent="0.2">
      <c r="A13" s="6" t="s">
        <v>9</v>
      </c>
      <c r="B13" s="6" t="s">
        <v>10</v>
      </c>
      <c r="C13" s="6" t="s">
        <v>488</v>
      </c>
      <c r="D13" s="115">
        <v>240</v>
      </c>
      <c r="E13" s="115">
        <v>240</v>
      </c>
      <c r="F13" s="115">
        <v>38</v>
      </c>
      <c r="G13" s="8">
        <f t="shared" si="1"/>
        <v>15.833333333333332</v>
      </c>
      <c r="H13" s="115">
        <v>50</v>
      </c>
    </row>
    <row r="14" spans="1:8" ht="15" customHeight="1" x14ac:dyDescent="0.2">
      <c r="A14" s="6" t="s">
        <v>9</v>
      </c>
      <c r="B14" s="6" t="s">
        <v>10</v>
      </c>
      <c r="C14" s="6" t="s">
        <v>649</v>
      </c>
      <c r="D14" s="115">
        <v>0</v>
      </c>
      <c r="E14" s="115">
        <v>0</v>
      </c>
      <c r="F14" s="115">
        <v>0</v>
      </c>
      <c r="G14" s="8">
        <v>29.25</v>
      </c>
      <c r="H14" s="115">
        <v>400</v>
      </c>
    </row>
    <row r="15" spans="1:8" ht="15" customHeight="1" x14ac:dyDescent="0.2">
      <c r="A15" s="6" t="s">
        <v>9</v>
      </c>
      <c r="B15" s="6" t="s">
        <v>12</v>
      </c>
      <c r="C15" s="6" t="s">
        <v>13</v>
      </c>
      <c r="D15" s="115">
        <v>20</v>
      </c>
      <c r="E15" s="115">
        <v>20</v>
      </c>
      <c r="F15" s="115">
        <v>0</v>
      </c>
      <c r="G15" s="8">
        <f t="shared" si="1"/>
        <v>0</v>
      </c>
      <c r="H15" s="115">
        <v>20</v>
      </c>
    </row>
    <row r="16" spans="1:8" ht="15" customHeight="1" x14ac:dyDescent="0.2">
      <c r="A16" s="6" t="s">
        <v>9</v>
      </c>
      <c r="B16" s="6" t="s">
        <v>12</v>
      </c>
      <c r="C16" s="6" t="s">
        <v>489</v>
      </c>
      <c r="D16" s="115">
        <v>30</v>
      </c>
      <c r="E16" s="115">
        <v>10</v>
      </c>
      <c r="F16" s="115">
        <v>0</v>
      </c>
      <c r="G16" s="8">
        <f t="shared" si="1"/>
        <v>0</v>
      </c>
      <c r="H16" s="115">
        <v>0</v>
      </c>
    </row>
    <row r="17" spans="1:15" s="17" customFormat="1" ht="15" customHeight="1" x14ac:dyDescent="0.2">
      <c r="A17" s="19" t="s">
        <v>9</v>
      </c>
      <c r="B17" s="19" t="s">
        <v>14</v>
      </c>
      <c r="C17" s="19"/>
      <c r="D17" s="168">
        <f>SUM(D8:D16)</f>
        <v>1050</v>
      </c>
      <c r="E17" s="168">
        <f>SUM(E8:E16)</f>
        <v>921</v>
      </c>
      <c r="F17" s="168">
        <f>SUM(F8:F16)</f>
        <v>350</v>
      </c>
      <c r="G17" s="169">
        <f t="shared" si="1"/>
        <v>38.002171552660151</v>
      </c>
      <c r="H17" s="168">
        <f>SUM(H8:H16)</f>
        <v>1070</v>
      </c>
    </row>
    <row r="18" spans="1:15" s="10" customFormat="1" ht="15" customHeight="1" x14ac:dyDescent="0.2">
      <c r="A18" s="11" t="s">
        <v>290</v>
      </c>
      <c r="B18" s="11"/>
      <c r="C18" s="11"/>
      <c r="D18" s="117">
        <f>D7+D17</f>
        <v>1150</v>
      </c>
      <c r="E18" s="117">
        <f>E7+E17</f>
        <v>971</v>
      </c>
      <c r="F18" s="117">
        <f>F7+F17</f>
        <v>350</v>
      </c>
      <c r="G18" s="12">
        <f t="shared" si="1"/>
        <v>36.045314109165808</v>
      </c>
      <c r="H18" s="117">
        <f>H7+H17</f>
        <v>1170</v>
      </c>
    </row>
    <row r="19" spans="1:15" x14ac:dyDescent="0.2">
      <c r="A19" s="4"/>
      <c r="B19" s="4"/>
      <c r="C19" s="4"/>
      <c r="D19" s="118"/>
      <c r="E19" s="118"/>
      <c r="F19" s="118"/>
      <c r="G19" s="4"/>
      <c r="H19" s="118"/>
    </row>
    <row r="20" spans="1:15" x14ac:dyDescent="0.2">
      <c r="A20" s="2"/>
      <c r="B20" s="2"/>
      <c r="C20" s="2"/>
      <c r="D20" s="119"/>
      <c r="E20" s="119"/>
      <c r="F20" s="119"/>
      <c r="G20" s="2"/>
      <c r="H20" s="119"/>
    </row>
    <row r="21" spans="1:15" s="5" customFormat="1" ht="27" customHeight="1" x14ac:dyDescent="0.2">
      <c r="A21" s="13" t="s">
        <v>0</v>
      </c>
      <c r="B21" s="13" t="s">
        <v>1</v>
      </c>
      <c r="C21" s="13" t="s">
        <v>2</v>
      </c>
      <c r="D21" s="113" t="s">
        <v>293</v>
      </c>
      <c r="E21" s="113" t="s">
        <v>294</v>
      </c>
      <c r="F21" s="114" t="s">
        <v>640</v>
      </c>
      <c r="G21" s="14" t="s">
        <v>295</v>
      </c>
      <c r="H21" s="134" t="s">
        <v>485</v>
      </c>
    </row>
    <row r="22" spans="1:15" ht="15" customHeight="1" x14ac:dyDescent="0.2">
      <c r="A22" s="6" t="s">
        <v>9</v>
      </c>
      <c r="B22" s="6" t="s">
        <v>15</v>
      </c>
      <c r="C22" s="6" t="s">
        <v>490</v>
      </c>
      <c r="D22" s="115">
        <v>2500</v>
      </c>
      <c r="E22" s="115">
        <v>1900</v>
      </c>
      <c r="F22" s="115">
        <v>636</v>
      </c>
      <c r="G22" s="8">
        <v>0</v>
      </c>
      <c r="H22" s="115">
        <v>1900</v>
      </c>
    </row>
    <row r="23" spans="1:15" ht="15" customHeight="1" x14ac:dyDescent="0.2">
      <c r="A23" s="6" t="s">
        <v>9</v>
      </c>
      <c r="B23" s="6" t="s">
        <v>15</v>
      </c>
      <c r="C23" s="6" t="s">
        <v>491</v>
      </c>
      <c r="D23" s="115">
        <v>0</v>
      </c>
      <c r="E23" s="115">
        <v>0</v>
      </c>
      <c r="F23" s="115">
        <v>0</v>
      </c>
      <c r="G23" s="8">
        <v>0</v>
      </c>
      <c r="H23" s="115">
        <v>200</v>
      </c>
    </row>
    <row r="24" spans="1:15" s="17" customFormat="1" ht="15" customHeight="1" x14ac:dyDescent="0.2">
      <c r="A24" s="6" t="s">
        <v>9</v>
      </c>
      <c r="B24" s="6" t="s">
        <v>15</v>
      </c>
      <c r="C24" s="6" t="s">
        <v>16</v>
      </c>
      <c r="D24" s="115">
        <f>SUM(D22:D23)</f>
        <v>2500</v>
      </c>
      <c r="E24" s="115">
        <f>SUM(E22:E23)</f>
        <v>1900</v>
      </c>
      <c r="F24" s="115">
        <f>SUM(F22:F23)</f>
        <v>636</v>
      </c>
      <c r="G24" s="8">
        <v>0</v>
      </c>
      <c r="H24" s="115">
        <f>SUM(H22:H23)</f>
        <v>2100</v>
      </c>
    </row>
    <row r="25" spans="1:15" s="17" customFormat="1" ht="15" customHeight="1" x14ac:dyDescent="0.2">
      <c r="A25" s="19" t="s">
        <v>9</v>
      </c>
      <c r="B25" s="19" t="s">
        <v>14</v>
      </c>
      <c r="C25" s="19"/>
      <c r="D25" s="168">
        <f>D24</f>
        <v>2500</v>
      </c>
      <c r="E25" s="168">
        <f t="shared" ref="E25:F25" si="2">E24</f>
        <v>1900</v>
      </c>
      <c r="F25" s="168">
        <f t="shared" si="2"/>
        <v>636</v>
      </c>
      <c r="G25" s="169">
        <f t="shared" ref="G25:G30" si="3">F25/E25*100</f>
        <v>33.473684210526315</v>
      </c>
      <c r="H25" s="168">
        <f>H24</f>
        <v>2100</v>
      </c>
      <c r="O25" s="109"/>
    </row>
    <row r="26" spans="1:15" ht="15" customHeight="1" x14ac:dyDescent="0.2">
      <c r="A26" s="6" t="s">
        <v>17</v>
      </c>
      <c r="B26" s="6" t="s">
        <v>18</v>
      </c>
      <c r="C26" s="6" t="s">
        <v>492</v>
      </c>
      <c r="D26" s="115">
        <v>1020</v>
      </c>
      <c r="E26" s="115">
        <v>1020</v>
      </c>
      <c r="F26" s="115">
        <v>67</v>
      </c>
      <c r="G26" s="8">
        <v>0</v>
      </c>
      <c r="H26" s="115">
        <v>1500</v>
      </c>
    </row>
    <row r="27" spans="1:15" ht="15" customHeight="1" x14ac:dyDescent="0.2">
      <c r="A27" s="6" t="s">
        <v>17</v>
      </c>
      <c r="B27" s="6" t="s">
        <v>18</v>
      </c>
      <c r="C27" s="6" t="s">
        <v>493</v>
      </c>
      <c r="D27" s="115">
        <v>3000</v>
      </c>
      <c r="E27" s="115">
        <v>3000</v>
      </c>
      <c r="F27" s="115">
        <v>764</v>
      </c>
      <c r="G27" s="8">
        <f t="shared" ref="G27:G29" si="4">F27/E27*100</f>
        <v>25.466666666666665</v>
      </c>
      <c r="H27" s="115">
        <v>2700</v>
      </c>
    </row>
    <row r="28" spans="1:15" ht="15" customHeight="1" x14ac:dyDescent="0.2">
      <c r="A28" s="6" t="s">
        <v>17</v>
      </c>
      <c r="B28" s="6" t="s">
        <v>18</v>
      </c>
      <c r="C28" s="6" t="s">
        <v>494</v>
      </c>
      <c r="D28" s="115">
        <v>800</v>
      </c>
      <c r="E28" s="115">
        <v>800</v>
      </c>
      <c r="F28" s="115">
        <v>0</v>
      </c>
      <c r="G28" s="8">
        <f t="shared" si="4"/>
        <v>0</v>
      </c>
      <c r="H28" s="115">
        <v>1200</v>
      </c>
    </row>
    <row r="29" spans="1:15" s="17" customFormat="1" ht="15" customHeight="1" x14ac:dyDescent="0.2">
      <c r="A29" s="19" t="s">
        <v>17</v>
      </c>
      <c r="B29" s="19" t="s">
        <v>20</v>
      </c>
      <c r="C29" s="19"/>
      <c r="D29" s="168">
        <f>SUM(D26:D28)</f>
        <v>4820</v>
      </c>
      <c r="E29" s="168">
        <f t="shared" ref="E29:F29" si="5">SUM(E26:E28)</f>
        <v>4820</v>
      </c>
      <c r="F29" s="168">
        <f t="shared" si="5"/>
        <v>831</v>
      </c>
      <c r="G29" s="169">
        <f t="shared" si="4"/>
        <v>17.240663900414937</v>
      </c>
      <c r="H29" s="168">
        <f>SUM(H26:H28)</f>
        <v>5400</v>
      </c>
    </row>
    <row r="30" spans="1:15" s="10" customFormat="1" ht="15" customHeight="1" x14ac:dyDescent="0.2">
      <c r="A30" s="9" t="s">
        <v>291</v>
      </c>
      <c r="B30" s="9"/>
      <c r="C30" s="9"/>
      <c r="D30" s="120">
        <f>D25+D29</f>
        <v>7320</v>
      </c>
      <c r="E30" s="120">
        <f>E25+E29</f>
        <v>6720</v>
      </c>
      <c r="F30" s="120">
        <f>F25+F29</f>
        <v>1467</v>
      </c>
      <c r="G30" s="12">
        <f t="shared" si="3"/>
        <v>21.830357142857142</v>
      </c>
      <c r="H30" s="120">
        <f>H25+H29</f>
        <v>7500</v>
      </c>
    </row>
    <row r="33" spans="1:8" s="10" customFormat="1" x14ac:dyDescent="0.2">
      <c r="A33" s="11" t="s">
        <v>292</v>
      </c>
      <c r="B33" s="11"/>
      <c r="C33" s="11"/>
      <c r="D33" s="117">
        <f>D18+D30</f>
        <v>8470</v>
      </c>
      <c r="E33" s="117">
        <f>E18+E30</f>
        <v>7691</v>
      </c>
      <c r="F33" s="117">
        <f>F18+F30</f>
        <v>1817</v>
      </c>
      <c r="G33" s="12">
        <f t="shared" ref="G33" si="6">F33/E33*100</f>
        <v>23.625016252762972</v>
      </c>
      <c r="H33" s="117">
        <f>H18+H30</f>
        <v>8670</v>
      </c>
    </row>
    <row r="65" spans="1:8" x14ac:dyDescent="0.2">
      <c r="A65" s="746" t="s">
        <v>448</v>
      </c>
      <c r="B65" s="746"/>
      <c r="C65" s="746"/>
      <c r="D65" s="746"/>
      <c r="E65" s="746"/>
      <c r="F65" s="746"/>
      <c r="G65" s="746"/>
    </row>
    <row r="78" spans="1:8" ht="15" customHeight="1" x14ac:dyDescent="0.2">
      <c r="H78" s="1"/>
    </row>
  </sheetData>
  <mergeCells count="1">
    <mergeCell ref="A65:G65"/>
  </mergeCells>
  <pageMargins left="0.7" right="0.7" top="0.75" bottom="0.75" header="0.3" footer="0.3"/>
  <pageSetup paperSize="9" scale="8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H79"/>
  <sheetViews>
    <sheetView view="pageLayout" topLeftCell="A55" zoomScaleNormal="100" workbookViewId="0">
      <selection activeCell="A80" sqref="A80"/>
    </sheetView>
  </sheetViews>
  <sheetFormatPr defaultColWidth="9.140625" defaultRowHeight="12.75" x14ac:dyDescent="0.2"/>
  <cols>
    <col min="1" max="1" width="9.28515625" style="1" customWidth="1"/>
    <col min="2" max="2" width="8.7109375" style="1" customWidth="1"/>
    <col min="3" max="3" width="40.7109375" style="1" customWidth="1"/>
    <col min="4" max="4" width="12" style="111" customWidth="1"/>
    <col min="5" max="5" width="11.28515625" style="111" customWidth="1"/>
    <col min="6" max="6" width="11.140625" style="111" customWidth="1"/>
    <col min="7" max="8" width="11.85546875" style="1" customWidth="1"/>
    <col min="9" max="16384" width="9.140625" style="1"/>
  </cols>
  <sheetData>
    <row r="1" spans="1:8" ht="18" x14ac:dyDescent="0.2">
      <c r="A1" s="3" t="s">
        <v>287</v>
      </c>
      <c r="H1" s="141" t="s">
        <v>471</v>
      </c>
    </row>
    <row r="2" spans="1:8" x14ac:dyDescent="0.2">
      <c r="H2" s="141"/>
    </row>
    <row r="3" spans="1:8" x14ac:dyDescent="0.2">
      <c r="F3" s="124"/>
      <c r="H3" s="141" t="s">
        <v>369</v>
      </c>
    </row>
    <row r="4" spans="1:8" s="5" customFormat="1" ht="27" customHeight="1" x14ac:dyDescent="0.2">
      <c r="A4" s="13" t="s">
        <v>0</v>
      </c>
      <c r="B4" s="13" t="s">
        <v>1</v>
      </c>
      <c r="C4" s="13" t="s">
        <v>2</v>
      </c>
      <c r="D4" s="113" t="s">
        <v>293</v>
      </c>
      <c r="E4" s="113" t="s">
        <v>294</v>
      </c>
      <c r="F4" s="114" t="s">
        <v>640</v>
      </c>
      <c r="G4" s="14" t="s">
        <v>295</v>
      </c>
      <c r="H4" s="135" t="s">
        <v>485</v>
      </c>
    </row>
    <row r="5" spans="1:8" ht="15" customHeight="1" x14ac:dyDescent="0.2">
      <c r="A5" s="6" t="s">
        <v>22</v>
      </c>
      <c r="B5" s="6" t="s">
        <v>10</v>
      </c>
      <c r="C5" s="6" t="s">
        <v>11</v>
      </c>
      <c r="D5" s="115">
        <v>150</v>
      </c>
      <c r="E5" s="115">
        <v>150</v>
      </c>
      <c r="F5" s="115">
        <v>0</v>
      </c>
      <c r="G5" s="8">
        <v>0</v>
      </c>
      <c r="H5" s="8">
        <v>150</v>
      </c>
    </row>
    <row r="6" spans="1:8" s="17" customFormat="1" ht="15" customHeight="1" x14ac:dyDescent="0.2">
      <c r="A6" s="19" t="s">
        <v>22</v>
      </c>
      <c r="B6" s="19" t="s">
        <v>21</v>
      </c>
      <c r="C6" s="19"/>
      <c r="D6" s="168">
        <v>150</v>
      </c>
      <c r="E6" s="168">
        <v>150</v>
      </c>
      <c r="F6" s="168">
        <v>0</v>
      </c>
      <c r="G6" s="169">
        <v>0</v>
      </c>
      <c r="H6" s="169">
        <v>150</v>
      </c>
    </row>
    <row r="7" spans="1:8" s="10" customFormat="1" x14ac:dyDescent="0.2">
      <c r="A7" s="11" t="s">
        <v>290</v>
      </c>
      <c r="B7" s="11"/>
      <c r="C7" s="11"/>
      <c r="D7" s="117">
        <v>150</v>
      </c>
      <c r="E7" s="117">
        <v>150</v>
      </c>
      <c r="F7" s="117">
        <v>0</v>
      </c>
      <c r="G7" s="12">
        <v>0</v>
      </c>
      <c r="H7" s="12">
        <f>SUM(H5)</f>
        <v>150</v>
      </c>
    </row>
    <row r="10" spans="1:8" s="10" customFormat="1" x14ac:dyDescent="0.2">
      <c r="A10" s="11" t="s">
        <v>292</v>
      </c>
      <c r="B10" s="11"/>
      <c r="C10" s="11"/>
      <c r="D10" s="117">
        <v>150</v>
      </c>
      <c r="E10" s="117">
        <v>150</v>
      </c>
      <c r="F10" s="117">
        <v>0</v>
      </c>
      <c r="G10" s="12">
        <v>0</v>
      </c>
      <c r="H10" s="12">
        <f>H7</f>
        <v>150</v>
      </c>
    </row>
    <row r="40" spans="8:8" x14ac:dyDescent="0.2">
      <c r="H40" s="111"/>
    </row>
    <row r="79" spans="1:7" x14ac:dyDescent="0.2">
      <c r="A79" s="746" t="s">
        <v>449</v>
      </c>
      <c r="B79" s="746"/>
      <c r="C79" s="746"/>
      <c r="D79" s="746"/>
      <c r="E79" s="746"/>
      <c r="F79" s="746"/>
      <c r="G79" s="746"/>
    </row>
  </sheetData>
  <mergeCells count="1">
    <mergeCell ref="A79:G79"/>
  </mergeCells>
  <pageMargins left="0.7" right="0.7" top="0.75" bottom="0.75" header="0.3" footer="0.3"/>
  <pageSetup paperSize="9" scale="7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H149"/>
  <sheetViews>
    <sheetView showWhiteSpace="0" view="pageLayout" topLeftCell="A121" zoomScaleNormal="100" workbookViewId="0">
      <selection activeCell="C73" sqref="C73"/>
    </sheetView>
  </sheetViews>
  <sheetFormatPr defaultColWidth="9.140625" defaultRowHeight="12.75" x14ac:dyDescent="0.2"/>
  <cols>
    <col min="1" max="1" width="9.28515625" style="1" customWidth="1"/>
    <col min="2" max="2" width="8.7109375" style="1" customWidth="1"/>
    <col min="3" max="3" width="40.7109375" style="1" customWidth="1"/>
    <col min="4" max="4" width="12" style="111" customWidth="1"/>
    <col min="5" max="5" width="11.28515625" style="111" customWidth="1"/>
    <col min="6" max="6" width="13.42578125" style="111" customWidth="1"/>
    <col min="7" max="7" width="9.28515625" style="1" bestFit="1" customWidth="1"/>
    <col min="8" max="8" width="12.28515625" style="111" customWidth="1"/>
    <col min="9" max="16384" width="9.140625" style="1"/>
  </cols>
  <sheetData>
    <row r="1" spans="1:8" ht="18" x14ac:dyDescent="0.2">
      <c r="A1" s="3" t="s">
        <v>289</v>
      </c>
      <c r="H1" s="124" t="s">
        <v>472</v>
      </c>
    </row>
    <row r="2" spans="1:8" x14ac:dyDescent="0.2">
      <c r="H2" s="124"/>
    </row>
    <row r="3" spans="1:8" x14ac:dyDescent="0.2">
      <c r="H3" s="124" t="s">
        <v>369</v>
      </c>
    </row>
    <row r="4" spans="1:8" s="5" customFormat="1" ht="27" customHeight="1" x14ac:dyDescent="0.2">
      <c r="A4" s="13" t="s">
        <v>0</v>
      </c>
      <c r="B4" s="13" t="s">
        <v>1</v>
      </c>
      <c r="C4" s="13" t="s">
        <v>2</v>
      </c>
      <c r="D4" s="113" t="s">
        <v>293</v>
      </c>
      <c r="E4" s="113" t="s">
        <v>294</v>
      </c>
      <c r="F4" s="114" t="s">
        <v>640</v>
      </c>
      <c r="G4" s="14" t="s">
        <v>295</v>
      </c>
      <c r="H4" s="136" t="s">
        <v>485</v>
      </c>
    </row>
    <row r="5" spans="1:8" ht="15" customHeight="1" x14ac:dyDescent="0.2">
      <c r="A5" s="6" t="s">
        <v>53</v>
      </c>
      <c r="B5" s="6" t="s">
        <v>28</v>
      </c>
      <c r="C5" s="6" t="s">
        <v>29</v>
      </c>
      <c r="D5" s="115">
        <v>0</v>
      </c>
      <c r="E5" s="115">
        <v>0</v>
      </c>
      <c r="F5" s="115">
        <v>0</v>
      </c>
      <c r="G5" s="8">
        <v>0</v>
      </c>
      <c r="H5" s="115">
        <v>1</v>
      </c>
    </row>
    <row r="6" spans="1:8" s="17" customFormat="1" ht="15" customHeight="1" x14ac:dyDescent="0.2">
      <c r="A6" s="19" t="s">
        <v>53</v>
      </c>
      <c r="B6" s="19" t="s">
        <v>54</v>
      </c>
      <c r="C6" s="19"/>
      <c r="D6" s="168">
        <f>D5</f>
        <v>0</v>
      </c>
      <c r="E6" s="168">
        <f t="shared" ref="E6:H6" si="0">E5</f>
        <v>0</v>
      </c>
      <c r="F6" s="168">
        <f t="shared" si="0"/>
        <v>0</v>
      </c>
      <c r="G6" s="169">
        <v>0</v>
      </c>
      <c r="H6" s="168">
        <f t="shared" si="0"/>
        <v>1</v>
      </c>
    </row>
    <row r="7" spans="1:8" s="17" customFormat="1" ht="15" customHeight="1" x14ac:dyDescent="0.2">
      <c r="A7" s="161" t="s">
        <v>23</v>
      </c>
      <c r="B7" s="161" t="s">
        <v>6</v>
      </c>
      <c r="C7" s="161" t="s">
        <v>7</v>
      </c>
      <c r="D7" s="160">
        <v>0</v>
      </c>
      <c r="E7" s="160">
        <v>0</v>
      </c>
      <c r="F7" s="160">
        <v>0</v>
      </c>
      <c r="G7" s="162">
        <v>0</v>
      </c>
      <c r="H7" s="160">
        <v>50</v>
      </c>
    </row>
    <row r="8" spans="1:8" s="17" customFormat="1" ht="15" customHeight="1" x14ac:dyDescent="0.2">
      <c r="A8" s="6" t="s">
        <v>23</v>
      </c>
      <c r="B8" s="6" t="s">
        <v>10</v>
      </c>
      <c r="C8" s="6" t="s">
        <v>11</v>
      </c>
      <c r="D8" s="115">
        <v>10000</v>
      </c>
      <c r="E8" s="115">
        <v>10000</v>
      </c>
      <c r="F8" s="115">
        <v>5627</v>
      </c>
      <c r="G8" s="8">
        <f>F8/E8*100</f>
        <v>56.269999999999996</v>
      </c>
      <c r="H8" s="115">
        <v>8000</v>
      </c>
    </row>
    <row r="9" spans="1:8" s="17" customFormat="1" ht="15" customHeight="1" x14ac:dyDescent="0.2">
      <c r="A9" s="161" t="s">
        <v>23</v>
      </c>
      <c r="B9" s="161" t="s">
        <v>10</v>
      </c>
      <c r="C9" s="161" t="s">
        <v>546</v>
      </c>
      <c r="D9" s="160">
        <v>0</v>
      </c>
      <c r="E9" s="160">
        <v>0</v>
      </c>
      <c r="F9" s="160">
        <v>0</v>
      </c>
      <c r="G9" s="8">
        <v>0</v>
      </c>
      <c r="H9" s="160">
        <v>150</v>
      </c>
    </row>
    <row r="10" spans="1:8" s="17" customFormat="1" ht="15" customHeight="1" x14ac:dyDescent="0.2">
      <c r="A10" s="6" t="s">
        <v>23</v>
      </c>
      <c r="B10" s="6" t="s">
        <v>24</v>
      </c>
      <c r="C10" s="6" t="s">
        <v>25</v>
      </c>
      <c r="D10" s="115">
        <v>1500</v>
      </c>
      <c r="E10" s="115">
        <v>1500</v>
      </c>
      <c r="F10" s="115">
        <v>80</v>
      </c>
      <c r="G10" s="8">
        <f t="shared" ref="G10" si="1">F10/E10*100</f>
        <v>5.3333333333333339</v>
      </c>
      <c r="H10" s="115">
        <v>1000</v>
      </c>
    </row>
    <row r="11" spans="1:8" s="17" customFormat="1" ht="15" customHeight="1" x14ac:dyDescent="0.2">
      <c r="A11" s="161" t="s">
        <v>23</v>
      </c>
      <c r="B11" s="161" t="s">
        <v>24</v>
      </c>
      <c r="C11" s="161" t="s">
        <v>547</v>
      </c>
      <c r="D11" s="160"/>
      <c r="E11" s="160"/>
      <c r="F11" s="160">
        <v>0</v>
      </c>
      <c r="G11" s="8">
        <v>0</v>
      </c>
      <c r="H11" s="160">
        <v>2200</v>
      </c>
    </row>
    <row r="12" spans="1:8" ht="15" customHeight="1" x14ac:dyDescent="0.2">
      <c r="A12" s="161" t="s">
        <v>23</v>
      </c>
      <c r="B12" s="161" t="s">
        <v>138</v>
      </c>
      <c r="C12" s="161" t="s">
        <v>139</v>
      </c>
      <c r="D12" s="160">
        <v>0</v>
      </c>
      <c r="E12" s="160">
        <v>0</v>
      </c>
      <c r="F12" s="160">
        <v>0</v>
      </c>
      <c r="G12" s="8">
        <v>0</v>
      </c>
      <c r="H12" s="160">
        <v>100</v>
      </c>
    </row>
    <row r="13" spans="1:8" ht="15" customHeight="1" x14ac:dyDescent="0.2">
      <c r="A13" s="161" t="s">
        <v>23</v>
      </c>
      <c r="B13" s="161" t="s">
        <v>241</v>
      </c>
      <c r="C13" s="161" t="s">
        <v>548</v>
      </c>
      <c r="D13" s="160">
        <v>0</v>
      </c>
      <c r="E13" s="160">
        <v>0</v>
      </c>
      <c r="F13" s="160">
        <v>0</v>
      </c>
      <c r="G13" s="8">
        <v>0</v>
      </c>
      <c r="H13" s="160">
        <v>7300</v>
      </c>
    </row>
    <row r="14" spans="1:8" s="17" customFormat="1" ht="15" customHeight="1" x14ac:dyDescent="0.2">
      <c r="A14" s="19" t="s">
        <v>23</v>
      </c>
      <c r="B14" s="19" t="s">
        <v>26</v>
      </c>
      <c r="C14" s="19"/>
      <c r="D14" s="168">
        <f>SUM(D7:D12)</f>
        <v>11500</v>
      </c>
      <c r="E14" s="168">
        <f>SUM(E7:E12)</f>
        <v>11500</v>
      </c>
      <c r="F14" s="168">
        <f>SUM(F7:F12)</f>
        <v>5707</v>
      </c>
      <c r="G14" s="169">
        <f>F14/E14*100</f>
        <v>49.626086956521739</v>
      </c>
      <c r="H14" s="168">
        <f>SUM(H7:H13)</f>
        <v>18800</v>
      </c>
    </row>
    <row r="15" spans="1:8" ht="15" customHeight="1" x14ac:dyDescent="0.2">
      <c r="A15" s="6" t="s">
        <v>496</v>
      </c>
      <c r="B15" s="6" t="s">
        <v>10</v>
      </c>
      <c r="C15" s="6" t="s">
        <v>11</v>
      </c>
      <c r="D15" s="115">
        <v>0</v>
      </c>
      <c r="E15" s="115">
        <v>0</v>
      </c>
      <c r="F15" s="115">
        <v>0</v>
      </c>
      <c r="G15" s="8">
        <v>0</v>
      </c>
      <c r="H15" s="115">
        <v>26600</v>
      </c>
    </row>
    <row r="16" spans="1:8" s="174" customFormat="1" ht="15" customHeight="1" x14ac:dyDescent="0.2">
      <c r="A16" s="19" t="s">
        <v>496</v>
      </c>
      <c r="B16" s="19" t="s">
        <v>497</v>
      </c>
      <c r="C16" s="19"/>
      <c r="D16" s="168">
        <f>D15</f>
        <v>0</v>
      </c>
      <c r="E16" s="168">
        <f t="shared" ref="E16" si="2">E15</f>
        <v>0</v>
      </c>
      <c r="F16" s="168">
        <f t="shared" ref="F16" si="3">F15</f>
        <v>0</v>
      </c>
      <c r="G16" s="169">
        <v>0</v>
      </c>
      <c r="H16" s="168">
        <f t="shared" ref="H16" si="4">H15</f>
        <v>26600</v>
      </c>
    </row>
    <row r="17" spans="1:8" s="17" customFormat="1" ht="15" customHeight="1" x14ac:dyDescent="0.2">
      <c r="A17" s="15" t="s">
        <v>498</v>
      </c>
      <c r="B17" s="15" t="s">
        <v>6</v>
      </c>
      <c r="C17" s="6" t="s">
        <v>7</v>
      </c>
      <c r="D17" s="116">
        <v>0</v>
      </c>
      <c r="E17" s="116">
        <v>0</v>
      </c>
      <c r="F17" s="116">
        <v>0</v>
      </c>
      <c r="G17" s="16">
        <v>0</v>
      </c>
      <c r="H17" s="116">
        <v>20</v>
      </c>
    </row>
    <row r="18" spans="1:8" s="17" customFormat="1" ht="15" customHeight="1" x14ac:dyDescent="0.2">
      <c r="A18" s="19" t="s">
        <v>498</v>
      </c>
      <c r="B18" s="19" t="s">
        <v>499</v>
      </c>
      <c r="C18" s="19"/>
      <c r="D18" s="168">
        <f>SUM(D17:D17)</f>
        <v>0</v>
      </c>
      <c r="E18" s="168">
        <f>SUM(E17:E17)</f>
        <v>0</v>
      </c>
      <c r="F18" s="168">
        <f>SUM(F17:F17)</f>
        <v>0</v>
      </c>
      <c r="G18" s="169">
        <v>0</v>
      </c>
      <c r="H18" s="168">
        <f>SUM(H17:H17)</f>
        <v>20</v>
      </c>
    </row>
    <row r="19" spans="1:8" ht="15" customHeight="1" x14ac:dyDescent="0.2">
      <c r="A19" s="6" t="s">
        <v>27</v>
      </c>
      <c r="B19" s="6" t="s">
        <v>28</v>
      </c>
      <c r="C19" s="6" t="s">
        <v>29</v>
      </c>
      <c r="D19" s="115">
        <v>30</v>
      </c>
      <c r="E19" s="115">
        <v>30</v>
      </c>
      <c r="F19" s="115">
        <v>27</v>
      </c>
      <c r="G19" s="8">
        <f t="shared" ref="G19:G37" si="5">F19/E19*100</f>
        <v>90</v>
      </c>
      <c r="H19" s="115">
        <v>30</v>
      </c>
    </row>
    <row r="20" spans="1:8" ht="15" customHeight="1" x14ac:dyDescent="0.2">
      <c r="A20" s="6" t="s">
        <v>27</v>
      </c>
      <c r="B20" s="6" t="s">
        <v>10</v>
      </c>
      <c r="C20" s="6" t="s">
        <v>11</v>
      </c>
      <c r="D20" s="115">
        <f>SUM(D21:D23)</f>
        <v>1400</v>
      </c>
      <c r="E20" s="115">
        <f t="shared" ref="E20:H20" si="6">SUM(E21:E23)</f>
        <v>1400</v>
      </c>
      <c r="F20" s="115">
        <v>457</v>
      </c>
      <c r="G20" s="8">
        <f t="shared" si="5"/>
        <v>32.642857142857139</v>
      </c>
      <c r="H20" s="115">
        <f t="shared" si="6"/>
        <v>550</v>
      </c>
    </row>
    <row r="21" spans="1:8" ht="15" customHeight="1" x14ac:dyDescent="0.2">
      <c r="A21" s="6" t="s">
        <v>27</v>
      </c>
      <c r="B21" s="6"/>
      <c r="C21" s="15" t="s">
        <v>500</v>
      </c>
      <c r="D21" s="116">
        <v>300</v>
      </c>
      <c r="E21" s="116">
        <v>300</v>
      </c>
      <c r="F21" s="140">
        <v>376</v>
      </c>
      <c r="G21" s="8">
        <f t="shared" si="5"/>
        <v>125.33333333333334</v>
      </c>
      <c r="H21" s="116">
        <v>300</v>
      </c>
    </row>
    <row r="22" spans="1:8" ht="15" customHeight="1" x14ac:dyDescent="0.2">
      <c r="A22" s="6" t="s">
        <v>27</v>
      </c>
      <c r="B22" s="6"/>
      <c r="C22" s="15" t="s">
        <v>501</v>
      </c>
      <c r="D22" s="116">
        <v>500</v>
      </c>
      <c r="E22" s="116">
        <v>500</v>
      </c>
      <c r="F22" s="140">
        <v>81</v>
      </c>
      <c r="G22" s="8">
        <f t="shared" si="5"/>
        <v>16.2</v>
      </c>
      <c r="H22" s="116">
        <v>250</v>
      </c>
    </row>
    <row r="23" spans="1:8" ht="15" customHeight="1" x14ac:dyDescent="0.2">
      <c r="A23" s="6" t="s">
        <v>27</v>
      </c>
      <c r="B23" s="6"/>
      <c r="C23" s="15" t="s">
        <v>502</v>
      </c>
      <c r="D23" s="116">
        <v>600</v>
      </c>
      <c r="E23" s="116">
        <v>600</v>
      </c>
      <c r="F23" s="140">
        <v>0</v>
      </c>
      <c r="G23" s="8">
        <f t="shared" si="5"/>
        <v>0</v>
      </c>
      <c r="H23" s="116">
        <v>0</v>
      </c>
    </row>
    <row r="24" spans="1:8" ht="15" customHeight="1" x14ac:dyDescent="0.2">
      <c r="A24" s="6" t="s">
        <v>27</v>
      </c>
      <c r="B24" s="6" t="s">
        <v>30</v>
      </c>
      <c r="C24" s="6" t="s">
        <v>31</v>
      </c>
      <c r="D24" s="115">
        <v>10</v>
      </c>
      <c r="E24" s="115">
        <v>10</v>
      </c>
      <c r="F24" s="115">
        <v>0</v>
      </c>
      <c r="G24" s="8">
        <f t="shared" si="5"/>
        <v>0</v>
      </c>
      <c r="H24" s="115">
        <v>0</v>
      </c>
    </row>
    <row r="25" spans="1:8" s="17" customFormat="1" ht="15" customHeight="1" x14ac:dyDescent="0.2">
      <c r="A25" s="19" t="s">
        <v>27</v>
      </c>
      <c r="B25" s="19" t="s">
        <v>32</v>
      </c>
      <c r="C25" s="19"/>
      <c r="D25" s="168">
        <f>D19+D20+D24</f>
        <v>1440</v>
      </c>
      <c r="E25" s="168">
        <f t="shared" ref="E25:F25" si="7">E19+E20+E24</f>
        <v>1440</v>
      </c>
      <c r="F25" s="168">
        <f t="shared" si="7"/>
        <v>484</v>
      </c>
      <c r="G25" s="169">
        <f t="shared" si="5"/>
        <v>33.611111111111114</v>
      </c>
      <c r="H25" s="168">
        <f>H19+H20+H24</f>
        <v>580</v>
      </c>
    </row>
    <row r="26" spans="1:8" ht="15" customHeight="1" x14ac:dyDescent="0.2">
      <c r="A26" s="6" t="s">
        <v>33</v>
      </c>
      <c r="B26" s="6" t="s">
        <v>10</v>
      </c>
      <c r="C26" s="6" t="s">
        <v>11</v>
      </c>
      <c r="D26" s="115">
        <v>70</v>
      </c>
      <c r="E26" s="115">
        <v>70</v>
      </c>
      <c r="F26" s="115">
        <v>56</v>
      </c>
      <c r="G26" s="8">
        <f t="shared" si="5"/>
        <v>80</v>
      </c>
      <c r="H26" s="115">
        <v>70</v>
      </c>
    </row>
    <row r="27" spans="1:8" s="17" customFormat="1" ht="15" customHeight="1" x14ac:dyDescent="0.2">
      <c r="A27" s="19" t="s">
        <v>33</v>
      </c>
      <c r="B27" s="19" t="s">
        <v>34</v>
      </c>
      <c r="C27" s="19"/>
      <c r="D27" s="168">
        <f>D26</f>
        <v>70</v>
      </c>
      <c r="E27" s="168">
        <f t="shared" ref="E27:H27" si="8">E26</f>
        <v>70</v>
      </c>
      <c r="F27" s="168">
        <f t="shared" si="8"/>
        <v>56</v>
      </c>
      <c r="G27" s="169">
        <f t="shared" si="5"/>
        <v>80</v>
      </c>
      <c r="H27" s="168">
        <f t="shared" si="8"/>
        <v>70</v>
      </c>
    </row>
    <row r="28" spans="1:8" ht="15" customHeight="1" x14ac:dyDescent="0.2">
      <c r="A28" s="6" t="s">
        <v>17</v>
      </c>
      <c r="B28" s="6" t="s">
        <v>35</v>
      </c>
      <c r="C28" s="6" t="s">
        <v>36</v>
      </c>
      <c r="D28" s="115">
        <v>40</v>
      </c>
      <c r="E28" s="115">
        <v>40</v>
      </c>
      <c r="F28" s="115">
        <v>0</v>
      </c>
      <c r="G28" s="8">
        <f t="shared" si="5"/>
        <v>0</v>
      </c>
      <c r="H28" s="115">
        <v>40</v>
      </c>
    </row>
    <row r="29" spans="1:8" ht="15" customHeight="1" x14ac:dyDescent="0.2">
      <c r="A29" s="6" t="s">
        <v>17</v>
      </c>
      <c r="B29" s="6" t="s">
        <v>37</v>
      </c>
      <c r="C29" s="6" t="s">
        <v>38</v>
      </c>
      <c r="D29" s="115">
        <v>40</v>
      </c>
      <c r="E29" s="115">
        <v>40</v>
      </c>
      <c r="F29" s="115">
        <v>7</v>
      </c>
      <c r="G29" s="8">
        <f t="shared" si="5"/>
        <v>17.5</v>
      </c>
      <c r="H29" s="115">
        <v>40</v>
      </c>
    </row>
    <row r="30" spans="1:8" ht="15" customHeight="1" x14ac:dyDescent="0.2">
      <c r="A30" s="6" t="s">
        <v>17</v>
      </c>
      <c r="B30" s="6" t="s">
        <v>39</v>
      </c>
      <c r="C30" s="6" t="s">
        <v>40</v>
      </c>
      <c r="D30" s="115">
        <v>500</v>
      </c>
      <c r="E30" s="115">
        <v>580</v>
      </c>
      <c r="F30" s="115">
        <v>0</v>
      </c>
      <c r="G30" s="8">
        <f t="shared" si="5"/>
        <v>0</v>
      </c>
      <c r="H30" s="115">
        <v>300</v>
      </c>
    </row>
    <row r="31" spans="1:8" ht="15" customHeight="1" x14ac:dyDescent="0.2">
      <c r="A31" s="6" t="s">
        <v>17</v>
      </c>
      <c r="B31" s="6" t="s">
        <v>4</v>
      </c>
      <c r="C31" s="6" t="s">
        <v>5</v>
      </c>
      <c r="D31" s="115">
        <v>2000</v>
      </c>
      <c r="E31" s="115">
        <v>2380</v>
      </c>
      <c r="F31" s="115">
        <v>337</v>
      </c>
      <c r="G31" s="8">
        <f t="shared" si="5"/>
        <v>14.159663865546218</v>
      </c>
      <c r="H31" s="138">
        <v>1000</v>
      </c>
    </row>
    <row r="32" spans="1:8" x14ac:dyDescent="0.2">
      <c r="A32" s="6" t="s">
        <v>17</v>
      </c>
      <c r="B32" s="6" t="s">
        <v>41</v>
      </c>
      <c r="C32" s="6" t="s">
        <v>42</v>
      </c>
      <c r="D32" s="115">
        <v>1200</v>
      </c>
      <c r="E32" s="115">
        <v>1200</v>
      </c>
      <c r="F32" s="115">
        <v>1048</v>
      </c>
      <c r="G32" s="8">
        <f t="shared" si="5"/>
        <v>87.333333333333329</v>
      </c>
      <c r="H32" s="115">
        <v>1000</v>
      </c>
    </row>
    <row r="33" spans="1:8" ht="15" customHeight="1" x14ac:dyDescent="0.2">
      <c r="A33" s="6" t="s">
        <v>17</v>
      </c>
      <c r="B33" s="6" t="s">
        <v>43</v>
      </c>
      <c r="C33" s="6" t="s">
        <v>44</v>
      </c>
      <c r="D33" s="115">
        <v>400</v>
      </c>
      <c r="E33" s="115">
        <v>400</v>
      </c>
      <c r="F33" s="115">
        <v>67</v>
      </c>
      <c r="G33" s="8">
        <f t="shared" si="5"/>
        <v>16.75</v>
      </c>
      <c r="H33" s="115">
        <v>400</v>
      </c>
    </row>
    <row r="34" spans="1:8" ht="15" customHeight="1" x14ac:dyDescent="0.2">
      <c r="A34" s="6" t="s">
        <v>17</v>
      </c>
      <c r="B34" s="6" t="s">
        <v>6</v>
      </c>
      <c r="C34" s="6" t="s">
        <v>7</v>
      </c>
      <c r="D34" s="115">
        <v>200</v>
      </c>
      <c r="E34" s="115">
        <v>700</v>
      </c>
      <c r="F34" s="115">
        <v>592</v>
      </c>
      <c r="G34" s="8">
        <f t="shared" si="5"/>
        <v>84.571428571428569</v>
      </c>
      <c r="H34" s="115">
        <v>200</v>
      </c>
    </row>
    <row r="35" spans="1:8" ht="15" customHeight="1" x14ac:dyDescent="0.2">
      <c r="A35" s="6" t="s">
        <v>17</v>
      </c>
      <c r="B35" s="6" t="s">
        <v>10</v>
      </c>
      <c r="C35" s="6" t="s">
        <v>11</v>
      </c>
      <c r="D35" s="115">
        <v>68000</v>
      </c>
      <c r="E35" s="115">
        <v>70440</v>
      </c>
      <c r="F35" s="115">
        <f>42818-43</f>
        <v>42775</v>
      </c>
      <c r="G35" s="8">
        <f t="shared" si="5"/>
        <v>60.725440090857461</v>
      </c>
      <c r="H35" s="115">
        <v>61400</v>
      </c>
    </row>
    <row r="36" spans="1:8" ht="15" customHeight="1" x14ac:dyDescent="0.2">
      <c r="A36" s="6" t="s">
        <v>17</v>
      </c>
      <c r="B36" s="6" t="s">
        <v>10</v>
      </c>
      <c r="C36" s="6" t="s">
        <v>534</v>
      </c>
      <c r="D36" s="115">
        <v>100</v>
      </c>
      <c r="E36" s="115">
        <v>100</v>
      </c>
      <c r="F36" s="115">
        <v>43</v>
      </c>
      <c r="G36" s="8">
        <f t="shared" si="5"/>
        <v>43</v>
      </c>
      <c r="H36" s="115">
        <v>100</v>
      </c>
    </row>
    <row r="37" spans="1:8" ht="15" customHeight="1" x14ac:dyDescent="0.2">
      <c r="A37" s="6" t="s">
        <v>17</v>
      </c>
      <c r="B37" s="6" t="s">
        <v>24</v>
      </c>
      <c r="C37" s="6" t="s">
        <v>25</v>
      </c>
      <c r="D37" s="115">
        <v>1000</v>
      </c>
      <c r="E37" s="115">
        <f>1000+470</f>
        <v>1470</v>
      </c>
      <c r="F37" s="115">
        <v>628</v>
      </c>
      <c r="G37" s="8">
        <f t="shared" si="5"/>
        <v>42.721088435374149</v>
      </c>
      <c r="H37" s="115">
        <v>500</v>
      </c>
    </row>
    <row r="38" spans="1:8" ht="15" customHeight="1" x14ac:dyDescent="0.2">
      <c r="A38" s="6" t="s">
        <v>17</v>
      </c>
      <c r="B38" s="6" t="s">
        <v>24</v>
      </c>
      <c r="C38" s="6" t="s">
        <v>642</v>
      </c>
      <c r="D38" s="115">
        <v>0</v>
      </c>
      <c r="E38" s="115">
        <v>2590</v>
      </c>
      <c r="F38" s="115">
        <v>0</v>
      </c>
      <c r="G38" s="115">
        <v>0</v>
      </c>
      <c r="H38" s="115">
        <v>2000</v>
      </c>
    </row>
    <row r="39" spans="1:8" s="17" customFormat="1" ht="15" customHeight="1" x14ac:dyDescent="0.2">
      <c r="A39" s="19" t="s">
        <v>17</v>
      </c>
      <c r="B39" s="19" t="s">
        <v>20</v>
      </c>
      <c r="C39" s="19"/>
      <c r="D39" s="168">
        <f>D28+D29+D30+D31+D32+D33+D34+D35+D36+D37+D38</f>
        <v>73480</v>
      </c>
      <c r="E39" s="168">
        <f>E28+E29+E30+E31+E32+E33+E34+E35+E36+E37+E38</f>
        <v>79940</v>
      </c>
      <c r="F39" s="168">
        <f>F28+F29+F30+F31+F32+F33+F34+F35+F36+F37+F38</f>
        <v>45497</v>
      </c>
      <c r="G39" s="169">
        <f t="shared" ref="G39:G45" si="9">F39/E39*100</f>
        <v>56.913935451588692</v>
      </c>
      <c r="H39" s="168">
        <f>H28+H29+H30+H31+H32+H33+H34+H35+H36+H37+H38</f>
        <v>66980</v>
      </c>
    </row>
    <row r="40" spans="1:8" ht="15" customHeight="1" x14ac:dyDescent="0.2">
      <c r="A40" s="6" t="s">
        <v>45</v>
      </c>
      <c r="B40" s="6" t="s">
        <v>4</v>
      </c>
      <c r="C40" s="6" t="s">
        <v>5</v>
      </c>
      <c r="D40" s="115">
        <v>100</v>
      </c>
      <c r="E40" s="115">
        <v>100</v>
      </c>
      <c r="F40" s="115">
        <v>12</v>
      </c>
      <c r="G40" s="8">
        <f t="shared" si="9"/>
        <v>12</v>
      </c>
      <c r="H40" s="115">
        <v>100</v>
      </c>
    </row>
    <row r="41" spans="1:8" ht="15" customHeight="1" x14ac:dyDescent="0.2">
      <c r="A41" s="6" t="s">
        <v>45</v>
      </c>
      <c r="B41" s="6" t="s">
        <v>10</v>
      </c>
      <c r="C41" s="6" t="s">
        <v>503</v>
      </c>
      <c r="D41" s="115">
        <v>150</v>
      </c>
      <c r="E41" s="115">
        <v>150</v>
      </c>
      <c r="F41" s="115">
        <v>17</v>
      </c>
      <c r="G41" s="8">
        <f t="shared" si="9"/>
        <v>11.333333333333332</v>
      </c>
      <c r="H41" s="115">
        <v>150</v>
      </c>
    </row>
    <row r="42" spans="1:8" s="17" customFormat="1" ht="15" customHeight="1" x14ac:dyDescent="0.2">
      <c r="A42" s="19" t="s">
        <v>45</v>
      </c>
      <c r="B42" s="19" t="s">
        <v>46</v>
      </c>
      <c r="C42" s="19"/>
      <c r="D42" s="168">
        <f>SUM(D40:D41)</f>
        <v>250</v>
      </c>
      <c r="E42" s="168">
        <f t="shared" ref="E42:F42" si="10">SUM(E40:E41)</f>
        <v>250</v>
      </c>
      <c r="F42" s="168">
        <f t="shared" si="10"/>
        <v>29</v>
      </c>
      <c r="G42" s="169">
        <f t="shared" si="9"/>
        <v>11.600000000000001</v>
      </c>
      <c r="H42" s="168">
        <f>SUM(H40:H41)</f>
        <v>250</v>
      </c>
    </row>
    <row r="43" spans="1:8" ht="15" customHeight="1" x14ac:dyDescent="0.2">
      <c r="A43" s="6" t="s">
        <v>47</v>
      </c>
      <c r="B43" s="6" t="s">
        <v>10</v>
      </c>
      <c r="C43" s="6" t="s">
        <v>11</v>
      </c>
      <c r="D43" s="115">
        <v>0</v>
      </c>
      <c r="E43" s="115">
        <v>332</v>
      </c>
      <c r="F43" s="115">
        <v>332</v>
      </c>
      <c r="G43" s="8">
        <f t="shared" si="9"/>
        <v>100</v>
      </c>
      <c r="H43" s="115">
        <v>0</v>
      </c>
    </row>
    <row r="44" spans="1:8" s="17" customFormat="1" ht="15" customHeight="1" x14ac:dyDescent="0.2">
      <c r="A44" s="19" t="s">
        <v>47</v>
      </c>
      <c r="B44" s="19" t="s">
        <v>48</v>
      </c>
      <c r="C44" s="19"/>
      <c r="D44" s="168">
        <f>SUM(D43)</f>
        <v>0</v>
      </c>
      <c r="E44" s="168">
        <f t="shared" ref="E44:H44" si="11">SUM(E43)</f>
        <v>332</v>
      </c>
      <c r="F44" s="168">
        <f t="shared" si="11"/>
        <v>332</v>
      </c>
      <c r="G44" s="169">
        <f t="shared" si="9"/>
        <v>100</v>
      </c>
      <c r="H44" s="168">
        <f t="shared" si="11"/>
        <v>0</v>
      </c>
    </row>
    <row r="45" spans="1:8" s="10" customFormat="1" x14ac:dyDescent="0.2">
      <c r="A45" s="11" t="s">
        <v>290</v>
      </c>
      <c r="B45" s="11"/>
      <c r="C45" s="11"/>
      <c r="D45" s="117">
        <f>D6+D14+D18+D25+D27+D39+D42+D44</f>
        <v>86740</v>
      </c>
      <c r="E45" s="117">
        <f>E6+E14+E18+E25+E27+E39+E42+E44</f>
        <v>93532</v>
      </c>
      <c r="F45" s="117">
        <f>F6+F14+F18+F25+F27+F39+F42+F44</f>
        <v>52105</v>
      </c>
      <c r="G45" s="12">
        <f t="shared" si="9"/>
        <v>55.70820681691827</v>
      </c>
      <c r="H45" s="117">
        <f>H6+H14+H18+H25+H27+H39+H42+H44+H16</f>
        <v>113301</v>
      </c>
    </row>
    <row r="46" spans="1:8" x14ac:dyDescent="0.2">
      <c r="A46" s="4"/>
      <c r="B46" s="4"/>
      <c r="C46" s="4"/>
      <c r="D46" s="118"/>
      <c r="E46" s="118"/>
      <c r="F46" s="118"/>
      <c r="G46" s="4"/>
      <c r="H46" s="118"/>
    </row>
    <row r="48" spans="1:8" s="5" customFormat="1" ht="27" customHeight="1" x14ac:dyDescent="0.2">
      <c r="A48" s="13" t="s">
        <v>0</v>
      </c>
      <c r="B48" s="13" t="s">
        <v>1</v>
      </c>
      <c r="C48" s="13" t="s">
        <v>2</v>
      </c>
      <c r="D48" s="113" t="s">
        <v>293</v>
      </c>
      <c r="E48" s="113" t="s">
        <v>294</v>
      </c>
      <c r="F48" s="114" t="s">
        <v>640</v>
      </c>
      <c r="G48" s="14" t="s">
        <v>295</v>
      </c>
      <c r="H48" s="136" t="s">
        <v>485</v>
      </c>
    </row>
    <row r="49" spans="1:8" ht="15" customHeight="1" x14ac:dyDescent="0.2">
      <c r="A49" s="6" t="s">
        <v>23</v>
      </c>
      <c r="B49" s="6" t="s">
        <v>18</v>
      </c>
      <c r="C49" s="6" t="s">
        <v>504</v>
      </c>
      <c r="D49" s="115">
        <v>4000</v>
      </c>
      <c r="E49" s="115">
        <v>4000</v>
      </c>
      <c r="F49" s="115">
        <v>1277</v>
      </c>
      <c r="G49" s="8">
        <f>F49/E49*100</f>
        <v>31.924999999999997</v>
      </c>
      <c r="H49" s="115">
        <v>2000</v>
      </c>
    </row>
    <row r="50" spans="1:8" ht="15" customHeight="1" x14ac:dyDescent="0.2">
      <c r="A50" s="6" t="s">
        <v>23</v>
      </c>
      <c r="B50" s="6" t="s">
        <v>18</v>
      </c>
      <c r="C50" s="6" t="s">
        <v>736</v>
      </c>
      <c r="D50" s="115">
        <v>0</v>
      </c>
      <c r="E50" s="115">
        <v>0</v>
      </c>
      <c r="F50" s="115">
        <v>0</v>
      </c>
      <c r="G50" s="8">
        <v>0</v>
      </c>
      <c r="H50" s="115">
        <v>1500</v>
      </c>
    </row>
    <row r="51" spans="1:8" ht="15" customHeight="1" x14ac:dyDescent="0.2">
      <c r="A51" s="6" t="s">
        <v>23</v>
      </c>
      <c r="B51" s="6" t="s">
        <v>18</v>
      </c>
      <c r="C51" s="6" t="s">
        <v>19</v>
      </c>
      <c r="D51" s="115">
        <v>4000</v>
      </c>
      <c r="E51" s="115">
        <v>4000</v>
      </c>
      <c r="F51" s="115">
        <f>F49+F50</f>
        <v>1277</v>
      </c>
      <c r="G51" s="8">
        <f t="shared" ref="G51:G61" si="12">F51/E51*100</f>
        <v>31.924999999999997</v>
      </c>
      <c r="H51" s="115">
        <f>H49+H50</f>
        <v>3500</v>
      </c>
    </row>
    <row r="52" spans="1:8" s="17" customFormat="1" ht="15" customHeight="1" x14ac:dyDescent="0.2">
      <c r="A52" s="19" t="s">
        <v>23</v>
      </c>
      <c r="B52" s="19" t="s">
        <v>26</v>
      </c>
      <c r="C52" s="19"/>
      <c r="D52" s="168">
        <v>4000</v>
      </c>
      <c r="E52" s="168">
        <v>4000</v>
      </c>
      <c r="F52" s="168">
        <f>F51</f>
        <v>1277</v>
      </c>
      <c r="G52" s="169">
        <f t="shared" si="12"/>
        <v>31.924999999999997</v>
      </c>
      <c r="H52" s="168">
        <f>H51</f>
        <v>3500</v>
      </c>
    </row>
    <row r="53" spans="1:8" ht="15" customHeight="1" x14ac:dyDescent="0.2">
      <c r="A53" s="6" t="s">
        <v>23</v>
      </c>
      <c r="B53" s="6" t="s">
        <v>18</v>
      </c>
      <c r="C53" s="6" t="s">
        <v>505</v>
      </c>
      <c r="D53" s="115">
        <v>150</v>
      </c>
      <c r="E53" s="115">
        <v>110</v>
      </c>
      <c r="F53" s="115">
        <v>0</v>
      </c>
      <c r="G53" s="8">
        <f t="shared" si="12"/>
        <v>0</v>
      </c>
      <c r="H53" s="115">
        <v>300</v>
      </c>
    </row>
    <row r="54" spans="1:8" ht="15" customHeight="1" x14ac:dyDescent="0.2">
      <c r="A54" s="6" t="s">
        <v>23</v>
      </c>
      <c r="B54" s="6" t="s">
        <v>18</v>
      </c>
      <c r="C54" s="6" t="s">
        <v>506</v>
      </c>
      <c r="D54" s="115">
        <v>0</v>
      </c>
      <c r="E54" s="115">
        <v>40</v>
      </c>
      <c r="F54" s="115">
        <v>34</v>
      </c>
      <c r="G54" s="8">
        <f t="shared" si="12"/>
        <v>85</v>
      </c>
      <c r="H54" s="115">
        <v>0</v>
      </c>
    </row>
    <row r="55" spans="1:8" ht="15" customHeight="1" x14ac:dyDescent="0.2">
      <c r="A55" s="6" t="s">
        <v>49</v>
      </c>
      <c r="B55" s="6" t="s">
        <v>18</v>
      </c>
      <c r="C55" s="6" t="s">
        <v>19</v>
      </c>
      <c r="D55" s="115">
        <v>150</v>
      </c>
      <c r="E55" s="115">
        <v>150</v>
      </c>
      <c r="F55" s="115">
        <v>33.880000000000003</v>
      </c>
      <c r="G55" s="8">
        <f t="shared" si="12"/>
        <v>22.58666666666667</v>
      </c>
      <c r="H55" s="115">
        <f>SUM(H53:H54)</f>
        <v>300</v>
      </c>
    </row>
    <row r="56" spans="1:8" s="17" customFormat="1" ht="15" customHeight="1" x14ac:dyDescent="0.2">
      <c r="A56" s="19" t="s">
        <v>49</v>
      </c>
      <c r="B56" s="19" t="s">
        <v>50</v>
      </c>
      <c r="C56" s="19"/>
      <c r="D56" s="168">
        <v>150</v>
      </c>
      <c r="E56" s="168">
        <v>150</v>
      </c>
      <c r="F56" s="168">
        <v>33.880000000000003</v>
      </c>
      <c r="G56" s="169">
        <f t="shared" si="12"/>
        <v>22.58666666666667</v>
      </c>
      <c r="H56" s="168">
        <f>H55</f>
        <v>300</v>
      </c>
    </row>
    <row r="57" spans="1:8" ht="15" customHeight="1" x14ac:dyDescent="0.2">
      <c r="A57" s="6" t="s">
        <v>17</v>
      </c>
      <c r="B57" s="6" t="s">
        <v>51</v>
      </c>
      <c r="C57" s="6" t="s">
        <v>52</v>
      </c>
      <c r="D57" s="115">
        <v>0</v>
      </c>
      <c r="E57" s="115">
        <v>250</v>
      </c>
      <c r="F57" s="115">
        <v>0</v>
      </c>
      <c r="G57" s="8">
        <f t="shared" si="12"/>
        <v>0</v>
      </c>
      <c r="H57" s="115">
        <v>0</v>
      </c>
    </row>
    <row r="58" spans="1:8" ht="15" customHeight="1" x14ac:dyDescent="0.2">
      <c r="A58" s="6" t="s">
        <v>17</v>
      </c>
      <c r="B58" s="6" t="s">
        <v>18</v>
      </c>
      <c r="C58" s="6" t="s">
        <v>507</v>
      </c>
      <c r="D58" s="115">
        <v>300</v>
      </c>
      <c r="E58" s="115">
        <v>300</v>
      </c>
      <c r="F58" s="115">
        <v>0</v>
      </c>
      <c r="G58" s="8">
        <f t="shared" si="12"/>
        <v>0</v>
      </c>
      <c r="H58" s="115">
        <v>0</v>
      </c>
    </row>
    <row r="59" spans="1:8" ht="15" customHeight="1" x14ac:dyDescent="0.2">
      <c r="A59" s="6" t="s">
        <v>17</v>
      </c>
      <c r="B59" s="6" t="s">
        <v>18</v>
      </c>
      <c r="C59" s="6" t="s">
        <v>508</v>
      </c>
      <c r="D59" s="115">
        <v>200</v>
      </c>
      <c r="E59" s="115">
        <v>65</v>
      </c>
      <c r="F59" s="115">
        <v>0</v>
      </c>
      <c r="G59" s="8">
        <f t="shared" si="12"/>
        <v>0</v>
      </c>
      <c r="H59" s="115">
        <v>1500</v>
      </c>
    </row>
    <row r="60" spans="1:8" ht="15" customHeight="1" x14ac:dyDescent="0.2">
      <c r="A60" s="6" t="s">
        <v>17</v>
      </c>
      <c r="B60" s="6" t="s">
        <v>18</v>
      </c>
      <c r="C60" s="6" t="s">
        <v>737</v>
      </c>
      <c r="D60" s="115">
        <v>0</v>
      </c>
      <c r="E60" s="115">
        <v>930</v>
      </c>
      <c r="F60" s="115">
        <v>0</v>
      </c>
      <c r="G60" s="8">
        <f t="shared" si="12"/>
        <v>0</v>
      </c>
      <c r="H60" s="115">
        <v>951</v>
      </c>
    </row>
    <row r="61" spans="1:8" ht="15" customHeight="1" x14ac:dyDescent="0.2">
      <c r="A61" s="6" t="s">
        <v>17</v>
      </c>
      <c r="B61" s="6" t="s">
        <v>18</v>
      </c>
      <c r="C61" s="6" t="s">
        <v>738</v>
      </c>
      <c r="D61" s="115">
        <v>0</v>
      </c>
      <c r="E61" s="115">
        <v>1400</v>
      </c>
      <c r="F61" s="115">
        <v>53</v>
      </c>
      <c r="G61" s="8">
        <f t="shared" si="12"/>
        <v>3.785714285714286</v>
      </c>
      <c r="H61" s="115">
        <v>500</v>
      </c>
    </row>
    <row r="62" spans="1:8" ht="15" customHeight="1" x14ac:dyDescent="0.2">
      <c r="A62" s="6" t="s">
        <v>17</v>
      </c>
      <c r="B62" s="6" t="s">
        <v>18</v>
      </c>
      <c r="C62" s="6" t="s">
        <v>628</v>
      </c>
      <c r="D62" s="115">
        <v>1000</v>
      </c>
      <c r="E62" s="115">
        <v>0</v>
      </c>
      <c r="F62" s="115">
        <v>0</v>
      </c>
      <c r="G62" s="8">
        <v>0</v>
      </c>
      <c r="H62" s="115">
        <v>6100</v>
      </c>
    </row>
    <row r="63" spans="1:8" ht="15" customHeight="1" x14ac:dyDescent="0.2">
      <c r="A63" s="6" t="s">
        <v>17</v>
      </c>
      <c r="B63" s="6" t="s">
        <v>18</v>
      </c>
      <c r="C63" s="6" t="s">
        <v>739</v>
      </c>
      <c r="D63" s="115">
        <v>0</v>
      </c>
      <c r="E63" s="115">
        <v>2440</v>
      </c>
      <c r="F63" s="115">
        <v>1044</v>
      </c>
      <c r="G63" s="8">
        <f t="shared" ref="G63:G71" si="13">F63/E63*100</f>
        <v>42.786885245901644</v>
      </c>
      <c r="H63" s="115">
        <v>2176</v>
      </c>
    </row>
    <row r="64" spans="1:8" ht="15" customHeight="1" x14ac:dyDescent="0.2">
      <c r="A64" s="6" t="s">
        <v>17</v>
      </c>
      <c r="B64" s="6" t="s">
        <v>18</v>
      </c>
      <c r="C64" s="6" t="s">
        <v>740</v>
      </c>
      <c r="D64" s="115">
        <v>0</v>
      </c>
      <c r="E64" s="115">
        <v>4367</v>
      </c>
      <c r="F64" s="115">
        <v>377</v>
      </c>
      <c r="G64" s="8">
        <f t="shared" si="13"/>
        <v>8.632928784062285</v>
      </c>
      <c r="H64" s="115">
        <v>4314</v>
      </c>
    </row>
    <row r="65" spans="1:8" ht="15" customHeight="1" x14ac:dyDescent="0.2">
      <c r="A65" s="6" t="s">
        <v>17</v>
      </c>
      <c r="B65" s="6" t="s">
        <v>18</v>
      </c>
      <c r="C65" s="137" t="s">
        <v>645</v>
      </c>
      <c r="D65" s="115">
        <v>0</v>
      </c>
      <c r="E65" s="115">
        <v>600</v>
      </c>
      <c r="F65" s="115">
        <v>0</v>
      </c>
      <c r="G65" s="8">
        <f t="shared" si="13"/>
        <v>0</v>
      </c>
      <c r="H65" s="115">
        <v>0</v>
      </c>
    </row>
    <row r="66" spans="1:8" ht="15" customHeight="1" x14ac:dyDescent="0.2">
      <c r="A66" s="6" t="s">
        <v>17</v>
      </c>
      <c r="B66" s="6" t="s">
        <v>18</v>
      </c>
      <c r="C66" s="137" t="s">
        <v>508</v>
      </c>
      <c r="D66" s="115">
        <v>0</v>
      </c>
      <c r="E66" s="115">
        <v>635</v>
      </c>
      <c r="F66" s="115">
        <v>64</v>
      </c>
      <c r="G66" s="8">
        <f t="shared" si="13"/>
        <v>10.078740157480315</v>
      </c>
      <c r="H66" s="115">
        <v>0</v>
      </c>
    </row>
    <row r="67" spans="1:8" ht="15" customHeight="1" x14ac:dyDescent="0.2">
      <c r="A67" s="756" t="s">
        <v>450</v>
      </c>
      <c r="B67" s="756"/>
      <c r="C67" s="756"/>
      <c r="D67" s="756"/>
      <c r="E67" s="756"/>
      <c r="F67" s="756"/>
      <c r="G67" s="756"/>
      <c r="H67" s="1"/>
    </row>
    <row r="68" spans="1:8" s="5" customFormat="1" ht="27" customHeight="1" x14ac:dyDescent="0.2">
      <c r="A68" s="13" t="s">
        <v>0</v>
      </c>
      <c r="B68" s="13" t="s">
        <v>1</v>
      </c>
      <c r="C68" s="13" t="s">
        <v>2</v>
      </c>
      <c r="D68" s="113" t="s">
        <v>293</v>
      </c>
      <c r="E68" s="113" t="s">
        <v>294</v>
      </c>
      <c r="F68" s="114" t="s">
        <v>640</v>
      </c>
      <c r="G68" s="14" t="s">
        <v>295</v>
      </c>
      <c r="H68" s="136" t="s">
        <v>485</v>
      </c>
    </row>
    <row r="69" spans="1:8" ht="15" customHeight="1" x14ac:dyDescent="0.2">
      <c r="A69" s="6" t="s">
        <v>17</v>
      </c>
      <c r="B69" s="6" t="s">
        <v>18</v>
      </c>
      <c r="C69" s="137" t="s">
        <v>646</v>
      </c>
      <c r="D69" s="115">
        <v>0</v>
      </c>
      <c r="E69" s="115">
        <v>2000</v>
      </c>
      <c r="F69" s="115">
        <v>0</v>
      </c>
      <c r="G69" s="8">
        <f t="shared" si="13"/>
        <v>0</v>
      </c>
      <c r="H69" s="115">
        <v>0</v>
      </c>
    </row>
    <row r="70" spans="1:8" ht="15" customHeight="1" x14ac:dyDescent="0.2">
      <c r="A70" s="6" t="s">
        <v>17</v>
      </c>
      <c r="B70" s="6" t="s">
        <v>18</v>
      </c>
      <c r="C70" s="6" t="s">
        <v>19</v>
      </c>
      <c r="D70" s="115">
        <f>SUM(D58:D69)</f>
        <v>1500</v>
      </c>
      <c r="E70" s="115">
        <f>SUM(E58:E69)</f>
        <v>12737</v>
      </c>
      <c r="F70" s="115">
        <f>SUM(F58:F69)</f>
        <v>1538</v>
      </c>
      <c r="G70" s="8">
        <f t="shared" si="13"/>
        <v>12.075056920781973</v>
      </c>
      <c r="H70" s="115">
        <f>SUM(H58:H69)</f>
        <v>15541</v>
      </c>
    </row>
    <row r="71" spans="1:8" s="17" customFormat="1" ht="15" customHeight="1" x14ac:dyDescent="0.2">
      <c r="A71" s="19" t="s">
        <v>17</v>
      </c>
      <c r="B71" s="19" t="s">
        <v>20</v>
      </c>
      <c r="C71" s="19"/>
      <c r="D71" s="168">
        <f>D57+D70</f>
        <v>1500</v>
      </c>
      <c r="E71" s="168">
        <f>E57+E70</f>
        <v>12987</v>
      </c>
      <c r="F71" s="168">
        <f>F57+F70</f>
        <v>1538</v>
      </c>
      <c r="G71" s="169">
        <f t="shared" si="13"/>
        <v>11.842611842611843</v>
      </c>
      <c r="H71" s="168">
        <f>H70</f>
        <v>15541</v>
      </c>
    </row>
    <row r="72" spans="1:8" s="17" customFormat="1" ht="15" customHeight="1" x14ac:dyDescent="0.2">
      <c r="A72" s="6" t="s">
        <v>53</v>
      </c>
      <c r="B72" s="6" t="s">
        <v>18</v>
      </c>
      <c r="C72" s="6" t="s">
        <v>741</v>
      </c>
      <c r="D72" s="115">
        <v>700</v>
      </c>
      <c r="E72" s="115">
        <v>700</v>
      </c>
      <c r="F72" s="115">
        <v>0</v>
      </c>
      <c r="G72" s="8">
        <v>0</v>
      </c>
      <c r="H72" s="115">
        <v>500</v>
      </c>
    </row>
    <row r="73" spans="1:8" s="17" customFormat="1" ht="15" customHeight="1" x14ac:dyDescent="0.2">
      <c r="A73" s="15" t="s">
        <v>53</v>
      </c>
      <c r="B73" s="15" t="s">
        <v>18</v>
      </c>
      <c r="C73" s="15" t="s">
        <v>19</v>
      </c>
      <c r="D73" s="116">
        <v>700</v>
      </c>
      <c r="E73" s="116">
        <v>700</v>
      </c>
      <c r="F73" s="116">
        <v>0</v>
      </c>
      <c r="G73" s="16">
        <v>0</v>
      </c>
      <c r="H73" s="116">
        <v>500</v>
      </c>
    </row>
    <row r="74" spans="1:8" s="17" customFormat="1" ht="15" customHeight="1" x14ac:dyDescent="0.2">
      <c r="A74" s="19" t="s">
        <v>53</v>
      </c>
      <c r="B74" s="19" t="s">
        <v>54</v>
      </c>
      <c r="C74" s="19"/>
      <c r="D74" s="168">
        <v>700</v>
      </c>
      <c r="E74" s="168">
        <v>700</v>
      </c>
      <c r="F74" s="168">
        <v>0</v>
      </c>
      <c r="G74" s="169">
        <f>F74/E74*100</f>
        <v>0</v>
      </c>
      <c r="H74" s="168">
        <v>500</v>
      </c>
    </row>
    <row r="75" spans="1:8" s="10" customFormat="1" x14ac:dyDescent="0.2">
      <c r="A75" s="11" t="s">
        <v>291</v>
      </c>
      <c r="B75" s="11"/>
      <c r="C75" s="11"/>
      <c r="D75" s="117">
        <f>D52+D56+D71+D74</f>
        <v>6350</v>
      </c>
      <c r="E75" s="117">
        <f>E52+E56+E71+E74</f>
        <v>17837</v>
      </c>
      <c r="F75" s="117">
        <f>F52+F56+F71+F74</f>
        <v>2848.88</v>
      </c>
      <c r="G75" s="177">
        <f>F75/E75*100</f>
        <v>15.971744127375681</v>
      </c>
      <c r="H75" s="117">
        <f>H52+H56+H71+H74</f>
        <v>19841</v>
      </c>
    </row>
    <row r="78" spans="1:8" s="10" customFormat="1" x14ac:dyDescent="0.2">
      <c r="A78" s="11" t="s">
        <v>292</v>
      </c>
      <c r="B78" s="11"/>
      <c r="C78" s="11"/>
      <c r="D78" s="117">
        <f>D45+D75</f>
        <v>93090</v>
      </c>
      <c r="E78" s="117">
        <f>E45+E75</f>
        <v>111369</v>
      </c>
      <c r="F78" s="117">
        <f>F45+F75</f>
        <v>54953.88</v>
      </c>
      <c r="G78" s="178">
        <f>F78/E78*100</f>
        <v>49.34396465802871</v>
      </c>
      <c r="H78" s="117">
        <f>H45+H75</f>
        <v>133142</v>
      </c>
    </row>
    <row r="98" spans="4:8" x14ac:dyDescent="0.2">
      <c r="D98" s="1"/>
      <c r="E98" s="1"/>
      <c r="F98" s="1"/>
      <c r="H98" s="1"/>
    </row>
    <row r="138" spans="4:6" x14ac:dyDescent="0.2">
      <c r="D138" s="1"/>
      <c r="E138" s="1"/>
      <c r="F138" s="1"/>
    </row>
    <row r="146" spans="1:7" x14ac:dyDescent="0.2">
      <c r="A146" s="746" t="s">
        <v>451</v>
      </c>
      <c r="B146" s="746"/>
      <c r="C146" s="746"/>
      <c r="D146" s="746"/>
      <c r="E146" s="746"/>
      <c r="F146" s="746"/>
      <c r="G146" s="746"/>
    </row>
    <row r="148" spans="1:7" x14ac:dyDescent="0.2">
      <c r="D148" s="1"/>
      <c r="E148" s="1"/>
      <c r="F148" s="1"/>
    </row>
    <row r="149" spans="1:7" x14ac:dyDescent="0.2">
      <c r="D149" s="1"/>
      <c r="E149" s="1"/>
      <c r="F149" s="1"/>
    </row>
  </sheetData>
  <mergeCells count="2">
    <mergeCell ref="A146:G146"/>
    <mergeCell ref="A67:G67"/>
  </mergeCells>
  <pageMargins left="0.7" right="0.7" top="0.75" bottom="0.75" header="0.3" footer="0.3"/>
  <pageSetup paperSize="9" scale="7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73"/>
  <sheetViews>
    <sheetView view="pageLayout" topLeftCell="A44" zoomScaleNormal="100" workbookViewId="0">
      <selection activeCell="A74" sqref="A74"/>
    </sheetView>
  </sheetViews>
  <sheetFormatPr defaultColWidth="9.140625" defaultRowHeight="12.75" x14ac:dyDescent="0.2"/>
  <cols>
    <col min="1" max="1" width="9.28515625" style="1" customWidth="1"/>
    <col min="2" max="2" width="8.42578125" style="1" customWidth="1"/>
    <col min="3" max="3" width="40.7109375" style="1" customWidth="1"/>
    <col min="4" max="4" width="14.5703125" style="111" customWidth="1"/>
    <col min="5" max="5" width="11.28515625" style="111" customWidth="1"/>
    <col min="6" max="6" width="11.140625" style="111" customWidth="1"/>
    <col min="7" max="7" width="9.28515625" style="1" bestFit="1" customWidth="1"/>
    <col min="8" max="8" width="11.140625" style="111" customWidth="1"/>
    <col min="9" max="16384" width="9.140625" style="1"/>
  </cols>
  <sheetData>
    <row r="1" spans="1:8" ht="18" x14ac:dyDescent="0.2">
      <c r="A1" s="3" t="s">
        <v>297</v>
      </c>
      <c r="H1" s="124" t="s">
        <v>473</v>
      </c>
    </row>
    <row r="2" spans="1:8" x14ac:dyDescent="0.2">
      <c r="H2" s="141"/>
    </row>
    <row r="3" spans="1:8" x14ac:dyDescent="0.2">
      <c r="F3" s="124"/>
      <c r="H3" s="124" t="s">
        <v>369</v>
      </c>
    </row>
    <row r="4" spans="1:8" s="5" customFormat="1" ht="27" customHeight="1" x14ac:dyDescent="0.2">
      <c r="A4" s="13" t="s">
        <v>0</v>
      </c>
      <c r="B4" s="13" t="s">
        <v>1</v>
      </c>
      <c r="C4" s="13" t="s">
        <v>2</v>
      </c>
      <c r="D4" s="113" t="s">
        <v>293</v>
      </c>
      <c r="E4" s="113" t="s">
        <v>294</v>
      </c>
      <c r="F4" s="114" t="s">
        <v>640</v>
      </c>
      <c r="G4" s="14" t="s">
        <v>295</v>
      </c>
      <c r="H4" s="136" t="s">
        <v>485</v>
      </c>
    </row>
    <row r="5" spans="1:8" ht="15" customHeight="1" x14ac:dyDescent="0.2">
      <c r="A5" s="6" t="s">
        <v>55</v>
      </c>
      <c r="B5" s="6" t="s">
        <v>10</v>
      </c>
      <c r="C5" s="6" t="s">
        <v>11</v>
      </c>
      <c r="D5" s="115">
        <v>200</v>
      </c>
      <c r="E5" s="115">
        <v>200</v>
      </c>
      <c r="F5" s="115">
        <v>10</v>
      </c>
      <c r="G5" s="8">
        <f t="shared" ref="G5:G14" si="0">F5/E5*100</f>
        <v>5</v>
      </c>
      <c r="H5" s="115">
        <v>100</v>
      </c>
    </row>
    <row r="6" spans="1:8" ht="15" customHeight="1" x14ac:dyDescent="0.2">
      <c r="A6" s="6" t="s">
        <v>55</v>
      </c>
      <c r="B6" s="6" t="s">
        <v>24</v>
      </c>
      <c r="C6" s="6" t="s">
        <v>25</v>
      </c>
      <c r="D6" s="115">
        <v>1000</v>
      </c>
      <c r="E6" s="115">
        <v>450</v>
      </c>
      <c r="F6" s="115">
        <v>93</v>
      </c>
      <c r="G6" s="8">
        <f t="shared" si="0"/>
        <v>20.666666666666668</v>
      </c>
      <c r="H6" s="115">
        <v>500</v>
      </c>
    </row>
    <row r="7" spans="1:8" s="17" customFormat="1" ht="15" customHeight="1" x14ac:dyDescent="0.2">
      <c r="A7" s="19" t="s">
        <v>55</v>
      </c>
      <c r="B7" s="19" t="s">
        <v>611</v>
      </c>
      <c r="C7" s="19"/>
      <c r="D7" s="168">
        <f>D5+D6</f>
        <v>1200</v>
      </c>
      <c r="E7" s="168">
        <f>E5+E6</f>
        <v>650</v>
      </c>
      <c r="F7" s="168">
        <f>F5+F6</f>
        <v>103</v>
      </c>
      <c r="G7" s="169">
        <f t="shared" si="0"/>
        <v>15.846153846153847</v>
      </c>
      <c r="H7" s="168">
        <f>H5+H6</f>
        <v>600</v>
      </c>
    </row>
    <row r="8" spans="1:8" ht="15" customHeight="1" x14ac:dyDescent="0.2">
      <c r="A8" s="6" t="s">
        <v>53</v>
      </c>
      <c r="B8" s="6" t="s">
        <v>4</v>
      </c>
      <c r="C8" s="6" t="s">
        <v>5</v>
      </c>
      <c r="D8" s="115">
        <v>50</v>
      </c>
      <c r="E8" s="115">
        <v>50</v>
      </c>
      <c r="F8" s="115">
        <v>0</v>
      </c>
      <c r="G8" s="8">
        <f t="shared" si="0"/>
        <v>0</v>
      </c>
      <c r="H8" s="115">
        <v>50</v>
      </c>
    </row>
    <row r="9" spans="1:8" ht="15" customHeight="1" x14ac:dyDescent="0.2">
      <c r="A9" s="6" t="s">
        <v>53</v>
      </c>
      <c r="B9" s="6" t="s">
        <v>28</v>
      </c>
      <c r="C9" s="6" t="s">
        <v>29</v>
      </c>
      <c r="D9" s="115">
        <v>0</v>
      </c>
      <c r="E9" s="115">
        <v>1</v>
      </c>
      <c r="F9" s="115">
        <v>0</v>
      </c>
      <c r="G9" s="8">
        <f t="shared" si="0"/>
        <v>0</v>
      </c>
      <c r="H9" s="115">
        <v>0</v>
      </c>
    </row>
    <row r="10" spans="1:8" ht="15" customHeight="1" x14ac:dyDescent="0.2">
      <c r="A10" s="6" t="s">
        <v>53</v>
      </c>
      <c r="B10" s="6" t="s">
        <v>6</v>
      </c>
      <c r="C10" s="6" t="s">
        <v>7</v>
      </c>
      <c r="D10" s="115">
        <v>1</v>
      </c>
      <c r="E10" s="115">
        <v>50</v>
      </c>
      <c r="F10" s="115">
        <v>0</v>
      </c>
      <c r="G10" s="8">
        <f t="shared" si="0"/>
        <v>0</v>
      </c>
      <c r="H10" s="115">
        <v>50</v>
      </c>
    </row>
    <row r="11" spans="1:8" ht="15" customHeight="1" x14ac:dyDescent="0.2">
      <c r="A11" s="6" t="s">
        <v>53</v>
      </c>
      <c r="B11" s="6" t="s">
        <v>10</v>
      </c>
      <c r="C11" s="6" t="s">
        <v>11</v>
      </c>
      <c r="D11" s="115">
        <v>399</v>
      </c>
      <c r="E11" s="115">
        <v>399</v>
      </c>
      <c r="F11" s="115">
        <v>23</v>
      </c>
      <c r="G11" s="8">
        <f t="shared" si="0"/>
        <v>5.7644110275689222</v>
      </c>
      <c r="H11" s="115">
        <v>100</v>
      </c>
    </row>
    <row r="12" spans="1:8" ht="15" customHeight="1" x14ac:dyDescent="0.2">
      <c r="A12" s="6" t="s">
        <v>53</v>
      </c>
      <c r="B12" s="6" t="s">
        <v>24</v>
      </c>
      <c r="C12" s="6" t="s">
        <v>25</v>
      </c>
      <c r="D12" s="115">
        <v>1000</v>
      </c>
      <c r="E12" s="115">
        <v>500</v>
      </c>
      <c r="F12" s="115">
        <v>0</v>
      </c>
      <c r="G12" s="8">
        <f t="shared" si="0"/>
        <v>0</v>
      </c>
      <c r="H12" s="115">
        <v>500</v>
      </c>
    </row>
    <row r="13" spans="1:8" s="17" customFormat="1" ht="15" customHeight="1" x14ac:dyDescent="0.2">
      <c r="A13" s="19" t="s">
        <v>53</v>
      </c>
      <c r="B13" s="19" t="s">
        <v>54</v>
      </c>
      <c r="C13" s="19"/>
      <c r="D13" s="168">
        <f>SUM(D8:D12)</f>
        <v>1450</v>
      </c>
      <c r="E13" s="168">
        <f t="shared" ref="E13:F13" si="1">SUM(E8:E12)</f>
        <v>1000</v>
      </c>
      <c r="F13" s="168">
        <f t="shared" si="1"/>
        <v>23</v>
      </c>
      <c r="G13" s="169">
        <f t="shared" si="0"/>
        <v>2.2999999999999998</v>
      </c>
      <c r="H13" s="168">
        <f>SUM(H8:H12)</f>
        <v>700</v>
      </c>
    </row>
    <row r="14" spans="1:8" ht="15" customHeight="1" x14ac:dyDescent="0.2">
      <c r="A14" s="6" t="s">
        <v>56</v>
      </c>
      <c r="B14" s="6" t="s">
        <v>10</v>
      </c>
      <c r="C14" s="6" t="s">
        <v>11</v>
      </c>
      <c r="D14" s="115">
        <v>700</v>
      </c>
      <c r="E14" s="115">
        <v>700</v>
      </c>
      <c r="F14" s="115">
        <v>0</v>
      </c>
      <c r="G14" s="8">
        <f t="shared" si="0"/>
        <v>0</v>
      </c>
      <c r="H14" s="115">
        <v>700</v>
      </c>
    </row>
    <row r="15" spans="1:8" s="17" customFormat="1" ht="15" customHeight="1" x14ac:dyDescent="0.2">
      <c r="A15" s="19" t="s">
        <v>56</v>
      </c>
      <c r="B15" s="19" t="s">
        <v>57</v>
      </c>
      <c r="C15" s="19"/>
      <c r="D15" s="168">
        <v>700</v>
      </c>
      <c r="E15" s="168">
        <v>700</v>
      </c>
      <c r="F15" s="168">
        <v>0</v>
      </c>
      <c r="G15" s="170">
        <v>0</v>
      </c>
      <c r="H15" s="168">
        <v>700</v>
      </c>
    </row>
    <row r="16" spans="1:8" s="10" customFormat="1" x14ac:dyDescent="0.2">
      <c r="A16" s="11" t="s">
        <v>290</v>
      </c>
      <c r="B16" s="11"/>
      <c r="C16" s="11"/>
      <c r="D16" s="117">
        <f>D7+D13+D15</f>
        <v>3350</v>
      </c>
      <c r="E16" s="117">
        <f>E7+E13+E15</f>
        <v>2350</v>
      </c>
      <c r="F16" s="117">
        <f>F7+F13+F15</f>
        <v>126</v>
      </c>
      <c r="G16" s="12">
        <f>F16/E16*100</f>
        <v>5.3617021276595747</v>
      </c>
      <c r="H16" s="117">
        <f>H7+H13+H15</f>
        <v>2000</v>
      </c>
    </row>
    <row r="17" spans="1:15" x14ac:dyDescent="0.2">
      <c r="A17" s="18"/>
      <c r="B17" s="18"/>
      <c r="C17" s="4"/>
      <c r="D17" s="118"/>
      <c r="E17" s="118"/>
      <c r="F17" s="118"/>
      <c r="G17" s="18"/>
      <c r="H17" s="118"/>
    </row>
    <row r="18" spans="1:15" x14ac:dyDescent="0.2">
      <c r="O18" s="111"/>
    </row>
    <row r="19" spans="1:15" s="5" customFormat="1" ht="27" customHeight="1" x14ac:dyDescent="0.2">
      <c r="A19" s="13" t="s">
        <v>0</v>
      </c>
      <c r="B19" s="13" t="s">
        <v>1</v>
      </c>
      <c r="C19" s="13" t="s">
        <v>2</v>
      </c>
      <c r="D19" s="113" t="s">
        <v>293</v>
      </c>
      <c r="E19" s="113" t="s">
        <v>294</v>
      </c>
      <c r="F19" s="114" t="s">
        <v>640</v>
      </c>
      <c r="G19" s="14" t="s">
        <v>295</v>
      </c>
      <c r="H19" s="136" t="s">
        <v>485</v>
      </c>
    </row>
    <row r="20" spans="1:15" ht="15" customHeight="1" x14ac:dyDescent="0.2">
      <c r="A20" s="6" t="s">
        <v>53</v>
      </c>
      <c r="B20" s="6" t="s">
        <v>18</v>
      </c>
      <c r="C20" s="6" t="s">
        <v>742</v>
      </c>
      <c r="D20" s="115">
        <v>0</v>
      </c>
      <c r="E20" s="115">
        <v>0</v>
      </c>
      <c r="F20" s="115">
        <v>0</v>
      </c>
      <c r="G20" s="8">
        <v>0</v>
      </c>
      <c r="H20" s="115">
        <v>500</v>
      </c>
    </row>
    <row r="21" spans="1:15" ht="15" customHeight="1" x14ac:dyDescent="0.2">
      <c r="A21" s="6" t="s">
        <v>53</v>
      </c>
      <c r="B21" s="6" t="s">
        <v>18</v>
      </c>
      <c r="C21" s="6" t="s">
        <v>610</v>
      </c>
      <c r="D21" s="115">
        <v>0</v>
      </c>
      <c r="E21" s="115">
        <v>70</v>
      </c>
      <c r="F21" s="115">
        <v>48</v>
      </c>
      <c r="G21" s="8">
        <f>F21/E21*100</f>
        <v>68.571428571428569</v>
      </c>
      <c r="H21" s="115">
        <v>0</v>
      </c>
    </row>
    <row r="22" spans="1:15" ht="15" customHeight="1" x14ac:dyDescent="0.2">
      <c r="A22" s="6" t="s">
        <v>53</v>
      </c>
      <c r="B22" s="6" t="s">
        <v>18</v>
      </c>
      <c r="C22" s="6" t="s">
        <v>743</v>
      </c>
      <c r="D22" s="115">
        <v>2000</v>
      </c>
      <c r="E22" s="115">
        <v>2000</v>
      </c>
      <c r="F22" s="115">
        <v>16</v>
      </c>
      <c r="G22" s="8">
        <f>F22/E22*100</f>
        <v>0.8</v>
      </c>
      <c r="H22" s="115">
        <v>1500</v>
      </c>
    </row>
    <row r="23" spans="1:15" ht="15" customHeight="1" x14ac:dyDescent="0.2">
      <c r="A23" s="6" t="s">
        <v>53</v>
      </c>
      <c r="B23" s="6" t="s">
        <v>18</v>
      </c>
      <c r="C23" s="6" t="s">
        <v>643</v>
      </c>
      <c r="D23" s="115">
        <v>0</v>
      </c>
      <c r="E23" s="115">
        <v>1000</v>
      </c>
      <c r="F23" s="115">
        <v>0</v>
      </c>
      <c r="G23" s="8">
        <f>F23/E23*100</f>
        <v>0</v>
      </c>
      <c r="H23" s="115">
        <v>0</v>
      </c>
    </row>
    <row r="24" spans="1:15" ht="15" customHeight="1" x14ac:dyDescent="0.2">
      <c r="A24" s="6" t="s">
        <v>53</v>
      </c>
      <c r="B24" s="6" t="s">
        <v>18</v>
      </c>
      <c r="C24" s="6" t="s">
        <v>644</v>
      </c>
      <c r="D24" s="115">
        <v>0</v>
      </c>
      <c r="E24" s="115">
        <v>350</v>
      </c>
      <c r="F24" s="115">
        <v>0</v>
      </c>
      <c r="G24" s="8">
        <v>0</v>
      </c>
      <c r="H24" s="115">
        <v>0</v>
      </c>
    </row>
    <row r="25" spans="1:15" ht="15" customHeight="1" x14ac:dyDescent="0.2">
      <c r="A25" s="6" t="s">
        <v>53</v>
      </c>
      <c r="B25" s="6" t="s">
        <v>18</v>
      </c>
      <c r="C25" s="6" t="s">
        <v>19</v>
      </c>
      <c r="D25" s="115">
        <f>SUM(D20:D24)</f>
        <v>2000</v>
      </c>
      <c r="E25" s="115">
        <f t="shared" ref="E25:F25" si="2">SUM(E20:E24)</f>
        <v>3420</v>
      </c>
      <c r="F25" s="115">
        <f t="shared" si="2"/>
        <v>64</v>
      </c>
      <c r="G25" s="8">
        <f>F25/E25*100</f>
        <v>1.8713450292397662</v>
      </c>
      <c r="H25" s="115">
        <f>SUM(H20:H24)</f>
        <v>2000</v>
      </c>
    </row>
    <row r="26" spans="1:15" s="17" customFormat="1" ht="15" customHeight="1" x14ac:dyDescent="0.2">
      <c r="A26" s="19" t="s">
        <v>53</v>
      </c>
      <c r="B26" s="19" t="s">
        <v>54</v>
      </c>
      <c r="C26" s="19"/>
      <c r="D26" s="168">
        <f>SUM(D20:D24)</f>
        <v>2000</v>
      </c>
      <c r="E26" s="168">
        <f t="shared" ref="E26:F26" si="3">SUM(E20:E24)</f>
        <v>3420</v>
      </c>
      <c r="F26" s="168">
        <f t="shared" si="3"/>
        <v>64</v>
      </c>
      <c r="G26" s="169">
        <f>F26/E26*100</f>
        <v>1.8713450292397662</v>
      </c>
      <c r="H26" s="168">
        <f>SUM(H20:H24)</f>
        <v>2000</v>
      </c>
    </row>
    <row r="27" spans="1:15" ht="15" customHeight="1" x14ac:dyDescent="0.2">
      <c r="A27" s="6" t="s">
        <v>58</v>
      </c>
      <c r="B27" s="6" t="s">
        <v>18</v>
      </c>
      <c r="C27" s="6" t="s">
        <v>19</v>
      </c>
      <c r="D27" s="115">
        <v>0</v>
      </c>
      <c r="E27" s="115">
        <v>6500</v>
      </c>
      <c r="F27" s="115">
        <v>0</v>
      </c>
      <c r="G27" s="8">
        <f>F27/E27*100</f>
        <v>0</v>
      </c>
      <c r="H27" s="115">
        <v>0</v>
      </c>
    </row>
    <row r="28" spans="1:15" s="17" customFormat="1" ht="15" customHeight="1" x14ac:dyDescent="0.2">
      <c r="A28" s="19" t="s">
        <v>58</v>
      </c>
      <c r="B28" s="19" t="s">
        <v>59</v>
      </c>
      <c r="C28" s="19"/>
      <c r="D28" s="168">
        <v>0</v>
      </c>
      <c r="E28" s="168">
        <v>6500</v>
      </c>
      <c r="F28" s="168">
        <v>0</v>
      </c>
      <c r="G28" s="169">
        <f>F28/E28*100</f>
        <v>0</v>
      </c>
      <c r="H28" s="168">
        <v>0</v>
      </c>
    </row>
    <row r="29" spans="1:15" s="10" customFormat="1" x14ac:dyDescent="0.2">
      <c r="A29" s="11" t="s">
        <v>291</v>
      </c>
      <c r="B29" s="11"/>
      <c r="C29" s="11"/>
      <c r="D29" s="117">
        <f>D26+D28</f>
        <v>2000</v>
      </c>
      <c r="E29" s="117">
        <f t="shared" ref="E29:F29" si="4">E26+E28</f>
        <v>9920</v>
      </c>
      <c r="F29" s="117">
        <f t="shared" si="4"/>
        <v>64</v>
      </c>
      <c r="G29" s="12">
        <f>F29/E29*100</f>
        <v>0.64516129032258063</v>
      </c>
      <c r="H29" s="117">
        <f>H26+H28</f>
        <v>2000</v>
      </c>
    </row>
    <row r="32" spans="1:15" s="10" customFormat="1" x14ac:dyDescent="0.2">
      <c r="A32" s="11" t="s">
        <v>292</v>
      </c>
      <c r="B32" s="11"/>
      <c r="C32" s="11"/>
      <c r="D32" s="117">
        <f>D16+D29</f>
        <v>5350</v>
      </c>
      <c r="E32" s="117">
        <f>E16+E29</f>
        <v>12270</v>
      </c>
      <c r="F32" s="117">
        <f t="shared" ref="F32" si="5">F16+F29</f>
        <v>190</v>
      </c>
      <c r="G32" s="12">
        <f>F32/E32*100</f>
        <v>1.5484922575387123</v>
      </c>
      <c r="H32" s="117">
        <f>H16+H29</f>
        <v>4000</v>
      </c>
    </row>
    <row r="35" spans="2:3" x14ac:dyDescent="0.2">
      <c r="B35" s="111"/>
      <c r="C35" s="111"/>
    </row>
    <row r="36" spans="2:3" x14ac:dyDescent="0.2">
      <c r="B36" s="111"/>
      <c r="C36" s="111"/>
    </row>
    <row r="37" spans="2:3" x14ac:dyDescent="0.2">
      <c r="B37" s="111"/>
      <c r="C37" s="111"/>
    </row>
    <row r="38" spans="2:3" x14ac:dyDescent="0.2">
      <c r="B38" s="111"/>
      <c r="C38" s="111"/>
    </row>
    <row r="39" spans="2:3" x14ac:dyDescent="0.2">
      <c r="B39" s="111"/>
      <c r="C39" s="111"/>
    </row>
    <row r="40" spans="2:3" x14ac:dyDescent="0.2">
      <c r="B40" s="111"/>
      <c r="C40" s="111"/>
    </row>
    <row r="73" spans="1:8" x14ac:dyDescent="0.2">
      <c r="A73" s="746" t="s">
        <v>452</v>
      </c>
      <c r="B73" s="746"/>
      <c r="C73" s="746"/>
      <c r="D73" s="746"/>
      <c r="E73" s="746"/>
      <c r="F73" s="746"/>
      <c r="G73" s="746"/>
      <c r="H73" s="1"/>
    </row>
  </sheetData>
  <mergeCells count="1">
    <mergeCell ref="A73:G73"/>
  </mergeCells>
  <pageMargins left="0.7" right="0.7" top="0.75" bottom="0.75" header="0.3" footer="0.3"/>
  <pageSetup paperSize="9" scale="75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68"/>
  <sheetViews>
    <sheetView view="pageLayout" topLeftCell="A52" zoomScaleNormal="100" workbookViewId="0">
      <selection activeCell="A69" sqref="A69"/>
    </sheetView>
  </sheetViews>
  <sheetFormatPr defaultColWidth="9.140625" defaultRowHeight="12.75" x14ac:dyDescent="0.2"/>
  <cols>
    <col min="1" max="1" width="9.28515625" style="1" customWidth="1"/>
    <col min="2" max="2" width="8.7109375" style="1" customWidth="1"/>
    <col min="3" max="3" width="40.7109375" style="1" customWidth="1"/>
    <col min="4" max="4" width="12" style="111" customWidth="1"/>
    <col min="5" max="5" width="11.28515625" style="111" customWidth="1"/>
    <col min="6" max="6" width="11.42578125" style="111" customWidth="1"/>
    <col min="7" max="7" width="9.140625" style="1"/>
    <col min="8" max="8" width="11.42578125" style="111" customWidth="1"/>
    <col min="9" max="16384" width="9.140625" style="1"/>
  </cols>
  <sheetData>
    <row r="1" spans="1:8" ht="18" x14ac:dyDescent="0.2">
      <c r="A1" s="3" t="s">
        <v>296</v>
      </c>
      <c r="H1" s="124" t="s">
        <v>474</v>
      </c>
    </row>
    <row r="2" spans="1:8" x14ac:dyDescent="0.2">
      <c r="H2" s="141"/>
    </row>
    <row r="3" spans="1:8" x14ac:dyDescent="0.2">
      <c r="F3" s="124"/>
      <c r="H3" s="124" t="s">
        <v>369</v>
      </c>
    </row>
    <row r="4" spans="1:8" s="5" customFormat="1" ht="27" customHeight="1" x14ac:dyDescent="0.2">
      <c r="A4" s="13" t="s">
        <v>0</v>
      </c>
      <c r="B4" s="13" t="s">
        <v>1</v>
      </c>
      <c r="C4" s="13" t="s">
        <v>2</v>
      </c>
      <c r="D4" s="113" t="s">
        <v>293</v>
      </c>
      <c r="E4" s="113" t="s">
        <v>294</v>
      </c>
      <c r="F4" s="114" t="s">
        <v>640</v>
      </c>
      <c r="G4" s="14" t="s">
        <v>295</v>
      </c>
      <c r="H4" s="136" t="s">
        <v>485</v>
      </c>
    </row>
    <row r="5" spans="1:8" ht="15" customHeight="1" x14ac:dyDescent="0.2">
      <c r="A5" s="6" t="s">
        <v>60</v>
      </c>
      <c r="B5" s="6" t="s">
        <v>4</v>
      </c>
      <c r="C5" s="6" t="s">
        <v>5</v>
      </c>
      <c r="D5" s="115">
        <v>1</v>
      </c>
      <c r="E5" s="115">
        <v>1</v>
      </c>
      <c r="F5" s="115">
        <v>0</v>
      </c>
      <c r="G5" s="8">
        <f t="shared" ref="G5:G12" si="0">F5*100/E5</f>
        <v>0</v>
      </c>
      <c r="H5" s="115">
        <v>1</v>
      </c>
    </row>
    <row r="6" spans="1:8" ht="15" customHeight="1" x14ac:dyDescent="0.2">
      <c r="A6" s="6" t="s">
        <v>60</v>
      </c>
      <c r="B6" s="6" t="s">
        <v>6</v>
      </c>
      <c r="C6" s="6" t="s">
        <v>7</v>
      </c>
      <c r="D6" s="115">
        <v>100</v>
      </c>
      <c r="E6" s="115">
        <v>100</v>
      </c>
      <c r="F6" s="115">
        <v>0</v>
      </c>
      <c r="G6" s="8">
        <f t="shared" si="0"/>
        <v>0</v>
      </c>
      <c r="H6" s="115">
        <v>100</v>
      </c>
    </row>
    <row r="7" spans="1:8" s="17" customFormat="1" ht="15" customHeight="1" x14ac:dyDescent="0.2">
      <c r="A7" s="6" t="s">
        <v>60</v>
      </c>
      <c r="B7" s="6" t="s">
        <v>61</v>
      </c>
      <c r="C7" s="6" t="s">
        <v>62</v>
      </c>
      <c r="D7" s="115">
        <v>8</v>
      </c>
      <c r="E7" s="115">
        <v>8</v>
      </c>
      <c r="F7" s="115">
        <v>2</v>
      </c>
      <c r="G7" s="8">
        <f t="shared" si="0"/>
        <v>25</v>
      </c>
      <c r="H7" s="115">
        <v>8</v>
      </c>
    </row>
    <row r="8" spans="1:8" ht="15" customHeight="1" x14ac:dyDescent="0.2">
      <c r="A8" s="6" t="s">
        <v>60</v>
      </c>
      <c r="B8" s="6" t="s">
        <v>10</v>
      </c>
      <c r="C8" s="6" t="s">
        <v>11</v>
      </c>
      <c r="D8" s="115">
        <v>161</v>
      </c>
      <c r="E8" s="115">
        <v>161</v>
      </c>
      <c r="F8" s="115">
        <v>0</v>
      </c>
      <c r="G8" s="8">
        <f t="shared" si="0"/>
        <v>0</v>
      </c>
      <c r="H8" s="115">
        <v>111</v>
      </c>
    </row>
    <row r="9" spans="1:8" ht="15" customHeight="1" x14ac:dyDescent="0.2">
      <c r="A9" s="6" t="s">
        <v>60</v>
      </c>
      <c r="B9" s="6" t="s">
        <v>12</v>
      </c>
      <c r="C9" s="6" t="s">
        <v>13</v>
      </c>
      <c r="D9" s="115">
        <v>10</v>
      </c>
      <c r="E9" s="115">
        <v>10</v>
      </c>
      <c r="F9" s="115">
        <v>3</v>
      </c>
      <c r="G9" s="8">
        <f t="shared" si="0"/>
        <v>30</v>
      </c>
      <c r="H9" s="115">
        <v>10</v>
      </c>
    </row>
    <row r="10" spans="1:8" ht="15" customHeight="1" x14ac:dyDescent="0.2">
      <c r="A10" s="6" t="s">
        <v>60</v>
      </c>
      <c r="B10" s="6" t="s">
        <v>63</v>
      </c>
      <c r="C10" s="6" t="s">
        <v>64</v>
      </c>
      <c r="D10" s="115">
        <v>15</v>
      </c>
      <c r="E10" s="115">
        <v>15</v>
      </c>
      <c r="F10" s="115">
        <v>0.83199999999999996</v>
      </c>
      <c r="G10" s="8">
        <f t="shared" si="0"/>
        <v>5.5466666666666669</v>
      </c>
      <c r="H10" s="115">
        <v>65</v>
      </c>
    </row>
    <row r="11" spans="1:8" s="174" customFormat="1" ht="15" customHeight="1" x14ac:dyDescent="0.2">
      <c r="A11" s="19"/>
      <c r="B11" s="19"/>
      <c r="C11" s="19"/>
      <c r="D11" s="168">
        <f>SUM(D5:D10)</f>
        <v>295</v>
      </c>
      <c r="E11" s="168">
        <f t="shared" ref="E11:F11" si="1">SUM(E5:E10)</f>
        <v>295</v>
      </c>
      <c r="F11" s="168">
        <f t="shared" si="1"/>
        <v>5.8319999999999999</v>
      </c>
      <c r="G11" s="169"/>
      <c r="H11" s="168">
        <f>SUM(H5:H10)</f>
        <v>295</v>
      </c>
    </row>
    <row r="12" spans="1:8" ht="15" customHeight="1" x14ac:dyDescent="0.2">
      <c r="A12" s="6" t="s">
        <v>60</v>
      </c>
      <c r="B12" s="6" t="s">
        <v>65</v>
      </c>
      <c r="C12" s="6" t="s">
        <v>612</v>
      </c>
      <c r="D12" s="115">
        <v>48720</v>
      </c>
      <c r="E12" s="115">
        <v>49020</v>
      </c>
      <c r="F12" s="115">
        <v>36837</v>
      </c>
      <c r="G12" s="8">
        <f t="shared" si="0"/>
        <v>75.146878824969406</v>
      </c>
      <c r="H12" s="115">
        <v>50930</v>
      </c>
    </row>
    <row r="13" spans="1:8" ht="15" customHeight="1" x14ac:dyDescent="0.2">
      <c r="A13" s="6" t="s">
        <v>60</v>
      </c>
      <c r="B13" s="6">
        <v>5331</v>
      </c>
      <c r="C13" s="6" t="s">
        <v>621</v>
      </c>
      <c r="D13" s="115">
        <v>9070</v>
      </c>
      <c r="E13" s="115">
        <v>8454</v>
      </c>
      <c r="F13" s="115">
        <v>6200</v>
      </c>
      <c r="G13" s="8">
        <f t="shared" ref="G13:G16" si="2">F13*100/E13</f>
        <v>73.338064821386325</v>
      </c>
      <c r="H13" s="115">
        <v>2445</v>
      </c>
    </row>
    <row r="14" spans="1:8" ht="15" customHeight="1" x14ac:dyDescent="0.2">
      <c r="A14" s="6" t="s">
        <v>60</v>
      </c>
      <c r="B14" s="6">
        <v>5331</v>
      </c>
      <c r="C14" s="6" t="s">
        <v>622</v>
      </c>
      <c r="D14" s="115">
        <v>5370</v>
      </c>
      <c r="E14" s="115">
        <v>6312</v>
      </c>
      <c r="F14" s="115">
        <v>3245</v>
      </c>
      <c r="G14" s="8">
        <f t="shared" si="2"/>
        <v>51.410012674271229</v>
      </c>
      <c r="H14" s="115">
        <v>9653</v>
      </c>
    </row>
    <row r="15" spans="1:8" s="17" customFormat="1" ht="15" customHeight="1" x14ac:dyDescent="0.2">
      <c r="A15" s="6" t="s">
        <v>60</v>
      </c>
      <c r="B15" s="6" t="s">
        <v>66</v>
      </c>
      <c r="C15" s="6" t="s">
        <v>614</v>
      </c>
      <c r="D15" s="115">
        <v>0</v>
      </c>
      <c r="E15" s="115">
        <v>3511</v>
      </c>
      <c r="F15" s="115">
        <v>1087</v>
      </c>
      <c r="G15" s="8">
        <f t="shared" si="2"/>
        <v>30.959840501281686</v>
      </c>
      <c r="H15" s="115">
        <v>0</v>
      </c>
    </row>
    <row r="16" spans="1:8" s="17" customFormat="1" ht="15" customHeight="1" x14ac:dyDescent="0.2">
      <c r="A16" s="19" t="s">
        <v>60</v>
      </c>
      <c r="B16" s="19" t="s">
        <v>67</v>
      </c>
      <c r="C16" s="19"/>
      <c r="D16" s="168">
        <f>SUM(D11:D15)</f>
        <v>63455</v>
      </c>
      <c r="E16" s="168">
        <f t="shared" ref="E16:F16" si="3">SUM(E11:E15)</f>
        <v>67592</v>
      </c>
      <c r="F16" s="168">
        <f t="shared" si="3"/>
        <v>47374.832000000002</v>
      </c>
      <c r="G16" s="169">
        <f t="shared" si="2"/>
        <v>70.089407030417803</v>
      </c>
      <c r="H16" s="168">
        <f>SUM(H11:H15)</f>
        <v>63323</v>
      </c>
    </row>
    <row r="17" spans="1:15" ht="15" customHeight="1" x14ac:dyDescent="0.2">
      <c r="A17" s="6" t="s">
        <v>68</v>
      </c>
      <c r="B17" s="6" t="s">
        <v>4</v>
      </c>
      <c r="C17" s="6" t="s">
        <v>5</v>
      </c>
      <c r="D17" s="115">
        <v>52</v>
      </c>
      <c r="E17" s="115">
        <v>52</v>
      </c>
      <c r="F17" s="115">
        <v>0</v>
      </c>
      <c r="G17" s="8">
        <v>0</v>
      </c>
      <c r="H17" s="115">
        <v>12</v>
      </c>
    </row>
    <row r="18" spans="1:15" ht="15" customHeight="1" x14ac:dyDescent="0.2">
      <c r="A18" s="6" t="s">
        <v>68</v>
      </c>
      <c r="B18" s="6" t="s">
        <v>6</v>
      </c>
      <c r="C18" s="6" t="s">
        <v>7</v>
      </c>
      <c r="D18" s="115">
        <v>100</v>
      </c>
      <c r="E18" s="115">
        <v>100</v>
      </c>
      <c r="F18" s="115">
        <v>0</v>
      </c>
      <c r="G18" s="8">
        <v>0</v>
      </c>
      <c r="H18" s="115">
        <v>140</v>
      </c>
    </row>
    <row r="19" spans="1:15" ht="15" customHeight="1" x14ac:dyDescent="0.2">
      <c r="A19" s="6" t="s">
        <v>68</v>
      </c>
      <c r="B19" s="6" t="s">
        <v>10</v>
      </c>
      <c r="C19" s="6" t="s">
        <v>11</v>
      </c>
      <c r="D19" s="115">
        <v>2616</v>
      </c>
      <c r="E19" s="115">
        <v>2016</v>
      </c>
      <c r="F19" s="115">
        <v>998</v>
      </c>
      <c r="G19" s="8">
        <v>45.634920634920633</v>
      </c>
      <c r="H19" s="115">
        <v>3638</v>
      </c>
    </row>
    <row r="20" spans="1:15" ht="15" customHeight="1" x14ac:dyDescent="0.2">
      <c r="A20" s="6" t="s">
        <v>68</v>
      </c>
      <c r="B20" s="6" t="s">
        <v>12</v>
      </c>
      <c r="C20" s="6" t="s">
        <v>13</v>
      </c>
      <c r="D20" s="115">
        <v>57</v>
      </c>
      <c r="E20" s="115">
        <v>57</v>
      </c>
      <c r="F20" s="115">
        <v>2</v>
      </c>
      <c r="G20" s="8">
        <v>1.7333333333333332</v>
      </c>
      <c r="H20" s="115">
        <v>57</v>
      </c>
    </row>
    <row r="21" spans="1:15" ht="15" customHeight="1" x14ac:dyDescent="0.2">
      <c r="A21" s="6" t="s">
        <v>68</v>
      </c>
      <c r="B21" s="6" t="s">
        <v>63</v>
      </c>
      <c r="C21" s="6" t="s">
        <v>64</v>
      </c>
      <c r="D21" s="115">
        <v>15</v>
      </c>
      <c r="E21" s="115">
        <v>15</v>
      </c>
      <c r="F21" s="115">
        <v>0</v>
      </c>
      <c r="G21" s="8">
        <v>0</v>
      </c>
      <c r="H21" s="115">
        <v>35</v>
      </c>
    </row>
    <row r="22" spans="1:15" s="174" customFormat="1" ht="15" customHeight="1" x14ac:dyDescent="0.2">
      <c r="A22" s="19"/>
      <c r="B22" s="19"/>
      <c r="C22" s="19"/>
      <c r="D22" s="168">
        <f>SUM(D17:D21)</f>
        <v>2840</v>
      </c>
      <c r="E22" s="168">
        <f t="shared" ref="E22:H22" si="4">SUM(E17:E21)</f>
        <v>2240</v>
      </c>
      <c r="F22" s="168">
        <f t="shared" si="4"/>
        <v>1000</v>
      </c>
      <c r="G22" s="169"/>
      <c r="H22" s="168">
        <f t="shared" si="4"/>
        <v>3882</v>
      </c>
    </row>
    <row r="23" spans="1:15" ht="15" customHeight="1" x14ac:dyDescent="0.2">
      <c r="A23" s="6" t="s">
        <v>68</v>
      </c>
      <c r="B23" s="6" t="s">
        <v>65</v>
      </c>
      <c r="C23" s="6" t="s">
        <v>613</v>
      </c>
      <c r="D23" s="115">
        <v>70480</v>
      </c>
      <c r="E23" s="115">
        <v>70480</v>
      </c>
      <c r="F23" s="115">
        <v>52864</v>
      </c>
      <c r="G23" s="8">
        <f t="shared" ref="G23:G32" si="5">F23*100/E23</f>
        <v>75.005675368898977</v>
      </c>
      <c r="H23" s="115">
        <v>72110</v>
      </c>
    </row>
    <row r="24" spans="1:15" ht="15" customHeight="1" x14ac:dyDescent="0.2">
      <c r="A24" s="6" t="s">
        <v>68</v>
      </c>
      <c r="B24" s="6" t="s">
        <v>65</v>
      </c>
      <c r="C24" s="6" t="s">
        <v>623</v>
      </c>
      <c r="D24" s="115">
        <v>13000</v>
      </c>
      <c r="E24" s="115">
        <v>10700</v>
      </c>
      <c r="F24" s="115">
        <v>6052</v>
      </c>
      <c r="G24" s="8">
        <f t="shared" si="5"/>
        <v>56.560747663551403</v>
      </c>
      <c r="H24" s="115">
        <v>8500</v>
      </c>
    </row>
    <row r="25" spans="1:15" ht="15" customHeight="1" x14ac:dyDescent="0.2">
      <c r="A25" s="6" t="s">
        <v>68</v>
      </c>
      <c r="B25" s="6" t="s">
        <v>65</v>
      </c>
      <c r="C25" s="6" t="s">
        <v>624</v>
      </c>
      <c r="D25" s="115">
        <v>6890</v>
      </c>
      <c r="E25" s="115">
        <v>6640</v>
      </c>
      <c r="F25" s="115">
        <v>2923</v>
      </c>
      <c r="G25" s="8">
        <f t="shared" si="5"/>
        <v>44.0210843373494</v>
      </c>
      <c r="H25" s="115">
        <v>1590</v>
      </c>
    </row>
    <row r="26" spans="1:15" ht="15" customHeight="1" x14ac:dyDescent="0.2">
      <c r="A26" s="6" t="s">
        <v>68</v>
      </c>
      <c r="B26" s="6" t="s">
        <v>65</v>
      </c>
      <c r="C26" s="6" t="s">
        <v>626</v>
      </c>
      <c r="D26" s="115">
        <v>8900</v>
      </c>
      <c r="E26" s="115">
        <v>8150</v>
      </c>
      <c r="F26" s="115">
        <v>4285</v>
      </c>
      <c r="G26" s="8">
        <f t="shared" si="5"/>
        <v>52.576687116564415</v>
      </c>
      <c r="H26" s="115">
        <v>8610</v>
      </c>
    </row>
    <row r="27" spans="1:15" ht="15" customHeight="1" x14ac:dyDescent="0.2">
      <c r="A27" s="6" t="s">
        <v>68</v>
      </c>
      <c r="B27" s="6" t="s">
        <v>65</v>
      </c>
      <c r="C27" s="6" t="s">
        <v>647</v>
      </c>
      <c r="D27" s="115">
        <v>0</v>
      </c>
      <c r="E27" s="115">
        <f>187+17+122+183+26+500</f>
        <v>1035</v>
      </c>
      <c r="F27" s="115">
        <f>0+0+114+0+0+500</f>
        <v>614</v>
      </c>
      <c r="G27" s="8">
        <f t="shared" si="5"/>
        <v>59.323671497584542</v>
      </c>
      <c r="H27" s="115">
        <v>0</v>
      </c>
    </row>
    <row r="28" spans="1:15" ht="15" customHeight="1" x14ac:dyDescent="0.2">
      <c r="A28" s="6" t="s">
        <v>68</v>
      </c>
      <c r="B28" s="6" t="s">
        <v>123</v>
      </c>
      <c r="C28" s="6" t="s">
        <v>614</v>
      </c>
      <c r="D28" s="115">
        <v>0</v>
      </c>
      <c r="E28" s="115">
        <v>10901</v>
      </c>
      <c r="F28" s="115">
        <v>2308</v>
      </c>
      <c r="G28" s="8">
        <f t="shared" si="5"/>
        <v>21.172369507384644</v>
      </c>
      <c r="H28" s="115">
        <v>0</v>
      </c>
    </row>
    <row r="29" spans="1:15" s="17" customFormat="1" ht="15" customHeight="1" x14ac:dyDescent="0.2">
      <c r="A29" s="19" t="s">
        <v>68</v>
      </c>
      <c r="B29" s="19" t="s">
        <v>69</v>
      </c>
      <c r="C29" s="19"/>
      <c r="D29" s="168">
        <f>SUM(D22:D28)</f>
        <v>102110</v>
      </c>
      <c r="E29" s="168">
        <f t="shared" ref="E29:H29" si="6">SUM(E22:E28)</f>
        <v>110146</v>
      </c>
      <c r="F29" s="168">
        <f t="shared" si="6"/>
        <v>70046</v>
      </c>
      <c r="G29" s="169">
        <f t="shared" si="5"/>
        <v>63.593775534290849</v>
      </c>
      <c r="H29" s="168">
        <f t="shared" si="6"/>
        <v>94692</v>
      </c>
    </row>
    <row r="30" spans="1:15" ht="15" customHeight="1" x14ac:dyDescent="0.2">
      <c r="A30" s="6">
        <v>3141</v>
      </c>
      <c r="B30" s="6">
        <v>5331</v>
      </c>
      <c r="C30" s="6" t="s">
        <v>614</v>
      </c>
      <c r="D30" s="115">
        <v>28798</v>
      </c>
      <c r="E30" s="115">
        <v>28798</v>
      </c>
      <c r="F30" s="115">
        <v>21598</v>
      </c>
      <c r="G30" s="8">
        <f t="shared" si="5"/>
        <v>74.998263768317244</v>
      </c>
      <c r="H30" s="115">
        <v>27000</v>
      </c>
    </row>
    <row r="31" spans="1:15" ht="15" customHeight="1" x14ac:dyDescent="0.2">
      <c r="A31" s="6">
        <v>3141</v>
      </c>
      <c r="B31" s="6">
        <v>5331</v>
      </c>
      <c r="C31" s="6" t="s">
        <v>625</v>
      </c>
      <c r="D31" s="115">
        <v>1223</v>
      </c>
      <c r="E31" s="115">
        <v>1223</v>
      </c>
      <c r="F31" s="115">
        <v>167</v>
      </c>
      <c r="G31" s="8">
        <f>F31*100/E31</f>
        <v>13.65494685200327</v>
      </c>
      <c r="H31" s="115">
        <v>123</v>
      </c>
    </row>
    <row r="32" spans="1:15" ht="15" customHeight="1" x14ac:dyDescent="0.2">
      <c r="A32" s="19" t="s">
        <v>70</v>
      </c>
      <c r="B32" s="19" t="s">
        <v>71</v>
      </c>
      <c r="C32" s="19"/>
      <c r="D32" s="168">
        <f>SUM(D30:D31)</f>
        <v>30021</v>
      </c>
      <c r="E32" s="168">
        <f t="shared" ref="E32:H32" si="7">SUM(E30:E31)</f>
        <v>30021</v>
      </c>
      <c r="F32" s="168">
        <f t="shared" si="7"/>
        <v>21765</v>
      </c>
      <c r="G32" s="170">
        <f t="shared" si="5"/>
        <v>72.499250524632757</v>
      </c>
      <c r="H32" s="168">
        <f t="shared" si="7"/>
        <v>27123</v>
      </c>
      <c r="O32" s="111"/>
    </row>
    <row r="33" spans="1:8" s="17" customFormat="1" ht="15" customHeight="1" x14ac:dyDescent="0.2">
      <c r="A33" s="6" t="s">
        <v>72</v>
      </c>
      <c r="B33" s="6" t="s">
        <v>6</v>
      </c>
      <c r="C33" s="6" t="s">
        <v>7</v>
      </c>
      <c r="D33" s="115">
        <v>100</v>
      </c>
      <c r="E33" s="115">
        <v>100</v>
      </c>
      <c r="F33" s="115">
        <v>0</v>
      </c>
      <c r="G33" s="8">
        <f t="shared" ref="G33" si="8">F33*100/E33</f>
        <v>0</v>
      </c>
      <c r="H33" s="115">
        <v>100</v>
      </c>
    </row>
    <row r="34" spans="1:8" ht="15" customHeight="1" x14ac:dyDescent="0.2">
      <c r="A34" s="6" t="s">
        <v>72</v>
      </c>
      <c r="B34" s="6" t="s">
        <v>73</v>
      </c>
      <c r="C34" s="6" t="s">
        <v>74</v>
      </c>
      <c r="D34" s="115">
        <v>190</v>
      </c>
      <c r="E34" s="115">
        <v>190</v>
      </c>
      <c r="F34" s="115">
        <v>60</v>
      </c>
      <c r="G34" s="8">
        <v>31.578947368421051</v>
      </c>
      <c r="H34" s="115">
        <v>190</v>
      </c>
    </row>
    <row r="35" spans="1:8" ht="15" customHeight="1" x14ac:dyDescent="0.2">
      <c r="A35" s="19" t="s">
        <v>72</v>
      </c>
      <c r="B35" s="19" t="s">
        <v>75</v>
      </c>
      <c r="C35" s="19"/>
      <c r="D35" s="168">
        <f>SUM(D33:D34)</f>
        <v>290</v>
      </c>
      <c r="E35" s="168">
        <f t="shared" ref="E35:F35" si="9">SUM(E33:E34)</f>
        <v>290</v>
      </c>
      <c r="F35" s="168">
        <f t="shared" si="9"/>
        <v>60</v>
      </c>
      <c r="G35" s="170">
        <f t="shared" ref="G35" si="10">F35*100/E35</f>
        <v>20.689655172413794</v>
      </c>
      <c r="H35" s="168">
        <f>SUM(H33:H34)</f>
        <v>290</v>
      </c>
    </row>
    <row r="36" spans="1:8" s="17" customFormat="1" ht="15" customHeight="1" x14ac:dyDescent="0.2">
      <c r="A36" s="6" t="s">
        <v>76</v>
      </c>
      <c r="B36" s="6" t="s">
        <v>10</v>
      </c>
      <c r="C36" s="6" t="s">
        <v>11</v>
      </c>
      <c r="D36" s="115">
        <v>5</v>
      </c>
      <c r="E36" s="115">
        <v>5</v>
      </c>
      <c r="F36" s="115">
        <v>0</v>
      </c>
      <c r="G36" s="8">
        <f t="shared" ref="G36:G39" si="11">F36*100/E36</f>
        <v>0</v>
      </c>
      <c r="H36" s="115">
        <v>5</v>
      </c>
    </row>
    <row r="37" spans="1:8" ht="15" customHeight="1" x14ac:dyDescent="0.2">
      <c r="A37" s="6" t="s">
        <v>76</v>
      </c>
      <c r="B37" s="6" t="s">
        <v>65</v>
      </c>
      <c r="C37" s="6" t="s">
        <v>615</v>
      </c>
      <c r="D37" s="115">
        <v>4000</v>
      </c>
      <c r="E37" s="115">
        <v>4000</v>
      </c>
      <c r="F37" s="115">
        <v>4000</v>
      </c>
      <c r="G37" s="8">
        <f t="shared" si="11"/>
        <v>100</v>
      </c>
      <c r="H37" s="115">
        <v>4000</v>
      </c>
    </row>
    <row r="38" spans="1:8" s="17" customFormat="1" ht="15" customHeight="1" x14ac:dyDescent="0.2">
      <c r="A38" s="6" t="s">
        <v>76</v>
      </c>
      <c r="B38" s="6" t="s">
        <v>65</v>
      </c>
      <c r="C38" s="6" t="s">
        <v>627</v>
      </c>
      <c r="D38" s="115">
        <v>123</v>
      </c>
      <c r="E38" s="115">
        <v>123</v>
      </c>
      <c r="F38" s="115">
        <v>41</v>
      </c>
      <c r="G38" s="8">
        <f t="shared" si="11"/>
        <v>33.333333333333336</v>
      </c>
      <c r="H38" s="115">
        <v>123</v>
      </c>
    </row>
    <row r="39" spans="1:8" ht="15" customHeight="1" x14ac:dyDescent="0.2">
      <c r="A39" s="19" t="s">
        <v>76</v>
      </c>
      <c r="B39" s="19" t="s">
        <v>77</v>
      </c>
      <c r="C39" s="19"/>
      <c r="D39" s="168">
        <f>SUM(D36:D38)</f>
        <v>4128</v>
      </c>
      <c r="E39" s="168">
        <f t="shared" ref="E39:H39" si="12">SUM(E36:E38)</f>
        <v>4128</v>
      </c>
      <c r="F39" s="168">
        <f t="shared" si="12"/>
        <v>4041</v>
      </c>
      <c r="G39" s="170">
        <f t="shared" si="11"/>
        <v>97.892441860465112</v>
      </c>
      <c r="H39" s="168">
        <f t="shared" si="12"/>
        <v>4128</v>
      </c>
    </row>
    <row r="40" spans="1:8" ht="15" customHeight="1" x14ac:dyDescent="0.2">
      <c r="A40" s="6" t="s">
        <v>87</v>
      </c>
      <c r="B40" s="6" t="s">
        <v>298</v>
      </c>
      <c r="C40" s="6" t="s">
        <v>299</v>
      </c>
      <c r="D40" s="115">
        <v>0</v>
      </c>
      <c r="E40" s="115">
        <v>673</v>
      </c>
      <c r="F40" s="115">
        <v>685</v>
      </c>
      <c r="G40" s="8">
        <f t="shared" ref="G40:G41" si="13">F40*100/E40</f>
        <v>101.78306092124814</v>
      </c>
      <c r="H40" s="115">
        <v>0</v>
      </c>
    </row>
    <row r="41" spans="1:8" ht="15" customHeight="1" x14ac:dyDescent="0.2">
      <c r="A41" s="19" t="s">
        <v>87</v>
      </c>
      <c r="B41" s="19" t="s">
        <v>90</v>
      </c>
      <c r="C41" s="19"/>
      <c r="D41" s="168">
        <f>SUM(D40)</f>
        <v>0</v>
      </c>
      <c r="E41" s="168">
        <f t="shared" ref="E41:H41" si="14">SUM(E40)</f>
        <v>673</v>
      </c>
      <c r="F41" s="168">
        <f t="shared" si="14"/>
        <v>685</v>
      </c>
      <c r="G41" s="170">
        <f t="shared" si="13"/>
        <v>101.78306092124814</v>
      </c>
      <c r="H41" s="168">
        <f t="shared" si="14"/>
        <v>0</v>
      </c>
    </row>
    <row r="42" spans="1:8" s="17" customFormat="1" ht="15" customHeight="1" x14ac:dyDescent="0.2">
      <c r="A42" s="6" t="s">
        <v>78</v>
      </c>
      <c r="B42" s="6" t="s">
        <v>79</v>
      </c>
      <c r="C42" s="6" t="s">
        <v>80</v>
      </c>
      <c r="D42" s="115">
        <v>0</v>
      </c>
      <c r="E42" s="115">
        <v>23436</v>
      </c>
      <c r="F42" s="115">
        <v>0</v>
      </c>
      <c r="G42" s="8">
        <f t="shared" ref="G42:G44" si="15">F42*100/E42</f>
        <v>0</v>
      </c>
      <c r="H42" s="115">
        <v>0</v>
      </c>
    </row>
    <row r="43" spans="1:8" ht="15" customHeight="1" x14ac:dyDescent="0.2">
      <c r="A43" s="19" t="s">
        <v>78</v>
      </c>
      <c r="B43" s="19" t="s">
        <v>81</v>
      </c>
      <c r="C43" s="19"/>
      <c r="D43" s="168">
        <v>0</v>
      </c>
      <c r="E43" s="168">
        <f>E42</f>
        <v>23436</v>
      </c>
      <c r="F43" s="168">
        <f>F42</f>
        <v>0</v>
      </c>
      <c r="G43" s="8">
        <f t="shared" si="15"/>
        <v>0</v>
      </c>
      <c r="H43" s="168">
        <v>0</v>
      </c>
    </row>
    <row r="44" spans="1:8" s="17" customFormat="1" ht="15" customHeight="1" x14ac:dyDescent="0.2">
      <c r="A44" s="11" t="s">
        <v>290</v>
      </c>
      <c r="B44" s="11"/>
      <c r="C44" s="11"/>
      <c r="D44" s="117">
        <f>D16+D29+D32+D35+D39+D41+D43</f>
        <v>200004</v>
      </c>
      <c r="E44" s="117">
        <f>E16+E29+E32+E35+E39+E41+E43</f>
        <v>236286</v>
      </c>
      <c r="F44" s="117">
        <f>F16+F29+F32+F35+F39+F41+F43</f>
        <v>143971.83199999999</v>
      </c>
      <c r="G44" s="12">
        <f t="shared" si="15"/>
        <v>60.931173239210104</v>
      </c>
      <c r="H44" s="117">
        <f>H16+H29+H32+H35+H39+H41+H43</f>
        <v>189556</v>
      </c>
    </row>
    <row r="45" spans="1:8" ht="15" customHeight="1" x14ac:dyDescent="0.2">
      <c r="A45" s="6" t="s">
        <v>68</v>
      </c>
      <c r="B45" s="6" t="s">
        <v>83</v>
      </c>
      <c r="C45" s="6" t="s">
        <v>84</v>
      </c>
      <c r="D45" s="115">
        <v>0</v>
      </c>
      <c r="E45" s="115">
        <v>575</v>
      </c>
      <c r="F45" s="115">
        <v>0</v>
      </c>
      <c r="G45" s="8">
        <f t="shared" ref="G45:G47" si="16">F45*100/E45</f>
        <v>0</v>
      </c>
      <c r="H45" s="115">
        <v>0</v>
      </c>
    </row>
    <row r="46" spans="1:8" ht="15" customHeight="1" x14ac:dyDescent="0.2">
      <c r="A46" s="6" t="s">
        <v>68</v>
      </c>
      <c r="B46" s="6" t="s">
        <v>85</v>
      </c>
      <c r="C46" s="6" t="s">
        <v>86</v>
      </c>
      <c r="D46" s="115">
        <v>0</v>
      </c>
      <c r="E46" s="115">
        <v>5170</v>
      </c>
      <c r="F46" s="115">
        <v>0</v>
      </c>
      <c r="G46" s="8">
        <f t="shared" si="16"/>
        <v>0</v>
      </c>
      <c r="H46" s="115">
        <v>0</v>
      </c>
    </row>
    <row r="47" spans="1:8" ht="15" customHeight="1" x14ac:dyDescent="0.2">
      <c r="A47" s="19" t="s">
        <v>68</v>
      </c>
      <c r="B47" s="19" t="s">
        <v>69</v>
      </c>
      <c r="C47" s="19"/>
      <c r="D47" s="168">
        <f>SUM(D45:D46)</f>
        <v>0</v>
      </c>
      <c r="E47" s="168">
        <f t="shared" ref="E47:H47" si="17">SUM(E45:E46)</f>
        <v>5745</v>
      </c>
      <c r="F47" s="168">
        <f t="shared" si="17"/>
        <v>0</v>
      </c>
      <c r="G47" s="170">
        <f t="shared" si="16"/>
        <v>0</v>
      </c>
      <c r="H47" s="168">
        <f t="shared" si="17"/>
        <v>0</v>
      </c>
    </row>
    <row r="48" spans="1:8" s="17" customFormat="1" ht="15" customHeight="1" x14ac:dyDescent="0.2">
      <c r="A48" s="6" t="s">
        <v>87</v>
      </c>
      <c r="B48" s="6" t="s">
        <v>88</v>
      </c>
      <c r="C48" s="6" t="s">
        <v>89</v>
      </c>
      <c r="D48" s="115">
        <v>0</v>
      </c>
      <c r="E48" s="115">
        <v>0</v>
      </c>
      <c r="F48" s="115">
        <v>16.302420000000001</v>
      </c>
      <c r="G48" s="8">
        <v>0</v>
      </c>
      <c r="H48" s="115">
        <v>0</v>
      </c>
    </row>
    <row r="49" spans="1:8" ht="15" customHeight="1" x14ac:dyDescent="0.2">
      <c r="A49" s="6" t="s">
        <v>87</v>
      </c>
      <c r="B49" s="6" t="s">
        <v>90</v>
      </c>
      <c r="C49" s="6"/>
      <c r="D49" s="115">
        <v>0</v>
      </c>
      <c r="E49" s="115">
        <v>0</v>
      </c>
      <c r="F49" s="115">
        <v>16.302420000000001</v>
      </c>
      <c r="G49" s="8">
        <v>0</v>
      </c>
      <c r="H49" s="115">
        <v>0</v>
      </c>
    </row>
    <row r="50" spans="1:8" ht="15" customHeight="1" x14ac:dyDescent="0.2">
      <c r="A50" s="10"/>
      <c r="B50" s="19" t="s">
        <v>82</v>
      </c>
      <c r="C50" s="19"/>
      <c r="D50" s="168">
        <f>SUM(D49)</f>
        <v>0</v>
      </c>
      <c r="E50" s="168">
        <f t="shared" ref="E50:H50" si="18">SUM(E49)</f>
        <v>0</v>
      </c>
      <c r="F50" s="168">
        <f t="shared" si="18"/>
        <v>16.302420000000001</v>
      </c>
      <c r="G50" s="170">
        <v>0</v>
      </c>
      <c r="H50" s="168">
        <f t="shared" si="18"/>
        <v>0</v>
      </c>
    </row>
    <row r="51" spans="1:8" s="17" customFormat="1" ht="15" customHeight="1" x14ac:dyDescent="0.2">
      <c r="A51" s="11" t="s">
        <v>291</v>
      </c>
      <c r="B51" s="11"/>
      <c r="C51" s="11"/>
      <c r="D51" s="117">
        <v>0</v>
      </c>
      <c r="E51" s="117">
        <f>E47+E50</f>
        <v>5745</v>
      </c>
      <c r="F51" s="117">
        <f>F47+F50</f>
        <v>16.302420000000001</v>
      </c>
      <c r="G51" s="12">
        <f t="shared" ref="G51" si="19">F51*100/E51</f>
        <v>0.28376710182767628</v>
      </c>
      <c r="H51" s="117">
        <v>0</v>
      </c>
    </row>
    <row r="52" spans="1:8" s="10" customFormat="1" ht="15" customHeight="1" x14ac:dyDescent="0.2">
      <c r="A52" s="1"/>
      <c r="B52" s="1"/>
      <c r="C52" s="1"/>
      <c r="D52" s="111"/>
      <c r="E52" s="111"/>
      <c r="F52" s="111"/>
      <c r="G52" s="1"/>
      <c r="H52" s="111"/>
    </row>
    <row r="54" spans="1:8" x14ac:dyDescent="0.2">
      <c r="A54" s="11" t="s">
        <v>292</v>
      </c>
      <c r="B54" s="11"/>
      <c r="C54" s="11"/>
      <c r="D54" s="117">
        <f>D44+D51</f>
        <v>200004</v>
      </c>
      <c r="E54" s="117">
        <f>E44+E51</f>
        <v>242031</v>
      </c>
      <c r="F54" s="117">
        <f>F44+F51</f>
        <v>143988.13441999999</v>
      </c>
      <c r="G54" s="12">
        <f t="shared" ref="G54" si="20">F54*100/E54</f>
        <v>59.491608273320352</v>
      </c>
      <c r="H54" s="117">
        <f>H44+H51</f>
        <v>189556</v>
      </c>
    </row>
    <row r="55" spans="1:8" s="10" customFormat="1" x14ac:dyDescent="0.2">
      <c r="A55" s="1"/>
      <c r="B55" s="1"/>
      <c r="C55" s="1"/>
      <c r="D55" s="111"/>
      <c r="E55" s="111"/>
      <c r="F55" s="111"/>
      <c r="G55" s="1"/>
      <c r="H55" s="111"/>
    </row>
    <row r="56" spans="1:8" x14ac:dyDescent="0.2">
      <c r="D56" s="1"/>
      <c r="E56" s="1"/>
      <c r="F56" s="1"/>
    </row>
    <row r="68" spans="1:7" x14ac:dyDescent="0.2">
      <c r="A68" s="746" t="s">
        <v>453</v>
      </c>
      <c r="B68" s="746"/>
      <c r="C68" s="746"/>
      <c r="D68" s="746"/>
      <c r="E68" s="746"/>
      <c r="F68" s="746"/>
      <c r="G68" s="746"/>
    </row>
  </sheetData>
  <mergeCells count="1">
    <mergeCell ref="A68:G68"/>
  </mergeCells>
  <pageMargins left="0.7" right="0.7" top="0.75" bottom="0.75" header="0.3" footer="0.3"/>
  <pageSetup paperSize="9" scale="76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75"/>
  <sheetViews>
    <sheetView view="pageLayout" topLeftCell="A49" zoomScaleNormal="100" workbookViewId="0">
      <selection activeCell="A76" sqref="A76"/>
    </sheetView>
  </sheetViews>
  <sheetFormatPr defaultColWidth="9.140625" defaultRowHeight="12.75" x14ac:dyDescent="0.2"/>
  <cols>
    <col min="1" max="1" width="9.28515625" style="1" customWidth="1"/>
    <col min="2" max="2" width="8.7109375" style="1" customWidth="1"/>
    <col min="3" max="3" width="40.7109375" style="1" customWidth="1"/>
    <col min="4" max="4" width="12" style="111" customWidth="1"/>
    <col min="5" max="5" width="11.28515625" style="111" customWidth="1"/>
    <col min="6" max="6" width="12.85546875" style="111" customWidth="1"/>
    <col min="7" max="7" width="8.140625" style="1" customWidth="1"/>
    <col min="8" max="8" width="12" style="111" customWidth="1"/>
    <col min="9" max="16384" width="9.140625" style="1"/>
  </cols>
  <sheetData>
    <row r="1" spans="1:8" ht="18" x14ac:dyDescent="0.2">
      <c r="A1" s="3" t="s">
        <v>301</v>
      </c>
      <c r="H1" s="124" t="s">
        <v>475</v>
      </c>
    </row>
    <row r="2" spans="1:8" x14ac:dyDescent="0.2">
      <c r="H2" s="141"/>
    </row>
    <row r="3" spans="1:8" x14ac:dyDescent="0.2">
      <c r="H3" s="124" t="s">
        <v>369</v>
      </c>
    </row>
    <row r="4" spans="1:8" s="5" customFormat="1" ht="27" customHeight="1" x14ac:dyDescent="0.2">
      <c r="A4" s="13" t="s">
        <v>0</v>
      </c>
      <c r="B4" s="13" t="s">
        <v>1</v>
      </c>
      <c r="C4" s="13" t="s">
        <v>2</v>
      </c>
      <c r="D4" s="113" t="s">
        <v>293</v>
      </c>
      <c r="E4" s="113" t="s">
        <v>294</v>
      </c>
      <c r="F4" s="114" t="s">
        <v>640</v>
      </c>
      <c r="G4" s="14" t="s">
        <v>295</v>
      </c>
      <c r="H4" s="136" t="s">
        <v>485</v>
      </c>
    </row>
    <row r="5" spans="1:8" ht="15" customHeight="1" x14ac:dyDescent="0.2">
      <c r="A5" s="6" t="s">
        <v>72</v>
      </c>
      <c r="B5" s="7" t="s">
        <v>143</v>
      </c>
      <c r="C5" s="6" t="s">
        <v>144</v>
      </c>
      <c r="D5" s="115">
        <v>0</v>
      </c>
      <c r="E5" s="115">
        <v>4859</v>
      </c>
      <c r="F5" s="115">
        <v>1569</v>
      </c>
      <c r="G5" s="8">
        <f t="shared" ref="G5:G14" si="0">F5*100/E5</f>
        <v>32.29059477258695</v>
      </c>
      <c r="H5" s="115">
        <v>0</v>
      </c>
    </row>
    <row r="6" spans="1:8" ht="15" customHeight="1" x14ac:dyDescent="0.2">
      <c r="A6" s="6" t="s">
        <v>72</v>
      </c>
      <c r="B6" s="7" t="s">
        <v>145</v>
      </c>
      <c r="C6" s="6" t="s">
        <v>146</v>
      </c>
      <c r="D6" s="115">
        <v>0</v>
      </c>
      <c r="E6" s="115">
        <v>1111</v>
      </c>
      <c r="F6" s="115">
        <v>255</v>
      </c>
      <c r="G6" s="8">
        <f t="shared" si="0"/>
        <v>22.952295229522953</v>
      </c>
      <c r="H6" s="115">
        <v>0</v>
      </c>
    </row>
    <row r="7" spans="1:8" ht="15" customHeight="1" x14ac:dyDescent="0.2">
      <c r="A7" s="6" t="s">
        <v>72</v>
      </c>
      <c r="B7" s="7" t="s">
        <v>147</v>
      </c>
      <c r="C7" s="6" t="s">
        <v>148</v>
      </c>
      <c r="D7" s="115">
        <v>0</v>
      </c>
      <c r="E7" s="115">
        <v>418</v>
      </c>
      <c r="F7" s="115">
        <v>92</v>
      </c>
      <c r="G7" s="8">
        <f t="shared" si="0"/>
        <v>22.009569377990431</v>
      </c>
      <c r="H7" s="115">
        <v>0</v>
      </c>
    </row>
    <row r="8" spans="1:8" ht="15" customHeight="1" x14ac:dyDescent="0.2">
      <c r="A8" s="6" t="s">
        <v>72</v>
      </c>
      <c r="B8" s="7" t="s">
        <v>39</v>
      </c>
      <c r="C8" s="6" t="s">
        <v>40</v>
      </c>
      <c r="D8" s="115">
        <v>0</v>
      </c>
      <c r="E8" s="115">
        <v>11.4</v>
      </c>
      <c r="F8" s="115">
        <v>0</v>
      </c>
      <c r="G8" s="8">
        <f t="shared" si="0"/>
        <v>0</v>
      </c>
      <c r="H8" s="115">
        <v>0</v>
      </c>
    </row>
    <row r="9" spans="1:8" ht="15" customHeight="1" x14ac:dyDescent="0.2">
      <c r="A9" s="6" t="s">
        <v>72</v>
      </c>
      <c r="B9" s="7" t="s">
        <v>4</v>
      </c>
      <c r="C9" s="6" t="s">
        <v>5</v>
      </c>
      <c r="D9" s="115">
        <v>0</v>
      </c>
      <c r="E9" s="115">
        <v>37.299999999999997</v>
      </c>
      <c r="F9" s="115">
        <v>1</v>
      </c>
      <c r="G9" s="8">
        <f t="shared" si="0"/>
        <v>2.6809651474530831</v>
      </c>
      <c r="H9" s="115">
        <v>0</v>
      </c>
    </row>
    <row r="10" spans="1:8" ht="15" customHeight="1" x14ac:dyDescent="0.2">
      <c r="A10" s="6" t="s">
        <v>72</v>
      </c>
      <c r="B10" s="7" t="s">
        <v>6</v>
      </c>
      <c r="C10" s="6" t="s">
        <v>7</v>
      </c>
      <c r="D10" s="115">
        <v>0</v>
      </c>
      <c r="E10" s="115">
        <v>123.4</v>
      </c>
      <c r="F10" s="115">
        <v>0</v>
      </c>
      <c r="G10" s="8">
        <f t="shared" si="0"/>
        <v>0</v>
      </c>
      <c r="H10" s="115">
        <v>0</v>
      </c>
    </row>
    <row r="11" spans="1:8" ht="15" customHeight="1" x14ac:dyDescent="0.2">
      <c r="A11" s="6" t="s">
        <v>72</v>
      </c>
      <c r="B11" s="7" t="s">
        <v>10</v>
      </c>
      <c r="C11" s="6" t="s">
        <v>11</v>
      </c>
      <c r="D11" s="115">
        <v>0</v>
      </c>
      <c r="E11" s="115">
        <v>298</v>
      </c>
      <c r="F11" s="115">
        <v>0</v>
      </c>
      <c r="G11" s="8">
        <f t="shared" si="0"/>
        <v>0</v>
      </c>
      <c r="H11" s="115">
        <v>0</v>
      </c>
    </row>
    <row r="12" spans="1:8" ht="15" customHeight="1" x14ac:dyDescent="0.2">
      <c r="A12" s="6" t="s">
        <v>72</v>
      </c>
      <c r="B12" s="7" t="s">
        <v>12</v>
      </c>
      <c r="C12" s="6" t="s">
        <v>13</v>
      </c>
      <c r="D12" s="115">
        <v>0</v>
      </c>
      <c r="E12" s="115">
        <v>173.8</v>
      </c>
      <c r="F12" s="115">
        <v>1</v>
      </c>
      <c r="G12" s="8">
        <f t="shared" si="0"/>
        <v>0.57537399309551207</v>
      </c>
      <c r="H12" s="115">
        <v>0</v>
      </c>
    </row>
    <row r="13" spans="1:8" s="174" customFormat="1" ht="15" customHeight="1" x14ac:dyDescent="0.2">
      <c r="A13" s="19" t="s">
        <v>72</v>
      </c>
      <c r="B13" s="19" t="s">
        <v>75</v>
      </c>
      <c r="C13" s="19"/>
      <c r="D13" s="168">
        <v>0</v>
      </c>
      <c r="E13" s="168">
        <f>SUM(E5:E12)</f>
        <v>7031.9</v>
      </c>
      <c r="F13" s="168">
        <v>1401</v>
      </c>
      <c r="G13" s="169">
        <f t="shared" si="0"/>
        <v>19.92349151722863</v>
      </c>
      <c r="H13" s="168">
        <v>0</v>
      </c>
    </row>
    <row r="14" spans="1:8" x14ac:dyDescent="0.2">
      <c r="A14" s="11" t="s">
        <v>290</v>
      </c>
      <c r="B14" s="11"/>
      <c r="C14" s="11"/>
      <c r="D14" s="117">
        <v>0</v>
      </c>
      <c r="E14" s="117">
        <f>SUM(E5:E12)</f>
        <v>7031.9</v>
      </c>
      <c r="F14" s="117">
        <f>SUM(F5:F12)</f>
        <v>1918</v>
      </c>
      <c r="G14" s="12">
        <f t="shared" si="0"/>
        <v>27.275700735220923</v>
      </c>
      <c r="H14" s="117">
        <v>0</v>
      </c>
    </row>
    <row r="15" spans="1:8" x14ac:dyDescent="0.2">
      <c r="A15" s="4"/>
      <c r="B15" s="4"/>
      <c r="C15" s="4"/>
      <c r="D15" s="118"/>
      <c r="E15" s="118"/>
      <c r="F15" s="118"/>
      <c r="G15" s="4"/>
      <c r="H15" s="118"/>
    </row>
    <row r="17" spans="1:15" s="10" customFormat="1" x14ac:dyDescent="0.2">
      <c r="A17" s="11" t="s">
        <v>292</v>
      </c>
      <c r="B17" s="11"/>
      <c r="C17" s="11"/>
      <c r="D17" s="117">
        <v>0</v>
      </c>
      <c r="E17" s="117">
        <f>E14</f>
        <v>7031.9</v>
      </c>
      <c r="F17" s="117">
        <f>F14</f>
        <v>1918</v>
      </c>
      <c r="G17" s="12">
        <f t="shared" ref="G17" si="1">F17*100/E17</f>
        <v>27.275700735220923</v>
      </c>
      <c r="H17" s="117">
        <v>0</v>
      </c>
    </row>
    <row r="18" spans="1:15" x14ac:dyDescent="0.2">
      <c r="O18" s="111"/>
    </row>
    <row r="71" spans="1:8" x14ac:dyDescent="0.2">
      <c r="H71" s="1"/>
    </row>
    <row r="75" spans="1:8" x14ac:dyDescent="0.2">
      <c r="A75" s="746" t="s">
        <v>658</v>
      </c>
      <c r="B75" s="746"/>
      <c r="C75" s="746"/>
      <c r="D75" s="746"/>
      <c r="E75" s="746"/>
      <c r="F75" s="746"/>
      <c r="G75" s="746"/>
    </row>
  </sheetData>
  <mergeCells count="1">
    <mergeCell ref="A75:G75"/>
  </mergeCells>
  <pageMargins left="0.7" right="0.7" top="0.75" bottom="0.75" header="0.3" footer="0.3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28</vt:i4>
      </vt:variant>
      <vt:variant>
        <vt:lpstr>Pojmenované oblasti</vt:lpstr>
      </vt:variant>
      <vt:variant>
        <vt:i4>6</vt:i4>
      </vt:variant>
    </vt:vector>
  </HeadingPairs>
  <TitlesOfParts>
    <vt:vector size="34" baseType="lpstr">
      <vt:lpstr>Bilance</vt:lpstr>
      <vt:lpstr>Dotace 3</vt:lpstr>
      <vt:lpstr>Výdaje ORJ</vt:lpstr>
      <vt:lpstr>11</vt:lpstr>
      <vt:lpstr>12</vt:lpstr>
      <vt:lpstr>21</vt:lpstr>
      <vt:lpstr>31</vt:lpstr>
      <vt:lpstr>41</vt:lpstr>
      <vt:lpstr>43</vt:lpstr>
      <vt:lpstr>51</vt:lpstr>
      <vt:lpstr>61</vt:lpstr>
      <vt:lpstr>62</vt:lpstr>
      <vt:lpstr>63</vt:lpstr>
      <vt:lpstr>64</vt:lpstr>
      <vt:lpstr>65</vt:lpstr>
      <vt:lpstr>81</vt:lpstr>
      <vt:lpstr>82</vt:lpstr>
      <vt:lpstr>83</vt:lpstr>
      <vt:lpstr>91</vt:lpstr>
      <vt:lpstr>10</vt:lpstr>
      <vt:lpstr>Rozpis rezervy</vt:lpstr>
      <vt:lpstr>ZČ-přehled</vt:lpstr>
      <vt:lpstr>ZČ-OMP </vt:lpstr>
      <vt:lpstr>ZČ-OBN</vt:lpstr>
      <vt:lpstr>ZČ-ostatní odbory</vt:lpstr>
      <vt:lpstr>ZČ-opravy OMP a OBN rozpis</vt:lpstr>
      <vt:lpstr>ZČ-celkový přehled</vt:lpstr>
      <vt:lpstr>Střednědobý výhled 2022-2026</vt:lpstr>
      <vt:lpstr>'ZČ-celkový přehled'!Oblast_tisku</vt:lpstr>
      <vt:lpstr>'ZČ-OBN'!Oblast_tisku</vt:lpstr>
      <vt:lpstr>'ZČ-OMP '!Oblast_tisku</vt:lpstr>
      <vt:lpstr>'ZČ-opravy OMP a OBN rozpis'!Oblast_tisku</vt:lpstr>
      <vt:lpstr>'ZČ-ostatní odbory'!Oblast_tisku</vt:lpstr>
      <vt:lpstr>'ZČ-přehled'!Oblast_tisku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Gordic Reporter</dc:title>
  <dc:creator>Šustová Marie (ÚMČ Praha 10)</dc:creator>
  <cp:lastModifiedBy>Uživatel systému Windows</cp:lastModifiedBy>
  <cp:lastPrinted>2020-12-11T08:02:32Z</cp:lastPrinted>
  <dcterms:created xsi:type="dcterms:W3CDTF">2020-07-14T13:13:16Z</dcterms:created>
  <dcterms:modified xsi:type="dcterms:W3CDTF">2020-12-11T08:03:09Z</dcterms:modified>
</cp:coreProperties>
</file>